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160" activeTab="7"/>
  </bookViews>
  <sheets>
    <sheet name="Índice" sheetId="8" r:id="rId1"/>
    <sheet name="Presentación" sheetId="14" r:id="rId2"/>
    <sheet name="Informantes" sheetId="10" r:id="rId3"/>
    <sheet name="Participantes" sheetId="11" r:id="rId4"/>
    <sheet name="CNGE_2022_M1_Secc11" sheetId="1" r:id="rId5"/>
    <sheet name="Complemento 1" sheetId="3" r:id="rId6"/>
    <sheet name="Complemento 2" sheetId="7" r:id="rId7"/>
    <sheet name="Glosario" sheetId="12" r:id="rId8"/>
  </sheets>
  <definedNames>
    <definedName name="_xlnm.Print_Area" localSheetId="4">CNGE_2022_M1_Secc11!$A$1:$AD$1131</definedName>
    <definedName name="_xlnm.Print_Area" localSheetId="5">'Complemento 1'!$A$1:$AE$35</definedName>
    <definedName name="_xlnm.Print_Area" localSheetId="6">'Complemento 2'!$A$1:$AE$35</definedName>
    <definedName name="_xlnm.Print_Area" localSheetId="7">Glosario!$A$1:$AE$52</definedName>
    <definedName name="_xlnm.Print_Area" localSheetId="0">Índice!$A$1:$AE$29</definedName>
    <definedName name="_xlnm.Print_Area" localSheetId="2">Informantes!$A$1:$AE$58</definedName>
    <definedName name="_xlnm.Print_Area" localSheetId="3">Participantes!$A$1:$AE$57</definedName>
    <definedName name="_xlnm.Print_Area" localSheetId="1">Presentación!$A$1:$AD$134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118" i="1" l="1"/>
  <c r="AM1091" i="1"/>
  <c r="B1097" i="1" s="1"/>
  <c r="AL1091" i="1"/>
  <c r="B1098" i="1" s="1"/>
  <c r="AL1070" i="1"/>
  <c r="AJ1070" i="1"/>
  <c r="AM1028" i="1"/>
  <c r="B1034" i="1" s="1"/>
  <c r="AL1028" i="1"/>
  <c r="AL1008" i="1"/>
  <c r="AL982" i="1"/>
  <c r="AL956" i="1"/>
  <c r="AL900" i="1"/>
  <c r="AL931" i="1"/>
  <c r="AJ837" i="1"/>
  <c r="AJ836" i="1"/>
  <c r="AJ835" i="1"/>
  <c r="AJ834" i="1"/>
  <c r="AJ833" i="1"/>
  <c r="AJ832" i="1"/>
  <c r="AG737" i="1"/>
  <c r="AG609" i="1"/>
  <c r="AG607" i="1"/>
  <c r="B615" i="1"/>
  <c r="AH609" i="1"/>
  <c r="B614" i="1" s="1"/>
  <c r="AL562" i="1"/>
  <c r="AM535" i="1"/>
  <c r="B541" i="1" s="1"/>
  <c r="AL535" i="1"/>
  <c r="B542" i="1" s="1"/>
  <c r="AL514" i="1"/>
  <c r="AG514" i="1"/>
  <c r="AM471" i="1"/>
  <c r="B477" i="1" s="1"/>
  <c r="AL471" i="1"/>
  <c r="AL451" i="1"/>
  <c r="AL425" i="1"/>
  <c r="AG425" i="1"/>
  <c r="AL399" i="1"/>
  <c r="AG399" i="1"/>
  <c r="AG371" i="1"/>
  <c r="AG372" i="1"/>
  <c r="AG373" i="1"/>
  <c r="AG374" i="1"/>
  <c r="AL374" i="1"/>
  <c r="AL343" i="1"/>
  <c r="AG338" i="1"/>
  <c r="AG339" i="1"/>
  <c r="AG340" i="1"/>
  <c r="AG341" i="1"/>
  <c r="AG342" i="1"/>
  <c r="AG343" i="1"/>
  <c r="AG337" i="1"/>
  <c r="AS319" i="1"/>
  <c r="AS318" i="1"/>
  <c r="AJ280" i="1"/>
  <c r="AJ279" i="1"/>
  <c r="AJ278" i="1"/>
  <c r="AJ277" i="1"/>
  <c r="AJ276" i="1"/>
  <c r="AJ275" i="1"/>
  <c r="AI253" i="1"/>
  <c r="AI252" i="1"/>
  <c r="AI251" i="1"/>
  <c r="AI250" i="1"/>
  <c r="AI249" i="1"/>
  <c r="AG180" i="1"/>
  <c r="AG80" i="1"/>
  <c r="AH80" i="1"/>
  <c r="B85" i="1" s="1"/>
  <c r="AG48" i="1"/>
  <c r="B67" i="1" s="1"/>
  <c r="AJ48" i="1"/>
  <c r="B66" i="1" s="1"/>
  <c r="AJ838" i="1" l="1"/>
  <c r="B845" i="1" s="1"/>
  <c r="AJ281" i="1"/>
  <c r="B289" i="1" s="1"/>
  <c r="AI254" i="1"/>
  <c r="B261" i="1" s="1"/>
  <c r="AH48" i="1" l="1"/>
  <c r="AI638" i="1"/>
  <c r="AH233" i="1" l="1"/>
  <c r="AH234" i="1"/>
  <c r="AH108" i="1"/>
  <c r="AI48" i="1"/>
  <c r="B65" i="1" s="1"/>
  <c r="N872" i="1"/>
  <c r="N873" i="1"/>
  <c r="N874" i="1"/>
  <c r="N875" i="1"/>
  <c r="N876" i="1"/>
  <c r="AG807" i="1"/>
  <c r="AG808" i="1"/>
  <c r="AG809" i="1"/>
  <c r="AG810" i="1"/>
  <c r="AG806" i="1"/>
  <c r="AH791" i="1"/>
  <c r="AH790" i="1"/>
  <c r="AH792" i="1" s="1"/>
  <c r="B797" i="1" s="1"/>
  <c r="AI765" i="1"/>
  <c r="AI764" i="1"/>
  <c r="AI763" i="1"/>
  <c r="AI762" i="1"/>
  <c r="AI761" i="1"/>
  <c r="AH235" i="1" l="1"/>
  <c r="B240" i="1" s="1"/>
  <c r="D25" i="7"/>
  <c r="D26" i="7"/>
  <c r="H25" i="7"/>
  <c r="H26" i="7"/>
  <c r="J25" i="7"/>
  <c r="J26" i="7"/>
  <c r="AI205" i="1"/>
  <c r="AI206" i="1"/>
  <c r="AI207" i="1"/>
  <c r="AI208" i="1"/>
  <c r="AI204" i="1"/>
  <c r="J23" i="7"/>
  <c r="J24" i="7"/>
  <c r="J22" i="7"/>
  <c r="D22" i="3"/>
  <c r="N317" i="1" l="1"/>
  <c r="AS317" i="1" s="1"/>
  <c r="AP1109" i="1"/>
  <c r="AO1109" i="1"/>
  <c r="AN1109" i="1"/>
  <c r="AP1108" i="1"/>
  <c r="AO1108" i="1"/>
  <c r="AN1108" i="1"/>
  <c r="AP1107" i="1"/>
  <c r="AO1107" i="1"/>
  <c r="AN1107" i="1"/>
  <c r="AL1120" i="1"/>
  <c r="B1129" i="1" s="1"/>
  <c r="AG1074" i="1"/>
  <c r="AP1047" i="1"/>
  <c r="AO1047" i="1"/>
  <c r="AP1046" i="1"/>
  <c r="AO1046" i="1"/>
  <c r="AN1047" i="1"/>
  <c r="AN1046" i="1"/>
  <c r="AP1045" i="1"/>
  <c r="AO1045" i="1"/>
  <c r="AN1045" i="1"/>
  <c r="AL1072" i="1"/>
  <c r="B1081" i="1" s="1"/>
  <c r="AO1003" i="1"/>
  <c r="AQ1002" i="1"/>
  <c r="AP1002" i="1"/>
  <c r="AO1002" i="1"/>
  <c r="AL1009" i="1"/>
  <c r="B1018" i="1" s="1"/>
  <c r="AQ1004" i="1"/>
  <c r="AP1004" i="1"/>
  <c r="AO1004" i="1"/>
  <c r="AQ1003" i="1"/>
  <c r="AP1003" i="1"/>
  <c r="AQ976" i="1"/>
  <c r="AP976" i="1"/>
  <c r="AO976" i="1"/>
  <c r="AG985" i="1"/>
  <c r="AQ978" i="1"/>
  <c r="AP978" i="1"/>
  <c r="AO978" i="1"/>
  <c r="AQ977" i="1"/>
  <c r="AP977" i="1"/>
  <c r="AO977" i="1"/>
  <c r="AL983" i="1"/>
  <c r="B992" i="1" s="1"/>
  <c r="AL957" i="1"/>
  <c r="B966" i="1" s="1"/>
  <c r="AP953" i="1"/>
  <c r="AO953" i="1"/>
  <c r="AP952" i="1"/>
  <c r="AO952" i="1"/>
  <c r="AP951" i="1"/>
  <c r="AO951" i="1"/>
  <c r="AN951" i="1"/>
  <c r="AN952" i="1"/>
  <c r="AN953" i="1"/>
  <c r="AL932" i="1"/>
  <c r="B941" i="1" s="1"/>
  <c r="AQ922" i="1"/>
  <c r="AQ921" i="1"/>
  <c r="AP922" i="1"/>
  <c r="AP921" i="1"/>
  <c r="AO922" i="1"/>
  <c r="AO921" i="1"/>
  <c r="AQ920" i="1"/>
  <c r="AP920" i="1"/>
  <c r="AO920" i="1"/>
  <c r="AO894" i="1"/>
  <c r="AO896" i="1"/>
  <c r="AQ896" i="1"/>
  <c r="AP896" i="1"/>
  <c r="AQ895" i="1"/>
  <c r="AP895" i="1"/>
  <c r="AO895" i="1"/>
  <c r="AQ894" i="1"/>
  <c r="AP894" i="1"/>
  <c r="AL901" i="1"/>
  <c r="B910" i="1" s="1"/>
  <c r="AQ872" i="1"/>
  <c r="AP872" i="1"/>
  <c r="AQ871" i="1"/>
  <c r="AP871" i="1"/>
  <c r="AO872" i="1"/>
  <c r="AO871" i="1"/>
  <c r="AQ870" i="1"/>
  <c r="AP870" i="1"/>
  <c r="AO870" i="1"/>
  <c r="N871" i="1"/>
  <c r="AI837" i="1"/>
  <c r="B844" i="1" s="1"/>
  <c r="AG830" i="1"/>
  <c r="AG832" i="1" s="1"/>
  <c r="AH810" i="1"/>
  <c r="B817" i="1" s="1"/>
  <c r="AG804" i="1"/>
  <c r="AG789" i="1"/>
  <c r="B796" i="1" s="1"/>
  <c r="AG779" i="1"/>
  <c r="AG762" i="1"/>
  <c r="AH762" i="1"/>
  <c r="AG763" i="1"/>
  <c r="AH763" i="1"/>
  <c r="AG764" i="1"/>
  <c r="AH764" i="1"/>
  <c r="AG765" i="1"/>
  <c r="AH765" i="1"/>
  <c r="AH761" i="1"/>
  <c r="AG761" i="1"/>
  <c r="AG759" i="1"/>
  <c r="H23" i="7"/>
  <c r="H24" i="7"/>
  <c r="D23" i="7"/>
  <c r="D24" i="7"/>
  <c r="H22" i="7"/>
  <c r="D22" i="7"/>
  <c r="AG767" i="1"/>
  <c r="B742" i="1"/>
  <c r="B1035" i="1" l="1"/>
  <c r="AG834" i="1"/>
  <c r="AG833" i="1"/>
  <c r="AG835" i="1"/>
  <c r="AG836" i="1"/>
  <c r="AG837" i="1"/>
  <c r="AI766" i="1"/>
  <c r="B772" i="1" s="1"/>
  <c r="AH766" i="1"/>
  <c r="B773" i="1" s="1"/>
  <c r="AG19" i="7"/>
  <c r="AG811" i="1"/>
  <c r="B818" i="1" s="1"/>
  <c r="AG766" i="1"/>
  <c r="B774" i="1" s="1"/>
  <c r="AG25" i="7" l="1"/>
  <c r="AG26" i="7"/>
  <c r="AG23" i="7"/>
  <c r="AG22" i="7"/>
  <c r="AG27" i="7" s="1"/>
  <c r="B31" i="7" s="1"/>
  <c r="AG24" i="7"/>
  <c r="AG838" i="1"/>
  <c r="B846" i="1" s="1"/>
  <c r="AG692" i="1"/>
  <c r="B699" i="1" s="1"/>
  <c r="B698" i="1"/>
  <c r="AH677" i="1"/>
  <c r="B683" i="1" s="1"/>
  <c r="AG676" i="1"/>
  <c r="B682" i="1" s="1"/>
  <c r="AG663" i="1"/>
  <c r="AH651" i="1"/>
  <c r="B657" i="1" s="1"/>
  <c r="B658" i="1"/>
  <c r="AG650" i="1"/>
  <c r="B656" i="1" s="1"/>
  <c r="AG623" i="1"/>
  <c r="B629" i="1" s="1"/>
  <c r="B628" i="1"/>
  <c r="B592" i="1"/>
  <c r="AQ553" i="1"/>
  <c r="AP553" i="1"/>
  <c r="AQ552" i="1"/>
  <c r="AP552" i="1"/>
  <c r="AO553" i="1"/>
  <c r="AO552" i="1"/>
  <c r="AQ551" i="1"/>
  <c r="AP551" i="1"/>
  <c r="AO551" i="1"/>
  <c r="AL564" i="1"/>
  <c r="B573" i="1" s="1"/>
  <c r="AQ490" i="1"/>
  <c r="AP490" i="1"/>
  <c r="AQ489" i="1"/>
  <c r="AP489" i="1"/>
  <c r="AO490" i="1"/>
  <c r="AO489" i="1"/>
  <c r="AQ488" i="1"/>
  <c r="AP488" i="1"/>
  <c r="AO488" i="1"/>
  <c r="AL516" i="1"/>
  <c r="B525" i="1" s="1"/>
  <c r="AG518" i="1"/>
  <c r="B478" i="1"/>
  <c r="AQ447" i="1"/>
  <c r="AP447" i="1"/>
  <c r="AQ446" i="1"/>
  <c r="AP446" i="1"/>
  <c r="AO447" i="1"/>
  <c r="AO446" i="1"/>
  <c r="AQ445" i="1"/>
  <c r="AP445" i="1"/>
  <c r="AO445" i="1"/>
  <c r="AL452" i="1"/>
  <c r="B461" i="1" s="1"/>
  <c r="AQ421" i="1"/>
  <c r="AP421" i="1"/>
  <c r="AO421" i="1"/>
  <c r="AQ420" i="1"/>
  <c r="AP420" i="1"/>
  <c r="AO420" i="1"/>
  <c r="AQ419" i="1"/>
  <c r="AP419" i="1"/>
  <c r="AO419" i="1"/>
  <c r="AL426" i="1"/>
  <c r="B435" i="1" s="1"/>
  <c r="AP395" i="1"/>
  <c r="AO395" i="1"/>
  <c r="AN395" i="1"/>
  <c r="AP394" i="1"/>
  <c r="AO394" i="1"/>
  <c r="AN394" i="1"/>
  <c r="AP393" i="1"/>
  <c r="AO393" i="1"/>
  <c r="AN393" i="1"/>
  <c r="AL400" i="1"/>
  <c r="B409" i="1" s="1"/>
  <c r="AQ336" i="1"/>
  <c r="AQ365" i="1"/>
  <c r="AP365" i="1"/>
  <c r="AO365" i="1"/>
  <c r="AQ364" i="1"/>
  <c r="AP364" i="1"/>
  <c r="AO364" i="1"/>
  <c r="AQ363" i="1"/>
  <c r="AP363" i="1"/>
  <c r="AO363" i="1"/>
  <c r="AL375" i="1"/>
  <c r="B384" i="1" s="1"/>
  <c r="AQ338" i="1"/>
  <c r="AP338" i="1"/>
  <c r="AO338" i="1"/>
  <c r="AQ337" i="1"/>
  <c r="AP337" i="1"/>
  <c r="AO337" i="1"/>
  <c r="AP336" i="1"/>
  <c r="AO336" i="1"/>
  <c r="AL344" i="1"/>
  <c r="B353" i="1" s="1"/>
  <c r="AQ316" i="1"/>
  <c r="AP316" i="1"/>
  <c r="AQ315" i="1"/>
  <c r="AP315" i="1"/>
  <c r="AO316" i="1"/>
  <c r="AO315" i="1"/>
  <c r="AQ314" i="1"/>
  <c r="AP314" i="1"/>
  <c r="AO314" i="1"/>
  <c r="N314" i="1"/>
  <c r="AS314" i="1" s="1"/>
  <c r="N315" i="1"/>
  <c r="AS315" i="1" s="1"/>
  <c r="N316" i="1"/>
  <c r="AS316" i="1" s="1"/>
  <c r="N318" i="1"/>
  <c r="N319" i="1"/>
  <c r="AI280" i="1"/>
  <c r="B287" i="1" s="1"/>
  <c r="AG273" i="1"/>
  <c r="AH253" i="1"/>
  <c r="B260" i="1" s="1"/>
  <c r="AG247" i="1"/>
  <c r="AG232" i="1"/>
  <c r="B239" i="1" s="1"/>
  <c r="AG223" i="1"/>
  <c r="AG205" i="1"/>
  <c r="AG206" i="1"/>
  <c r="AG207" i="1"/>
  <c r="AG208" i="1"/>
  <c r="AG204" i="1"/>
  <c r="AH205" i="1"/>
  <c r="AH206" i="1"/>
  <c r="AH207" i="1"/>
  <c r="AH208" i="1"/>
  <c r="AH204" i="1"/>
  <c r="H23" i="3"/>
  <c r="H24" i="3"/>
  <c r="H25" i="3"/>
  <c r="H26" i="3"/>
  <c r="H22" i="3"/>
  <c r="AG210" i="1"/>
  <c r="AG202" i="1"/>
  <c r="D26" i="3"/>
  <c r="D23" i="3"/>
  <c r="D24" i="3"/>
  <c r="D25" i="3"/>
  <c r="B185" i="1"/>
  <c r="AS320" i="1" l="1"/>
  <c r="B327" i="1" s="1"/>
  <c r="AG278" i="1"/>
  <c r="AG277" i="1"/>
  <c r="AG280" i="1"/>
  <c r="AG276" i="1"/>
  <c r="AG279" i="1"/>
  <c r="AG275" i="1"/>
  <c r="AG252" i="1"/>
  <c r="AG253" i="1"/>
  <c r="AG250" i="1"/>
  <c r="AG249" i="1"/>
  <c r="AG251" i="1"/>
  <c r="AI209" i="1"/>
  <c r="B215" i="1" s="1"/>
  <c r="AH209" i="1"/>
  <c r="B216" i="1" s="1"/>
  <c r="AG209" i="1"/>
  <c r="B217" i="1" s="1"/>
  <c r="AG281" i="1" l="1"/>
  <c r="B290" i="1"/>
  <c r="AG254" i="1"/>
  <c r="AH134" i="1"/>
  <c r="B140" i="1" s="1"/>
  <c r="AG133" i="1"/>
  <c r="B139" i="1" s="1"/>
  <c r="AG120" i="1"/>
  <c r="B114" i="1"/>
  <c r="AG107" i="1"/>
  <c r="B113" i="1" s="1"/>
  <c r="AG93" i="1"/>
  <c r="AG78" i="1"/>
  <c r="B262" i="1" l="1"/>
  <c r="B86" i="1"/>
  <c r="B64" i="1"/>
  <c r="AG46" i="1"/>
  <c r="B35" i="1" l="1"/>
  <c r="N10" i="14" l="1"/>
  <c r="AG1044" i="1"/>
  <c r="AI852" i="1"/>
  <c r="AH852" i="1"/>
  <c r="AG852" i="1"/>
  <c r="AG850" i="1"/>
  <c r="B861" i="1" s="1"/>
  <c r="AI718" i="1"/>
  <c r="AH718" i="1"/>
  <c r="AG718" i="1"/>
  <c r="AG716" i="1"/>
  <c r="B728" i="1" s="1"/>
  <c r="AI295" i="1"/>
  <c r="AH295" i="1"/>
  <c r="AG295" i="1"/>
  <c r="AG293" i="1"/>
  <c r="B304" i="1" s="1"/>
  <c r="AI161" i="1"/>
  <c r="AH161" i="1"/>
  <c r="AG161" i="1"/>
  <c r="AG159" i="1"/>
  <c r="AI1119" i="1"/>
  <c r="AH1119" i="1"/>
  <c r="AG1119" i="1"/>
  <c r="AI1118" i="1"/>
  <c r="AH1118" i="1"/>
  <c r="AG1118" i="1"/>
  <c r="AI1117" i="1"/>
  <c r="AH1117" i="1"/>
  <c r="AG1117" i="1"/>
  <c r="AI1116" i="1"/>
  <c r="AH1116" i="1"/>
  <c r="AG1116" i="1"/>
  <c r="AI1115" i="1"/>
  <c r="AH1115" i="1"/>
  <c r="AG1115" i="1"/>
  <c r="AI1114" i="1"/>
  <c r="AH1114" i="1"/>
  <c r="AG1114" i="1"/>
  <c r="AI1113" i="1"/>
  <c r="AH1113" i="1"/>
  <c r="AG1113" i="1"/>
  <c r="AI1112" i="1"/>
  <c r="AH1112" i="1"/>
  <c r="AG1112" i="1"/>
  <c r="AI1111" i="1"/>
  <c r="AH1111" i="1"/>
  <c r="AG1111" i="1"/>
  <c r="AI1110" i="1"/>
  <c r="AH1110" i="1"/>
  <c r="AG1110" i="1"/>
  <c r="AI1109" i="1"/>
  <c r="AH1109" i="1"/>
  <c r="AG1109" i="1"/>
  <c r="AI1108" i="1"/>
  <c r="AH1108" i="1"/>
  <c r="AG1108" i="1"/>
  <c r="AG1106" i="1"/>
  <c r="AI1091" i="1"/>
  <c r="AH1091" i="1"/>
  <c r="AG1091" i="1"/>
  <c r="AG1089" i="1"/>
  <c r="AJ1091" i="1" s="1"/>
  <c r="B1096" i="1" s="1"/>
  <c r="AI1071" i="1"/>
  <c r="AH1071" i="1"/>
  <c r="AG1071" i="1"/>
  <c r="AI1070" i="1"/>
  <c r="AH1070" i="1"/>
  <c r="AG1070" i="1"/>
  <c r="AI1069" i="1"/>
  <c r="AH1069" i="1"/>
  <c r="AG1069" i="1"/>
  <c r="AI1068" i="1"/>
  <c r="AH1068" i="1"/>
  <c r="AG1068" i="1"/>
  <c r="AI1067" i="1"/>
  <c r="AH1067" i="1"/>
  <c r="AG1067" i="1"/>
  <c r="AI1066" i="1"/>
  <c r="AH1066" i="1"/>
  <c r="AG1066" i="1"/>
  <c r="AI1065" i="1"/>
  <c r="AH1065" i="1"/>
  <c r="AG1065" i="1"/>
  <c r="AI1064" i="1"/>
  <c r="AH1064" i="1"/>
  <c r="AG1064" i="1"/>
  <c r="AI1063" i="1"/>
  <c r="AH1063" i="1"/>
  <c r="AG1063" i="1"/>
  <c r="AI1062" i="1"/>
  <c r="AH1062" i="1"/>
  <c r="AG1062" i="1"/>
  <c r="AI1061" i="1"/>
  <c r="AH1061" i="1"/>
  <c r="AG1061" i="1"/>
  <c r="AI1060" i="1"/>
  <c r="AH1060" i="1"/>
  <c r="AG1060" i="1"/>
  <c r="AI1059" i="1"/>
  <c r="AH1059" i="1"/>
  <c r="AG1059" i="1"/>
  <c r="AI1058" i="1"/>
  <c r="AH1058" i="1"/>
  <c r="AG1058" i="1"/>
  <c r="AI1057" i="1"/>
  <c r="AH1057" i="1"/>
  <c r="AG1057" i="1"/>
  <c r="AI1056" i="1"/>
  <c r="AH1056" i="1"/>
  <c r="AG1056" i="1"/>
  <c r="AI1055" i="1"/>
  <c r="AH1055" i="1"/>
  <c r="AG1055" i="1"/>
  <c r="AI1054" i="1"/>
  <c r="AH1054" i="1"/>
  <c r="AG1054" i="1"/>
  <c r="AI1053" i="1"/>
  <c r="AH1053" i="1"/>
  <c r="AG1053" i="1"/>
  <c r="AI1052" i="1"/>
  <c r="AH1052" i="1"/>
  <c r="AG1052" i="1"/>
  <c r="AI1051" i="1"/>
  <c r="AH1051" i="1"/>
  <c r="AG1051" i="1"/>
  <c r="AI1050" i="1"/>
  <c r="AH1050" i="1"/>
  <c r="AG1050" i="1"/>
  <c r="AI1049" i="1"/>
  <c r="AH1049" i="1"/>
  <c r="AG1049" i="1"/>
  <c r="AI1048" i="1"/>
  <c r="AH1048" i="1"/>
  <c r="AG1048" i="1"/>
  <c r="AI1047" i="1"/>
  <c r="AH1047" i="1"/>
  <c r="AG1047" i="1"/>
  <c r="AI1046" i="1"/>
  <c r="AH1046" i="1"/>
  <c r="AG1046" i="1"/>
  <c r="AI1028" i="1"/>
  <c r="AH1028" i="1"/>
  <c r="AG1028" i="1"/>
  <c r="AG1026" i="1"/>
  <c r="AI1008" i="1"/>
  <c r="AH1008" i="1"/>
  <c r="AG1008" i="1"/>
  <c r="AI1007" i="1"/>
  <c r="AH1007" i="1"/>
  <c r="AG1007" i="1"/>
  <c r="AI1006" i="1"/>
  <c r="AH1006" i="1"/>
  <c r="AG1006" i="1"/>
  <c r="AI1005" i="1"/>
  <c r="AH1005" i="1"/>
  <c r="AG1005" i="1"/>
  <c r="AI1004" i="1"/>
  <c r="AH1004" i="1"/>
  <c r="AG1004" i="1"/>
  <c r="AI1003" i="1"/>
  <c r="AH1003" i="1"/>
  <c r="AG1003" i="1"/>
  <c r="AI1002" i="1"/>
  <c r="AH1002" i="1"/>
  <c r="AG1002" i="1"/>
  <c r="AG1000" i="1"/>
  <c r="AI982" i="1"/>
  <c r="AH982" i="1"/>
  <c r="AG982" i="1"/>
  <c r="AI981" i="1"/>
  <c r="AH981" i="1"/>
  <c r="AG981" i="1"/>
  <c r="AI980" i="1"/>
  <c r="AH980" i="1"/>
  <c r="AG980" i="1"/>
  <c r="AI979" i="1"/>
  <c r="AH979" i="1"/>
  <c r="AG979" i="1"/>
  <c r="AI978" i="1"/>
  <c r="AH978" i="1"/>
  <c r="AG978" i="1"/>
  <c r="AI977" i="1"/>
  <c r="AH977" i="1"/>
  <c r="AG977" i="1"/>
  <c r="AI976" i="1"/>
  <c r="AH976" i="1"/>
  <c r="AG976" i="1"/>
  <c r="AG974" i="1"/>
  <c r="AI956" i="1"/>
  <c r="AH956" i="1"/>
  <c r="AG956" i="1"/>
  <c r="AI955" i="1"/>
  <c r="AH955" i="1"/>
  <c r="AG955" i="1"/>
  <c r="AI954" i="1"/>
  <c r="AH954" i="1"/>
  <c r="AG954" i="1"/>
  <c r="AI953" i="1"/>
  <c r="AH953" i="1"/>
  <c r="AG953" i="1"/>
  <c r="AI952" i="1"/>
  <c r="AH952" i="1"/>
  <c r="AG952" i="1"/>
  <c r="AI951" i="1"/>
  <c r="AH951" i="1"/>
  <c r="AG951" i="1"/>
  <c r="AG949" i="1"/>
  <c r="AI931" i="1"/>
  <c r="AH931" i="1"/>
  <c r="AG931" i="1"/>
  <c r="AI930" i="1"/>
  <c r="AH930" i="1"/>
  <c r="AG930" i="1"/>
  <c r="AI929" i="1"/>
  <c r="AH929" i="1"/>
  <c r="AG929" i="1"/>
  <c r="AI928" i="1"/>
  <c r="AH928" i="1"/>
  <c r="AG928" i="1"/>
  <c r="AI927" i="1"/>
  <c r="AH927" i="1"/>
  <c r="AG927" i="1"/>
  <c r="AI926" i="1"/>
  <c r="AH926" i="1"/>
  <c r="AG926" i="1"/>
  <c r="AI925" i="1"/>
  <c r="AH925" i="1"/>
  <c r="AG925" i="1"/>
  <c r="AI924" i="1"/>
  <c r="AH924" i="1"/>
  <c r="AG924" i="1"/>
  <c r="AI923" i="1"/>
  <c r="AH923" i="1"/>
  <c r="AG923" i="1"/>
  <c r="AI922" i="1"/>
  <c r="AH922" i="1"/>
  <c r="AG922" i="1"/>
  <c r="AI921" i="1"/>
  <c r="AH921" i="1"/>
  <c r="AG921" i="1"/>
  <c r="AI920" i="1"/>
  <c r="AH920" i="1"/>
  <c r="AG920" i="1"/>
  <c r="AG918" i="1"/>
  <c r="AI900" i="1"/>
  <c r="AH900" i="1"/>
  <c r="AG900" i="1"/>
  <c r="AI899" i="1"/>
  <c r="AH899" i="1"/>
  <c r="AG899" i="1"/>
  <c r="AI898" i="1"/>
  <c r="AH898" i="1"/>
  <c r="AG898" i="1"/>
  <c r="AI897" i="1"/>
  <c r="AH897" i="1"/>
  <c r="AG897" i="1"/>
  <c r="AI896" i="1"/>
  <c r="AH896" i="1"/>
  <c r="AG896" i="1"/>
  <c r="AI895" i="1"/>
  <c r="AH895" i="1"/>
  <c r="AG895" i="1"/>
  <c r="AI894" i="1"/>
  <c r="AH894" i="1"/>
  <c r="AG894" i="1"/>
  <c r="AG892" i="1"/>
  <c r="AI876" i="1"/>
  <c r="AH876" i="1"/>
  <c r="AG876" i="1"/>
  <c r="AI875" i="1"/>
  <c r="AH875" i="1"/>
  <c r="AG875" i="1"/>
  <c r="AI874" i="1"/>
  <c r="AH874" i="1"/>
  <c r="AG874" i="1"/>
  <c r="AI873" i="1"/>
  <c r="AH873" i="1"/>
  <c r="AG873" i="1"/>
  <c r="AI872" i="1"/>
  <c r="AH872" i="1"/>
  <c r="AG872" i="1"/>
  <c r="AI871" i="1"/>
  <c r="AH871" i="1"/>
  <c r="AG871" i="1"/>
  <c r="AG869" i="1"/>
  <c r="AL871" i="1" s="1"/>
  <c r="AI563" i="1"/>
  <c r="AH563" i="1"/>
  <c r="AG563" i="1"/>
  <c r="AI562" i="1"/>
  <c r="AH562" i="1"/>
  <c r="AG562" i="1"/>
  <c r="AI561" i="1"/>
  <c r="AH561" i="1"/>
  <c r="AG561" i="1"/>
  <c r="AI560" i="1"/>
  <c r="AH560" i="1"/>
  <c r="AG560" i="1"/>
  <c r="AI559" i="1"/>
  <c r="AH559" i="1"/>
  <c r="AG559" i="1"/>
  <c r="AI558" i="1"/>
  <c r="AH558" i="1"/>
  <c r="AG558" i="1"/>
  <c r="AI557" i="1"/>
  <c r="AH557" i="1"/>
  <c r="AG557" i="1"/>
  <c r="AI556" i="1"/>
  <c r="AH556" i="1"/>
  <c r="AG556" i="1"/>
  <c r="AI555" i="1"/>
  <c r="AH555" i="1"/>
  <c r="AG555" i="1"/>
  <c r="AI554" i="1"/>
  <c r="AH554" i="1"/>
  <c r="AG554" i="1"/>
  <c r="AI553" i="1"/>
  <c r="AH553" i="1"/>
  <c r="AG553" i="1"/>
  <c r="AI552" i="1"/>
  <c r="AH552" i="1"/>
  <c r="AG552" i="1"/>
  <c r="AG550" i="1"/>
  <c r="AI535" i="1"/>
  <c r="AH535" i="1"/>
  <c r="AG535" i="1"/>
  <c r="AG533" i="1"/>
  <c r="AI515" i="1"/>
  <c r="AH515" i="1"/>
  <c r="AG515" i="1"/>
  <c r="AI514" i="1"/>
  <c r="AH514" i="1"/>
  <c r="AI513" i="1"/>
  <c r="AH513" i="1"/>
  <c r="AG513" i="1"/>
  <c r="AI512" i="1"/>
  <c r="AH512" i="1"/>
  <c r="AG512" i="1"/>
  <c r="AI511" i="1"/>
  <c r="AH511" i="1"/>
  <c r="AG511" i="1"/>
  <c r="AI510" i="1"/>
  <c r="AH510" i="1"/>
  <c r="AG510" i="1"/>
  <c r="AI509" i="1"/>
  <c r="AH509" i="1"/>
  <c r="AG509" i="1"/>
  <c r="AI508" i="1"/>
  <c r="AH508" i="1"/>
  <c r="AG508" i="1"/>
  <c r="AI507" i="1"/>
  <c r="AH507" i="1"/>
  <c r="AG507" i="1"/>
  <c r="AI506" i="1"/>
  <c r="AH506" i="1"/>
  <c r="AG506" i="1"/>
  <c r="AI505" i="1"/>
  <c r="AH505" i="1"/>
  <c r="AG505" i="1"/>
  <c r="AI504" i="1"/>
  <c r="AH504" i="1"/>
  <c r="AG504" i="1"/>
  <c r="AI503" i="1"/>
  <c r="AH503" i="1"/>
  <c r="AG503" i="1"/>
  <c r="AI502" i="1"/>
  <c r="AH502" i="1"/>
  <c r="AG502" i="1"/>
  <c r="AI501" i="1"/>
  <c r="AH501" i="1"/>
  <c r="AG501" i="1"/>
  <c r="AI500" i="1"/>
  <c r="AH500" i="1"/>
  <c r="AG500" i="1"/>
  <c r="AI499" i="1"/>
  <c r="AH499" i="1"/>
  <c r="AG499" i="1"/>
  <c r="AI498" i="1"/>
  <c r="AH498" i="1"/>
  <c r="AG498" i="1"/>
  <c r="AI497" i="1"/>
  <c r="AH497" i="1"/>
  <c r="AG497" i="1"/>
  <c r="AI496" i="1"/>
  <c r="AH496" i="1"/>
  <c r="AG496" i="1"/>
  <c r="AI495" i="1"/>
  <c r="AH495" i="1"/>
  <c r="AG495" i="1"/>
  <c r="AI494" i="1"/>
  <c r="AH494" i="1"/>
  <c r="AG494" i="1"/>
  <c r="AI493" i="1"/>
  <c r="AH493" i="1"/>
  <c r="AG493" i="1"/>
  <c r="AI492" i="1"/>
  <c r="AH492" i="1"/>
  <c r="AG492" i="1"/>
  <c r="AI491" i="1"/>
  <c r="AH491" i="1"/>
  <c r="AG491" i="1"/>
  <c r="AI490" i="1"/>
  <c r="AH490" i="1"/>
  <c r="AG490" i="1"/>
  <c r="AI489" i="1"/>
  <c r="AH489" i="1"/>
  <c r="AG489" i="1"/>
  <c r="AG487" i="1"/>
  <c r="AI471" i="1"/>
  <c r="AH471" i="1"/>
  <c r="AG471" i="1"/>
  <c r="AG469" i="1"/>
  <c r="AJ471" i="1" s="1"/>
  <c r="B476" i="1" s="1"/>
  <c r="AI451" i="1"/>
  <c r="AH451" i="1"/>
  <c r="AG451" i="1"/>
  <c r="AI450" i="1"/>
  <c r="AH450" i="1"/>
  <c r="AG450" i="1"/>
  <c r="AI449" i="1"/>
  <c r="AH449" i="1"/>
  <c r="AG449" i="1"/>
  <c r="AI448" i="1"/>
  <c r="AH448" i="1"/>
  <c r="AG448" i="1"/>
  <c r="AI447" i="1"/>
  <c r="AH447" i="1"/>
  <c r="AG447" i="1"/>
  <c r="AI446" i="1"/>
  <c r="AH446" i="1"/>
  <c r="AG446" i="1"/>
  <c r="AI445" i="1"/>
  <c r="AH445" i="1"/>
  <c r="AG445" i="1"/>
  <c r="AG443" i="1"/>
  <c r="AI425" i="1"/>
  <c r="AH425" i="1"/>
  <c r="AI424" i="1"/>
  <c r="AH424" i="1"/>
  <c r="AG424" i="1"/>
  <c r="AI423" i="1"/>
  <c r="AH423" i="1"/>
  <c r="AG423" i="1"/>
  <c r="AI422" i="1"/>
  <c r="AH422" i="1"/>
  <c r="AG422" i="1"/>
  <c r="AI421" i="1"/>
  <c r="AH421" i="1"/>
  <c r="AG421" i="1"/>
  <c r="AI420" i="1"/>
  <c r="AH420" i="1"/>
  <c r="AG420" i="1"/>
  <c r="AI419" i="1"/>
  <c r="AH419" i="1"/>
  <c r="AG419" i="1"/>
  <c r="AG417" i="1"/>
  <c r="AI399" i="1"/>
  <c r="AH399" i="1"/>
  <c r="AI398" i="1"/>
  <c r="AH398" i="1"/>
  <c r="AG398" i="1"/>
  <c r="AI397" i="1"/>
  <c r="AH397" i="1"/>
  <c r="AG397" i="1"/>
  <c r="AI396" i="1"/>
  <c r="AH396" i="1"/>
  <c r="AG396" i="1"/>
  <c r="AI395" i="1"/>
  <c r="AH395" i="1"/>
  <c r="AG395" i="1"/>
  <c r="AI394" i="1"/>
  <c r="AH394" i="1"/>
  <c r="AG394" i="1"/>
  <c r="AG392" i="1"/>
  <c r="AI374" i="1"/>
  <c r="AH374" i="1"/>
  <c r="AI373" i="1"/>
  <c r="AH373" i="1"/>
  <c r="AI372" i="1"/>
  <c r="AH372" i="1"/>
  <c r="AI371" i="1"/>
  <c r="AH371" i="1"/>
  <c r="AI370" i="1"/>
  <c r="AH370" i="1"/>
  <c r="AG370" i="1"/>
  <c r="AI369" i="1"/>
  <c r="AH369" i="1"/>
  <c r="AG369" i="1"/>
  <c r="AI368" i="1"/>
  <c r="AH368" i="1"/>
  <c r="AG368" i="1"/>
  <c r="AI367" i="1"/>
  <c r="AH367" i="1"/>
  <c r="AG367" i="1"/>
  <c r="AI366" i="1"/>
  <c r="AH366" i="1"/>
  <c r="AG366" i="1"/>
  <c r="AI365" i="1"/>
  <c r="AH365" i="1"/>
  <c r="AG365" i="1"/>
  <c r="AI364" i="1"/>
  <c r="AH364" i="1"/>
  <c r="AG364" i="1"/>
  <c r="AI363" i="1"/>
  <c r="AH363" i="1"/>
  <c r="AG363" i="1"/>
  <c r="AG361" i="1"/>
  <c r="AI343" i="1"/>
  <c r="AH343" i="1"/>
  <c r="AI342" i="1"/>
  <c r="AH342" i="1"/>
  <c r="AI341" i="1"/>
  <c r="AH341" i="1"/>
  <c r="AI340" i="1"/>
  <c r="AH340" i="1"/>
  <c r="AI339" i="1"/>
  <c r="AH339" i="1"/>
  <c r="AI338" i="1"/>
  <c r="AH338" i="1"/>
  <c r="AI337" i="1"/>
  <c r="AH337" i="1"/>
  <c r="AG335" i="1"/>
  <c r="AI319" i="1"/>
  <c r="AH319" i="1"/>
  <c r="AG319" i="1"/>
  <c r="AI318" i="1"/>
  <c r="AH318" i="1"/>
  <c r="AG318" i="1"/>
  <c r="AI317" i="1"/>
  <c r="AH317" i="1"/>
  <c r="AG317" i="1"/>
  <c r="AI316" i="1"/>
  <c r="AH316" i="1"/>
  <c r="AG316" i="1"/>
  <c r="AI315" i="1"/>
  <c r="AH315" i="1"/>
  <c r="AG315" i="1"/>
  <c r="AI314" i="1"/>
  <c r="AH314" i="1"/>
  <c r="AG314" i="1"/>
  <c r="AG312" i="1"/>
  <c r="Y1120" i="1"/>
  <c r="S1120" i="1"/>
  <c r="M1120" i="1"/>
  <c r="Y1072" i="1"/>
  <c r="S1072" i="1"/>
  <c r="M1072" i="1"/>
  <c r="Y1009" i="1"/>
  <c r="S1009" i="1"/>
  <c r="M1009" i="1"/>
  <c r="Y983" i="1"/>
  <c r="S983" i="1"/>
  <c r="M983" i="1"/>
  <c r="Y957" i="1"/>
  <c r="S957" i="1"/>
  <c r="M957" i="1"/>
  <c r="Y932" i="1"/>
  <c r="S932" i="1"/>
  <c r="M932" i="1"/>
  <c r="Y901" i="1"/>
  <c r="S901" i="1"/>
  <c r="M901" i="1"/>
  <c r="Z877" i="1"/>
  <c r="U877" i="1"/>
  <c r="P877" i="1"/>
  <c r="Y564" i="1"/>
  <c r="S564" i="1"/>
  <c r="M564" i="1"/>
  <c r="Y516" i="1"/>
  <c r="S516" i="1"/>
  <c r="M516" i="1"/>
  <c r="Y452" i="1"/>
  <c r="S452" i="1"/>
  <c r="M452" i="1"/>
  <c r="Y426" i="1"/>
  <c r="S426" i="1"/>
  <c r="M426" i="1"/>
  <c r="Y400" i="1"/>
  <c r="S400" i="1"/>
  <c r="M400" i="1"/>
  <c r="Y375" i="1"/>
  <c r="S375" i="1"/>
  <c r="M375" i="1"/>
  <c r="Y344" i="1"/>
  <c r="S344" i="1"/>
  <c r="M344" i="1"/>
  <c r="Z320" i="1"/>
  <c r="U320" i="1"/>
  <c r="P320" i="1"/>
  <c r="B10" i="12"/>
  <c r="B10" i="7"/>
  <c r="AH22" i="7" s="1"/>
  <c r="B10" i="3"/>
  <c r="B8" i="1"/>
  <c r="B10" i="11"/>
  <c r="B10" i="10"/>
  <c r="B9" i="8"/>
  <c r="N8" i="1" l="1"/>
  <c r="N10" i="3"/>
  <c r="AJ1118" i="1"/>
  <c r="AJ1028" i="1"/>
  <c r="B1033" i="1" s="1"/>
  <c r="AJ1008" i="1"/>
  <c r="AJ982" i="1"/>
  <c r="AJ956" i="1"/>
  <c r="B942" i="1"/>
  <c r="AJ931" i="1"/>
  <c r="AJ900" i="1"/>
  <c r="AJ562" i="1"/>
  <c r="AJ535" i="1"/>
  <c r="B540" i="1" s="1"/>
  <c r="B526" i="1"/>
  <c r="AJ514" i="1"/>
  <c r="AJ451" i="1"/>
  <c r="AJ425" i="1"/>
  <c r="AJ399" i="1"/>
  <c r="AJ374" i="1"/>
  <c r="AJ343" i="1"/>
  <c r="AO339" i="1"/>
  <c r="AP339" i="1"/>
  <c r="AQ339" i="1"/>
  <c r="AO317" i="1"/>
  <c r="AL318" i="1"/>
  <c r="AL319" i="1"/>
  <c r="AL314" i="1"/>
  <c r="AL315" i="1"/>
  <c r="AL316" i="1"/>
  <c r="AL317" i="1"/>
  <c r="AP317" i="1"/>
  <c r="AQ317" i="1"/>
  <c r="AP422" i="1"/>
  <c r="B436" i="1"/>
  <c r="AQ422" i="1"/>
  <c r="AO422" i="1"/>
  <c r="AO366" i="1"/>
  <c r="AP366" i="1"/>
  <c r="AQ366" i="1"/>
  <c r="N9" i="8"/>
  <c r="AL872" i="1"/>
  <c r="AL876" i="1"/>
  <c r="AL874" i="1"/>
  <c r="AL873" i="1"/>
  <c r="AL875" i="1"/>
  <c r="B1130" i="1"/>
  <c r="AN1110" i="1"/>
  <c r="AO1110" i="1"/>
  <c r="AP1110" i="1"/>
  <c r="AJ1119" i="1"/>
  <c r="AJ1115" i="1"/>
  <c r="AJ1108" i="1"/>
  <c r="AJ1109" i="1"/>
  <c r="AJ1110" i="1"/>
  <c r="AJ1111" i="1"/>
  <c r="AJ1112" i="1"/>
  <c r="AJ1113" i="1"/>
  <c r="AJ1114" i="1"/>
  <c r="AJ1116" i="1"/>
  <c r="AJ1117" i="1"/>
  <c r="B1082" i="1"/>
  <c r="AO1048" i="1"/>
  <c r="AN1048" i="1"/>
  <c r="AP1048" i="1"/>
  <c r="AJ1071" i="1"/>
  <c r="AJ1046" i="1"/>
  <c r="AJ1047" i="1"/>
  <c r="AJ1048" i="1"/>
  <c r="AJ1049" i="1"/>
  <c r="AJ1050" i="1"/>
  <c r="AJ1051" i="1"/>
  <c r="AJ1052" i="1"/>
  <c r="AJ1053" i="1"/>
  <c r="AJ1054" i="1"/>
  <c r="AJ1055" i="1"/>
  <c r="AJ1056" i="1"/>
  <c r="AJ1057" i="1"/>
  <c r="AJ1058" i="1"/>
  <c r="AJ1059" i="1"/>
  <c r="AJ1060" i="1"/>
  <c r="AJ1061" i="1"/>
  <c r="AJ1062" i="1"/>
  <c r="AJ1063" i="1"/>
  <c r="AJ1064" i="1"/>
  <c r="AJ1065" i="1"/>
  <c r="AJ1066" i="1"/>
  <c r="AJ1067" i="1"/>
  <c r="AJ1068" i="1"/>
  <c r="AJ1069" i="1"/>
  <c r="AP1005" i="1"/>
  <c r="AQ1005" i="1"/>
  <c r="B1019" i="1"/>
  <c r="AO1005" i="1"/>
  <c r="AJ1002" i="1"/>
  <c r="AJ1003" i="1"/>
  <c r="AJ1004" i="1"/>
  <c r="AJ1005" i="1"/>
  <c r="AJ1006" i="1"/>
  <c r="AJ1007" i="1"/>
  <c r="B993" i="1"/>
  <c r="AQ979" i="1"/>
  <c r="AO979" i="1"/>
  <c r="AP979" i="1"/>
  <c r="AJ976" i="1"/>
  <c r="AJ977" i="1"/>
  <c r="AJ978" i="1"/>
  <c r="AJ979" i="1"/>
  <c r="AJ980" i="1"/>
  <c r="AJ981" i="1"/>
  <c r="B967" i="1"/>
  <c r="AN954" i="1"/>
  <c r="AO954" i="1"/>
  <c r="AP954" i="1"/>
  <c r="AJ951" i="1"/>
  <c r="AJ952" i="1"/>
  <c r="AJ953" i="1"/>
  <c r="AJ954" i="1"/>
  <c r="AJ955" i="1"/>
  <c r="AP923" i="1"/>
  <c r="AO923" i="1"/>
  <c r="AQ923" i="1"/>
  <c r="AJ920" i="1"/>
  <c r="AJ921" i="1"/>
  <c r="AJ922" i="1"/>
  <c r="AJ923" i="1"/>
  <c r="AJ924" i="1"/>
  <c r="AJ925" i="1"/>
  <c r="AJ926" i="1"/>
  <c r="AJ927" i="1"/>
  <c r="AJ928" i="1"/>
  <c r="AJ929" i="1"/>
  <c r="AJ930" i="1"/>
  <c r="B911" i="1"/>
  <c r="AP897" i="1"/>
  <c r="AQ897" i="1"/>
  <c r="AO897" i="1"/>
  <c r="AJ894" i="1"/>
  <c r="AJ896" i="1"/>
  <c r="AJ899" i="1"/>
  <c r="AJ895" i="1"/>
  <c r="AJ897" i="1"/>
  <c r="AJ898" i="1"/>
  <c r="AP873" i="1"/>
  <c r="AQ873" i="1"/>
  <c r="AO873" i="1"/>
  <c r="AJ871" i="1"/>
  <c r="AJ872" i="1"/>
  <c r="AJ873" i="1"/>
  <c r="AJ874" i="1"/>
  <c r="AJ875" i="1"/>
  <c r="AJ876" i="1"/>
  <c r="AJ852" i="1"/>
  <c r="B860" i="1" s="1"/>
  <c r="AJ718" i="1"/>
  <c r="B727" i="1" s="1"/>
  <c r="AJ563" i="1"/>
  <c r="AO554" i="1"/>
  <c r="B574" i="1"/>
  <c r="AP554" i="1"/>
  <c r="AQ554" i="1"/>
  <c r="AJ552" i="1"/>
  <c r="AJ553" i="1"/>
  <c r="AJ554" i="1"/>
  <c r="AJ555" i="1"/>
  <c r="AJ556" i="1"/>
  <c r="AJ557" i="1"/>
  <c r="AJ558" i="1"/>
  <c r="AJ559" i="1"/>
  <c r="AJ560" i="1"/>
  <c r="AJ561" i="1"/>
  <c r="AP491" i="1"/>
  <c r="AQ491" i="1"/>
  <c r="AO491" i="1"/>
  <c r="AJ515" i="1"/>
  <c r="AJ489" i="1"/>
  <c r="AJ490" i="1"/>
  <c r="AJ491" i="1"/>
  <c r="AJ492" i="1"/>
  <c r="AJ493" i="1"/>
  <c r="AJ494" i="1"/>
  <c r="AJ495" i="1"/>
  <c r="AJ496" i="1"/>
  <c r="AJ497" i="1"/>
  <c r="AJ498" i="1"/>
  <c r="AJ499" i="1"/>
  <c r="AJ500" i="1"/>
  <c r="AJ501" i="1"/>
  <c r="AJ502" i="1"/>
  <c r="AJ503" i="1"/>
  <c r="AJ504" i="1"/>
  <c r="AJ505" i="1"/>
  <c r="AJ506" i="1"/>
  <c r="AJ507" i="1"/>
  <c r="AJ508" i="1"/>
  <c r="AJ509" i="1"/>
  <c r="AJ510" i="1"/>
  <c r="AJ511" i="1"/>
  <c r="AJ512" i="1"/>
  <c r="AJ513" i="1"/>
  <c r="AP448" i="1"/>
  <c r="AQ448" i="1"/>
  <c r="AO448" i="1"/>
  <c r="B462" i="1"/>
  <c r="AJ445" i="1"/>
  <c r="AJ446" i="1"/>
  <c r="AJ447" i="1"/>
  <c r="AJ448" i="1"/>
  <c r="AJ449" i="1"/>
  <c r="AJ450" i="1"/>
  <c r="AJ419" i="1"/>
  <c r="AJ420" i="1"/>
  <c r="AJ421" i="1"/>
  <c r="AJ422" i="1"/>
  <c r="AJ423" i="1"/>
  <c r="AJ424" i="1"/>
  <c r="B410" i="1"/>
  <c r="AO396" i="1"/>
  <c r="AP396" i="1"/>
  <c r="AN396" i="1"/>
  <c r="AJ398" i="1"/>
  <c r="AJ394" i="1"/>
  <c r="AJ395" i="1"/>
  <c r="AJ396" i="1"/>
  <c r="AJ397" i="1"/>
  <c r="B385" i="1"/>
  <c r="AJ363" i="1"/>
  <c r="AJ364" i="1"/>
  <c r="AJ365" i="1"/>
  <c r="AJ366" i="1"/>
  <c r="AJ367" i="1"/>
  <c r="AJ368" i="1"/>
  <c r="AJ369" i="1"/>
  <c r="AJ370" i="1"/>
  <c r="AJ371" i="1"/>
  <c r="AJ372" i="1"/>
  <c r="AJ373" i="1"/>
  <c r="B354" i="1"/>
  <c r="AJ337" i="1"/>
  <c r="AJ338" i="1"/>
  <c r="AJ339" i="1"/>
  <c r="AJ340" i="1"/>
  <c r="AJ341" i="1"/>
  <c r="AJ342" i="1"/>
  <c r="AJ319" i="1"/>
  <c r="AJ314" i="1"/>
  <c r="AJ315" i="1"/>
  <c r="AJ316" i="1"/>
  <c r="AJ317" i="1"/>
  <c r="AJ318" i="1"/>
  <c r="AJ295" i="1"/>
  <c r="B303" i="1" s="1"/>
  <c r="AJ161" i="1"/>
  <c r="B170" i="1" s="1"/>
  <c r="B171" i="1"/>
  <c r="N10" i="12"/>
  <c r="N10" i="11"/>
  <c r="N10" i="7"/>
  <c r="N10" i="10"/>
  <c r="AR570" i="3" l="1"/>
  <c r="AS570" i="3" s="1"/>
  <c r="AR566" i="3"/>
  <c r="AS566" i="3" s="1"/>
  <c r="AR562" i="3"/>
  <c r="AS562" i="3" s="1"/>
  <c r="AR558" i="3"/>
  <c r="AS558" i="3" s="1"/>
  <c r="AR554" i="3"/>
  <c r="AS554" i="3" s="1"/>
  <c r="AR550" i="3"/>
  <c r="AS550" i="3" s="1"/>
  <c r="AR546" i="3"/>
  <c r="AS546" i="3" s="1"/>
  <c r="AR542" i="3"/>
  <c r="AS542" i="3" s="1"/>
  <c r="AR538" i="3"/>
  <c r="AS538" i="3" s="1"/>
  <c r="AR534" i="3"/>
  <c r="AS534" i="3" s="1"/>
  <c r="AR530" i="3"/>
  <c r="AS530" i="3" s="1"/>
  <c r="AR526" i="3"/>
  <c r="AS526" i="3" s="1"/>
  <c r="AR522" i="3"/>
  <c r="AS522" i="3" s="1"/>
  <c r="AR518" i="3"/>
  <c r="AS518" i="3" s="1"/>
  <c r="AR514" i="3"/>
  <c r="AS514" i="3" s="1"/>
  <c r="AR510" i="3"/>
  <c r="AS510" i="3" s="1"/>
  <c r="AR506" i="3"/>
  <c r="AS506" i="3" s="1"/>
  <c r="AR502" i="3"/>
  <c r="AS502" i="3" s="1"/>
  <c r="AR498" i="3"/>
  <c r="AS498" i="3" s="1"/>
  <c r="AR494" i="3"/>
  <c r="AS494" i="3" s="1"/>
  <c r="AR490" i="3"/>
  <c r="AS490" i="3" s="1"/>
  <c r="AR486" i="3"/>
  <c r="AS486" i="3" s="1"/>
  <c r="AR482" i="3"/>
  <c r="AS482" i="3" s="1"/>
  <c r="AR478" i="3"/>
  <c r="AS478" i="3" s="1"/>
  <c r="AR474" i="3"/>
  <c r="AS474" i="3" s="1"/>
  <c r="AR470" i="3"/>
  <c r="AS470" i="3" s="1"/>
  <c r="AR466" i="3"/>
  <c r="AS466" i="3" s="1"/>
  <c r="AR462" i="3"/>
  <c r="AS462" i="3" s="1"/>
  <c r="AR458" i="3"/>
  <c r="AS458" i="3" s="1"/>
  <c r="AR454" i="3"/>
  <c r="AS454" i="3" s="1"/>
  <c r="AR450" i="3"/>
  <c r="AS450" i="3" s="1"/>
  <c r="AR446" i="3"/>
  <c r="AS446" i="3" s="1"/>
  <c r="AR442" i="3"/>
  <c r="AS442" i="3" s="1"/>
  <c r="AR438" i="3"/>
  <c r="AS438" i="3" s="1"/>
  <c r="AR431" i="3"/>
  <c r="AS431" i="3" s="1"/>
  <c r="AR426" i="3"/>
  <c r="AS426" i="3" s="1"/>
  <c r="AR420" i="3"/>
  <c r="AS420" i="3" s="1"/>
  <c r="AR416" i="3"/>
  <c r="AS416" i="3" s="1"/>
  <c r="AR413" i="3"/>
  <c r="AS413" i="3" s="1"/>
  <c r="AR410" i="3"/>
  <c r="AS410" i="3" s="1"/>
  <c r="AR404" i="3"/>
  <c r="AS404" i="3" s="1"/>
  <c r="AR401" i="3"/>
  <c r="AS401" i="3" s="1"/>
  <c r="AR396" i="3"/>
  <c r="AS396" i="3" s="1"/>
  <c r="AR393" i="3"/>
  <c r="AS393" i="3" s="1"/>
  <c r="AR387" i="3"/>
  <c r="AS387" i="3" s="1"/>
  <c r="AR384" i="3"/>
  <c r="AS384" i="3" s="1"/>
  <c r="AR380" i="3"/>
  <c r="AS380" i="3" s="1"/>
  <c r="AR377" i="3"/>
  <c r="AS377" i="3" s="1"/>
  <c r="AR373" i="3"/>
  <c r="AS373" i="3" s="1"/>
  <c r="AR370" i="3"/>
  <c r="AS370" i="3" s="1"/>
  <c r="AR366" i="3"/>
  <c r="AS366" i="3" s="1"/>
  <c r="AR359" i="3"/>
  <c r="AS359" i="3" s="1"/>
  <c r="AR355" i="3"/>
  <c r="AS355" i="3" s="1"/>
  <c r="AR352" i="3"/>
  <c r="AS352" i="3" s="1"/>
  <c r="AR348" i="3"/>
  <c r="AS348" i="3" s="1"/>
  <c r="AR345" i="3"/>
  <c r="AS345" i="3" s="1"/>
  <c r="AR341" i="3"/>
  <c r="AS341" i="3" s="1"/>
  <c r="AR335" i="3"/>
  <c r="AS335" i="3" s="1"/>
  <c r="AR332" i="3"/>
  <c r="AS332" i="3" s="1"/>
  <c r="AR329" i="3"/>
  <c r="AS329" i="3" s="1"/>
  <c r="AR325" i="3"/>
  <c r="AS325" i="3" s="1"/>
  <c r="AR319" i="3"/>
  <c r="AS319" i="3" s="1"/>
  <c r="AR316" i="3"/>
  <c r="AS316" i="3" s="1"/>
  <c r="AR313" i="3"/>
  <c r="AS313" i="3" s="1"/>
  <c r="AR309" i="3"/>
  <c r="AS309" i="3" s="1"/>
  <c r="AR303" i="3"/>
  <c r="AS303" i="3" s="1"/>
  <c r="AR300" i="3"/>
  <c r="AS300" i="3" s="1"/>
  <c r="AR297" i="3"/>
  <c r="AS297" i="3" s="1"/>
  <c r="AR293" i="3"/>
  <c r="AS293" i="3" s="1"/>
  <c r="AR287" i="3"/>
  <c r="AS287" i="3" s="1"/>
  <c r="AR284" i="3"/>
  <c r="AS284" i="3" s="1"/>
  <c r="AR281" i="3"/>
  <c r="AS281" i="3" s="1"/>
  <c r="AR277" i="3"/>
  <c r="AS277" i="3" s="1"/>
  <c r="AR572" i="3"/>
  <c r="AS572" i="3" s="1"/>
  <c r="AR567" i="3"/>
  <c r="AS567" i="3" s="1"/>
  <c r="AR561" i="3"/>
  <c r="AS561" i="3" s="1"/>
  <c r="AR556" i="3"/>
  <c r="AS556" i="3" s="1"/>
  <c r="AR551" i="3"/>
  <c r="AS551" i="3" s="1"/>
  <c r="AR545" i="3"/>
  <c r="AS545" i="3" s="1"/>
  <c r="AR540" i="3"/>
  <c r="AS540" i="3" s="1"/>
  <c r="AR535" i="3"/>
  <c r="AS535" i="3" s="1"/>
  <c r="AR529" i="3"/>
  <c r="AS529" i="3" s="1"/>
  <c r="AR524" i="3"/>
  <c r="AS524" i="3" s="1"/>
  <c r="AR519" i="3"/>
  <c r="AS519" i="3" s="1"/>
  <c r="AR513" i="3"/>
  <c r="AS513" i="3" s="1"/>
  <c r="AR508" i="3"/>
  <c r="AS508" i="3" s="1"/>
  <c r="AR503" i="3"/>
  <c r="AS503" i="3" s="1"/>
  <c r="AR497" i="3"/>
  <c r="AS497" i="3" s="1"/>
  <c r="AR492" i="3"/>
  <c r="AS492" i="3" s="1"/>
  <c r="AR487" i="3"/>
  <c r="AS487" i="3" s="1"/>
  <c r="AR481" i="3"/>
  <c r="AS481" i="3" s="1"/>
  <c r="AR476" i="3"/>
  <c r="AS476" i="3" s="1"/>
  <c r="AR471" i="3"/>
  <c r="AS471" i="3" s="1"/>
  <c r="AR465" i="3"/>
  <c r="AS465" i="3" s="1"/>
  <c r="AR460" i="3"/>
  <c r="AS460" i="3" s="1"/>
  <c r="AR455" i="3"/>
  <c r="AS455" i="3" s="1"/>
  <c r="AR449" i="3"/>
  <c r="AS449" i="3" s="1"/>
  <c r="AR444" i="3"/>
  <c r="AS444" i="3" s="1"/>
  <c r="AR439" i="3"/>
  <c r="AS439" i="3" s="1"/>
  <c r="AR434" i="3"/>
  <c r="AS434" i="3" s="1"/>
  <c r="AR430" i="3"/>
  <c r="AS430" i="3" s="1"/>
  <c r="AR422" i="3"/>
  <c r="AS422" i="3" s="1"/>
  <c r="AR418" i="3"/>
  <c r="AS418" i="3" s="1"/>
  <c r="AR414" i="3"/>
  <c r="AS414" i="3" s="1"/>
  <c r="AR409" i="3"/>
  <c r="AS409" i="3" s="1"/>
  <c r="AR405" i="3"/>
  <c r="AS405" i="3" s="1"/>
  <c r="AR402" i="3"/>
  <c r="AS402" i="3" s="1"/>
  <c r="AR398" i="3"/>
  <c r="AS398" i="3" s="1"/>
  <c r="AR391" i="3"/>
  <c r="AS391" i="3" s="1"/>
  <c r="AR382" i="3"/>
  <c r="AS382" i="3" s="1"/>
  <c r="AR378" i="3"/>
  <c r="AS378" i="3" s="1"/>
  <c r="AR372" i="3"/>
  <c r="AS372" i="3" s="1"/>
  <c r="AR368" i="3"/>
  <c r="AS368" i="3" s="1"/>
  <c r="AR363" i="3"/>
  <c r="AS363" i="3" s="1"/>
  <c r="AR358" i="3"/>
  <c r="AS358" i="3" s="1"/>
  <c r="AR354" i="3"/>
  <c r="AS354" i="3" s="1"/>
  <c r="AR349" i="3"/>
  <c r="AS349" i="3" s="1"/>
  <c r="AR344" i="3"/>
  <c r="AS344" i="3" s="1"/>
  <c r="AR340" i="3"/>
  <c r="AS340" i="3" s="1"/>
  <c r="AR336" i="3"/>
  <c r="AS336" i="3" s="1"/>
  <c r="AR331" i="3"/>
  <c r="AS331" i="3" s="1"/>
  <c r="AR327" i="3"/>
  <c r="AS327" i="3" s="1"/>
  <c r="AR323" i="3"/>
  <c r="AS323" i="3" s="1"/>
  <c r="AR318" i="3"/>
  <c r="AS318" i="3" s="1"/>
  <c r="AR310" i="3"/>
  <c r="AS310" i="3" s="1"/>
  <c r="AR306" i="3"/>
  <c r="AS306" i="3" s="1"/>
  <c r="AR301" i="3"/>
  <c r="AS301" i="3" s="1"/>
  <c r="AR298" i="3"/>
  <c r="AS298" i="3" s="1"/>
  <c r="AR289" i="3"/>
  <c r="AS289" i="3" s="1"/>
  <c r="AR280" i="3"/>
  <c r="AS280" i="3" s="1"/>
  <c r="AR276" i="3"/>
  <c r="AS276" i="3" s="1"/>
  <c r="AR273" i="3"/>
  <c r="AS273" i="3" s="1"/>
  <c r="AR269" i="3"/>
  <c r="AS269" i="3" s="1"/>
  <c r="AR263" i="3"/>
  <c r="AS263" i="3" s="1"/>
  <c r="AR260" i="3"/>
  <c r="AS260" i="3" s="1"/>
  <c r="AR257" i="3"/>
  <c r="AS257" i="3" s="1"/>
  <c r="AR254" i="3"/>
  <c r="AS254" i="3" s="1"/>
  <c r="AR251" i="3"/>
  <c r="AS251" i="3" s="1"/>
  <c r="AR248" i="3"/>
  <c r="AS248" i="3" s="1"/>
  <c r="AR241" i="3"/>
  <c r="AS241" i="3" s="1"/>
  <c r="AR238" i="3"/>
  <c r="AS238" i="3" s="1"/>
  <c r="AR235" i="3"/>
  <c r="AS235" i="3" s="1"/>
  <c r="AR232" i="3"/>
  <c r="AS232" i="3" s="1"/>
  <c r="AR225" i="3"/>
  <c r="AS225" i="3" s="1"/>
  <c r="AR222" i="3"/>
  <c r="AS222" i="3" s="1"/>
  <c r="AR219" i="3"/>
  <c r="AS219" i="3" s="1"/>
  <c r="AR216" i="3"/>
  <c r="AS216" i="3" s="1"/>
  <c r="AR571" i="3"/>
  <c r="AS571" i="3" s="1"/>
  <c r="AR565" i="3"/>
  <c r="AS565" i="3" s="1"/>
  <c r="AR559" i="3"/>
  <c r="AS559" i="3" s="1"/>
  <c r="AR552" i="3"/>
  <c r="AS552" i="3" s="1"/>
  <c r="AR544" i="3"/>
  <c r="AS544" i="3" s="1"/>
  <c r="AR537" i="3"/>
  <c r="AS537" i="3" s="1"/>
  <c r="AR531" i="3"/>
  <c r="AS531" i="3" s="1"/>
  <c r="AR523" i="3"/>
  <c r="AS523" i="3" s="1"/>
  <c r="AR516" i="3"/>
  <c r="AS516" i="3" s="1"/>
  <c r="AR509" i="3"/>
  <c r="AS509" i="3" s="1"/>
  <c r="AR501" i="3"/>
  <c r="AS501" i="3" s="1"/>
  <c r="AR495" i="3"/>
  <c r="AS495" i="3" s="1"/>
  <c r="AR488" i="3"/>
  <c r="AS488" i="3" s="1"/>
  <c r="AR480" i="3"/>
  <c r="AS480" i="3" s="1"/>
  <c r="AR473" i="3"/>
  <c r="AS473" i="3" s="1"/>
  <c r="AR467" i="3"/>
  <c r="AS467" i="3" s="1"/>
  <c r="AR459" i="3"/>
  <c r="AS459" i="3" s="1"/>
  <c r="AR452" i="3"/>
  <c r="AS452" i="3" s="1"/>
  <c r="AR445" i="3"/>
  <c r="AS445" i="3" s="1"/>
  <c r="AR437" i="3"/>
  <c r="AS437" i="3" s="1"/>
  <c r="AR432" i="3"/>
  <c r="AS432" i="3" s="1"/>
  <c r="AR427" i="3"/>
  <c r="AS427" i="3" s="1"/>
  <c r="AR421" i="3"/>
  <c r="AS421" i="3" s="1"/>
  <c r="AR415" i="3"/>
  <c r="AS415" i="3" s="1"/>
  <c r="AR411" i="3"/>
  <c r="AS411" i="3" s="1"/>
  <c r="AR400" i="3"/>
  <c r="AS400" i="3" s="1"/>
  <c r="AR395" i="3"/>
  <c r="AS395" i="3" s="1"/>
  <c r="AR390" i="3"/>
  <c r="AS390" i="3" s="1"/>
  <c r="AR385" i="3"/>
  <c r="AS385" i="3" s="1"/>
  <c r="AR371" i="3"/>
  <c r="AS371" i="3" s="1"/>
  <c r="AR365" i="3"/>
  <c r="AS365" i="3" s="1"/>
  <c r="AR360" i="3"/>
  <c r="AS360" i="3" s="1"/>
  <c r="AR353" i="3"/>
  <c r="AS353" i="3" s="1"/>
  <c r="AR334" i="3"/>
  <c r="AS334" i="3" s="1"/>
  <c r="AR330" i="3"/>
  <c r="AS330" i="3" s="1"/>
  <c r="AR324" i="3"/>
  <c r="AS324" i="3" s="1"/>
  <c r="AR317" i="3"/>
  <c r="AS317" i="3" s="1"/>
  <c r="AR312" i="3"/>
  <c r="AS312" i="3" s="1"/>
  <c r="AR307" i="3"/>
  <c r="AS307" i="3" s="1"/>
  <c r="AR295" i="3"/>
  <c r="AS295" i="3" s="1"/>
  <c r="AR290" i="3"/>
  <c r="AS290" i="3" s="1"/>
  <c r="AR283" i="3"/>
  <c r="AS283" i="3" s="1"/>
  <c r="AR278" i="3"/>
  <c r="AS278" i="3" s="1"/>
  <c r="AR274" i="3"/>
  <c r="AS274" i="3" s="1"/>
  <c r="AR265" i="3"/>
  <c r="AS265" i="3" s="1"/>
  <c r="AR249" i="3"/>
  <c r="AS249" i="3" s="1"/>
  <c r="AR244" i="3"/>
  <c r="AS244" i="3" s="1"/>
  <c r="AR240" i="3"/>
  <c r="AS240" i="3" s="1"/>
  <c r="AR236" i="3"/>
  <c r="AS236" i="3" s="1"/>
  <c r="AR231" i="3"/>
  <c r="AS231" i="3" s="1"/>
  <c r="AR227" i="3"/>
  <c r="AS227" i="3" s="1"/>
  <c r="AR223" i="3"/>
  <c r="AS223" i="3" s="1"/>
  <c r="AR218" i="3"/>
  <c r="AS218" i="3" s="1"/>
  <c r="AR214" i="3"/>
  <c r="AS214" i="3" s="1"/>
  <c r="AR210" i="3"/>
  <c r="AS210" i="3" s="1"/>
  <c r="AR207" i="3"/>
  <c r="AS207" i="3" s="1"/>
  <c r="AR204" i="3"/>
  <c r="AS204" i="3" s="1"/>
  <c r="AR197" i="3"/>
  <c r="AS197" i="3" s="1"/>
  <c r="AR194" i="3"/>
  <c r="AS194" i="3" s="1"/>
  <c r="AR191" i="3"/>
  <c r="AS191" i="3" s="1"/>
  <c r="AR188" i="3"/>
  <c r="AS188" i="3" s="1"/>
  <c r="AR181" i="3"/>
  <c r="AS181" i="3" s="1"/>
  <c r="AR178" i="3"/>
  <c r="AS178" i="3" s="1"/>
  <c r="AR175" i="3"/>
  <c r="AS175" i="3" s="1"/>
  <c r="AR172" i="3"/>
  <c r="AS172" i="3" s="1"/>
  <c r="AR165" i="3"/>
  <c r="AS165" i="3" s="1"/>
  <c r="AR162" i="3"/>
  <c r="AS162" i="3" s="1"/>
  <c r="AR159" i="3"/>
  <c r="AS159" i="3" s="1"/>
  <c r="AR156" i="3"/>
  <c r="AS156" i="3" s="1"/>
  <c r="AR149" i="3"/>
  <c r="AS149" i="3" s="1"/>
  <c r="AR146" i="3"/>
  <c r="AS146" i="3" s="1"/>
  <c r="AR143" i="3"/>
  <c r="AS143" i="3" s="1"/>
  <c r="AR140" i="3"/>
  <c r="AS140" i="3" s="1"/>
  <c r="AR133" i="3"/>
  <c r="AS133" i="3" s="1"/>
  <c r="AR130" i="3"/>
  <c r="AS130" i="3" s="1"/>
  <c r="AR127" i="3"/>
  <c r="AS127" i="3" s="1"/>
  <c r="AR124" i="3"/>
  <c r="AS124" i="3" s="1"/>
  <c r="AR117" i="3"/>
  <c r="AS117" i="3" s="1"/>
  <c r="AR114" i="3"/>
  <c r="AS114" i="3" s="1"/>
  <c r="AR111" i="3"/>
  <c r="AS111" i="3" s="1"/>
  <c r="AR107" i="3"/>
  <c r="AS107" i="3" s="1"/>
  <c r="AR103" i="3"/>
  <c r="AS103" i="3" s="1"/>
  <c r="AR99" i="3"/>
  <c r="AS99" i="3" s="1"/>
  <c r="AR95" i="3"/>
  <c r="AS95" i="3" s="1"/>
  <c r="AR91" i="3"/>
  <c r="AS91" i="3" s="1"/>
  <c r="AR87" i="3"/>
  <c r="AS87" i="3" s="1"/>
  <c r="AR83" i="3"/>
  <c r="AS83" i="3" s="1"/>
  <c r="AR79" i="3"/>
  <c r="AS79" i="3" s="1"/>
  <c r="AR75" i="3"/>
  <c r="AS75" i="3" s="1"/>
  <c r="AR71" i="3"/>
  <c r="AS71" i="3" s="1"/>
  <c r="AR67" i="3"/>
  <c r="AS67" i="3" s="1"/>
  <c r="AR63" i="3"/>
  <c r="AS63" i="3" s="1"/>
  <c r="AR59" i="3"/>
  <c r="AS59" i="3" s="1"/>
  <c r="AR55" i="3"/>
  <c r="AS55" i="3" s="1"/>
  <c r="AR51" i="3"/>
  <c r="AS51" i="3" s="1"/>
  <c r="AR47" i="3"/>
  <c r="AS47" i="3" s="1"/>
  <c r="AR43" i="3"/>
  <c r="AS43" i="3" s="1"/>
  <c r="AR39" i="3"/>
  <c r="AS39" i="3" s="1"/>
  <c r="AR35" i="3"/>
  <c r="AS35" i="3" s="1"/>
  <c r="AR31" i="3"/>
  <c r="AS31" i="3" s="1"/>
  <c r="AR27" i="3"/>
  <c r="AS27" i="3" s="1"/>
  <c r="AR23" i="3"/>
  <c r="AS23" i="3" s="1"/>
  <c r="AR19" i="3"/>
  <c r="AS19" i="3" s="1"/>
  <c r="AR15" i="3"/>
  <c r="AS15" i="3" s="1"/>
  <c r="AR11" i="3"/>
  <c r="AS11" i="3" s="1"/>
  <c r="AR7" i="3"/>
  <c r="AS7" i="3" s="1"/>
  <c r="AR569" i="3"/>
  <c r="AS569" i="3" s="1"/>
  <c r="AR555" i="3"/>
  <c r="AS555" i="3" s="1"/>
  <c r="AR541" i="3"/>
  <c r="AS541" i="3" s="1"/>
  <c r="AR527" i="3"/>
  <c r="AS527" i="3" s="1"/>
  <c r="AR512" i="3"/>
  <c r="AS512" i="3" s="1"/>
  <c r="AR499" i="3"/>
  <c r="AS499" i="3" s="1"/>
  <c r="AR484" i="3"/>
  <c r="AS484" i="3" s="1"/>
  <c r="AR469" i="3"/>
  <c r="AS469" i="3" s="1"/>
  <c r="AR456" i="3"/>
  <c r="AS456" i="3" s="1"/>
  <c r="AR441" i="3"/>
  <c r="AS441" i="3" s="1"/>
  <c r="AR429" i="3"/>
  <c r="AS429" i="3" s="1"/>
  <c r="AR419" i="3"/>
  <c r="AS419" i="3" s="1"/>
  <c r="AR407" i="3"/>
  <c r="AS407" i="3" s="1"/>
  <c r="AR397" i="3"/>
  <c r="AS397" i="3" s="1"/>
  <c r="AR369" i="3"/>
  <c r="AS369" i="3" s="1"/>
  <c r="AR356" i="3"/>
  <c r="AS356" i="3" s="1"/>
  <c r="AR338" i="3"/>
  <c r="AS338" i="3" s="1"/>
  <c r="AR326" i="3"/>
  <c r="AS326" i="3" s="1"/>
  <c r="AR315" i="3"/>
  <c r="AS315" i="3" s="1"/>
  <c r="AR292" i="3"/>
  <c r="AS292" i="3" s="1"/>
  <c r="AR282" i="3"/>
  <c r="AS282" i="3" s="1"/>
  <c r="AR271" i="3"/>
  <c r="AS271" i="3" s="1"/>
  <c r="AR262" i="3"/>
  <c r="AS262" i="3" s="1"/>
  <c r="AR255" i="3"/>
  <c r="AS255" i="3" s="1"/>
  <c r="AR242" i="3"/>
  <c r="AS242" i="3" s="1"/>
  <c r="AR233" i="3"/>
  <c r="AS233" i="3" s="1"/>
  <c r="AR205" i="3"/>
  <c r="AS205" i="3" s="1"/>
  <c r="AR199" i="3"/>
  <c r="AS199" i="3" s="1"/>
  <c r="AR186" i="3"/>
  <c r="AS186" i="3" s="1"/>
  <c r="AR180" i="3"/>
  <c r="AS180" i="3" s="1"/>
  <c r="AR173" i="3"/>
  <c r="AS173" i="3" s="1"/>
  <c r="AR167" i="3"/>
  <c r="AS167" i="3" s="1"/>
  <c r="AR154" i="3"/>
  <c r="AS154" i="3" s="1"/>
  <c r="AR148" i="3"/>
  <c r="AS148" i="3" s="1"/>
  <c r="AR141" i="3"/>
  <c r="AS141" i="3" s="1"/>
  <c r="AR135" i="3"/>
  <c r="AS135" i="3" s="1"/>
  <c r="AR122" i="3"/>
  <c r="AS122" i="3" s="1"/>
  <c r="AR116" i="3"/>
  <c r="AS116" i="3" s="1"/>
  <c r="AR109" i="3"/>
  <c r="AS109" i="3" s="1"/>
  <c r="AR573" i="3"/>
  <c r="AS573" i="3" s="1"/>
  <c r="AR564" i="3"/>
  <c r="AS564" i="3" s="1"/>
  <c r="AR557" i="3"/>
  <c r="AS557" i="3" s="1"/>
  <c r="AR549" i="3"/>
  <c r="AS549" i="3" s="1"/>
  <c r="AR543" i="3"/>
  <c r="AS543" i="3" s="1"/>
  <c r="AR536" i="3"/>
  <c r="AS536" i="3" s="1"/>
  <c r="AR528" i="3"/>
  <c r="AS528" i="3" s="1"/>
  <c r="AR521" i="3"/>
  <c r="AS521" i="3" s="1"/>
  <c r="AR515" i="3"/>
  <c r="AS515" i="3" s="1"/>
  <c r="AR507" i="3"/>
  <c r="AS507" i="3" s="1"/>
  <c r="AR500" i="3"/>
  <c r="AS500" i="3" s="1"/>
  <c r="AR493" i="3"/>
  <c r="AS493" i="3" s="1"/>
  <c r="AR485" i="3"/>
  <c r="AS485" i="3" s="1"/>
  <c r="AR479" i="3"/>
  <c r="AS479" i="3" s="1"/>
  <c r="AR472" i="3"/>
  <c r="AS472" i="3" s="1"/>
  <c r="AR464" i="3"/>
  <c r="AS464" i="3" s="1"/>
  <c r="AR457" i="3"/>
  <c r="AS457" i="3" s="1"/>
  <c r="AR451" i="3"/>
  <c r="AS451" i="3" s="1"/>
  <c r="AR443" i="3"/>
  <c r="AS443" i="3" s="1"/>
  <c r="AR436" i="3"/>
  <c r="AS436" i="3" s="1"/>
  <c r="AR425" i="3"/>
  <c r="AS425" i="3" s="1"/>
  <c r="AR408" i="3"/>
  <c r="AS408" i="3" s="1"/>
  <c r="AR403" i="3"/>
  <c r="AS403" i="3" s="1"/>
  <c r="AR399" i="3"/>
  <c r="AS399" i="3" s="1"/>
  <c r="AR394" i="3"/>
  <c r="AS394" i="3" s="1"/>
  <c r="AR389" i="3"/>
  <c r="AS389" i="3" s="1"/>
  <c r="AR383" i="3"/>
  <c r="AS383" i="3" s="1"/>
  <c r="AR376" i="3"/>
  <c r="AS376" i="3" s="1"/>
  <c r="AR364" i="3"/>
  <c r="AS364" i="3" s="1"/>
  <c r="AR357" i="3"/>
  <c r="AS357" i="3" s="1"/>
  <c r="AR351" i="3"/>
  <c r="AS351" i="3" s="1"/>
  <c r="AR346" i="3"/>
  <c r="AS346" i="3" s="1"/>
  <c r="AR339" i="3"/>
  <c r="AS339" i="3" s="1"/>
  <c r="AR333" i="3"/>
  <c r="AS333" i="3" s="1"/>
  <c r="AR328" i="3"/>
  <c r="AS328" i="3" s="1"/>
  <c r="AR322" i="3"/>
  <c r="AS322" i="3" s="1"/>
  <c r="AR311" i="3"/>
  <c r="AS311" i="3" s="1"/>
  <c r="AR305" i="3"/>
  <c r="AS305" i="3" s="1"/>
  <c r="AR299" i="3"/>
  <c r="AS299" i="3" s="1"/>
  <c r="AR294" i="3"/>
  <c r="AS294" i="3" s="1"/>
  <c r="AR288" i="3"/>
  <c r="AS288" i="3" s="1"/>
  <c r="AR272" i="3"/>
  <c r="AS272" i="3" s="1"/>
  <c r="AR268" i="3"/>
  <c r="AS268" i="3" s="1"/>
  <c r="AR264" i="3"/>
  <c r="AS264" i="3" s="1"/>
  <c r="AR259" i="3"/>
  <c r="AS259" i="3" s="1"/>
  <c r="AR256" i="3"/>
  <c r="AS256" i="3" s="1"/>
  <c r="AR252" i="3"/>
  <c r="AS252" i="3" s="1"/>
  <c r="AR247" i="3"/>
  <c r="AS247" i="3" s="1"/>
  <c r="AR243" i="3"/>
  <c r="AS243" i="3" s="1"/>
  <c r="AR239" i="3"/>
  <c r="AS239" i="3" s="1"/>
  <c r="AR234" i="3"/>
  <c r="AS234" i="3" s="1"/>
  <c r="AR230" i="3"/>
  <c r="AS230" i="3" s="1"/>
  <c r="AR226" i="3"/>
  <c r="AS226" i="3" s="1"/>
  <c r="AR221" i="3"/>
  <c r="AS221" i="3" s="1"/>
  <c r="AR217" i="3"/>
  <c r="AS217" i="3" s="1"/>
  <c r="AR213" i="3"/>
  <c r="AS213" i="3" s="1"/>
  <c r="AR209" i="3"/>
  <c r="AS209" i="3" s="1"/>
  <c r="AR206" i="3"/>
  <c r="AS206" i="3" s="1"/>
  <c r="AR203" i="3"/>
  <c r="AS203" i="3" s="1"/>
  <c r="AR200" i="3"/>
  <c r="AS200" i="3" s="1"/>
  <c r="AR193" i="3"/>
  <c r="AS193" i="3" s="1"/>
  <c r="AR190" i="3"/>
  <c r="AS190" i="3" s="1"/>
  <c r="AR187" i="3"/>
  <c r="AS187" i="3" s="1"/>
  <c r="AR184" i="3"/>
  <c r="AS184" i="3" s="1"/>
  <c r="AR177" i="3"/>
  <c r="AS177" i="3" s="1"/>
  <c r="AR174" i="3"/>
  <c r="AS174" i="3" s="1"/>
  <c r="AR171" i="3"/>
  <c r="AS171" i="3" s="1"/>
  <c r="AR168" i="3"/>
  <c r="AS168" i="3" s="1"/>
  <c r="AR161" i="3"/>
  <c r="AS161" i="3" s="1"/>
  <c r="AR158" i="3"/>
  <c r="AS158" i="3" s="1"/>
  <c r="AR155" i="3"/>
  <c r="AS155" i="3" s="1"/>
  <c r="AR152" i="3"/>
  <c r="AS152" i="3" s="1"/>
  <c r="AR145" i="3"/>
  <c r="AS145" i="3" s="1"/>
  <c r="AR142" i="3"/>
  <c r="AS142" i="3" s="1"/>
  <c r="AR139" i="3"/>
  <c r="AS139" i="3" s="1"/>
  <c r="AR136" i="3"/>
  <c r="AS136" i="3" s="1"/>
  <c r="AR129" i="3"/>
  <c r="AS129" i="3" s="1"/>
  <c r="AR126" i="3"/>
  <c r="AS126" i="3" s="1"/>
  <c r="AR123" i="3"/>
  <c r="AS123" i="3" s="1"/>
  <c r="AR120" i="3"/>
  <c r="AS120" i="3" s="1"/>
  <c r="AR113" i="3"/>
  <c r="AS113" i="3" s="1"/>
  <c r="AR110" i="3"/>
  <c r="AS110" i="3" s="1"/>
  <c r="AR106" i="3"/>
  <c r="AS106" i="3" s="1"/>
  <c r="AR102" i="3"/>
  <c r="AS102" i="3" s="1"/>
  <c r="AR98" i="3"/>
  <c r="AS98" i="3" s="1"/>
  <c r="AR94" i="3"/>
  <c r="AS94" i="3" s="1"/>
  <c r="AR90" i="3"/>
  <c r="AS90" i="3" s="1"/>
  <c r="AR86" i="3"/>
  <c r="AS86" i="3" s="1"/>
  <c r="AR82" i="3"/>
  <c r="AS82" i="3" s="1"/>
  <c r="AR78" i="3"/>
  <c r="AS78" i="3" s="1"/>
  <c r="AR74" i="3"/>
  <c r="AS74" i="3" s="1"/>
  <c r="AR70" i="3"/>
  <c r="AS70" i="3" s="1"/>
  <c r="AR66" i="3"/>
  <c r="AS66" i="3" s="1"/>
  <c r="AR62" i="3"/>
  <c r="AS62" i="3" s="1"/>
  <c r="AR58" i="3"/>
  <c r="AS58" i="3" s="1"/>
  <c r="AR54" i="3"/>
  <c r="AS54" i="3" s="1"/>
  <c r="AR50" i="3"/>
  <c r="AS50" i="3" s="1"/>
  <c r="AR46" i="3"/>
  <c r="AS46" i="3" s="1"/>
  <c r="AR42" i="3"/>
  <c r="AS42" i="3" s="1"/>
  <c r="AR38" i="3"/>
  <c r="AS38" i="3" s="1"/>
  <c r="AR34" i="3"/>
  <c r="AS34" i="3" s="1"/>
  <c r="AR30" i="3"/>
  <c r="AS30" i="3" s="1"/>
  <c r="AR26" i="3"/>
  <c r="AS26" i="3" s="1"/>
  <c r="AR22" i="3"/>
  <c r="AS22" i="3" s="1"/>
  <c r="AR18" i="3"/>
  <c r="AS18" i="3" s="1"/>
  <c r="AR14" i="3"/>
  <c r="AS14" i="3" s="1"/>
  <c r="AR10" i="3"/>
  <c r="AS10" i="3" s="1"/>
  <c r="AR6" i="3"/>
  <c r="AS6" i="3" s="1"/>
  <c r="AR3" i="3"/>
  <c r="AR563" i="3"/>
  <c r="AS563" i="3" s="1"/>
  <c r="AR548" i="3"/>
  <c r="AS548" i="3" s="1"/>
  <c r="AR533" i="3"/>
  <c r="AS533" i="3" s="1"/>
  <c r="AR520" i="3"/>
  <c r="AS520" i="3" s="1"/>
  <c r="AR505" i="3"/>
  <c r="AS505" i="3" s="1"/>
  <c r="AR491" i="3"/>
  <c r="AS491" i="3" s="1"/>
  <c r="AR477" i="3"/>
  <c r="AS477" i="3" s="1"/>
  <c r="AR463" i="3"/>
  <c r="AS463" i="3" s="1"/>
  <c r="AR448" i="3"/>
  <c r="AS448" i="3" s="1"/>
  <c r="AR435" i="3"/>
  <c r="AS435" i="3" s="1"/>
  <c r="AR424" i="3"/>
  <c r="AS424" i="3" s="1"/>
  <c r="AR388" i="3"/>
  <c r="AS388" i="3" s="1"/>
  <c r="AR381" i="3"/>
  <c r="AS381" i="3" s="1"/>
  <c r="AR375" i="3"/>
  <c r="AS375" i="3" s="1"/>
  <c r="AR362" i="3"/>
  <c r="AS362" i="3" s="1"/>
  <c r="AR350" i="3"/>
  <c r="AS350" i="3" s="1"/>
  <c r="AR343" i="3"/>
  <c r="AS343" i="3" s="1"/>
  <c r="AR321" i="3"/>
  <c r="AS321" i="3" s="1"/>
  <c r="AR304" i="3"/>
  <c r="AS304" i="3" s="1"/>
  <c r="AR286" i="3"/>
  <c r="AS286" i="3" s="1"/>
  <c r="AR275" i="3"/>
  <c r="AS275" i="3" s="1"/>
  <c r="AR267" i="3"/>
  <c r="AS267" i="3" s="1"/>
  <c r="AR246" i="3"/>
  <c r="AS246" i="3" s="1"/>
  <c r="AR237" i="3"/>
  <c r="AS237" i="3" s="1"/>
  <c r="AR229" i="3"/>
  <c r="AS229" i="3" s="1"/>
  <c r="AR212" i="3"/>
  <c r="AS212" i="3" s="1"/>
  <c r="AR202" i="3"/>
  <c r="AS202" i="3" s="1"/>
  <c r="AR196" i="3"/>
  <c r="AS196" i="3" s="1"/>
  <c r="AR189" i="3"/>
  <c r="AS189" i="3" s="1"/>
  <c r="AR183" i="3"/>
  <c r="AS183" i="3" s="1"/>
  <c r="AR170" i="3"/>
  <c r="AS170" i="3" s="1"/>
  <c r="AR164" i="3"/>
  <c r="AS164" i="3" s="1"/>
  <c r="AR157" i="3"/>
  <c r="AS157" i="3" s="1"/>
  <c r="AR151" i="3"/>
  <c r="AS151" i="3" s="1"/>
  <c r="AR138" i="3"/>
  <c r="AS138" i="3" s="1"/>
  <c r="AR132" i="3"/>
  <c r="AS132" i="3" s="1"/>
  <c r="AR125" i="3"/>
  <c r="AS125" i="3" s="1"/>
  <c r="AR119" i="3"/>
  <c r="AS119" i="3" s="1"/>
  <c r="AR547" i="3"/>
  <c r="AS547" i="3" s="1"/>
  <c r="AR517" i="3"/>
  <c r="AS517" i="3" s="1"/>
  <c r="AR489" i="3"/>
  <c r="AS489" i="3" s="1"/>
  <c r="AR461" i="3"/>
  <c r="AS461" i="3" s="1"/>
  <c r="AR433" i="3"/>
  <c r="AS433" i="3" s="1"/>
  <c r="AR412" i="3"/>
  <c r="AS412" i="3" s="1"/>
  <c r="AR392" i="3"/>
  <c r="AS392" i="3" s="1"/>
  <c r="AR367" i="3"/>
  <c r="AS367" i="3" s="1"/>
  <c r="AR342" i="3"/>
  <c r="AS342" i="3" s="1"/>
  <c r="AR320" i="3"/>
  <c r="AS320" i="3" s="1"/>
  <c r="AR296" i="3"/>
  <c r="AS296" i="3" s="1"/>
  <c r="AR258" i="3"/>
  <c r="AS258" i="3" s="1"/>
  <c r="AR224" i="3"/>
  <c r="AS224" i="3" s="1"/>
  <c r="AR208" i="3"/>
  <c r="AS208" i="3" s="1"/>
  <c r="AR195" i="3"/>
  <c r="AS195" i="3" s="1"/>
  <c r="AR182" i="3"/>
  <c r="AS182" i="3" s="1"/>
  <c r="AR169" i="3"/>
  <c r="AS169" i="3" s="1"/>
  <c r="AR144" i="3"/>
  <c r="AS144" i="3" s="1"/>
  <c r="AR131" i="3"/>
  <c r="AS131" i="3" s="1"/>
  <c r="AR118" i="3"/>
  <c r="AS118" i="3" s="1"/>
  <c r="AR105" i="3"/>
  <c r="AS105" i="3" s="1"/>
  <c r="AR97" i="3"/>
  <c r="AS97" i="3" s="1"/>
  <c r="AR89" i="3"/>
  <c r="AS89" i="3" s="1"/>
  <c r="AR81" i="3"/>
  <c r="AS81" i="3" s="1"/>
  <c r="AR73" i="3"/>
  <c r="AS73" i="3" s="1"/>
  <c r="AR65" i="3"/>
  <c r="AS65" i="3" s="1"/>
  <c r="AR57" i="3"/>
  <c r="AS57" i="3" s="1"/>
  <c r="AR49" i="3"/>
  <c r="AS49" i="3" s="1"/>
  <c r="AR41" i="3"/>
  <c r="AS41" i="3" s="1"/>
  <c r="AR33" i="3"/>
  <c r="AS33" i="3" s="1"/>
  <c r="AR25" i="3"/>
  <c r="AS25" i="3" s="1"/>
  <c r="AR17" i="3"/>
  <c r="AS17" i="3" s="1"/>
  <c r="AR9" i="3"/>
  <c r="AS9" i="3" s="1"/>
  <c r="AR568" i="3"/>
  <c r="AS568" i="3" s="1"/>
  <c r="AR539" i="3"/>
  <c r="AS539" i="3" s="1"/>
  <c r="AR511" i="3"/>
  <c r="AS511" i="3" s="1"/>
  <c r="AR483" i="3"/>
  <c r="AS483" i="3" s="1"/>
  <c r="AR453" i="3"/>
  <c r="AS453" i="3" s="1"/>
  <c r="AR428" i="3"/>
  <c r="AS428" i="3" s="1"/>
  <c r="AR406" i="3"/>
  <c r="AS406" i="3" s="1"/>
  <c r="AR386" i="3"/>
  <c r="AS386" i="3" s="1"/>
  <c r="AR361" i="3"/>
  <c r="AS361" i="3" s="1"/>
  <c r="AR337" i="3"/>
  <c r="AS337" i="3" s="1"/>
  <c r="AR314" i="3"/>
  <c r="AS314" i="3" s="1"/>
  <c r="AR291" i="3"/>
  <c r="AS291" i="3" s="1"/>
  <c r="AR270" i="3"/>
  <c r="AS270" i="3" s="1"/>
  <c r="AR253" i="3"/>
  <c r="AS253" i="3" s="1"/>
  <c r="AR220" i="3"/>
  <c r="AS220" i="3" s="1"/>
  <c r="AR192" i="3"/>
  <c r="AS192" i="3" s="1"/>
  <c r="AR179" i="3"/>
  <c r="AS179" i="3" s="1"/>
  <c r="AR166" i="3"/>
  <c r="AS166" i="3" s="1"/>
  <c r="AR153" i="3"/>
  <c r="AS153" i="3" s="1"/>
  <c r="AR128" i="3"/>
  <c r="AS128" i="3" s="1"/>
  <c r="AR115" i="3"/>
  <c r="AS115" i="3" s="1"/>
  <c r="AR104" i="3"/>
  <c r="AS104" i="3" s="1"/>
  <c r="AR96" i="3"/>
  <c r="AS96" i="3" s="1"/>
  <c r="AR88" i="3"/>
  <c r="AS88" i="3" s="1"/>
  <c r="AR80" i="3"/>
  <c r="AS80" i="3" s="1"/>
  <c r="AR72" i="3"/>
  <c r="AS72" i="3" s="1"/>
  <c r="AR64" i="3"/>
  <c r="AS64" i="3" s="1"/>
  <c r="AR56" i="3"/>
  <c r="AS56" i="3" s="1"/>
  <c r="AR48" i="3"/>
  <c r="AS48" i="3" s="1"/>
  <c r="AR40" i="3"/>
  <c r="AS40" i="3" s="1"/>
  <c r="AR32" i="3"/>
  <c r="AS32" i="3" s="1"/>
  <c r="AR24" i="3"/>
  <c r="AS24" i="3" s="1"/>
  <c r="AR16" i="3"/>
  <c r="AS16" i="3" s="1"/>
  <c r="AR8" i="3"/>
  <c r="AS8" i="3" s="1"/>
  <c r="AR560" i="3"/>
  <c r="AS560" i="3" s="1"/>
  <c r="AR532" i="3"/>
  <c r="AS532" i="3" s="1"/>
  <c r="AR504" i="3"/>
  <c r="AS504" i="3" s="1"/>
  <c r="AR475" i="3"/>
  <c r="AS475" i="3" s="1"/>
  <c r="AR447" i="3"/>
  <c r="AS447" i="3" s="1"/>
  <c r="AR423" i="3"/>
  <c r="AS423" i="3" s="1"/>
  <c r="AR379" i="3"/>
  <c r="AS379" i="3" s="1"/>
  <c r="AR308" i="3"/>
  <c r="AS308" i="3" s="1"/>
  <c r="AR285" i="3"/>
  <c r="AS285" i="3" s="1"/>
  <c r="AR266" i="3"/>
  <c r="AS266" i="3" s="1"/>
  <c r="AR250" i="3"/>
  <c r="AS250" i="3" s="1"/>
  <c r="AR215" i="3"/>
  <c r="AS215" i="3" s="1"/>
  <c r="AR201" i="3"/>
  <c r="AS201" i="3" s="1"/>
  <c r="AR176" i="3"/>
  <c r="AS176" i="3" s="1"/>
  <c r="AR163" i="3"/>
  <c r="AS163" i="3" s="1"/>
  <c r="AR150" i="3"/>
  <c r="AS150" i="3" s="1"/>
  <c r="AR137" i="3"/>
  <c r="AS137" i="3" s="1"/>
  <c r="AR112" i="3"/>
  <c r="AS112" i="3" s="1"/>
  <c r="AR101" i="3"/>
  <c r="AS101" i="3" s="1"/>
  <c r="AR93" i="3"/>
  <c r="AS93" i="3" s="1"/>
  <c r="AR85" i="3"/>
  <c r="AS85" i="3" s="1"/>
  <c r="AR77" i="3"/>
  <c r="AS77" i="3" s="1"/>
  <c r="AR69" i="3"/>
  <c r="AS69" i="3" s="1"/>
  <c r="AR61" i="3"/>
  <c r="AS61" i="3" s="1"/>
  <c r="AR53" i="3"/>
  <c r="AS53" i="3" s="1"/>
  <c r="AR45" i="3"/>
  <c r="AS45" i="3" s="1"/>
  <c r="AR37" i="3"/>
  <c r="AS37" i="3" s="1"/>
  <c r="AR29" i="3"/>
  <c r="AS29" i="3" s="1"/>
  <c r="AR21" i="3"/>
  <c r="AS21" i="3" s="1"/>
  <c r="AR13" i="3"/>
  <c r="AS13" i="3" s="1"/>
  <c r="AR5" i="3"/>
  <c r="AS5" i="3" s="1"/>
  <c r="AR553" i="3"/>
  <c r="AS553" i="3" s="1"/>
  <c r="AR525" i="3"/>
  <c r="AS525" i="3" s="1"/>
  <c r="AR496" i="3"/>
  <c r="AS496" i="3" s="1"/>
  <c r="AR468" i="3"/>
  <c r="AS468" i="3" s="1"/>
  <c r="AR440" i="3"/>
  <c r="AS440" i="3" s="1"/>
  <c r="AR417" i="3"/>
  <c r="AS417" i="3" s="1"/>
  <c r="AR374" i="3"/>
  <c r="AS374" i="3" s="1"/>
  <c r="AR347" i="3"/>
  <c r="AS347" i="3" s="1"/>
  <c r="AR302" i="3"/>
  <c r="AS302" i="3" s="1"/>
  <c r="AR279" i="3"/>
  <c r="AS279" i="3" s="1"/>
  <c r="AR261" i="3"/>
  <c r="AS261" i="3" s="1"/>
  <c r="AR245" i="3"/>
  <c r="AS245" i="3" s="1"/>
  <c r="AR211" i="3"/>
  <c r="AS211" i="3" s="1"/>
  <c r="AR198" i="3"/>
  <c r="AS198" i="3" s="1"/>
  <c r="AR185" i="3"/>
  <c r="AS185" i="3" s="1"/>
  <c r="AR160" i="3"/>
  <c r="AS160" i="3" s="1"/>
  <c r="AR147" i="3"/>
  <c r="AS147" i="3" s="1"/>
  <c r="AR134" i="3"/>
  <c r="AS134" i="3" s="1"/>
  <c r="AR121" i="3"/>
  <c r="AS121" i="3" s="1"/>
  <c r="AR108" i="3"/>
  <c r="AS108" i="3" s="1"/>
  <c r="AR100" i="3"/>
  <c r="AS100" i="3" s="1"/>
  <c r="AR92" i="3"/>
  <c r="AS92" i="3" s="1"/>
  <c r="AR84" i="3"/>
  <c r="AS84" i="3" s="1"/>
  <c r="AR76" i="3"/>
  <c r="AS76" i="3" s="1"/>
  <c r="AR68" i="3"/>
  <c r="AS68" i="3" s="1"/>
  <c r="AR60" i="3"/>
  <c r="AS60" i="3" s="1"/>
  <c r="AR52" i="3"/>
  <c r="AS52" i="3" s="1"/>
  <c r="AR44" i="3"/>
  <c r="AS44" i="3" s="1"/>
  <c r="AR36" i="3"/>
  <c r="AS36" i="3" s="1"/>
  <c r="AR28" i="3"/>
  <c r="AS28" i="3" s="1"/>
  <c r="AR20" i="3"/>
  <c r="AS20" i="3" s="1"/>
  <c r="AR12" i="3"/>
  <c r="AS12" i="3" s="1"/>
  <c r="AR228" i="3"/>
  <c r="AS228" i="3" s="1"/>
  <c r="AR4" i="3"/>
  <c r="AS4" i="3" s="1"/>
  <c r="AQ492" i="1"/>
  <c r="B524" i="1" s="1"/>
  <c r="AQ449" i="1"/>
  <c r="B460" i="1" s="1"/>
  <c r="AQ423" i="1"/>
  <c r="B434" i="1" s="1"/>
  <c r="AQ367" i="1"/>
  <c r="B383" i="1" s="1"/>
  <c r="AP397" i="1"/>
  <c r="B408" i="1" s="1"/>
  <c r="AQ340" i="1"/>
  <c r="B352" i="1" s="1"/>
  <c r="AP1111" i="1"/>
  <c r="B1128" i="1" s="1"/>
  <c r="AJ1120" i="1"/>
  <c r="B1127" i="1" s="1"/>
  <c r="AQ1006" i="1"/>
  <c r="AQ980" i="1"/>
  <c r="B991" i="1" s="1"/>
  <c r="AQ898" i="1"/>
  <c r="B1017" i="1" s="1"/>
  <c r="AP1049" i="1"/>
  <c r="B1080" i="1" s="1"/>
  <c r="AJ1072" i="1"/>
  <c r="B1079" i="1" s="1"/>
  <c r="AJ1009" i="1"/>
  <c r="B1016" i="1" s="1"/>
  <c r="AJ983" i="1"/>
  <c r="B990" i="1" s="1"/>
  <c r="AP955" i="1"/>
  <c r="B965" i="1" s="1"/>
  <c r="AJ957" i="1"/>
  <c r="B964" i="1" s="1"/>
  <c r="AQ924" i="1"/>
  <c r="B940" i="1" s="1"/>
  <c r="AJ932" i="1"/>
  <c r="B939" i="1" s="1"/>
  <c r="AJ901" i="1"/>
  <c r="B908" i="1" s="1"/>
  <c r="AQ318" i="1"/>
  <c r="B326" i="1" s="1"/>
  <c r="AQ874" i="1"/>
  <c r="B883" i="1" s="1"/>
  <c r="AJ877" i="1"/>
  <c r="B882" i="1" s="1"/>
  <c r="AL877" i="1"/>
  <c r="B884" i="1" s="1"/>
  <c r="AQ555" i="1"/>
  <c r="B572" i="1" s="1"/>
  <c r="AJ564" i="1"/>
  <c r="B571" i="1" s="1"/>
  <c r="AJ516" i="1"/>
  <c r="B523" i="1" s="1"/>
  <c r="AJ452" i="1"/>
  <c r="B459" i="1" s="1"/>
  <c r="AJ426" i="1"/>
  <c r="B433" i="1" s="1"/>
  <c r="AJ400" i="1"/>
  <c r="B407" i="1" s="1"/>
  <c r="AJ375" i="1"/>
  <c r="B382" i="1" s="1"/>
  <c r="AJ344" i="1"/>
  <c r="B351" i="1" s="1"/>
  <c r="AL320" i="1"/>
  <c r="AJ320" i="1"/>
  <c r="B325" i="1" s="1"/>
  <c r="J23" i="3" l="1"/>
  <c r="J22" i="3"/>
  <c r="J24" i="3"/>
  <c r="J25" i="3"/>
  <c r="J26" i="3"/>
  <c r="AS3" i="3"/>
  <c r="B328" i="1"/>
  <c r="B909" i="1"/>
  <c r="AG19" i="3" l="1"/>
  <c r="AG23" i="3" l="1"/>
  <c r="AG26" i="3"/>
  <c r="AG22" i="3"/>
  <c r="AG25" i="3"/>
  <c r="AG24" i="3"/>
  <c r="AG27" i="3" l="1"/>
  <c r="B31" i="3" s="1"/>
</calcChain>
</file>

<file path=xl/sharedStrings.xml><?xml version="1.0" encoding="utf-8"?>
<sst xmlns="http://schemas.openxmlformats.org/spreadsheetml/2006/main" count="6847" uniqueCount="5618">
  <si>
    <t>CENSO NACIONAL DE GOBIERNOS
ESTATALES 2022</t>
  </si>
  <si>
    <t>Módulo 1.
Administración Pública de la entidad federativa</t>
  </si>
  <si>
    <t>Entidad:</t>
  </si>
  <si>
    <t>Clave:</t>
  </si>
  <si>
    <t>Índice</t>
  </si>
  <si>
    <t>Instrucciones generales para las preguntas de la sección:</t>
  </si>
  <si>
    <r>
      <t xml:space="preserve">1.- Periodo de referencia de los datos: 
</t>
    </r>
    <r>
      <rPr>
        <b/>
        <i/>
        <sz val="8"/>
        <rFont val="Arial"/>
        <family val="2"/>
      </rPr>
      <t xml:space="preserve">Durante el año: </t>
    </r>
    <r>
      <rPr>
        <i/>
        <sz val="8"/>
        <rFont val="Arial"/>
        <family val="2"/>
      </rPr>
      <t xml:space="preserve">la información se refiere a lo existente del 1 de enero al 31 de diciembre de 2021.
</t>
    </r>
    <r>
      <rPr>
        <b/>
        <i/>
        <sz val="8"/>
        <rFont val="Arial"/>
        <family val="2"/>
      </rPr>
      <t xml:space="preserve">Al cierre del año: </t>
    </r>
    <r>
      <rPr>
        <i/>
        <sz val="8"/>
        <rFont val="Arial"/>
        <family val="2"/>
      </rPr>
      <t>la información se refiere a lo existente al 31 de diciembre de 2021.</t>
    </r>
  </si>
  <si>
    <t xml:space="preserve">2.- Los catálogos utilizados en el presente cuestionario corresponden a denominaciones estándar, de tal forma que si el nombre de alguna clasificación no coincide exactamente con la utilizada en su institución, debe registrar los datos en aquella que sea homóloga. </t>
  </si>
  <si>
    <t xml:space="preserve">4.-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 </t>
  </si>
  <si>
    <t xml:space="preserve">5.- No deje celdas en blanco, salvo en los casos en que la instrucción así lo solicite. </t>
  </si>
  <si>
    <t>Glosario de la subsección:</t>
  </si>
  <si>
    <r>
      <t xml:space="preserve">1.- </t>
    </r>
    <r>
      <rPr>
        <b/>
        <i/>
        <sz val="8"/>
        <rFont val="Arial"/>
        <family val="2"/>
      </rPr>
      <t>Servicios postpenales:</t>
    </r>
    <r>
      <rPr>
        <i/>
        <sz val="8"/>
        <rFont val="Arial"/>
        <family val="2"/>
      </rPr>
      <t xml:space="preserve"> se refiere a los servicios prestados a las personas egresadas de los centros penitenciarios, así como a sus familias, con el objetivo de otorgar el apoyo necesario para facilitar la reinserción social, procurar su vida digna y prevenir la reincidencia, además de promover en la sociedad una cultura de aceptación de la persona egresada. Estos servicios consisten en el fomento, creación y promoción de espacios de orientación, apoyo y desarrollo personal, laboral, cultural, educativo, social y de capacitación.</t>
    </r>
  </si>
  <si>
    <t>Glosario del apartado:</t>
  </si>
  <si>
    <r>
      <t xml:space="preserve">1.- </t>
    </r>
    <r>
      <rPr>
        <b/>
        <i/>
        <sz val="8"/>
        <rFont val="Arial"/>
        <family val="2"/>
      </rPr>
      <t xml:space="preserve">Comisión Intersecretarial para la Reinserción Social y Servicios Postpenales u homóloga: </t>
    </r>
    <r>
      <rPr>
        <i/>
        <sz val="8"/>
        <rFont val="Arial"/>
        <family val="2"/>
      </rPr>
      <t>se refiere al órgano colegiado responsable de coordinar, diseñar e implementar los distintos programas de servicios para la reinserción al interior de los centros penitenciarios y de servicios postpenales en la entidad federativa.</t>
    </r>
  </si>
  <si>
    <t>XI.1.1 Ámbito de aplicación</t>
  </si>
  <si>
    <t>Seleccione con una "X" un solo código.</t>
  </si>
  <si>
    <t>1. Sí</t>
  </si>
  <si>
    <t>En caso de tener algún comentario u observación al dato registrado en la respuesta de la presente pregunta, o los datos que derivan de la misma, favor de anotarlo en el siguiente espacio. De lo contrario, déjelo en blanco.</t>
  </si>
  <si>
    <t>1.-</t>
  </si>
  <si>
    <t>Indique si al cierre del año 2021 se encontraba constituida en su entidad federativa alguna Comisión Intersecretarial para la Reinserción Social y Servicios Postpenales u homóloga. En caso afirmativo, señale las instituciones que la conformaban al cierre del referido año; utilizando para tal efecto el catálogo que se presenta en la parte inferior de la siguiente tabla.</t>
  </si>
  <si>
    <t>En caso de que no se haya encontrado constituida alguna Comisión Intersecretarial para la Reinserción Social y Servicios Postpenales u homóloga, se haya encontrado en proceso de integración, o no cuente con información para determinarlo, indíquelo en la columna correspondiente conforme al catálogo respectivo y deje el resto de la fila en blanco.</t>
  </si>
  <si>
    <t>Seleccione con una "X" la o las opciones que correspondan.</t>
  </si>
  <si>
    <t>En caso de que seleccione la columna 99, no puede seleccionar otra columna.</t>
  </si>
  <si>
    <t>En caso de que seleccione la columna 12, debe anotar el nombre de dicha(s) institución(es) en el recuadro destinado para tal efecto que se encuentra al final de la tabla de respuesta.</t>
  </si>
  <si>
    <r>
      <rPr>
        <b/>
        <sz val="9"/>
        <rFont val="Arial"/>
        <family val="2"/>
      </rPr>
      <t>¿Se encontraba constituida en su entidad federativa alguna Comisión Intersecretarial para la Reinserción Social y Servicios Postpenales u homóloga?</t>
    </r>
    <r>
      <rPr>
        <sz val="9"/>
        <rFont val="Arial"/>
        <family val="2"/>
      </rPr>
      <t xml:space="preserve">
</t>
    </r>
    <r>
      <rPr>
        <i/>
        <sz val="8"/>
        <rFont val="Arial"/>
        <family val="2"/>
      </rPr>
      <t>(1. Sí / 2. En proceso de integración / 3. No / 9. No se sabe)</t>
    </r>
  </si>
  <si>
    <r>
      <t xml:space="preserve">Instituciones que conforman la Comisión Intersecretarial para la Reinserción Social y Servicios Postpenales u homóloga </t>
    </r>
    <r>
      <rPr>
        <i/>
        <sz val="8"/>
        <rFont val="Arial"/>
        <family val="2"/>
      </rPr>
      <t>(ver catálogo)</t>
    </r>
  </si>
  <si>
    <t>1.</t>
  </si>
  <si>
    <t>2.</t>
  </si>
  <si>
    <t>3.</t>
  </si>
  <si>
    <t>4.</t>
  </si>
  <si>
    <t>5.</t>
  </si>
  <si>
    <t>6.</t>
  </si>
  <si>
    <t>7.</t>
  </si>
  <si>
    <t>8.</t>
  </si>
  <si>
    <t>9.</t>
  </si>
  <si>
    <t>10.</t>
  </si>
  <si>
    <t>11.</t>
  </si>
  <si>
    <t>12.</t>
  </si>
  <si>
    <t>99.</t>
  </si>
  <si>
    <r>
      <t xml:space="preserve">Otra institución:
</t>
    </r>
    <r>
      <rPr>
        <i/>
        <sz val="8"/>
        <rFont val="Arial"/>
        <family val="2"/>
      </rPr>
      <t>(especifique)</t>
    </r>
  </si>
  <si>
    <t>Catálogo de instituciones que conforman la Comisión Intersecretarial para la Reinserción Social y Servicios Postpenales u homóloga</t>
  </si>
  <si>
    <t>Institución responsable de los centros penitenciarios de la entidad federativa</t>
  </si>
  <si>
    <t>Secretaría del Trabajo u homóloga de la entidad federativa</t>
  </si>
  <si>
    <t>Secretaría de Gobierno u homóloga de la entidad federativa</t>
  </si>
  <si>
    <t>Sistema Estatal para el Desarrollo de la Familia u homólogo</t>
  </si>
  <si>
    <t>Secretaría de Desarrollo Social u homóloga de la entidad federativa</t>
  </si>
  <si>
    <t>Instituto de Cultura Física y Deporte u homólogo de la entidad federativa</t>
  </si>
  <si>
    <t>Secretaría de Economía u homóloga de la entidad federativa</t>
  </si>
  <si>
    <t>Instituto para la Protección Integral de las Niñas, Niños y Adolescentes u homólogo de la entidad federativa</t>
  </si>
  <si>
    <t>Secretaría de Educación Pública u homóloga de la entidad federativa</t>
  </si>
  <si>
    <r>
      <t xml:space="preserve">Otra institución </t>
    </r>
    <r>
      <rPr>
        <i/>
        <sz val="8"/>
        <rFont val="Arial"/>
        <family val="2"/>
      </rPr>
      <t>(especifique)</t>
    </r>
  </si>
  <si>
    <t>Secretaría de Cultura u homóloga de la entidad federativa</t>
  </si>
  <si>
    <t>No se sabe</t>
  </si>
  <si>
    <t>Secretaría de Salud u homóloga de la entidad federativa</t>
  </si>
  <si>
    <t>2.-</t>
  </si>
  <si>
    <t>XI.1.2 Plan o programa postpenitenciario</t>
  </si>
  <si>
    <r>
      <t xml:space="preserve">1.- </t>
    </r>
    <r>
      <rPr>
        <b/>
        <i/>
        <sz val="8"/>
        <rFont val="Arial"/>
        <family val="2"/>
      </rPr>
      <t xml:space="preserve">Plan o programa postpenitenciario: </t>
    </r>
    <r>
      <rPr>
        <i/>
        <sz val="8"/>
        <rFont val="Arial"/>
        <family val="2"/>
      </rPr>
      <t>se refiere al documento a través del cual las instituciones responsables establecen una serie de objetivos y estrategias prioritarias para apoyar en el proceso de reinserción social a las personas egresadas de los centros penitenciarios, mismo que conlleva una serie de actividades y programas de apoyo que presentan las instituciones públicas, privadas y sociales coordinadas por el Gobierno de la entidad federativa.</t>
    </r>
  </si>
  <si>
    <t>Sitio donde se encuentra disponible el plan o programa postpenitenciario (URL)</t>
  </si>
  <si>
    <t>3.-</t>
  </si>
  <si>
    <t>Señale las instituciones que participaron en el diseño del plan o programa postpenitenciario.</t>
  </si>
  <si>
    <t xml:space="preserve">Seleccione con una "X" el o los códigos que correspondan. </t>
  </si>
  <si>
    <t>En caso de seleccionar el código "1" o "99" no puede seleccionar otro código. En caso de que esta instrucción no le aplique, justifíquelo en el recuadro que se encuentra al final de las opciones de respuesta.</t>
  </si>
  <si>
    <t>1. Comisión Intersecretarial para la Reinserción Social y Servicios Postpenales u homóloga de la entidad federativa</t>
  </si>
  <si>
    <t>2. Institución responsable de los centros penitenciarios de la entidad federativa</t>
  </si>
  <si>
    <t>3. Secretaría de Gobierno u homóloga de la entidad federativa</t>
  </si>
  <si>
    <t>4. Secretaría de Desarrollo Social u homóloga de la entidad federativa</t>
  </si>
  <si>
    <t>5. Secretaría de Economía u homóloga de la entidad federativa</t>
  </si>
  <si>
    <t>6. Secretaría de Educación Pública u homóloga de la entidad federativa</t>
  </si>
  <si>
    <t>7. Secretaría de Cultura u homóloga de la entidad federativa</t>
  </si>
  <si>
    <t>8. Secretaría de Salud u homóloga de la entidad federativa</t>
  </si>
  <si>
    <t>9. Secretaría del Trabajo u homóloga de la entidad federativa</t>
  </si>
  <si>
    <t>10. Sistema Estatal para el Desarrollo Integral de la Familia u homólogo</t>
  </si>
  <si>
    <t>11. Instituto de Cultura Física y Deporte u homólogo de la entidad federativa</t>
  </si>
  <si>
    <t>12. Instituto para la Protección Integral de las Niñas, Niños y Adolescentes u homólogo de la entidad federativa</t>
  </si>
  <si>
    <r>
      <t xml:space="preserve">13. Otra institución </t>
    </r>
    <r>
      <rPr>
        <i/>
        <sz val="8"/>
        <rFont val="Arial"/>
        <family val="2"/>
      </rPr>
      <t>(especifique)</t>
    </r>
  </si>
  <si>
    <t>99. No se sabe</t>
  </si>
  <si>
    <t>Únicamente puede seleccionar el código "1" en caso de que haya seleccionado el código "1" en la columna "¿Se encontraba constituida en su entidad federativa alguna Comisión Intersecretarial para la Reinserción Social y Servicios Postpenales u homóloga?" de la pregunta 2.</t>
  </si>
  <si>
    <t>4.-</t>
  </si>
  <si>
    <t>Señale las acciones de vinculación consideradas en el plan o programa postpenitenciario.</t>
  </si>
  <si>
    <t>En caso de seleccionar el código "99" no puede seleccionar otro código.</t>
  </si>
  <si>
    <t>1. Vinculación con instituciones educativas, orientación y/o apoyo para la nivelación o continuación de estudios</t>
  </si>
  <si>
    <t>2. Suscripción de convenios con instituciones públicas y/o privadas para conformar una bolsa de trabajo</t>
  </si>
  <si>
    <t>3. Otorgamiento de apoyos para el trabajo, vinculación con empresas y/o capacitación laboral</t>
  </si>
  <si>
    <t>4. Otorgamiento de créditos y/o apoyos para el desarrollo de proyectos de autoempleo o de microempresas</t>
  </si>
  <si>
    <t>5. Asesoría y/o asistencia jurídica</t>
  </si>
  <si>
    <t>6. Creación de fondos de ahorro con los ingresos derivados de las actividades productivas remuneradas realizadas durante la privación de la libertad</t>
  </si>
  <si>
    <t>7. Tratamiento contra la adicción a sustancias psicoactivas</t>
  </si>
  <si>
    <t>8. Atención médica, psicológica y/o terapéutica</t>
  </si>
  <si>
    <t>9. Creación, organización y/o administración de albergues o comedores</t>
  </si>
  <si>
    <t>10. Otorgamiento de apoyos para transporte y/o donación de ropa y alimentos</t>
  </si>
  <si>
    <t>11. Actividades deportivas, culturales o recreativas</t>
  </si>
  <si>
    <r>
      <t xml:space="preserve">12. Otras acciones de vinculación </t>
    </r>
    <r>
      <rPr>
        <i/>
        <sz val="8"/>
        <rFont val="Arial"/>
        <family val="2"/>
      </rPr>
      <t>(especifique)</t>
    </r>
  </si>
  <si>
    <t>5.-</t>
  </si>
  <si>
    <t>Nombre</t>
  </si>
  <si>
    <t>6.-</t>
  </si>
  <si>
    <r>
      <t xml:space="preserve">Total de servidores públicos adscritos </t>
    </r>
    <r>
      <rPr>
        <b/>
        <i/>
        <sz val="8"/>
        <rFont val="Arial"/>
        <family val="2"/>
      </rPr>
      <t>(1. + 2.)</t>
    </r>
  </si>
  <si>
    <t>1. Hombres</t>
  </si>
  <si>
    <t>2. Mujeres</t>
  </si>
  <si>
    <t>7.-</t>
  </si>
  <si>
    <t>La cifra debe anotarse en pesos mexicanos (no debe agregar la frase “miles o millones de pesos”).</t>
  </si>
  <si>
    <t>Únicamente desagregue dos decimales para la cifra registrada.</t>
  </si>
  <si>
    <t>Total de presupuesto ejercido</t>
  </si>
  <si>
    <t>8.-</t>
  </si>
  <si>
    <t>En caso de que seleccione la columna "Otra área o espacio físico de infraestructura", debe anotar el nombre de dicha(s) área(s) o espacio(s) físico(s) de infraestructura en el recuadro destinado para tal efecto que se encuentra al final de la tabla de respuesta.</t>
  </si>
  <si>
    <r>
      <t xml:space="preserve">¿Contaba con áreas o espacios físicos de infraestructura?
</t>
    </r>
    <r>
      <rPr>
        <i/>
        <sz val="8"/>
        <rFont val="Arial"/>
        <family val="2"/>
      </rPr>
      <t>(1. Sí / 2. No / 9. No se sabe)</t>
    </r>
  </si>
  <si>
    <t xml:space="preserve">Áreas o espacios físicos de infraestructura </t>
  </si>
  <si>
    <t>Sala de espera</t>
  </si>
  <si>
    <t>Espacios administrativos</t>
  </si>
  <si>
    <t>Espacios para pláticas o capacitaciones</t>
  </si>
  <si>
    <t>Espacios o salas de desintoxicación</t>
  </si>
  <si>
    <t xml:space="preserve">Espacios de alojamiento o albergue </t>
  </si>
  <si>
    <t>Área de orientación y/o seguimiento</t>
  </si>
  <si>
    <t>Área de atención médica</t>
  </si>
  <si>
    <t>Área de atención psicológica</t>
  </si>
  <si>
    <t xml:space="preserve">Área de trabajo social y/o apoyos sociales </t>
  </si>
  <si>
    <t>Área de asesoría jurídica</t>
  </si>
  <si>
    <t>Biblioteca</t>
  </si>
  <si>
    <t>Comedor</t>
  </si>
  <si>
    <t>Baños</t>
  </si>
  <si>
    <r>
      <t xml:space="preserve">Otra área o espacio físico de infraestructura </t>
    </r>
    <r>
      <rPr>
        <i/>
        <sz val="8"/>
        <rFont val="Arial"/>
        <family val="2"/>
      </rPr>
      <t>(especifique)</t>
    </r>
  </si>
  <si>
    <r>
      <rPr>
        <sz val="9"/>
        <rFont val="Arial"/>
        <family val="2"/>
      </rPr>
      <t>Otra área o espacio físico de infraestructura:</t>
    </r>
    <r>
      <rPr>
        <i/>
        <sz val="8"/>
        <rFont val="Arial"/>
        <family val="2"/>
      </rPr>
      <t xml:space="preserve"> (especifique)</t>
    </r>
  </si>
  <si>
    <t>,</t>
  </si>
  <si>
    <t>Longitud</t>
  </si>
  <si>
    <t xml:space="preserve">, </t>
  </si>
  <si>
    <t>Latitud</t>
  </si>
  <si>
    <t>Colonia</t>
  </si>
  <si>
    <t>Municipio o demarcación territorial</t>
  </si>
  <si>
    <t>Instrucciones generales:</t>
  </si>
  <si>
    <t>Pregunta 9</t>
  </si>
  <si>
    <t>9.-</t>
  </si>
  <si>
    <t>Complemento 1</t>
  </si>
  <si>
    <t>En caso de seleccionar el código "10" o "99" no puede seleccionar otro código.</t>
  </si>
  <si>
    <t xml:space="preserve">1. Visitas a centros penitenciarios </t>
  </si>
  <si>
    <t>2. Distribución de material visual y folletos informativos</t>
  </si>
  <si>
    <r>
      <t xml:space="preserve">3. Difusión en redes sociales </t>
    </r>
    <r>
      <rPr>
        <i/>
        <sz val="8"/>
        <rFont val="Arial"/>
        <family val="2"/>
      </rPr>
      <t>(Facebook, Twitter, YouTube, Blog, etc.)</t>
    </r>
  </si>
  <si>
    <t>4. Campañas en medios de comunicación como radio y televisión</t>
  </si>
  <si>
    <t xml:space="preserve">5. Participación en foros y reuniones con organizaciones públicas, privadas y/o de la sociedad civil </t>
  </si>
  <si>
    <r>
      <t xml:space="preserve">6. Operación de medios de contacto directo a disposición de las personas egresadas </t>
    </r>
    <r>
      <rPr>
        <i/>
        <sz val="8"/>
        <rFont val="Arial"/>
        <family val="2"/>
      </rPr>
      <t>(página web, aplicaciones móviles, correo electrónico, teléfono, etc.)</t>
    </r>
    <r>
      <rPr>
        <sz val="9"/>
        <rFont val="Arial"/>
        <family val="2"/>
      </rPr>
      <t xml:space="preserve"> </t>
    </r>
  </si>
  <si>
    <t>7. Convocatorias a programas</t>
  </si>
  <si>
    <t>8. Uso de criterios de priorización para la selección de beneficiarios</t>
  </si>
  <si>
    <r>
      <t xml:space="preserve">9. Otras acciones </t>
    </r>
    <r>
      <rPr>
        <i/>
        <sz val="8"/>
        <rFont val="Arial"/>
        <family val="2"/>
      </rPr>
      <t>(especifique)</t>
    </r>
  </si>
  <si>
    <t>10. No se realizaron acciones para difundir y facilitar el acceso a los servicios postpenales</t>
  </si>
  <si>
    <t>10.-</t>
  </si>
  <si>
    <t>En caso de que no haya estado facultada para dar seguimiento a las personas egresadas a través de determinado medio, o no cuente con información para determinarlo, indíquelo en la columna correspondiente conforme al catálogo respectivo y deje el resto de la fila en blanco.</t>
  </si>
  <si>
    <t xml:space="preserve">En caso de que seleccione para el numeral 5 el código "1" en la columna "¿Estuvo facultada para dar seguimiento a las personas egresadas?", debe anotar el nombre de dicho(s) medio(s) en el recuadro destinado para tal efecto que se encuentra al final de la tabla de respuesta. </t>
  </si>
  <si>
    <t>Medios para el seguimiento de las personas egresadas</t>
  </si>
  <si>
    <r>
      <t xml:space="preserve">¿Estuvo facultada para dar seguimiento a las personas egresadas?
</t>
    </r>
    <r>
      <rPr>
        <i/>
        <sz val="8"/>
        <rFont val="Arial"/>
        <family val="2"/>
      </rPr>
      <t>(1. Sí / 2. No / 9. No se sabe)</t>
    </r>
  </si>
  <si>
    <r>
      <t xml:space="preserve">¿El seguimiento era de carácter obligatorio?
</t>
    </r>
    <r>
      <rPr>
        <i/>
        <sz val="8"/>
        <rFont val="Arial"/>
        <family val="2"/>
      </rPr>
      <t>(1. Sí / 2. No / 9. No se sabe)</t>
    </r>
  </si>
  <si>
    <t>Visitas domiciliarias</t>
  </si>
  <si>
    <t>Llamadas telefónicas o videollamadas</t>
  </si>
  <si>
    <t>Correos electrónicos</t>
  </si>
  <si>
    <r>
      <t xml:space="preserve">Mensajería instantánea </t>
    </r>
    <r>
      <rPr>
        <i/>
        <sz val="8"/>
        <rFont val="Arial"/>
        <family val="2"/>
      </rPr>
      <t>(WhatsApp, Messenger, Telegram, etc.)</t>
    </r>
  </si>
  <si>
    <r>
      <t xml:space="preserve">Otro medio </t>
    </r>
    <r>
      <rPr>
        <i/>
        <sz val="8"/>
        <rFont val="Arial"/>
        <family val="2"/>
      </rPr>
      <t>(especifique)</t>
    </r>
  </si>
  <si>
    <r>
      <t xml:space="preserve">Otro medio:
</t>
    </r>
    <r>
      <rPr>
        <i/>
        <sz val="8"/>
        <rFont val="Arial"/>
        <family val="2"/>
      </rPr>
      <t>(especifique)</t>
    </r>
  </si>
  <si>
    <t>11.-</t>
  </si>
  <si>
    <t>XI.1.4 Servicios postpenales otorgados</t>
  </si>
  <si>
    <t>En caso de que no haya estado facultada para otorgar algún tipo de servicio postpenal en determinada materia, o no cuente con información para determinarlo, indíquelo en la columna correspondiente conforme al catálogo respectivo y deje el resto de la fila en blanco.</t>
  </si>
  <si>
    <t>En caso de que haya estado facultada para otorgar algún tipo de servicio postpenal en determinada materia, en la columna "Periodo máximo en el que las personas egresadas podían acceder a algún tipo de servicio postpenal" anote en meses el periodo máximo establecido en la disposición normativa correspondiente en el que las personas egresadas podían acceder a algún tipo de servicio postpenal en la referida materia. Por ejemplo: 12 meses.</t>
  </si>
  <si>
    <t>Materia del servicio postpenal</t>
  </si>
  <si>
    <r>
      <t xml:space="preserve">¿Estuvo facultada para otorgar algún tipo de servicio postpenal?
</t>
    </r>
    <r>
      <rPr>
        <i/>
        <sz val="8"/>
        <rFont val="Arial"/>
        <family val="2"/>
      </rPr>
      <t>(1. Sí / 2. No / 9. No se sabe)</t>
    </r>
  </si>
  <si>
    <r>
      <t xml:space="preserve">Periodo máximo en el que las personas egresadas podían acceder a algún tipo de servicio postpenal
</t>
    </r>
    <r>
      <rPr>
        <i/>
        <sz val="8"/>
        <rFont val="Arial"/>
        <family val="2"/>
      </rPr>
      <t>(meses)</t>
    </r>
  </si>
  <si>
    <t>En materia laboral</t>
  </si>
  <si>
    <t>En materia de salud</t>
  </si>
  <si>
    <t>En materia educativa</t>
  </si>
  <si>
    <t>En materia de apoyos sociales</t>
  </si>
  <si>
    <t>En materia de gestión y asesoría jurídica</t>
  </si>
  <si>
    <r>
      <t xml:space="preserve">Otra materia </t>
    </r>
    <r>
      <rPr>
        <i/>
        <sz val="8"/>
        <rFont val="Arial"/>
        <family val="2"/>
      </rPr>
      <t>(especifique)</t>
    </r>
  </si>
  <si>
    <r>
      <t xml:space="preserve">Otra materia:
</t>
    </r>
    <r>
      <rPr>
        <i/>
        <sz val="8"/>
        <rFont val="Arial"/>
        <family val="2"/>
      </rPr>
      <t>(especifique)</t>
    </r>
  </si>
  <si>
    <t>12.-</t>
  </si>
  <si>
    <t>Anote la cantidad de personas egresadas beneficiadas durante el año 2021 con algún servicio postpenal, según su sexo.</t>
  </si>
  <si>
    <r>
      <t xml:space="preserve">Total de personas egresadas beneficiadas con algún servicio postpenal </t>
    </r>
    <r>
      <rPr>
        <b/>
        <i/>
        <sz val="8"/>
        <rFont val="Arial"/>
        <family val="2"/>
      </rPr>
      <t>(1. + 2.)</t>
    </r>
  </si>
  <si>
    <t>13.-</t>
  </si>
  <si>
    <t xml:space="preserve">De acuerdo con el total de personas egresadas beneficiadas con algún servicio postpenal que reportó como respuesta en la pregunta anterior, anote la cantidad de las mismas especificando su sexo y la materia del servicio postpenal otorgado. </t>
  </si>
  <si>
    <t>¿El Municipio cuenta con un Programa de Transparencia y/o Anticorrupción?</t>
  </si>
  <si>
    <t>La suma de las cantidades registradas en la columna "Total" debe ser igual o mayor a la cantidad reportada como respuesta en el recuadro "Total de personas egresadas beneficiadas con algún servicio postpenal" de la pregunta anterior, así como corresponder a su desagregación por sexo; toda vez que a una persona egresada beneficiada se le pudieron haber otorgado servicios postpenales en una o más materias.</t>
  </si>
  <si>
    <t>No aplica</t>
  </si>
  <si>
    <t>Personas egresadas beneficiadas con algún servicio postpenal, según sexo</t>
  </si>
  <si>
    <t>Total</t>
  </si>
  <si>
    <t>Hombres</t>
  </si>
  <si>
    <t>Mujeres</t>
  </si>
  <si>
    <t>Otra materia</t>
  </si>
  <si>
    <t>S</t>
  </si>
  <si>
    <t>14.-</t>
  </si>
  <si>
    <t>De acuerdo con el total de personas egresadas beneficiadas con algún servicio postpenal que reportó como respuesta en el numeral "En materia laboral" de la pregunta anterior, anote la cantidad de las mismas especificando su sexo y el tipo de servicio postpenal otorgado.</t>
  </si>
  <si>
    <t>La suma de las cantidades registradas en la columna "Total" debe ser igual o mayor a la cantidad reportada como respuesta en la columna "Total" del numeral 1 de la pregunta anterior, así como corresponder a su desagregación por sexo; toda vez que a una persona egresada beneficiada se le pudo haber otorgado uno o más servicios postpenales en materia laboral.</t>
  </si>
  <si>
    <t xml:space="preserve">En caso de que registre algún valor numérico o "NS" para el numeral 7, debe anotar el nombre de dicho(s) tipo(s) de servicio(s) postpenal(es) en materia laboral en el recuadro destinado para tal efecto que se encuentra al final de la tabla de respuesta. En caso de que la opción contenida en dicho numeral no le aplique, anote "NA" (No aplica) en las celdas correspondientes. </t>
  </si>
  <si>
    <t>Tipo de servicio postpenal en materia laboral</t>
  </si>
  <si>
    <t>Personas egresadas beneficiadas con algún servicio postpenal en materia laboral, según sexo</t>
  </si>
  <si>
    <t>Capacitación para el autoempleo</t>
  </si>
  <si>
    <t>Cursos o talleres para aprender un oficio</t>
  </si>
  <si>
    <t>Registro en bolsas de trabajo</t>
  </si>
  <si>
    <t>Vinculación con empresas</t>
  </si>
  <si>
    <t>Otorgamiento de créditos para proyectos productivos</t>
  </si>
  <si>
    <t>Ayuda para la difusión y comercialización de productos</t>
  </si>
  <si>
    <r>
      <t xml:space="preserve">Otro tipo de servicio postpenal en materia laboral </t>
    </r>
    <r>
      <rPr>
        <i/>
        <sz val="8"/>
        <rFont val="Arial"/>
        <family val="2"/>
      </rPr>
      <t>(especifique)</t>
    </r>
  </si>
  <si>
    <r>
      <t xml:space="preserve">Otro tipo de servicio postpenal en materia laboral:
</t>
    </r>
    <r>
      <rPr>
        <i/>
        <sz val="8"/>
        <rFont val="Arial"/>
        <family val="2"/>
      </rPr>
      <t>(especifique)</t>
    </r>
  </si>
  <si>
    <t>15.-</t>
  </si>
  <si>
    <t>En caso de que haya seleccionado el código "2" o "9" en la columna "¿Estuvo facultada para otorgar algún tipo de servicio postpenal?" del numeral 1 de la pregunta 12 y/o no haya registrado un dato numérico mayor a cero en la columna "Total" del numeral 1 de la pregunta anterior, no puede contestar este reactivo.</t>
  </si>
  <si>
    <t xml:space="preserve">En caso de que registre algún valor numérico o "NS" para el numeral 12, debe anotar el nombre de dicho(s) tipo(s) de servicio(s) postpenal(es) en materia de salud en el recuadro destinado para tal efecto que se encuentra al final de la tabla de respuesta. En caso de que la opción contenida en dicho numeral no le aplique, anote "NA" (No aplica) en las celdas correspondientes. </t>
  </si>
  <si>
    <t>Tipo de servicio postpenal en materia de salud</t>
  </si>
  <si>
    <t>Personas egresadas beneficiadas con algún servicio postpenal en materia de salud, según sexo</t>
  </si>
  <si>
    <t>Atención médica de primer contacto</t>
  </si>
  <si>
    <t>Atención psiquiátrica</t>
  </si>
  <si>
    <t>Atención odontológica</t>
  </si>
  <si>
    <t>Apoyo para medicamentos</t>
  </si>
  <si>
    <t>Apoyo para análisis y estudios clínicos</t>
  </si>
  <si>
    <t>Tratamiento voluntario de desintoxicación</t>
  </si>
  <si>
    <t>Tratamiento de adicciones a sustancias psicoactivas</t>
  </si>
  <si>
    <t>Diagnóstico psicológico individual, familiar y/o grupal</t>
  </si>
  <si>
    <t>Terapia individual</t>
  </si>
  <si>
    <t>Terapia grupal y/o familiar</t>
  </si>
  <si>
    <t xml:space="preserve">Talleres o pláticas de contención emocional </t>
  </si>
  <si>
    <r>
      <t xml:space="preserve">Otro tipo de servicio postpenal en materia de salud </t>
    </r>
    <r>
      <rPr>
        <i/>
        <sz val="8"/>
        <rFont val="Arial"/>
        <family val="2"/>
      </rPr>
      <t>(especifique)</t>
    </r>
  </si>
  <si>
    <r>
      <t xml:space="preserve">Otro tipo de servicio postpenal en materia de salud:
</t>
    </r>
    <r>
      <rPr>
        <i/>
        <sz val="8"/>
        <rFont val="Arial"/>
        <family val="2"/>
      </rPr>
      <t>(especifique)</t>
    </r>
  </si>
  <si>
    <t>16.-</t>
  </si>
  <si>
    <t>De acuerdo con el total de personas egresadas beneficiadas con algún servicio postpenal que reportó como respuesta en el numeral "En materia de salud" de la pregunta 14, anote la cantidad de las mismas especificando su sexo y el tipo de servicio postpenal otorgado.</t>
  </si>
  <si>
    <t>En caso de que haya seleccionado el código "2" o "9" en la columna "¿Estuvo facultada para otorgar algún tipo de servicio postpenal?" del numeral 2 de la pregunta 12 y/o no haya registrado un dato numérico mayor a cero en la columna "Total" del numeral 2 de la pregunta 14, no puede contestar este reactivo.</t>
  </si>
  <si>
    <t>La suma de las cantidades registradas en la columna "Total" debe ser igual o mayor a la cantidad reportada como respuesta en la columna "Total" del numeral 2 de la pregunta 14, así como corresponder a su desagregación por sexo; toda vez que a una persona egresada beneficiada se le pudo haber otorgado uno o más servicios postpenales en materia de salud.</t>
  </si>
  <si>
    <t xml:space="preserve">En caso de que registre algún valor numérico o "NS" para el numeral 6, debe anotar el nombre de dicho(s) tipo(s) de servicio(s) postpenal(es) en materia educativa en el recuadro destinado para tal efecto que se encuentra al final de la tabla de respuesta. En caso de que la opción contenida en dicho numeral no le aplique, anote "NA" (No aplica) en las celdas correspondientes. </t>
  </si>
  <si>
    <t>Tipo de servicio postpenal en materia educativa</t>
  </si>
  <si>
    <t>Personas egresadas beneficiadas con algún servicio postpenal en materia educativa, según sexo</t>
  </si>
  <si>
    <t>Orientación para la nivelación o continuación de estudios</t>
  </si>
  <si>
    <t>Vinculación con instituciones educativas</t>
  </si>
  <si>
    <t>Asesoría para la inscripción y/o preparación de exámenes</t>
  </si>
  <si>
    <t>Talleres o pláticas educativas</t>
  </si>
  <si>
    <t>Otorgamiento de becas escolares</t>
  </si>
  <si>
    <r>
      <t xml:space="preserve">Otro tipo de servicio postpenal en materia educativa </t>
    </r>
    <r>
      <rPr>
        <i/>
        <sz val="8"/>
        <rFont val="Arial"/>
        <family val="2"/>
      </rPr>
      <t>(especifique)</t>
    </r>
  </si>
  <si>
    <r>
      <t xml:space="preserve">Otro tipo de servicio postpenal en materia educativa:
</t>
    </r>
    <r>
      <rPr>
        <i/>
        <sz val="8"/>
        <rFont val="Arial"/>
        <family val="2"/>
      </rPr>
      <t>(especifique)</t>
    </r>
  </si>
  <si>
    <t>17.-</t>
  </si>
  <si>
    <t>En caso de que haya seleccionado el código "2" o "9" en la columna "¿Estuvo facultada para otorgar algún tipo de servicio postpenal?" del numeral 3 de la pregunta 12 y/o no haya registrado un dato numérico mayor a cero en la columna "Total" del numeral 3 de la pregunta 14, no puede contestar este reactivo.</t>
  </si>
  <si>
    <t>La suma de las cantidades registradas en la columna "Total" debe ser igual o mayor a la cantidad reportada como respuesta en la columna "Total" del numeral 3 de la pregunta 14, así como corresponder a su desagregación por sexo; toda vez que a una persona egresada beneficiada se le pudo haber otorgado uno o más servicios postpenales en materia educativa.</t>
  </si>
  <si>
    <t>De acuerdo con el total de personas egresadas beneficiadas con algún servicio postpenal que reportó como respuesta en el numeral "En materia educativa" de la pregunta 14, anote la cantidad de las mismas especificando su sexo y el tipo de servicio postpenal otorgado.</t>
  </si>
  <si>
    <t xml:space="preserve">En caso de que registre algún valor numérico o "NS" para el numeral 7, debe anotar el nombre de dicho(s) tipo(s) de servicio(s) postpenal(es) en materia de apoyos sociales en el recuadro destinado para tal efecto que se encuentra al final de la tabla de respuesta. En caso de que la opción contenida en dicho numeral no le aplique, anote "NA" (No aplica) en las celdas correspondientes. </t>
  </si>
  <si>
    <t>Tipo de servicio postpenal en materia de apoyos sociales</t>
  </si>
  <si>
    <t>Personas egresadas beneficiadas con algún servicio postpenal en materia de apoyos sociales, según sexo</t>
  </si>
  <si>
    <t>Apoyo para transporte público</t>
  </si>
  <si>
    <t>Apoyos alimentarios o despensas</t>
  </si>
  <si>
    <t>Donación de ropa</t>
  </si>
  <si>
    <t xml:space="preserve">Gestión de apoyos en especie </t>
  </si>
  <si>
    <t xml:space="preserve">Servicio de comedor </t>
  </si>
  <si>
    <t>Servicio de albergue</t>
  </si>
  <si>
    <r>
      <t xml:space="preserve">Otro tipo de servicio postpenal en materia de apoyos sociales </t>
    </r>
    <r>
      <rPr>
        <i/>
        <sz val="8"/>
        <rFont val="Arial"/>
        <family val="2"/>
      </rPr>
      <t>(especifique)</t>
    </r>
  </si>
  <si>
    <r>
      <t xml:space="preserve">Otro tipo de servicio postpenal en materia de apoyos sociales:
</t>
    </r>
    <r>
      <rPr>
        <i/>
        <sz val="8"/>
        <rFont val="Arial"/>
        <family val="2"/>
      </rPr>
      <t>(especifique)</t>
    </r>
  </si>
  <si>
    <t>18.-</t>
  </si>
  <si>
    <t>En caso de que haya seleccionado el código "2" o "9" en la columna "¿Estuvo facultada para otorgar algún tipo de servicio postpenal?" del numeral 4 de la pregunta 12 y/o no haya registrado un dato numérico mayor a cero en la columna "Total" del numeral 4 de la pregunta 14, no puede contestar este reactivo.</t>
  </si>
  <si>
    <t>De acuerdo con el total de personas egresadas beneficiadas con algún servicio postpenal que reportó como respuesta en el numeral "En materia de apoyos sociales" de la pregunta 14, anote la cantidad de las mismas especificando su sexo y el tipo de servicio postpenal otorgado.</t>
  </si>
  <si>
    <t>La suma de las cantidades registradas en la columna "Total" debe ser igual o mayor a la cantidad reportada como respuesta en la columna "Total" del numeral 4 de la pregunta 14, así como corresponder a su desagregación por sexo; toda vez que a una persona egresada beneficiada se le pudo haber otorgado uno o más servicios postpenales en materia de apoyos sociales.</t>
  </si>
  <si>
    <t xml:space="preserve">En caso de que registre algún valor numérico o "NS" para el numeral 7, debe anotar el nombre de dicho(s) tipo(s) de servicio(s) postpenal(es) en materia de gestión y asesoría jurídica en el recuadro destinado para tal efecto que se encuentra al final de la tabla de respuesta. En caso de que la opción contenida en dicho numeral no le aplique, anote "NA" (No aplica) en las celdas correspondientes. </t>
  </si>
  <si>
    <t>Tipo de servicio postpenal en materia de gestión y asesoría jurídica</t>
  </si>
  <si>
    <t>Personas egresadas beneficiadas con algún servicio postpenal en materia de gestión y asesoría jurídica, según sexo</t>
  </si>
  <si>
    <t>Asesoría jurídica para la conclusión de trámites legales</t>
  </si>
  <si>
    <r>
      <t xml:space="preserve">Asesoría para obtención de documentos de identidad </t>
    </r>
    <r>
      <rPr>
        <i/>
        <sz val="8"/>
        <rFont val="Arial"/>
        <family val="2"/>
      </rPr>
      <t>(CURP, credencial de elector, acta de nacimiento, etc.)</t>
    </r>
  </si>
  <si>
    <t>Apoyo para solicitar el oficio de cumplimiento de sentencia</t>
  </si>
  <si>
    <t>Apoyo para tramitar la cancelación de antecedentes penales</t>
  </si>
  <si>
    <t>Gestión para recuperar el fondo de ahorro de actividades productivas remuneradas realizadas durante la privación de la libertad</t>
  </si>
  <si>
    <t>Revisión de expedientes en juzgados penales y de ejecución</t>
  </si>
  <si>
    <r>
      <t xml:space="preserve">Otro tipo de servicio postpenal en materia de gestión y asesoría jurídica </t>
    </r>
    <r>
      <rPr>
        <i/>
        <sz val="8"/>
        <rFont val="Arial"/>
        <family val="2"/>
      </rPr>
      <t>(especifique)</t>
    </r>
  </si>
  <si>
    <r>
      <t xml:space="preserve">Otro tipo de servicio postpenal en materia de gestión y asesoría jurídica:
</t>
    </r>
    <r>
      <rPr>
        <i/>
        <sz val="8"/>
        <rFont val="Arial"/>
        <family val="2"/>
      </rPr>
      <t>(especifique)</t>
    </r>
  </si>
  <si>
    <t>19.-</t>
  </si>
  <si>
    <t>De acuerdo con el total de personas egresadas beneficiadas con algún servicio postpenal que reportó como respuesta en el numeral "En materia de gestión y asesoría jurídica" de la pregunta 14, anote la cantidad de las mismas especificando su sexo y el tipo de servicio postpenal otorgado.</t>
  </si>
  <si>
    <t>En caso de que haya seleccionado el código "2" o "9" en la columna "¿Estuvo facultada para otorgar algún tipo de servicio postpenal?" del numeral 5 de la pregunta 12 y/o no haya registrado un dato numérico mayor a cero en la columna "Total" del numeral 5 de la pregunta 14, no puede contestar este reactivo.</t>
  </si>
  <si>
    <t>La suma de las cantidades registradas en la columna "Total" debe ser igual o mayor a la cantidad reportada como respuesta en la columna "Total" del numeral 5 de la pregunta 14, así como corresponder a su desagregación por sexo; toda vez que a una persona egresada beneficiada se le pudo haber otorgado uno o más servicios postpenales en materia de gestión y asesoría jurídica.</t>
  </si>
  <si>
    <t>XI.1.5 Canalización a otras instituciones</t>
  </si>
  <si>
    <t xml:space="preserve">En caso de que no haya canalizado personas egresadas a otras instituciones a efecto de que recibieran algún servicio que contribuyera a su proceso de reinserción social, o no cuente con información para determinarlo, indíquelo en la columna correspondiente conforme al catálogo respectivo y deje el resto de la fila en blanco. </t>
  </si>
  <si>
    <r>
      <t xml:space="preserve">¿Canalizó personas egresadas a otras instituciones a efecto de que recibieran algún servicio que contribuyera a su proceso de reinserción social?
</t>
    </r>
    <r>
      <rPr>
        <i/>
        <sz val="8"/>
        <rFont val="Arial"/>
        <family val="2"/>
      </rPr>
      <t>(1. Sí / 2. No / 9. No se sabe)</t>
    </r>
  </si>
  <si>
    <t>20.-</t>
  </si>
  <si>
    <t>De acuerdo con el total de personas egresadas canalizadas a otras instituciones que reportó como respuesta en la pregunta anterior, anote la cantidad de las mismas especificando su sexo e institución de canalización.</t>
  </si>
  <si>
    <t>En caso de que haya seleccionado el código "2" o "9" en la columna "¿Canalizó personas egresadas a otras instituciones a efecto de que recibieran algún servicio que contribuyera a su proceso de reinserción social?" de la pregunta anterior, no puede registrar información en el presente reactivo.</t>
  </si>
  <si>
    <t>Para el numeral 14, no puede registrar información en la columna "Hombres".</t>
  </si>
  <si>
    <t>La suma de las cantidades registradas en la columna "Total" debe ser igual o mayor a la cantidad reportada como respuesta en la columna "Total" de la pregunta anterior, así como corresponder a su desagregación por sexo; toda vez que una persona egresada pudo haberse canalizado a una o más instituciones.</t>
  </si>
  <si>
    <t>En caso de que registre algún valor numérico o "NS" para el numeral 26, debe anotar el nombre de dicha(s) institución(es) en el recuadro destinado para tal efecto que se encuentra al final de la tabla de respuesta. En caso de que la opción contenida en el referido numeral no le aplique, anote "NA" (No aplica) en las celdas correspondientes.</t>
  </si>
  <si>
    <t xml:space="preserve">Institución de canalización </t>
  </si>
  <si>
    <t xml:space="preserve"> Personas egresadas canalizadas a otras instituciones, según sexo</t>
  </si>
  <si>
    <t>Asociaciones humanitarias o de asistencia social</t>
  </si>
  <si>
    <t>Empresas</t>
  </si>
  <si>
    <t xml:space="preserve">Centros de desintoxicación y/o tratamiento de adicciones </t>
  </si>
  <si>
    <t>Centros de integración juvenil</t>
  </si>
  <si>
    <t>Centros de refugio o albergues</t>
  </si>
  <si>
    <t>Comedores públicos y/o comunitarios</t>
  </si>
  <si>
    <t>Consejos para prevenir y eliminar la discriminación u homólogos</t>
  </si>
  <si>
    <t>Hospitales</t>
  </si>
  <si>
    <t>Instituciones de apoyo psicológico</t>
  </si>
  <si>
    <t>Instituciones educativas</t>
  </si>
  <si>
    <t>Instituciones que otorgan seguro de desempleo</t>
  </si>
  <si>
    <t>Instituciones que operan programas sociales</t>
  </si>
  <si>
    <t>13.</t>
  </si>
  <si>
    <t>Institutos de la juventud u homólogos</t>
  </si>
  <si>
    <t>14.</t>
  </si>
  <si>
    <t>Institutos de la mujer u homólogos</t>
  </si>
  <si>
    <t>15.</t>
  </si>
  <si>
    <t>Institutos de capacitación para el trabajo u homólogos</t>
  </si>
  <si>
    <t>16.</t>
  </si>
  <si>
    <t>Institutos para emprendedores u homólogos</t>
  </si>
  <si>
    <t>17.</t>
  </si>
  <si>
    <t>Institutos para las personas con discapacidad u homólogos</t>
  </si>
  <si>
    <t>18.</t>
  </si>
  <si>
    <t>Institutos para las personas adultas mayores u homólogos</t>
  </si>
  <si>
    <t>19.</t>
  </si>
  <si>
    <t>Institutos de los pueblos indígenas u homólogos</t>
  </si>
  <si>
    <t>20.</t>
  </si>
  <si>
    <t>Organismos públicos de derechos humanos</t>
  </si>
  <si>
    <t>21.</t>
  </si>
  <si>
    <t>Organismos internacionales</t>
  </si>
  <si>
    <t>22.</t>
  </si>
  <si>
    <t>Organizaciones de la sociedad civil</t>
  </si>
  <si>
    <t>23.</t>
  </si>
  <si>
    <t>Poderes judiciales</t>
  </si>
  <si>
    <t>24.</t>
  </si>
  <si>
    <t>Registro civil</t>
  </si>
  <si>
    <t>25.</t>
  </si>
  <si>
    <t>Sistemas para el Desarrollo Integral de la Familia</t>
  </si>
  <si>
    <t>26.</t>
  </si>
  <si>
    <t>27.</t>
  </si>
  <si>
    <t>No identificado</t>
  </si>
  <si>
    <r>
      <rPr>
        <sz val="9"/>
        <rFont val="Arial"/>
        <family val="2"/>
      </rPr>
      <t xml:space="preserve">Otra institución:
</t>
    </r>
    <r>
      <rPr>
        <i/>
        <sz val="8"/>
        <rFont val="Arial"/>
        <family val="2"/>
      </rPr>
      <t>(especifique)</t>
    </r>
  </si>
  <si>
    <t>21.-</t>
  </si>
  <si>
    <t>XI.1.6 Personas egresadas que se encontraban trabajando</t>
  </si>
  <si>
    <t xml:space="preserve">En caso de que no haya contado con algún registro sobre las personas egresadas que se encontraban trabajando, se haya encontrado en proceso de integración, o no cuente con información para determinarlo, indíquelo en la columna correspondiente conforme al catálogo respectivo y deje el resto de la fila en blanco. </t>
  </si>
  <si>
    <r>
      <t xml:space="preserve">¿Contaba con algún registro sobre las personas egresadas que se encontraban trabajando?
</t>
    </r>
    <r>
      <rPr>
        <i/>
        <sz val="8"/>
        <rFont val="Arial"/>
        <family val="2"/>
      </rPr>
      <t>(1. Sí / 2. En proceso de integración / 3. No / 9. No se sabe)</t>
    </r>
  </si>
  <si>
    <t>Personas egresadas que se encontraban trabajando,
según sexo</t>
  </si>
  <si>
    <t>22.-</t>
  </si>
  <si>
    <t>De acuerdo con el total de personas egresadas que se encontraban trabajando que reportó como respuesta en la pregunta anterior, anote la cantidad de las mismas especificando su sexo y el tipo de oficio ejercido.</t>
  </si>
  <si>
    <t>En caso de que haya seleccionado el código "2", "3" o "9" en la columna "¿Contaba con algún registro sobre las personas egresadas que se encontraban trabajando?" de la pregunta anterior, no puede registrar información en el presente reactivo.</t>
  </si>
  <si>
    <t>La suma de las cantidades registradas en la columna "Total" debe ser igual o mayor a la cantidad reportada como respuesta en la columna "Total" de la pregunta anterior, así como corresponder a su desagregación por sexo; toda vez que una persona egresada pudo haberse encontrado trabajando en uno o más oficios.</t>
  </si>
  <si>
    <t xml:space="preserve">En caso de que registre algún valor numérico o "NS" para el numeral 11, debe anotar el nombre de dicho(s) oficio(s) en el recuadro destinado para tal efecto que se encuentra al final de la tabla de respuesta. En caso de que la opción contenida en dicho numeral no le aplique, anote "NA" (No aplica) en las celdas correspondientes. </t>
  </si>
  <si>
    <t>Tipo de oficio</t>
  </si>
  <si>
    <t>Personas egresadas que se encontraban trabajando, según sexo</t>
  </si>
  <si>
    <t>Fabricación de muebles de madera</t>
  </si>
  <si>
    <t>Tallado de madera</t>
  </si>
  <si>
    <t>Computación</t>
  </si>
  <si>
    <t>Electricidad</t>
  </si>
  <si>
    <t>Mecánica automotriz</t>
  </si>
  <si>
    <t>Bordado o tejido</t>
  </si>
  <si>
    <t>Reparación de aparatos mecánicos y eléctricos</t>
  </si>
  <si>
    <t>Confección de calzado y prendas de vestir</t>
  </si>
  <si>
    <t>Costura</t>
  </si>
  <si>
    <t>Bisutería</t>
  </si>
  <si>
    <r>
      <t xml:space="preserve">Otro oficio </t>
    </r>
    <r>
      <rPr>
        <i/>
        <sz val="8"/>
        <rFont val="Arial"/>
        <family val="2"/>
      </rPr>
      <t>(especifique)</t>
    </r>
  </si>
  <si>
    <r>
      <t xml:space="preserve">Otro oficio:
</t>
    </r>
    <r>
      <rPr>
        <i/>
        <sz val="8"/>
        <rFont val="Arial"/>
        <family val="2"/>
      </rPr>
      <t>(especifique)</t>
    </r>
  </si>
  <si>
    <t>23.-</t>
  </si>
  <si>
    <r>
      <t xml:space="preserve">9. No se sabe </t>
    </r>
    <r>
      <rPr>
        <i/>
        <sz val="8"/>
        <rFont val="Arial"/>
        <family val="2"/>
      </rPr>
      <t>(concluya la sección)</t>
    </r>
  </si>
  <si>
    <r>
      <t xml:space="preserve">1.- </t>
    </r>
    <r>
      <rPr>
        <b/>
        <i/>
        <sz val="8"/>
        <rFont val="Arial"/>
        <family val="2"/>
      </rPr>
      <t>Servicios para adolescentes egresados y/o en tratamiento externo:</t>
    </r>
    <r>
      <rPr>
        <i/>
        <sz val="8"/>
        <rFont val="Arial"/>
        <family val="2"/>
      </rPr>
      <t xml:space="preserve"> se refiere a los servicios prestados a los adolescentes que egresan de los centros especializados de tratamiento o internamiento, o que se encuentran en tratamiento externo, así como a sus familias. Tienen como objetivo otorgar el apoyo necesario para facilitar su reinserción social, procurar su vida digna y prevenir su reincidencia, además de promover en la sociedad una cultura de aceptación del adolescente egresado o en tratamiento externo. Estos servicios consisten en el fomento, creación y promoción de espacios de orientación, apoyo y desarrollo personal, laboral, cultural, educativo, social y de capacitación.</t>
    </r>
  </si>
  <si>
    <t>24.-</t>
  </si>
  <si>
    <r>
      <t xml:space="preserve">2. No </t>
    </r>
    <r>
      <rPr>
        <i/>
        <sz val="8"/>
        <rFont val="Arial"/>
        <family val="2"/>
      </rPr>
      <t>(pase a la pregunta 24)</t>
    </r>
  </si>
  <si>
    <r>
      <t xml:space="preserve">9. No se sabe </t>
    </r>
    <r>
      <rPr>
        <i/>
        <sz val="8"/>
        <rFont val="Arial"/>
        <family val="2"/>
      </rPr>
      <t>(pase a la pregunta 24)</t>
    </r>
  </si>
  <si>
    <r>
      <t xml:space="preserve">1.- </t>
    </r>
    <r>
      <rPr>
        <b/>
        <i/>
        <sz val="8"/>
        <rFont val="Arial"/>
        <family val="2"/>
      </rPr>
      <t xml:space="preserve">Comisión Intersecretarial para la Reinserción Social y Servicios Postpenales u homóloga: </t>
    </r>
    <r>
      <rPr>
        <i/>
        <sz val="8"/>
        <rFont val="Arial"/>
        <family val="2"/>
      </rPr>
      <t>se refiere al órgano colegiado responsable de coordinar, diseñar e implementar los distintos programas de servicios para la reinserción al interior de los centros penitenciarios y de servicios postpenales en la entidad federativa. En su caso, también se encarga de lo correspondiente en materia de adolescentes.</t>
    </r>
  </si>
  <si>
    <r>
      <t xml:space="preserve">2.- </t>
    </r>
    <r>
      <rPr>
        <b/>
        <i/>
        <sz val="8"/>
        <rFont val="Arial"/>
        <family val="2"/>
      </rPr>
      <t xml:space="preserve">Plan o programa orientado al seguimiento y atención de adolescentes egresados y/o en tratamiento externo: </t>
    </r>
    <r>
      <rPr>
        <i/>
        <sz val="8"/>
        <rFont val="Arial"/>
        <family val="2"/>
      </rPr>
      <t>se refiere al documento a través del cual las instituciones responsables establecen una serie de objetivos y estrategias prioritarias para apoyar en el proceso de reinserción social a los adolescentes egresados de los centros especializados de tratamiento o internamiento y/o en tratamiento externo, mismo que conlleva una serie de actividades y programas de apoyo que presentan las instituciones públicas, privadas y sociales coordinadas por el Gobierno de la entidad federativa.</t>
    </r>
  </si>
  <si>
    <t>Sitio donde se encuentra disponible el plan o programa orientado al seguimiento y atención de los adolescentes egresados y/o en tratamiento externo (URL)</t>
  </si>
  <si>
    <t>XI.2.1 Ámbito de aplicación</t>
  </si>
  <si>
    <t>XI.2.2 Plan o programa orientado al seguimiento y atención de adolescentes egresados y/o en tratamiento externo</t>
  </si>
  <si>
    <t>25.-</t>
  </si>
  <si>
    <t>¿El plan o programa referido en la pregunta anterior es el mismo que el orientado a las personas egresadas de los centros penitenciarios de su entidad federativa?</t>
  </si>
  <si>
    <t>2. No</t>
  </si>
  <si>
    <t>9. No se sabe</t>
  </si>
  <si>
    <t>Señale las instituciones que participaron en el diseño del plan o programa orientado al seguimiento y atención de los adolescentes egresados y/o en tratamiento externo.</t>
  </si>
  <si>
    <t>2. Institución responsable de los centros especializados de tratamiento o internamiento para adolescentes de la entidad federativa</t>
  </si>
  <si>
    <t>Señale las acciones de vinculación consideradas en el plan o programa orientado al seguimiento y atención de los adolescentes egresados y/o en tratamiento externo.</t>
  </si>
  <si>
    <t>6. Creación de fondos de ahorro con los ingresos derivados de las actividades productivas remuneradas realizadas durante el internamiento y/o tratamiento externo</t>
  </si>
  <si>
    <t>26.-</t>
  </si>
  <si>
    <t>27.-</t>
  </si>
  <si>
    <t>28.-</t>
  </si>
  <si>
    <t>29.-</t>
  </si>
  <si>
    <t>30.-</t>
  </si>
  <si>
    <t>31.-</t>
  </si>
  <si>
    <t>Complemento 2</t>
  </si>
  <si>
    <t>32.-</t>
  </si>
  <si>
    <t>33.-</t>
  </si>
  <si>
    <t>34.-</t>
  </si>
  <si>
    <t>35.-</t>
  </si>
  <si>
    <t>36.-</t>
  </si>
  <si>
    <t>37.-</t>
  </si>
  <si>
    <t>38.-</t>
  </si>
  <si>
    <t>39.-</t>
  </si>
  <si>
    <t>40.-</t>
  </si>
  <si>
    <t>41.-</t>
  </si>
  <si>
    <t>42.-</t>
  </si>
  <si>
    <t>XI.2.5 Canalización a otras instituciones</t>
  </si>
  <si>
    <t>43.-</t>
  </si>
  <si>
    <r>
      <t xml:space="preserve">1. Sí </t>
    </r>
    <r>
      <rPr>
        <i/>
        <sz val="8"/>
        <rFont val="Arial"/>
        <family val="2"/>
      </rPr>
      <t>(pase a la pregunta 34)</t>
    </r>
  </si>
  <si>
    <t>Espacios para pláticas o 
capacitaciones</t>
  </si>
  <si>
    <t>Área de trabajo social y/o apoyos 
sociales</t>
  </si>
  <si>
    <t>Pregunta 33</t>
  </si>
  <si>
    <t>1. Visitas a centros especializados de tratamiento o internamiento para adolescentes</t>
  </si>
  <si>
    <r>
      <t xml:space="preserve">6. Operación de medios de contacto directo a disposición de los adolescentes egresados y/o en tratamiento externo </t>
    </r>
    <r>
      <rPr>
        <i/>
        <sz val="8"/>
        <rFont val="Arial"/>
        <family val="2"/>
      </rPr>
      <t>(página web, aplicaciones móviles, correo electrónico, teléfono, etc.)</t>
    </r>
    <r>
      <rPr>
        <sz val="9"/>
        <rFont val="Arial"/>
        <family val="2"/>
      </rPr>
      <t xml:space="preserve"> </t>
    </r>
  </si>
  <si>
    <t>10. No se realizaron acciones para difundir y facilitar el acceso a los servicios para adolescentes egresados y/o en tratamiento externo</t>
  </si>
  <si>
    <t>En caso de que no haya estado facultada para dar seguimiento a los adolescentes egresados y/o en tratamiento externo a través de determinado medio, o no cuente con información para determinarlo, indíquelo en la columna correspondiente conforme al catálogo respectivo y deje el resto de la fila en blanco.</t>
  </si>
  <si>
    <t xml:space="preserve">En caso de que seleccione para el numeral 5 el código "1" en la columna "¿Estuvo facultada para dar seguimiento a los adolescentes egresados y/o en tratamiento externo?", debe anotar el nombre de dicho(s) medio(s) en el recuadro destinado para tal efecto que se encuentra al final de la tabla de respuesta. </t>
  </si>
  <si>
    <t>Medios para el seguimiento de los adolescentes egresados y/o en tratamiento externo</t>
  </si>
  <si>
    <r>
      <t xml:space="preserve">¿Estuvo facultada para dar seguimiento a los adolescentes egresados y/o en tratamiento externo?
</t>
    </r>
    <r>
      <rPr>
        <i/>
        <sz val="8"/>
        <rFont val="Arial"/>
        <family val="2"/>
      </rPr>
      <t>(1. Sí / 2. No / 9. No se sabe)</t>
    </r>
  </si>
  <si>
    <t>En caso de que no haya estado facultada para otorgar algún tipo de servicio para adolescentes egresados y/o en tratamiento externo en determinada materia, o no cuente con información para determinarlo, indíquelo en la columna correspondiente conforme al catálogo respectivo y deje el resto de la fila en blanco.</t>
  </si>
  <si>
    <t>En caso de que haya estado facultada para otorgar algún tipo de servicio para adolescentes egresados y/o en tratamiento externo en determinada materia, en la columna "Periodo máximo en el que los adolescentes egresados y/o en tratamiento externo podían acceder a algún tipo de servicio" anote en meses el periodo máximo establecido en la disposición normativa correspondiente en el que los adolescentes egresados y/o en tratamiento externo podían acceder a algún tipo de servicio en la referida materia. Por ejemplo: 12 meses.</t>
  </si>
  <si>
    <t xml:space="preserve">En caso de que seleccione para el numeral 6 el código "1" en la columna "¿Estuvo facultada para otorgar algún tipo de servicio para adolescentes egresados y/o en tratamiento externo?", debe anotar el nombre de dicha(s) materia(s) en el recuadro destinado para tal efecto que se encuentra al final de la tabla de respuesta. </t>
  </si>
  <si>
    <t>Materia del servicio para adolescentes egresados y/o en tratamiento externo</t>
  </si>
  <si>
    <r>
      <t xml:space="preserve">¿Estuvo facultada para otorgar algún tipo de servicio para adolescentes egresados y/o en tratamiento externo?
</t>
    </r>
    <r>
      <rPr>
        <i/>
        <sz val="8"/>
        <rFont val="Arial"/>
        <family val="2"/>
      </rPr>
      <t>(1. Sí / 2. No / 9. No se sabe)</t>
    </r>
  </si>
  <si>
    <r>
      <t xml:space="preserve">Periodo máximo en el que los adolescentes egresados y/o en tratamiento externo podían acceder a algún tipo de servicio
</t>
    </r>
    <r>
      <rPr>
        <i/>
        <sz val="8"/>
        <rFont val="Arial"/>
        <family val="2"/>
      </rPr>
      <t>(meses)</t>
    </r>
  </si>
  <si>
    <t>Instrucción general para las preguntas del apartado:</t>
  </si>
  <si>
    <r>
      <t xml:space="preserve">Total de adolescentes egresados y/o en tratamiento externo beneficiados con algún servicio </t>
    </r>
    <r>
      <rPr>
        <b/>
        <i/>
        <sz val="8"/>
        <rFont val="Arial"/>
        <family val="2"/>
      </rPr>
      <t>(1. + 2.)</t>
    </r>
  </si>
  <si>
    <t xml:space="preserve">De acuerdo con el total de adolescentes egresados y/o en tratamiento externo beneficiados con algún servicio que reportó como respuesta en la pregunta anterior, anote la cantidad de los mismos especificando su sexo y la materia del servicio otorgado. </t>
  </si>
  <si>
    <t>La suma de las cantidades registradas en la columna "Total" debe ser igual o mayor a la cantidad reportada como respuesta en el recuadro "Total de adolescentes egresados y/o en tratamiento externo beneficiados con algún servicio" de la pregunta anterior, así como corresponder a su desagregación por sexo; toda vez que a un adolescente egresado y/o en tratamiento externo beneficiado se le pudieron haber otorgado este tipo de servicios en una o más materias.</t>
  </si>
  <si>
    <t>Adolescentes egresados y/o en tratamiento externo beneficiados con algún servicio, según sexo</t>
  </si>
  <si>
    <t xml:space="preserve">De acuerdo con el total de adolescentes egresados y/o en tratamiento externo beneficiados con algún servicio que reportó como respuesta en el numeral "En materia laboral" de la pregunta anterior, anote la cantidad de los mismos especificando su sexo y el tipo de servicio otorgado. </t>
  </si>
  <si>
    <t>La suma de las cantidades registradas en la columna "Total" debe ser igual o mayor a la cantidad reportada como respuesta en la columna "Total" del numeral 1 de la pregunta anterior, así como corresponder a su desagregación por sexo; toda vez que a un adolescente egresado y/o en tratamiento externo beneficiado se le pudo haber otorgado uno o más servicios de este tipo en materia laboral.</t>
  </si>
  <si>
    <t xml:space="preserve">En caso de que registre algún valor numérico o "NS" para el numeral 7, debe anotar el nombre de dicho(s) tipo(s) de servicio(s) en materia laboral en el recuadro destinado para tal efecto que se encuentra al final de la tabla de respuesta. En caso de que la opción contenida en dicho numeral no le aplique, anote "NA" (No aplica) en las celdas correspondientes. </t>
  </si>
  <si>
    <t>Tipo de servicio en materia laboral para adolescentes egresados y/o en tratamiento externo</t>
  </si>
  <si>
    <t>Adolescentes egresados y/o en tratamiento externo beneficiados con algún servicio en materia laboral, según sexo</t>
  </si>
  <si>
    <r>
      <t xml:space="preserve">Otro tipo de servicio en materia laboral </t>
    </r>
    <r>
      <rPr>
        <i/>
        <sz val="8"/>
        <rFont val="Arial"/>
        <family val="2"/>
      </rPr>
      <t>(especifique)</t>
    </r>
  </si>
  <si>
    <r>
      <t xml:space="preserve">Otro tipo de servicio en materia laboral:
</t>
    </r>
    <r>
      <rPr>
        <i/>
        <sz val="8"/>
        <rFont val="Arial"/>
        <family val="2"/>
      </rPr>
      <t>(especifique)</t>
    </r>
  </si>
  <si>
    <t xml:space="preserve">En caso de que registre algún valor numérico o "NS" para el numeral 12, debe anotar el nombre de dicho(s) tipo(s) de servicio(s) en materia de salud en el recuadro destinado para tal efecto que se encuentra al final de la tabla de respuesta. En caso de que la opción contenida en dicho numeral no le aplique, anote "NA" (No aplica) en las celdas correspondientes. </t>
  </si>
  <si>
    <t>Tipo de servicio en materia de salud para adolescentes egresados y/o en tratamiento externo</t>
  </si>
  <si>
    <t>Adolescentes egresados y/o en tratamiento externo beneficiados con algún servicio en materia de salud, según sexo</t>
  </si>
  <si>
    <r>
      <t xml:space="preserve">Otro tipo de servicio en materia de salud </t>
    </r>
    <r>
      <rPr>
        <i/>
        <sz val="8"/>
        <rFont val="Arial"/>
        <family val="2"/>
      </rPr>
      <t>(especifique)</t>
    </r>
  </si>
  <si>
    <r>
      <t xml:space="preserve">Otro tipo de servicio en materia de salud:
</t>
    </r>
    <r>
      <rPr>
        <i/>
        <sz val="8"/>
        <rFont val="Arial"/>
        <family val="2"/>
      </rPr>
      <t>(especifique)</t>
    </r>
  </si>
  <si>
    <t xml:space="preserve">En caso de que registre algún valor numérico o "NS" para el numeral 6, debe anotar el nombre de dicho(s) tipo(s) de servicio(s) en materia educativa en el recuadro destinado para tal efecto que se encuentra al final de la tabla de respuesta. En caso de que la opción contenida en dicho numeral no le aplique, anote "NA" (No aplica) en las celdas correspondientes. </t>
  </si>
  <si>
    <t>Tipo de servicio en materia educativa para adolescentes egresados y/o en tratamiento externo</t>
  </si>
  <si>
    <t>Adolescentes egresados y/o en tratamiento externo beneficiados con algún servicio en materia educativa, según sexo</t>
  </si>
  <si>
    <r>
      <t xml:space="preserve">Otro tipo de servicio en materia educativa </t>
    </r>
    <r>
      <rPr>
        <i/>
        <sz val="8"/>
        <rFont val="Arial"/>
        <family val="2"/>
      </rPr>
      <t>(especifique)</t>
    </r>
  </si>
  <si>
    <r>
      <t xml:space="preserve">Otro tipo de servicio en materia educativa:
</t>
    </r>
    <r>
      <rPr>
        <i/>
        <sz val="8"/>
        <rFont val="Arial"/>
        <family val="2"/>
      </rPr>
      <t>(especifique)</t>
    </r>
  </si>
  <si>
    <t xml:space="preserve">En caso de que registre algún valor numérico o "NS" para el numeral 7, debe anotar el nombre de dicho(s) tipo(s) de servicio(s) en materia de apoyos sociales en el recuadro destinado para tal efecto que se encuentra al final de la tabla de respuesta. En caso de que la opción contenida en dicho numeral no le aplique, anote "NA" (No aplica) en las celdas correspondientes. </t>
  </si>
  <si>
    <t>Tipo de servicio en materia de apoyos sociales para adolescentes egresados y/o en tratamiento externo</t>
  </si>
  <si>
    <t>Adolescentes egresados y/o en tratamiento externo beneficiados con algún servicio en materia de apoyos sociales, según sexo</t>
  </si>
  <si>
    <r>
      <t xml:space="preserve">Otro tipo de servicio en materia de apoyos sociales </t>
    </r>
    <r>
      <rPr>
        <i/>
        <sz val="8"/>
        <rFont val="Arial"/>
        <family val="2"/>
      </rPr>
      <t>(especifique)</t>
    </r>
  </si>
  <si>
    <r>
      <t xml:space="preserve">Otro tipo de servicio en materia de apoyos sociales:
</t>
    </r>
    <r>
      <rPr>
        <i/>
        <sz val="8"/>
        <rFont val="Arial"/>
        <family val="2"/>
      </rPr>
      <t>(especifique)</t>
    </r>
  </si>
  <si>
    <t xml:space="preserve">En caso de que registre algún valor numérico o "NS" para el numeral 7, debe anotar el nombre de dicho(s) tipo(s) de servicio(s) en materia de gestión y asesoría jurídica en el recuadro destinado para tal efecto que se encuentra al final de la tabla de respuesta. En caso de que la opción contenida en dicho numeral no le aplique, anote "NA" (No aplica) en las celdas correspondientes. </t>
  </si>
  <si>
    <t>Tipo de servicio en materia de gestión y asesoría jurídica para adolescentes egresados y/o en tratamiento externo</t>
  </si>
  <si>
    <t>Adolescentes egresados y/o en tratamiento externo beneficiados con algún servicio en materia de gestión y asesoría jurídica, según sexo</t>
  </si>
  <si>
    <r>
      <t xml:space="preserve">Asesoría para obtención de documentos de identidad </t>
    </r>
    <r>
      <rPr>
        <i/>
        <sz val="8"/>
        <rFont val="Arial"/>
        <family val="2"/>
      </rPr>
      <t>(CURP, credencial de elector en los casos que aplique, acta de nacimiento, etc.)</t>
    </r>
  </si>
  <si>
    <t xml:space="preserve">Apoyo para solicitar el oficio de cumplimiento de la medida de sanción </t>
  </si>
  <si>
    <t>Gestión para recuperar el fondo de ahorro de actividades productivas remuneradas realizadas durante el internamiento y/o tratamiento externo</t>
  </si>
  <si>
    <r>
      <t xml:space="preserve">Otro tipo de servicio en materia de gestión y asesoría jurídica </t>
    </r>
    <r>
      <rPr>
        <i/>
        <sz val="8"/>
        <rFont val="Arial"/>
        <family val="2"/>
      </rPr>
      <t>(especifique)</t>
    </r>
  </si>
  <si>
    <r>
      <t xml:space="preserve">Otro tipo de servicio en materia de gestión y asesoría jurídica:
</t>
    </r>
    <r>
      <rPr>
        <i/>
        <sz val="8"/>
        <rFont val="Arial"/>
        <family val="2"/>
      </rPr>
      <t>(especifique)</t>
    </r>
  </si>
  <si>
    <t xml:space="preserve">En caso de que no haya canalizado adolescentes egresados y/o en tratamiento externo a otras instituciones a efecto de que recibieran algún servicio que contribuyera a su proceso de reinserción social, o no cuente con información para determinarlo, indíquelo en la columna correspondiente conforme al catálogo respectivo y deje el resto de la fila en blanco. </t>
  </si>
  <si>
    <r>
      <t xml:space="preserve">¿Canalizó adolescentes egresados y/o en tratamiento externo a otras instituciones a efecto de que recibieran algún servicio que contribuyera a su proceso de reinserción social?
</t>
    </r>
    <r>
      <rPr>
        <i/>
        <sz val="8"/>
        <rFont val="Arial"/>
        <family val="2"/>
      </rPr>
      <t>(1. Sí / 2. No / 9. No se sabe)</t>
    </r>
  </si>
  <si>
    <t>Adolescentes egresados y/o en tratamiento externo canalizados a otras instituciones, según sexo</t>
  </si>
  <si>
    <t>XI.2.4 Servicios para adolescentes egresados y/o en tratamiento externo otorgados</t>
  </si>
  <si>
    <t>De acuerdo con el total de adolescentes egresados y/o en tratamiento externo canalizados a otras instituciones que reportó como respuesta en la pregunta anterior, anote la cantidad de los mismos especificando su sexo e institución de canalización.</t>
  </si>
  <si>
    <t>En caso de que haya seleccionado el código "2" o "9" en la columna "¿Canalizó adolescentes egresados y/o en tratamiento externo a otras instituciones a efecto de que recibieran algún servicio que contribuyera a su proceso de reinserción social?" de la pregunta anterior, no puede registrar información en el presente reactivo.</t>
  </si>
  <si>
    <t>La suma de las cantidades registradas en la columna "Total" debe ser igual o mayor a la cantidad reportada como respuesta en la columna "Total" de la pregunta anterior, así como corresponder a su desagregación por sexo; toda vez que un adolescente egresado y/o en tratamiento externo pudo haberse canalizado a una o más instituciones.</t>
  </si>
  <si>
    <t>En caso de que registre algún valor numérico o "NS" para el numeral 25, debe anotar el nombre de dicha(s) institución(es) en el recuadro destinado para tal efecto que se encuentra al final de la tabla de respuesta. En caso de que la opción contenida en el referido numeral no le aplique, anote "NA" (No aplica) en las celdas correspondientes.</t>
  </si>
  <si>
    <t>44.-</t>
  </si>
  <si>
    <t>En caso de que no haya contado con algún registro sobre los adolescentes egresados y/o en tratamiento externo que se encontraban trabajando, se haya encontrado en proceso de integración, o no cuente con información para determinarlo, indíquelo en la columna correspondiente conforme al catálogo respectivo y deje el resto de la fila en blanco.</t>
  </si>
  <si>
    <r>
      <t xml:space="preserve">¿Contaba con algún registro sobre los adolescentes egresados y/o en tratamiento externo que se encontraban trabajando?
</t>
    </r>
    <r>
      <rPr>
        <i/>
        <sz val="8"/>
        <rFont val="Arial"/>
        <family val="2"/>
      </rPr>
      <t>(1. Sí / 2. En proceso de integración / 3. No / 9. No se sabe)</t>
    </r>
  </si>
  <si>
    <t>Adolescentes egresados y/o en tratamiento externo que se encontraban trabajando, según sexo</t>
  </si>
  <si>
    <t>XI.2.6 Adolescentes egresados y/o en tratamiento externo que se encontraban trabajando</t>
  </si>
  <si>
    <t>45.-</t>
  </si>
  <si>
    <t>De acuerdo con el total de adolescentes egresados y/o en tratamiento externo que se encontraban trabajando que reportó como respuesta en la pregunta anterior, anote la cantidad de los mismos especificando su sexo y el tipo de oficio ejercido.</t>
  </si>
  <si>
    <t>En caso de que haya seleccionado el código "2", "3" o "9" en la columna "¿Contaba con algún registro sobre los adolescentes egresados y/o en tratamiento externo que se encontraban trabajando?" de la pregunta anterior, no puede registrar información en el presente reactivo.</t>
  </si>
  <si>
    <t>La suma de las cantidades registradas en la columna "Total" debe ser igual o mayor a la cantidad reportada como respuesta en la columna "Total" de la pregunta anterior, así como corresponder a su desagregación por sexo; toda vez que un adolescente egresado y/o en tratamiento externo pudo haberse encontrado trabajando en uno o más oficios.</t>
  </si>
  <si>
    <t>46.-</t>
  </si>
  <si>
    <t>47.-</t>
  </si>
  <si>
    <t>En caso de que haya seleccionado el código "2" o "9" en la columna "¿Estuvo facultada para otorgar algún tipo de servicio para adolescentes egresados y/o en tratamiento externo?" del numeral 1 de la pregunta 36 y/o no haya registrado un dato numérico mayor a cero en la columna "Total" del numeral 1 de la pregunta anterior, no puede contestar este reactivo.</t>
  </si>
  <si>
    <t>En caso de que haya seleccionado el código "2" o "9" en la columna "¿Estuvo facultada para otorgar algún tipo de servicio para adolescentes egresados y/o en tratamiento externo?" del numeral 2 de la pregunta 36 y/o no haya registrado un dato numérico mayor a cero en la columna "Total" del numeral 2 de la pregunta 38, no puede contestar este reactivo.</t>
  </si>
  <si>
    <t>La suma de las cantidades registradas en la columna "Total" debe ser igual o mayor a la cantidad reportada como respuesta en la columna "Total" del numeral 2 de la pregunta 38, así como corresponder a su desagregación por sexo; toda vez que a un adolescente egresado y/o en tratamiento externo beneficiado se le pudo haber otorgado uno o más servicios de este tipo en materia de salud.</t>
  </si>
  <si>
    <t>De acuerdo con el total de adolescentes egresados y/o en tratamiento externo beneficiados con algún servicio que reportó como respuesta en el numeral "En materia de salud" de la pregunta 38, anote la cantidad de los mismos especificando su sexo y el tipo de servicio otorgado.</t>
  </si>
  <si>
    <t>De acuerdo con el total de adolescentes egresados y/o en tratamiento externo beneficiados con algún servicio que reportó como respuesta en el numeral "En materia educativa" de la pregunta 38, anote la cantidad de los mismos especificando su sexo y el tipo de servicio otorgado.</t>
  </si>
  <si>
    <t>En caso de que haya seleccionado el código "2" o "9" en la columna "¿Estuvo facultada para otorgar algún tipo de servicio para adolescentes egresados y/o en tratamiento externo?" del numeral 3 de la pregunta 36 y/o no haya registrado un dato numérico mayor a cero en la columna "Total" del numeral 3 de la pregunta 38, no puede contestar este reactivo.</t>
  </si>
  <si>
    <t>La suma de las cantidades registradas en la columna "Total" debe ser igual o mayor a la cantidad reportada como respuesta en la columna "Total" del numeral 3 de la pregunta 38, así como corresponder a su desagregación por sexo; toda vez que a un adolescente egresado y/o en tratamiento externo beneficiado se le pudo haber otorgado uno o más servicios de este tipo en materia educativa.</t>
  </si>
  <si>
    <t>De acuerdo con el total de adolescentes egresados y/o en tratamiento externo beneficiados con algún servicio que reportó como respuesta en el numeral "En materia de apoyos sociales" de la pregunta 38, anote la cantidad de los mismos especificando su sexo y el tipo de servicio otorgado.</t>
  </si>
  <si>
    <t>En caso de que haya seleccionado el código "2" o "9" en la columna "¿Estuvo facultada para otorgar algún tipo de servicio para adolescentes egresados y/o en tratamiento externo?" del numeral 4 de la pregunta 36 y/o no haya registrado un dato numérico mayor a cero en la columna "Total" del numeral 4 de la pregunta 38, no puede contestar este reactivo.</t>
  </si>
  <si>
    <t>La suma de las cantidades registradas en la columna "Total" debe ser igual o mayor a la cantidad reportada como respuesta en la columna "Total" del numeral 4 de la pregunta 38, así como corresponder a su desagregación por sexo; toda vez que a un adolescente egresado y/o en tratamiento externo beneficiado se le pudo haber otorgado uno o más servicios de este tipo en materia de apoyos sociales.</t>
  </si>
  <si>
    <t>De acuerdo con el total de adolescentes egresados y/o en tratamiento externo beneficiados con algún servicio que reportó como respuesta en el numeral "En materia de gestión y asesoría jurídica" de la pregunta 38, anote la cantidad de los mismos especificando su sexo y el tipo de servicio otorgado.</t>
  </si>
  <si>
    <t>En caso de que haya seleccionado el código "2" o "9" en la columna "¿Estuvo facultada para otorgar algún tipo de servicio para adolescentes egresados y/o en tratamiento externo?" del numeral 5 de la pregunta 36 y/o no haya registrado un dato numérico mayor a cero en la columna "Total" del numeral 5 de la pregunta 38, no puede contestar este reactivo.</t>
  </si>
  <si>
    <t>La suma de las cantidades registradas en la columna "Total" debe ser igual o mayor a la cantidad reportada como respuesta en la columna "Total" del numeral 5 de la pregunta 38, así como corresponder a su desagregación por sexo; toda vez que a un adolescente egresado y/o en tratamiento externo beneficiado se le pudo haber otorgado uno o más servicios de este tipo en materia de gestión y asesoría jurídica.</t>
  </si>
  <si>
    <t>Presentación</t>
  </si>
  <si>
    <t>Informantes</t>
  </si>
  <si>
    <t>Participantes</t>
  </si>
  <si>
    <t>Glosario</t>
  </si>
  <si>
    <t>CONFIDENCIALIDAD</t>
  </si>
  <si>
    <t>OBLIGATORIEDAD</t>
  </si>
  <si>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</si>
  <si>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</si>
  <si>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t>DERECHOS DE LOS INFORMANTES DEL SISTEMA</t>
  </si>
  <si>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</si>
  <si>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r>
      <t xml:space="preserve">El Instituto Nacional de Estadística y Geografía (INEGI) presenta la elaboración del </t>
    </r>
    <r>
      <rPr>
        <b/>
        <sz val="9"/>
        <color theme="1"/>
        <rFont val="Arial"/>
        <family val="2"/>
      </rPr>
      <t>Censo Nacional de Gobiernos Estatales (CNGE) 2022</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</si>
  <si>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</si>
  <si>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</si>
  <si>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</si>
  <si>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</si>
  <si>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</si>
  <si>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Censo Nacional de Gobiernos Estatales;
Censo Nacional de Seguridad Pública Estatal; y
Censo Nacional de Sistemas Penitenciarios Estatales.</t>
  </si>
  <si>
    <t>El CNGE 2022 se conforma por los siguientes módulos:</t>
  </si>
  <si>
    <t>Cada uno de estos módulos está conformado, cuando menos, por los siguientes apartados:</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</si>
  <si>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</si>
  <si>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los servidores públicos designados por las Unidades del Estado como responsables de recopilar, integrar y entregar la información requerida en el cuestionario.</t>
    </r>
  </si>
  <si>
    <r>
      <rPr>
        <b/>
        <sz val="9"/>
        <rFont val="Arial"/>
        <family val="2"/>
      </rPr>
      <t xml:space="preserve">Participantes. </t>
    </r>
    <r>
      <rPr>
        <sz val="9"/>
        <rFont val="Arial"/>
        <family val="2"/>
      </rPr>
      <t xml:space="preserve">Presenta un espacio destinado a la identificación de los servidores públicos que participaron en el llenado de cada módulo y/o sección, según corresponda. </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</si>
  <si>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</si>
  <si>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</si>
  <si>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y/o anexos.</t>
  </si>
  <si>
    <r>
      <t>Considerando la relevancia y diversidad de la información solicitada a través del cuestionario,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t>
    </r>
    <r>
      <rPr>
        <i/>
        <sz val="9"/>
        <rFont val="Arial"/>
        <family val="2"/>
      </rPr>
      <t xml:space="preserve"> Participantes.</t>
    </r>
  </si>
  <si>
    <t>El INEGI pondrá a disposición de la sociedad la información de este proyecto de forma gratuita a través del Servicio Público de Información, además de poder consultarse y descargarse de forma electrónica en el portal del Instituto.</t>
  </si>
  <si>
    <t xml:space="preserve">La entrega de información deberá hacerse a través del Departamento de Estadísticas de Gobierno de la Coordinación Estatal del INEGI en su entidad federativa, quien se acercará a los equipos de trabajo designados por el titular y/o servidor público responsable para el llenado del cuestionario, con el objetivo de organizar los trabajos y recuperar la información requerida.  </t>
  </si>
  <si>
    <t xml:space="preserve">Fecha </t>
  </si>
  <si>
    <t>Actividad</t>
  </si>
  <si>
    <t>XX de al XX de</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</si>
  <si>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</si>
  <si>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</si>
  <si>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</si>
  <si>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Una vez que el archivo electrónico esté impreso y firmado, se llevará a cabo la entrega del cuestionario vía electrónica y de manera física, para lo cual se tomará en cuenta lo siguiente:</t>
  </si>
  <si>
    <t>1) Entrega electrónica:</t>
  </si>
  <si>
    <t>2) Entrega física:</t>
  </si>
  <si>
    <t>Destinatario:</t>
  </si>
  <si>
    <t xml:space="preserve">Dirección: </t>
  </si>
  <si>
    <t>Nombre:</t>
  </si>
  <si>
    <t>Área o unidad de adscripción:</t>
  </si>
  <si>
    <t>Cargo:</t>
  </si>
  <si>
    <t>Correo electrónico:</t>
  </si>
  <si>
    <t>Teléfono:</t>
  </si>
  <si>
    <t>Extensión:</t>
  </si>
  <si>
    <t>INFORMANTE BÁSICO</t>
  </si>
  <si>
    <t>FECHA DE FIRMA</t>
  </si>
  <si>
    <t>Firma y VoBo. a la información contenida en el presente cuestionario</t>
  </si>
  <si>
    <t>/</t>
  </si>
  <si>
    <t>Grado académico:</t>
  </si>
  <si>
    <t>día</t>
  </si>
  <si>
    <t>mes</t>
  </si>
  <si>
    <t>año</t>
  </si>
  <si>
    <t>FIRMA</t>
  </si>
  <si>
    <t>Primer apellido:</t>
  </si>
  <si>
    <t>Segundo apellido:</t>
  </si>
  <si>
    <t>Institución u órgano:</t>
  </si>
  <si>
    <t>INFORMANTE COMPLEMENTARIO 1</t>
  </si>
  <si>
    <t>INFORMANTE COMPLEMENTARIO 2</t>
  </si>
  <si>
    <t>OBSERVACIONES:</t>
  </si>
  <si>
    <t xml:space="preserve">No. </t>
  </si>
  <si>
    <t>Primer apellido</t>
  </si>
  <si>
    <t>Segundo apellido</t>
  </si>
  <si>
    <t xml:space="preserve">Último grado académico </t>
  </si>
  <si>
    <t xml:space="preserve">Unidad administrativa de adscripción </t>
  </si>
  <si>
    <t xml:space="preserve">Cargo o puesto </t>
  </si>
  <si>
    <t>Correo electrónico</t>
  </si>
  <si>
    <t xml:space="preserve">(Favor de escribir sus datos completos, sin abreviaturas y con acentos) </t>
  </si>
  <si>
    <t>(Escribir solo el último grado, no la carrera)</t>
  </si>
  <si>
    <t>(Incluir el nombre completo de la unidad o área, tal como aparece en su estructura orgánica)</t>
  </si>
  <si>
    <t>(Incluir el nombre del cargo o puesto completo)</t>
  </si>
  <si>
    <t>(Registrar preferentemente el correo institucional de la persona que participó, evitando cuentas genéricas o personales)</t>
  </si>
  <si>
    <t>(Usar la siguiente nomenclatura: P.1, 2, 3….n, separando por comas cada número de pregunta)</t>
  </si>
  <si>
    <t xml:space="preserve">Ej. </t>
  </si>
  <si>
    <t xml:space="preserve">María Alejandra </t>
  </si>
  <si>
    <t xml:space="preserve">Morales </t>
  </si>
  <si>
    <t xml:space="preserve">Sánchez </t>
  </si>
  <si>
    <t xml:space="preserve">Licenciada </t>
  </si>
  <si>
    <t>Dirección General de Administración</t>
  </si>
  <si>
    <t>Directora de recursos financieros</t>
  </si>
  <si>
    <t>moralesm@entidadfed.gob.mx</t>
  </si>
  <si>
    <t>P.4, 5, 6, 7, 8, 25, 26, 27</t>
  </si>
  <si>
    <t>28.</t>
  </si>
  <si>
    <t>29.</t>
  </si>
  <si>
    <t>30.</t>
  </si>
  <si>
    <t>31.</t>
  </si>
  <si>
    <t>32.</t>
  </si>
  <si>
    <t>33.</t>
  </si>
  <si>
    <t>34.</t>
  </si>
  <si>
    <t>35.</t>
  </si>
  <si>
    <t>Adolescentes en tratamiento externo</t>
  </si>
  <si>
    <t>Se refiere a los adolescentes que son objeto de sistemas o métodos especializados para lograr su reinserción social dentro del propio medio sociofamiliar o en hogares sustitutos (con supervisión y seguimiento por parte de la autoridad correspondiente) sin que necesariamente hayan estado internados en algún centro especializado de tratamiento o internamiento.</t>
  </si>
  <si>
    <t>Centros especializados de tratamiento o internamiento para adolescentes</t>
  </si>
  <si>
    <t>Se refiere a los centros especializados de tratamiento para menores infractores, centros de internamiento para adolescentes, consejos tutelares o de menores, escuelas de readaptación social, comunidades, albergues, centros especializados, o cualquier otro destinado a cubrir ese tipo de funciones.</t>
  </si>
  <si>
    <t>Centros penitenciarios</t>
  </si>
  <si>
    <t>Se refiere a todos aquellos establecimientos penitenciarios preventivos, de ejecución de sanciones penales, de reinserción psicosocial o de asistencia postpenitenciaria destinados a la privación de la libertad de personas, tales como: centros de readaptación social (CERESOS), centros de ejecución de sanciones penales, reclusorios, penitenciarías, cárceles o cualquier otro que tenga funciones de internamiento para personas que se encuentren sujetas a un proceso penal o en ejecución de sentencia en la entidad federativa.</t>
  </si>
  <si>
    <t>CNGE 2022</t>
  </si>
  <si>
    <t>Se refiere a las siglas con las que se identifica al Censo Nacional de Gobiernos Estatales 2022.</t>
  </si>
  <si>
    <t>Comisión Intersecretarial para la Reinserción Social y Servicios Postpenales u homóloga</t>
  </si>
  <si>
    <t>Informante básico</t>
  </si>
  <si>
    <t>Informante complementario 1</t>
  </si>
  <si>
    <t>Informante complementario 2</t>
  </si>
  <si>
    <t>Plan o programa orientado al seguimiento y atención de adolescentes egresados y/o en tratamiento externo</t>
  </si>
  <si>
    <t>Plan o programa postpenitenciario</t>
  </si>
  <si>
    <t>Servicios para adolescentes egresados y/o en tratamiento externo</t>
  </si>
  <si>
    <t>Se refiere a los servicios prestados a los adolescentes que egresan de los centros especializados de tratamiento o internamiento, o que se encuentran en tratamiento externo, así como a sus familias. Tienen como objetivo otorgar el apoyo necesario para facilitar su reinserción social, procurar su vida digna y prevenir su reincidencia, además de promover en la sociedad una cultura de aceptación del adolescente egresado o en tratamiento externo. Estos servicios consisten en el fomento, creación y promoción de espacios de orientación, apoyo y desarrollo personal, laboral, cultural, educativo, social y de capacitación.</t>
  </si>
  <si>
    <t>Servicios postpenales</t>
  </si>
  <si>
    <t>Se refiere a los servicios prestados a las personas egresadas de los centros penitenciarios, así como a sus familias, con el objetivo de otorgar el apoyo necesario para facilitar la reinserción social, procurar su vida digna y prevenir la reincidencia, además de promover en la sociedad una cultura de aceptación de la persona egresada. Estos servicios consisten en el fomento, creación y promoción de espacios de orientación, apoyo y desarrollo personal, laboral, cultural, educativo, social y de capacitación.</t>
  </si>
  <si>
    <t>Preguntas 1 a 47</t>
  </si>
  <si>
    <t>Se refiere al órgano colegiado responsable de coordinar, diseñar e implementar los distintos programas de servicios para la reinserción al interior de los centros penitenciarios y de servicios postpenales en la entidad federativa.</t>
  </si>
  <si>
    <t>Se refiere al documento a través del cual las instituciones responsables establecen una serie de objetivos y estrategias prioritarias para apoyar en el proceso de reinserción social a las personas egresadas de los centros penitenciarios, mismo que conlleva una serie de actividades y programas de apoyo que presentan las instituciones públicas, privadas y sociales coordinadas por el Gobierno de la entidad federativa.</t>
  </si>
  <si>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</si>
  <si>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</si>
  <si>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Lo anterior, como resultado de las numerosas e importantes reformas constitucionales realizadas en los últimos años, entre las que destacan aquellas en materia de seguridad pública y combate a la corrupción. En consecuencia, el Estado Mexicano ha venido transitando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incidió en la necesidad de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</si>
  <si>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con la finalidad de ampliar el alcance temático y analítico de cada tema, así como adecuar conceptual y metodológicamente sus contenidos a las necesidades de información vigentes en las reformas constitucionales y en la transformación institucional del país.</t>
  </si>
  <si>
    <t>Los servidores públicos que se establecen como informantes deberán validar y formalizar la entrega de la información proporcionada, ello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SNIEG.</t>
  </si>
  <si>
    <r>
      <t xml:space="preserve">En este sentido, una vez completado el llenado de este instrumento, deberá enviarse en versión preliminar a la dirección electrónica de la Jefa o el Jefe de Departamento de Estadísticas de Gobierno (JDEG) de la Coordinación Estatal del INEGI: </t>
    </r>
    <r>
      <rPr>
        <b/>
        <sz val="9"/>
        <rFont val="Arial"/>
        <family val="2"/>
      </rPr>
      <t>xxxxxxxxx@inegi.org.mx</t>
    </r>
  </si>
  <si>
    <t>A efecto de llevar a cabo la revisión y validación del cuestionario, en la siguiente tabla se detallan los periodos en los que realizarán las actividades en cada entidad federativa:</t>
  </si>
  <si>
    <t>Integración de información por la institución. 
Entrega a la CE del INEGI para revisión.</t>
  </si>
  <si>
    <r>
      <t xml:space="preserve">La versión definitiva del cuestionario en su versión electrónica deberá ser la misma que se entregue en versión física, de conformidad con las instrucciones correspondientes. Dicha entrega deberá realizarse en la dirección electrónica siguiente: </t>
    </r>
    <r>
      <rPr>
        <b/>
        <sz val="9"/>
        <rFont val="Arial"/>
        <family val="2"/>
      </rPr>
      <t>xxxxxxxxx@inegi.org.mx</t>
    </r>
  </si>
  <si>
    <r>
      <t xml:space="preserve">En caso de </t>
    </r>
    <r>
      <rPr>
        <b/>
        <sz val="9"/>
        <rFont val="Arial"/>
        <family val="2"/>
      </rPr>
      <t>dudas o comentarios</t>
    </r>
    <r>
      <rPr>
        <sz val="9"/>
        <rFont val="Arial"/>
        <family val="2"/>
      </rPr>
      <t>, deberá hacerlos llegar al personal del Departamento de Estadísticas de Gobierno de la Coordinación Estatal del INEGI que haya sido designado para el seguimiento de este programa de información, quien tiene los siguientes datos de contacto:</t>
    </r>
  </si>
  <si>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los representantes de las principales instituciones y organizaciones que convergen en dicha materia.</t>
  </si>
  <si>
    <r>
      <t xml:space="preserve">Como resultado, se logró el acuerdo para generar información estadística en materia de gobierno con una visión integral, implementando así en 2010 el primer instrumento de captación en el ámbito estatal denominado </t>
    </r>
    <r>
      <rPr>
        <i/>
        <sz val="9"/>
        <color theme="1"/>
        <rFont val="Arial"/>
        <family val="2"/>
      </rPr>
      <t>Encuesta Nacional de Gobierno 2010 – Poder Ejecutivo Estatal (ENGPEE 10)</t>
    </r>
    <r>
      <rPr>
        <sz val="9"/>
        <color theme="1"/>
        <rFont val="Arial"/>
        <family val="2"/>
      </rPr>
      <t>, con lo cual se inició una serie histórica de información que permite diseñar, monitorear y evaluar las políticas públicas en esta materia.</t>
    </r>
  </si>
  <si>
    <t xml:space="preserve">La versión impresa, con las firmas correspondientes, deberá entregarse en la Coordinación Estatal del INEGI con los siguientes datos: 
</t>
  </si>
  <si>
    <t>(Titular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</si>
  <si>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(Servidor público que, por las funciones que tiene asignadas dentro de la institución, es el principal productor y/o integrador de la información correspondiente a la presente sección y, cuando menos, se encuentra en el segundo o tercer nivel jerárquico de la misma. Nota: en caso de no requerir al "Informante Complementario 1" deje las siguientes celdas en blanco)</t>
  </si>
  <si>
    <t>(Servidor público que, por las funciones que tiene asignadas dentro de la institución, es el segundo principal productor y/o integrador de la información correspondiente a la presente sección y, cuando menos, se encuentra en el segundo o tercer nivel jerárquico de la misma. Nota: en caso de no requerir al "Informante Complementario 2" deje las siguientes celdas en blanco)</t>
  </si>
  <si>
    <t>Servidoras y servidores públicos que participaron en el llenado de la sección</t>
  </si>
  <si>
    <t>XI.1 Servicios postpenales</t>
  </si>
  <si>
    <t>Clave</t>
  </si>
  <si>
    <r>
      <t xml:space="preserve">Derivado de dicha división, a la fecha se encuentra publicado el </t>
    </r>
    <r>
      <rPr>
        <i/>
        <sz val="9"/>
        <color theme="1"/>
        <rFont val="Arial"/>
        <family val="2"/>
      </rPr>
      <t>Censo Nacional de Gobiernos Estatales (CNGE) 2021</t>
    </r>
    <r>
      <rPr>
        <sz val="9"/>
        <color theme="1"/>
        <rFont val="Arial"/>
        <family val="2"/>
      </rPr>
      <t>, cuyos resultados pueden ser consultados en la página de internet del Instituto: https://www.inegi.org.mx/programas/cnge/2021/</t>
    </r>
  </si>
  <si>
    <r>
      <t xml:space="preserve">De esta forma, se presenta el </t>
    </r>
    <r>
      <rPr>
        <i/>
        <sz val="9"/>
        <color theme="1"/>
        <rFont val="Arial"/>
        <family val="2"/>
      </rPr>
      <t>Censo Nacional de Gobiernos Estatales (CNGE) 2022</t>
    </r>
    <r>
      <rPr>
        <sz val="9"/>
        <color theme="1"/>
        <rFont val="Arial"/>
        <family val="2"/>
      </rPr>
      <t xml:space="preserve">, como el decimotercer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 </t>
    </r>
  </si>
  <si>
    <r>
      <t xml:space="preserve">Si la verificación y revisión central arroja observaciones o solicitud de aclaración de información, el cuestionario será devuelto a la Coordinación Estatal para la atención o justificación de estas situaciones. En caso de que de la revisión central no haya observaciones, se procederá con la </t>
    </r>
    <r>
      <rPr>
        <b/>
        <sz val="9"/>
        <rFont val="Arial"/>
        <family val="2"/>
      </rPr>
      <t>liberación del cuestionario como versión definitiva</t>
    </r>
    <r>
      <rPr>
        <sz val="9"/>
        <rFont val="Arial"/>
        <family val="2"/>
      </rPr>
      <t>, para que se proceda con su impresión y gestión para la formalización de la información mediante la firma y sello del instrumento físico por parte del informante básico e informantes complementarios.</t>
    </r>
  </si>
  <si>
    <t>XI.2 Servicios para adolescentes egresados y/o en tratamiento externo</t>
  </si>
  <si>
    <t>Se refiere al documento a través del cual las instituciones responsables establecen una serie de objetivos y estrategias prioritarias para apoyar en el proceso de reinserción social a los adolescentes egresados de los centros especializados de tratamiento o internamiento y/o en tratamiento externo, mismo que conlleva una serie de actividades y programas de apoyo que presentan las instituciones públicas, privadas y sociales coordinadas por el Gobierno de la entidad federativa.</t>
  </si>
  <si>
    <t>Nombre(s)</t>
  </si>
  <si>
    <t>Pregunta(s)</t>
  </si>
  <si>
    <r>
      <t xml:space="preserve">Una </t>
    </r>
    <r>
      <rPr>
        <b/>
        <sz val="9"/>
        <rFont val="Arial"/>
        <family val="2"/>
      </rPr>
      <t>primera versión completa de la información</t>
    </r>
    <r>
      <rPr>
        <sz val="9"/>
        <rFont val="Arial"/>
        <family val="2"/>
      </rPr>
      <t xml:space="preserve">, considerada como </t>
    </r>
    <r>
      <rPr>
        <b/>
        <sz val="9"/>
        <rFont val="Arial"/>
        <family val="2"/>
      </rPr>
      <t>preliminar</t>
    </r>
    <r>
      <rPr>
        <sz val="9"/>
        <rFont val="Arial"/>
        <family val="2"/>
      </rPr>
      <t>, tendrá un proceso de revisión y validación por parte del personal del INEGI en la Coordinación Estatal, con base en los criterios establecidos. Una vez concluida, el cuestionario será devuelto al servidor público adscrito a la institución de la Administración Pública de la entidad federativa que lo haya entregado, a efecto de notificarle los resultados de la revisión y los ajustes o aclaraciones de información que, de ser procedentes, deberán atenderse. En caso de no presentar observaciones, será remitido a las Oficinas Centrales del INEGI para una verificación y revisión central.</t>
    </r>
  </si>
  <si>
    <t>Nombre(s):</t>
  </si>
  <si>
    <t xml:space="preserve">Subsección  </t>
  </si>
  <si>
    <t>(Usar la siguiente nomenclatura: SS.1, SS.2,…SS.n, separando por comas cada sección)</t>
  </si>
  <si>
    <t>SS.1, SS.3</t>
  </si>
  <si>
    <t>Se refiere al titular o servidor público de la institución designado para proveer la información de la presente sección, y que tiene el carácter de figura responsable de validar y oficializar la información. Cuando menos, se encuentra en el segundo o tercer nivel jerárquico de la misma.</t>
  </si>
  <si>
    <t>Se refiere al servidor público que, por las funciones que tiene asignadas dentro de la institución, es el principal productor y/o integrador de la información correspondiente a la presente sección y, cuando menos, se encuentra en el segundo o tercer nivel jerárquico de la misma.</t>
  </si>
  <si>
    <t>Se refiere al servidor público que, por las funciones que tiene asignadas dentro de la institución, es el segundo principal productor y/o integrador de la información correspondiente a la presente sección y, cuando menos, se encuentra en el segundo o tercer nivel jerárquico de la misma.</t>
  </si>
  <si>
    <t>En caso de que seleccione para el numeral 6 el código "1" en la columna "¿Estuvo facultada para otorgar algún tipo de servicio postpenal?", debe anotar el nombre de dicha(s) materia(s) en el recuadro destinado para tal efecto que se encuentra al final de la tabla de respuesta.</t>
  </si>
  <si>
    <r>
      <t xml:space="preserve">Particularmente, en el </t>
    </r>
    <r>
      <rPr>
        <b/>
        <sz val="9"/>
        <rFont val="Arial"/>
        <family val="2"/>
      </rPr>
      <t xml:space="preserve">módulo 1 </t>
    </r>
    <r>
      <rPr>
        <sz val="9"/>
        <rFont val="Arial"/>
        <family val="2"/>
      </rPr>
      <t>se solicita, entre otra, información sobre la estructura organizacional de la Administración Pública de cada entidad federativa; la distribución de los recursos humanos, materiales y presupuestales con los que cuenta; la cantidad, tipos y características de acceso a los trámites y servicios prestados; así como los elementos y acciones institucionales que se llevan a cabo para la implementación y ejercicio de funciones específicas, como planeación, evaluación, actividades estadísticas y/o geográficas, planeación y gestión territorial, catastro, transparencia, control interno, combate a la corrupción, contrataciones públicas, defensoría de oficio, servicios postpenales, entre otros.</t>
    </r>
  </si>
  <si>
    <t>Asimismo,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se ha vuelto necesario comenzar a generar información específica sobre las capacidades institucionales de los servicios médico forenses y periciales del país, así como del ejercicio de su función en cuanto a la identificación y disposición de cadáveres y/o restos humanos.</t>
  </si>
  <si>
    <t>Como resultado, esta edición del CNGE consolida la información generada en dichas materias en dos módulos específicos, los cuales retoman y profundizan los contenidos que hacían parte de las respectivas secciones correspondientes al módulo 1 en anteriores ediciones.</t>
  </si>
  <si>
    <r>
      <t xml:space="preserve">Por su parte, y considerando que durante 2022 no habrá levantamiento de información del Censo Nacional de Gobiernos Municipales y Demarcaciones Territoriales de la Ciudad de México (CNGMD), la presente edición del CNGE no considera el tema de justicia cívica, con lo cual se avanza en los procesos de levantamientos diferenciados que permitan un mejor aprovechamiento de la información estadística. No obstante, este se retomará en 2023 con la finalidad de generar información estandarizada y comparable con la emanada del CNGMD; de tal forma que se generen datos con una misma temporalidad que permitan conocer de mejor manera la implementación de los principios establecidos en el </t>
    </r>
    <r>
      <rPr>
        <i/>
        <sz val="9"/>
        <color theme="1"/>
        <rFont val="Arial"/>
        <family val="2"/>
      </rPr>
      <t>Modelo Homologado de Justicia Cívica, Buen Gobierno y Cultura de la Legalidad para los Municipios de México</t>
    </r>
    <r>
      <rPr>
        <sz val="9"/>
        <color theme="1"/>
        <rFont val="Arial"/>
        <family val="2"/>
      </rPr>
      <t>.</t>
    </r>
  </si>
  <si>
    <r>
      <rPr>
        <b/>
        <sz val="9"/>
        <color theme="1"/>
        <rFont val="Arial"/>
        <family val="2"/>
      </rPr>
      <t xml:space="preserve">Módulo 1. </t>
    </r>
    <r>
      <rPr>
        <sz val="9"/>
        <color theme="1"/>
        <rFont val="Arial"/>
        <family val="2"/>
      </rPr>
      <t xml:space="preserve">Administración Pública de la entidad federativa
</t>
    </r>
    <r>
      <rPr>
        <b/>
        <sz val="9"/>
        <color theme="1"/>
        <rFont val="Arial"/>
        <family val="2"/>
      </rPr>
      <t>Módulo 2.</t>
    </r>
    <r>
      <rPr>
        <sz val="9"/>
        <color theme="1"/>
        <rFont val="Arial"/>
        <family val="2"/>
      </rPr>
      <t xml:space="preserve"> Medio ambiente
</t>
    </r>
    <r>
      <rPr>
        <b/>
        <sz val="9"/>
        <color theme="1"/>
        <rFont val="Arial"/>
        <family val="2"/>
      </rPr>
      <t xml:space="preserve">Módulo 3. </t>
    </r>
    <r>
      <rPr>
        <sz val="9"/>
        <color theme="1"/>
        <rFont val="Arial"/>
        <family val="2"/>
      </rPr>
      <t xml:space="preserve">Protección civil
</t>
    </r>
    <r>
      <rPr>
        <b/>
        <sz val="9"/>
        <color theme="1"/>
        <rFont val="Arial"/>
        <family val="2"/>
      </rPr>
      <t>Módulo 4.</t>
    </r>
    <r>
      <rPr>
        <sz val="9"/>
        <color theme="1"/>
        <rFont val="Arial"/>
        <family val="2"/>
      </rPr>
      <t xml:space="preserve"> Servicios periciales</t>
    </r>
  </si>
  <si>
    <r>
      <t xml:space="preserve">2. No </t>
    </r>
    <r>
      <rPr>
        <i/>
        <sz val="8"/>
        <color theme="1"/>
        <rFont val="Arial"/>
        <family val="2"/>
      </rPr>
      <t>(concluya la sección)</t>
    </r>
  </si>
  <si>
    <t>Sección XI. Servicios postpenales y servicios para adolescentes egresados y/o en tratamiento externo</t>
  </si>
  <si>
    <r>
      <t xml:space="preserve">Es importante mencionar que durante el año 2021 tuvieron lugar una serie de reuniones con el personal del Centro Nacional de Prevención de Desastres (CENAPRED) y la Dirección General de Protección Civil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t>
    </r>
    <r>
      <rPr>
        <i/>
        <sz val="9"/>
        <color theme="1"/>
        <rFont val="Arial"/>
        <family val="2"/>
      </rPr>
      <t>Encuesta de Autoevaluación para las Unidades Estatales de Protección Civil</t>
    </r>
    <r>
      <rPr>
        <sz val="9"/>
        <color theme="1"/>
        <rFont val="Arial"/>
        <family val="2"/>
      </rPr>
      <t>, misma que fue implementada por dicha institución en ejercicios anteriores.</t>
    </r>
  </si>
  <si>
    <t xml:space="preserve">Sección I. Estructura organizacional y recursos
Sección II. Ejercicio de funciones específicas
Sección III. Trámites y servicios
Sección IV. Programas sociales 
Sección V. Catastro
Sección VI. Transparencia, acceso a la información pública y protección de datos personales
Sección VII. Control interno y anticorrupción
Sección VIII. Participación ciudadana
Sección IX. Defensoría pública o defensoría de oficio
Sección X. Contrataciones públicas
Sección XI. Servicios postpenales y servicios para adolescentes egresados y/o en tratamiento externo
Sección XII. Libertad condicionada
Sección XIII. Planeación y gestión territorial
Sección XIV. Registro público de la propiedad
Sección XV. Tránsito y vialidad                                                                                                                                                                                                                                                                                                                                                                      </t>
  </si>
  <si>
    <t>Subsección y preguntas en las que participó</t>
  </si>
  <si>
    <t>Instrucción general para las preguntas de la subsección:</t>
  </si>
  <si>
    <t>1.- Únicamente debe considerar la información relacionada con los centros penitenciarios que son responsabilidad de la Administración Pública de su entidad federativa, por lo que no deberá considerar aquella relacionada con los centros penitenciarios que son responsabilidad de las administraciones públicas municipales y/o de la Administración Pública Federal. Tampoco debe considerar la información correspondiente a los centros especializados de tratamiento o internamiento para adolescentes, pues esta se requiere en la siguiente subsección.</t>
  </si>
  <si>
    <t>Anote la cantidad de servidores públicos adscritos al cierre del año 2021 a la institución o unidad administrativa encargada de la prestación de los servicios postpenales en su entidad federativa, según su sexo.</t>
  </si>
  <si>
    <t>Anote el total de presupuesto ejercido durante el año 2021 por la institución o unidad administrativa encargada de la prestación de los servicios postpenales en su entidad federativa.</t>
  </si>
  <si>
    <t>Anote el nombre de cada una de las sedes con las que contaba al cierre del año 2021 la institución o unidad administrativa encargada de la prestación de los servicios postpenales en su entidad federativa. Por cada una de estas, indique si al cierre del referido año contaba con áreas o espacios físicos de infraestructura. En caso afirmativo, señale las áreas o espacios físicos de infraestructura de los que disponía.</t>
  </si>
  <si>
    <t>Dentro de las sedes debe considerar las oficinas centrales o sede principal de la institución o unidad administrativa encargada de la prestación de los servicios postpenales, misma que debe registrar en el numeral 1.</t>
  </si>
  <si>
    <t>Para el numeral 1, únicamente debe considerar la información correspondiente a las oficinas centrales o sede principal de la institución o unidad administrativa encargada de la prestación de los servicios postpenales, por lo que no debe considerar la información del resto de las sedes de dicha institución o unidad.</t>
  </si>
  <si>
    <t>En caso de que determinada sede de la institución o unidad administrativa encargada de la prestación de los servicios postpenales no haya contado con espacios físicos de infraestructura, o no cuente con información para determinarlo, indíquelo en la columna correspondiente conforme al catálogo respectivo y deje el resto de la fila en blanco.</t>
  </si>
  <si>
    <t>Para cada sede de la institución o unidad administrativa encargada de la prestación de los servicios postpenales, seleccione con una "X" la o las opciones que correspondan.</t>
  </si>
  <si>
    <t>En el Complemento 1 debe anotar la ubicación geográfica de cada una de las sedes de la institución o unidad administrativa encargada de la prestación de los servicios postpenales que registre, de acuerdo con los datos solicitados.</t>
  </si>
  <si>
    <t>Nombre de la sede de la institución o unidad administrativa encargada de la prestación de los servicios postpenales</t>
  </si>
  <si>
    <t>Señale las acciones realizadas durante el año 2021 por la institución o unidad administrativa encargada de la prestación de los servicios postpenales en su entidad federativa con el objetivo de difundir y facilitar el acceso a los mismos.</t>
  </si>
  <si>
    <t xml:space="preserve">Indique, por cada uno de los medios listados, si durante el año 2021 la institución o unidad administrativa encargada de la prestación de los servicios postpenales en su entidad federativa estuvo facultada para dar seguimiento a las personas egresadas. En caso afirmativo, señale si el seguimiento a través del respectivo medio era de carácter obligatorio para dicha institución o unidad administrativa. </t>
  </si>
  <si>
    <t>XI.1.3 Institución o unidad administrativa encargada</t>
  </si>
  <si>
    <t>Para cada materia, en caso de que haya seleccionado el código "2" o "9" en la columna "¿Estuvo facultada para otorgar algún tipo de servicio postpenal?" de la pregunta 12, anote una "X" en la columna "No aplica" y deje el resto de la fila en blanco.</t>
  </si>
  <si>
    <t>Durante el año 2021, ¿la Administración Pública Estatal, a través de alguna institución diferente a la institución responsable de los centros penitenciarios, estuvo a cargo de la prestación de los servicios postpenales en su entidad federativa?</t>
  </si>
  <si>
    <t>3.- No debe considerar la información de la(s) institución(es) responsable(s) de los centros penitenciarios y de los centros especializados de tratamiento o internamiento para adolescentes de su entidad federativa, independientemente de que esta(s) se encuentre(n) adscrita(s) a la Administración Pública Estatal.</t>
  </si>
  <si>
    <r>
      <t xml:space="preserve">¿Su entidad federativa contaba con algún plan o programa postpenitenciario?
</t>
    </r>
    <r>
      <rPr>
        <i/>
        <sz val="8"/>
        <rFont val="Arial"/>
        <family val="2"/>
      </rPr>
      <t>(1. Sí / 2. En proceso de integración / 3. No / 9. No se sabe)</t>
    </r>
  </si>
  <si>
    <t>Indique si al cierre del año 2021 su entidad federativa contaba con algún plan o programa postpenitenciario. En caso afirmativo, especifique el lugar donde se encuentra disponible o, en su defecto, la no disponibilidad del mismo.</t>
  </si>
  <si>
    <t>En caso de que su entidad federativa no haya contado con algún plan o programa postpenitenciario, se haya encontrado en proceso de integración, o no cuente con información para determinarlo, indíquelo en la columna correspondiente conforme al catálogo respectivo y deje el resto de la fila en blanco.</t>
  </si>
  <si>
    <t>1.- En caso de que seleccione el código "2", "3" o "9" en la columna "¿Su entidad federativa contaba con algún plan o programa postpenitenciario?" de la pregunta 3, pase a la pregunta 6.</t>
  </si>
  <si>
    <t>Anote el nombre de la institución o unidad administrativa de la Administración Pública Estatal encargada al cierre del año 2021 de la prestación de los servicios postpenales en su entidad federativa.</t>
  </si>
  <si>
    <t>1.- Únicamente debe considerar aquellos servicios otorgados de forma directa por la institución o unidad administrativa de la Administración Pública Estatal encargada de la prestación de los servicios postpenales en su entidad federativa.</t>
  </si>
  <si>
    <t>Indique, por cada una de las materias listadas, si durante el año 2021 la institución o unidad administrativa encargada de la prestación de los servicios postpenales en su entidad federativa estuvo facultada para otorgar algún tipo de servicio postpenal. En caso afirmativo, anote el periodo máximo (en meses) en el que las personas egresadas podían acceder a los servicios postpenales otorgados por dicha institución o unidad administrativa luego de su egreso.</t>
  </si>
  <si>
    <t>Personas egresadas canalizadas a otras instituciones,
según sexo</t>
  </si>
  <si>
    <t>Indique si al cierre del año 2021 la institución o unidad administrativa encargada de la prestación de los servicios postpenales en su entidad federativa contaba con algún registro sobre las personas egresadas que se encontraban trabajando. En caso afirmativo, anote la cantidad de personas egresadas que se encontraban trabajando al cierre del referido año, según su sexo.</t>
  </si>
  <si>
    <t>Durante el año 2021, ¿la Administración Pública Estatal, a través de alguna institución diferente a la institución responsable de los centros especializados de tratamiento o internamiento para adolescentes, estuvo a cargo de la prestación de los servicios para adolescentes egresados y/o en tratamiento externo en su entidad federativa?</t>
  </si>
  <si>
    <t>1.- En caso de que seleccione el código "2", "3" o "9" en la columna "¿Su entidad federativa contaba con algún plan o programa orientado al seguimiento y atención de los adolescentes egresados y/o en tratamiento externo?" de la pregunta 25, pase a la pregunta 29.</t>
  </si>
  <si>
    <r>
      <t xml:space="preserve">¿Su entidad federativa contaba con algún plan o programa orientado al seguimiento y atención de los adolescentes egresados y/o en tratamiento externo?
</t>
    </r>
    <r>
      <rPr>
        <i/>
        <sz val="8"/>
        <rFont val="Arial"/>
        <family val="2"/>
      </rPr>
      <t>(1. Sí / 2. En proceso de integración / 3. No / 9. No se sabe)</t>
    </r>
  </si>
  <si>
    <t>Indique si al cierre del año 2021 su entidad federativa contaba con algún plan o programa orientado al seguimiento y atención de los adolescentes egresados y/o en tratamiento externo. En caso afirmativo, especifique el lugar donde se encuentra disponible o, en su defecto, la no disponibilidad del mismo.</t>
  </si>
  <si>
    <t>En caso de que su entidad federativa no haya contado con algún plan o programa orientado al seguimiento y atención de los adolescentes egresados y/o en tratamiento externo, se haya encontrado en proceso de integración, o no cuente con información para determinarlo, indíquelo en la columna correspondiente conforme al catálogo respectivo y deje el resto de la fila en blanco.</t>
  </si>
  <si>
    <t>En caso de que su entidad federativa haya contado con algún plan o programa orientado al seguimiento y atención de los adolescentes egresados y/o en tratamiento externo, pero este no se encuentre disponible en línea, en la columna "Sitio donde se encuentra disponible el plan o programa orientado al seguimiento y atención de los adolescentes egresados y/o en tratamiento externo (URL)" anote "NA" (No aplica).</t>
  </si>
  <si>
    <t>En caso de que su entidad federativa haya contado con algún plan o programa postpenitenciario, pero este no se encuentre disponible en línea, en la columna "Sitio donde se encuentra disponible el plan o programa postpenitenciario (URL)" anote "NA" (No aplica).</t>
  </si>
  <si>
    <t>XI.2.3 Institución o unidad administrativa encargada</t>
  </si>
  <si>
    <t>Anote la cantidad de servidores públicos adscritos al cierre del año 2021 a la institución o unidad administrativa encargada de la prestación de los servicios para adolescentes egresados y/o en tratamiento externo en su entidad federativa, según su sexo.</t>
  </si>
  <si>
    <t>Anote el total de presupuesto ejercido durante el año 2021 por la institución o unidad administrativa encargada de la prestación de los servicios para adolescentes egresados y/o en tratamiento externo en su entidad federativa.</t>
  </si>
  <si>
    <t>Anote el nombre de cada una de las sedes con las que contaba al cierre del año 2021 la institución o unidad administrativa encargada de la prestación de los servicios para adolescentes egresados y/o en tratamiento externo en su entidad federativa. Por cada una de estas, indique si al cierre del referido año contaba con áreas o espacios físicos de infraestructura. En caso afirmativo, señale las áreas o espacios físicos de infraestructura de los que disponía.</t>
  </si>
  <si>
    <t xml:space="preserve">Para el numeral 1, únicamente debe considerar la información correspondiente a las oficinas centrales o sede principal de la institución o unidad administrativa encargada de la prestación de los servicios para adolescentes egresados y/o en tratamiento externo, por lo que no debe considerar la información del resto de las sedes de dicha institución o unidad. </t>
  </si>
  <si>
    <t>En caso de que determinada sede de la institución o unidad administrativa encargada de la prestación de los servicios para adolescentes egresados y/o en tratamiento externo no haya contado con espacios físicos de infraestructura, o no cuente con información para determinarlo, indíquelo en la columna correspondiente conforme al catálogo respectivo y deje el resto de la fila en blanco.</t>
  </si>
  <si>
    <t>Para cada sede de la institución o unidad administrativa encargada de la prestación de los servicios para adolescentes egresados y/o en tratamiento externo, seleccione con una "X" la o las opciones que correspondan.</t>
  </si>
  <si>
    <t>Nombre de la sede de la institución o unidad administrativa encargada de la prestación de los servicios para adolescentes egresados y/o en tratamiento externo</t>
  </si>
  <si>
    <t>Complemento 2. Ubicación geográfica de las sedes de la institución o unidad administrativa encargada de la prestación de los servicios para adolescentes egresados y/o en tratamiento externo</t>
  </si>
  <si>
    <t>Complemento 1. Ubicación geográfica de las sedes de la institución o unidad administrativa encargada de la prestación de los servicios postpenales</t>
  </si>
  <si>
    <t>1.- La lista de sedes de la institución o unidad administrativa encargada de la prestación de los servicios para adolescentes egresados y/o en tratamiento externo que se despliega corresponde a las que registró como respuesta en la pregunta 33.</t>
  </si>
  <si>
    <t>3.- En la columna "Colonia" anote el nombre de la colonia o localidad donde se encuentra ubicada dicha sede de la institución o unidad administrativa encargada de la prestación de los servicios para adolescentes egresados y/o en tratamiento externo.</t>
  </si>
  <si>
    <t>4.- En las columnas "Latitud" y "Longitud" anote las coordenadas geográficas donde se encuentra ubicada dicha sede de la institución o unidad administrativa encargada de la prestación de los servicios para adolescentes egresados y/o en tratamiento externo. Las coordenadas de latitud constan hasta de ocho dígitos, mientras que las relacionadas con la longitud constan hasta de nueve dígitos.</t>
  </si>
  <si>
    <t>ID sede de la institución o unidad administrativa encargada de la prestación de los servicios postpenales</t>
  </si>
  <si>
    <t>1.- La lista de sedes de la institución o unidad administrativa encargada de la prestación de los servicios postpenales que se despliega corresponde a las que registró como respuesta en la pregunta 9.</t>
  </si>
  <si>
    <t>3.- En la columna "Colonia" anote el nombre de la colonia o localidad donde se encuentra ubicada dicha sede de la institución o unidad administrativa encargada de la prestación de los servicios postpenales.</t>
  </si>
  <si>
    <t>4.- En las columnas "Latitud" y "Longitud" anote las coordenadas geográficas donde se encuentra ubicada dicha sede de la institución o unidad administrativa encargada de la prestación de los servicios postpenales. Las coordenadas de latitud constan hasta de ocho dígitos, mientras que las relacionadas con la longitud constan hasta de nueve dígitos.</t>
  </si>
  <si>
    <t>En el Complemento 2 debe anotar la ubicación geográfica de cada una de las sedes de la institución o unidad administrativa encargada de la prestación de los servicios para adolescentes egresados y/o en tratamiento externo que registre, de acuerdo con los datos solicitados.</t>
  </si>
  <si>
    <t>ID sede de la institución o unidad administrativa encargada de la prestación de los servicios para adolescentes egresados y/o en tratamiento externo</t>
  </si>
  <si>
    <t>Señale las acciones realizadas durante el año 2021 por la institución o unidad administrativa encargada de la prestación de los servicios para adolescentes egresados y/o en tratamiento externo en su entidad federativa con el objetivo de difundir y facilitar el acceso a los mismos.</t>
  </si>
  <si>
    <t xml:space="preserve">Indique, por cada uno de los medios listados, si durante el año 2021 la institución o unidad administrativa encargada de la prestación de los servicios para adolescentes egresados y/o en tratamiento externo en su entidad federativa estuvo facultada para dar seguimiento a estos adolescentes. En caso afirmativo, señale si el seguimiento a través del respectivo medio era de carácter obligatorio para dicha institución o unidad administrativa. </t>
  </si>
  <si>
    <t>Para cada materia, en caso de que haya seleccionado el código "2" o "9" en la columna "¿Estuvo facultada para otorgar algún tipo de servicio para adolescentes egresados y/o en tratamiento externo?" de la pregunta 36, anote una "X" en la columna "No aplica" y deje el resto de la fila en blanco.</t>
  </si>
  <si>
    <t>Indique si durante el año 2021 la institución o unidad administrativa encargada de la prestación de los servicios postpenales en su entidad federativa canalizó personas egresadas a otras instituciones a efecto de que recibieran algún servicio que contribuyera a su proceso de reinserción social. En caso afirmativo, anote la cantidad de personas egresadas canalizadas durante el referido año a otras instituciones, según su sexo.</t>
  </si>
  <si>
    <t>Indique si durante el año 2021 la institución o unidad administrativa encargada de la prestación de los servicios para adolescentes egresados y/o en tratamiento externo en su entidad federativa canalizó adolescentes a otras instituciones a efecto de que recibieran algún servicio que contribuyera a su proceso de reinserción social. En caso afirmativo, anote la cantidad de adolescentes egresados y/o en tratamiento externo canalizados durante el referido año a otras instituciones, según su sexo.</t>
  </si>
  <si>
    <t>Indique si al cierre del año 2021 la institución o unidad administrativa encargada de la prestación de los servicios para adolescentes egresados y/o en tratamiento externo en su entidad federativa contaba con algún registro sobre los adolescentes egresados y/o en tratamiento externo que se encontraban trabajando. En caso afirmativo, anote la cantidad de adolescentes egresados y/o en tratamiento externo que se encontraban trabajando al cierre del referido año, según su sexo.</t>
  </si>
  <si>
    <t>ID sede de la institución o unidad administrativa encargada de la prestación de los para adolescentes egresados y/o en tratamiento externo</t>
  </si>
  <si>
    <t>En caso de que en la pregunta 3 haya seleccionado el código "2", "3" o "9" en la columna "¿Su entidad federativa contaba con algún plan o programa postpenitenciario?", no puede seleccionar el código "1".</t>
  </si>
  <si>
    <t>1.- Únicamente debe considerar la información relacionada con los centros especializados de tratamiento o internamiento para adolescentes que son responsabilidad de la Administración Pública de su entidad federativa, por lo que no deberá considerar aquella relacionada con los centros especializados de tratamiento o internamiento para adolescentes que son responsabilidad de las administraciones públicas municipales y/o de la Administración Pública Federal. Tampoco debe considerar la información de los centros penitenciarios, pues esta se requiere en la subsección anterior.</t>
  </si>
  <si>
    <t>La cantidad registrada en el recuadro "Total de servidores públicos adscritos" debe ser igual o menor a la suma de las cantidades reportadas como respuesta en la columna "Total" de la pregunta 8 de la sección 1 del módulo 1 del presente censo, así como corresponder a su desagregación por sexo.</t>
  </si>
  <si>
    <r>
      <t xml:space="preserve">La cantidad registrada debe ser igual o menor a la suma de las cantidades reportadas como respuesta en la columna "Presupuesto ejercido" de la pregunta 22 </t>
    </r>
    <r>
      <rPr>
        <i/>
        <sz val="8"/>
        <rFont val="Arial"/>
        <family val="2"/>
      </rPr>
      <t xml:space="preserve">de </t>
    </r>
    <r>
      <rPr>
        <i/>
        <sz val="8"/>
        <color theme="1"/>
        <rFont val="Arial"/>
        <family val="2"/>
      </rPr>
      <t>la sección 1 del módulo 1 del presente censo.</t>
    </r>
  </si>
  <si>
    <t>En caso de que en la pregunta 1 haya seleccionado el código "2" o "9", no puede seleccionar el código "1".</t>
  </si>
  <si>
    <t>Anote el nombre de la institución o unidad administrativa de la Administración Pública Estatal encargada al cierre del año 2021 de la prestación de los servicios para adolescentes egresados y/o en tratamiento externo en su entidad federativa.</t>
  </si>
  <si>
    <t>Dentro de las sedes debe considerar las oficinas centrales o sede principal de la institución o unidad administrativa encargada de la prestación de los servicios para adolescentes egresados y/o en tratamiento externo, misma que debe registrar en el numeral 1.</t>
  </si>
  <si>
    <t>Anote la cantidad de adolescentes egresados y/o en tratamiento externo beneficiados durante el año 2021 con algún servicio, según su sexo.</t>
  </si>
  <si>
    <t>Indique, por cada una de las materias listadas, si durante el año 2021 la institución o unidad administrativa encargada de la prestación de los servicios para adolescentes egresados y/o en tratamiento externo en su entidad federativa estuvo facultada para otorgar algún tipo de servicio. En caso afirmativo, anote el periodo máximo (en meses) en el que estos adolescentes podían acceder a los servicios otorgados por dicha institución o unidad administrativa luego de su egreso, o bien, del inicio de su tratamiento externo.</t>
  </si>
  <si>
    <t>2.- En el apartado "Municipio o demarcación territorial" seleccione el municipio o demarcación territorial donde se encuentra ubicada dicha sede de la institución o unidad administrativa encargada de la prestación de los servicios postpenales.</t>
  </si>
  <si>
    <t>2.- En el apartado "Municipio o demarcación territorial" seleccione el municipio o demarcación territorial donde se encuentra ubicada dicha sede de la institución o unidad administrativa encargada de la prestación de los servicios para adolescentes egresados y/o en tratamiento externo.</t>
  </si>
  <si>
    <t>¿La institución o unidad administrativa de la Administración Pública Estatal encargada de la prestación de los servicios para adolescentes egresados y/o en tratamiento externo en su entidad federativa es la misma que la encargada de la prestación de los servicios postpenales (para adultos) en su entidad federativa?</t>
  </si>
  <si>
    <t>1.- Únicamente debe considerar aquellos servicios otorgados de forma directa por la institución o unidad administrativa de la Administración Pública Estatal encargada de la prestación de los servicios para adolescentes egresados y/o en tratamiento externo en su entidad federativa.</t>
  </si>
  <si>
    <r>
      <rPr>
        <b/>
        <sz val="15"/>
        <color theme="1"/>
        <rFont val="Arial"/>
        <family val="2"/>
      </rPr>
      <t>Informantes:</t>
    </r>
    <r>
      <rPr>
        <sz val="15"/>
        <color theme="1"/>
        <rFont val="Arial"/>
        <family val="2"/>
      </rPr>
      <t xml:space="preserve">
</t>
    </r>
    <r>
      <rPr>
        <i/>
        <sz val="8"/>
        <color theme="1"/>
        <rFont val="Arial"/>
        <family val="2"/>
      </rPr>
      <t>(Responde: institución(es) o unidad(es) administrativa(s) de la Administración Pública encargada(s) o integradora(s) de la información sobre la prestación de los servicios postpenales y de los servicios para adolescentes egresados y/o en tratamiento externo en la entidad federativa; sin incluir, de ser el caso, a la(s) institución(es) responsable(s) de los centros penitenciarios y/o de los centros especializados de tratamiento o internamiento para adolescentes)</t>
    </r>
  </si>
  <si>
    <r>
      <t xml:space="preserve">Para ello, este módulo contiene </t>
    </r>
    <r>
      <rPr>
        <b/>
        <sz val="9"/>
        <color theme="1"/>
        <rFont val="Arial"/>
        <family val="2"/>
      </rPr>
      <t>430 preguntas</t>
    </r>
    <r>
      <rPr>
        <sz val="9"/>
        <color theme="1"/>
        <rFont val="Arial"/>
        <family val="2"/>
      </rPr>
      <t xml:space="preserve"> agrupadas en las siguientes secciones:</t>
    </r>
  </si>
  <si>
    <t>En la columna "Nombre de la sede de la institución o unidad administrativa encargada de la prestación de los servicios postpenales" debe anotar el nombre de cada sede de la institución o unidad administrativa encargada de la prestación de los servicios postpenales con la que haya contado, mientras que en la columna "ID sede de la institución o unidad administrativa encargada de la prestación de los servicios postpenales" debe anotar su clave y/o número de identificación.</t>
  </si>
  <si>
    <t>En la columna "Nombre de la sede de la institución o unidad administrativa encargada de la prestación de los servicios para adolescentes egresados y/o en tratamiento externo" debe anotar el nombre de cada sede de la institución o unidad administrativa encargada de la prestación de los servicios para adolescentes egresados y/o en tratamiento externo con la que haya contado, mientras que en la columna "ID sede de la institución o unidad administrativa encargada de la prestación de los servicios para adolescentes egresados y/o en tratamiento externo" debe anotar su clave y/o número de identificación.</t>
  </si>
  <si>
    <t>El nombre de las sedes de la institución o unidad administrativa encargada de la prestación de los servicios para adolescentes egresados y/o en tratamiento externo debe registrarse en mayúsculas, sin comillas ni signos de acentuación y puntuación.</t>
  </si>
  <si>
    <t>El nombre de las sedes de la institución o unidad administrativa encargada de la prestación de los servicios postpenales debe registrarse en mayúsculas, sin comillas ni signos de acentuación, puntuación, paréntesis y abreviaturas.</t>
  </si>
  <si>
    <t>Entidad</t>
  </si>
  <si>
    <t>Aguascalientes</t>
  </si>
  <si>
    <t>201</t>
  </si>
  <si>
    <t>Baja California</t>
  </si>
  <si>
    <t>202</t>
  </si>
  <si>
    <t>Baja California Sur</t>
  </si>
  <si>
    <t>203</t>
  </si>
  <si>
    <t>Campeche</t>
  </si>
  <si>
    <t>204</t>
  </si>
  <si>
    <t>Coahuila de Zaragoza</t>
  </si>
  <si>
    <t>205</t>
  </si>
  <si>
    <t>Colima</t>
  </si>
  <si>
    <t>206</t>
  </si>
  <si>
    <t>Chiapas</t>
  </si>
  <si>
    <t>207</t>
  </si>
  <si>
    <t>Chihuahua</t>
  </si>
  <si>
    <t>208</t>
  </si>
  <si>
    <t>Ciudad de México</t>
  </si>
  <si>
    <t>209</t>
  </si>
  <si>
    <t>Durango</t>
  </si>
  <si>
    <t>210</t>
  </si>
  <si>
    <t>Guanajuato</t>
  </si>
  <si>
    <t>211</t>
  </si>
  <si>
    <t>Guerrero</t>
  </si>
  <si>
    <t>212</t>
  </si>
  <si>
    <t>Hidalgo</t>
  </si>
  <si>
    <t>213</t>
  </si>
  <si>
    <t>Jalisco</t>
  </si>
  <si>
    <t>214</t>
  </si>
  <si>
    <t>México</t>
  </si>
  <si>
    <t>215</t>
  </si>
  <si>
    <t>Michoacán de Ocampo</t>
  </si>
  <si>
    <t>216</t>
  </si>
  <si>
    <t>Morelos</t>
  </si>
  <si>
    <t>217</t>
  </si>
  <si>
    <t>Nayarit</t>
  </si>
  <si>
    <t>218</t>
  </si>
  <si>
    <t>Nuevo León</t>
  </si>
  <si>
    <t>219</t>
  </si>
  <si>
    <t>Oaxaca</t>
  </si>
  <si>
    <t>220</t>
  </si>
  <si>
    <t>Puebla</t>
  </si>
  <si>
    <t>221</t>
  </si>
  <si>
    <t>Querétaro</t>
  </si>
  <si>
    <t>222</t>
  </si>
  <si>
    <t>Quintana Roo</t>
  </si>
  <si>
    <t>223</t>
  </si>
  <si>
    <t>San Luis Potosí</t>
  </si>
  <si>
    <t>224</t>
  </si>
  <si>
    <t>Sinaloa</t>
  </si>
  <si>
    <t>225</t>
  </si>
  <si>
    <t>Sonora</t>
  </si>
  <si>
    <t>226</t>
  </si>
  <si>
    <t>Tabasco</t>
  </si>
  <si>
    <t>227</t>
  </si>
  <si>
    <t>Tamaulipas</t>
  </si>
  <si>
    <t>228</t>
  </si>
  <si>
    <t>Tlaxcala</t>
  </si>
  <si>
    <t>229</t>
  </si>
  <si>
    <t>Veracruz de Ignacio de la Llave</t>
  </si>
  <si>
    <t>230</t>
  </si>
  <si>
    <t>Yucatán</t>
  </si>
  <si>
    <t>231</t>
  </si>
  <si>
    <t>Zacatecas</t>
  </si>
  <si>
    <t>232</t>
  </si>
  <si>
    <t>" "</t>
  </si>
  <si>
    <t>Max</t>
  </si>
  <si>
    <t>NS</t>
  </si>
  <si>
    <t>Suma</t>
  </si>
  <si>
    <t>Comp</t>
  </si>
  <si>
    <t>Catalogos</t>
  </si>
  <si>
    <t>Si</t>
  </si>
  <si>
    <t>En proceso de integracion</t>
  </si>
  <si>
    <t>No</t>
  </si>
  <si>
    <t>Selección</t>
  </si>
  <si>
    <t>X</t>
  </si>
  <si>
    <t>Blanco</t>
  </si>
  <si>
    <t>Especifique</t>
  </si>
  <si>
    <t>Codigo 1 o 99</t>
  </si>
  <si>
    <t>Codigo 99</t>
  </si>
  <si>
    <t>Min</t>
  </si>
  <si>
    <t>2 decimales</t>
  </si>
  <si>
    <t>Codigo 2 o 9</t>
  </si>
  <si>
    <t>Codigo 10 o 99</t>
  </si>
  <si>
    <t>Meses</t>
  </si>
  <si>
    <t>Pregunta 13</t>
  </si>
  <si>
    <t>Pregunta 14</t>
  </si>
  <si>
    <t>Pregunta 20</t>
  </si>
  <si>
    <t>Pregunta 22</t>
  </si>
  <si>
    <t>Pregunta 3</t>
  </si>
  <si>
    <t>Pregunta 2</t>
  </si>
  <si>
    <t>Pregunta 1</t>
  </si>
  <si>
    <t>Pregunta 37</t>
  </si>
  <si>
    <t>Pregunta 38</t>
  </si>
  <si>
    <t>Pregunta 44</t>
  </si>
  <si>
    <t>Pregunta 46</t>
  </si>
  <si>
    <t>Asientos</t>
  </si>
  <si>
    <t>Calvillo</t>
  </si>
  <si>
    <t>Cosío</t>
  </si>
  <si>
    <t>Jesús María</t>
  </si>
  <si>
    <t>Pabellón de Arteaga</t>
  </si>
  <si>
    <t>Rincón de Romos</t>
  </si>
  <si>
    <t>San José de Gracia</t>
  </si>
  <si>
    <t>Tepezalá</t>
  </si>
  <si>
    <t>El Llano</t>
  </si>
  <si>
    <t>San Francisco de los Romo</t>
  </si>
  <si>
    <t>Ensenada</t>
  </si>
  <si>
    <t>Mexicali</t>
  </si>
  <si>
    <t>Tecate</t>
  </si>
  <si>
    <t>Tijuana</t>
  </si>
  <si>
    <t>Playas de Rosarito</t>
  </si>
  <si>
    <t>San Quintín</t>
  </si>
  <si>
    <t>San Felipe</t>
  </si>
  <si>
    <t>Comondú</t>
  </si>
  <si>
    <t>Mulegé</t>
  </si>
  <si>
    <t>La Paz</t>
  </si>
  <si>
    <t>Los Cabos</t>
  </si>
  <si>
    <t>Loreto</t>
  </si>
  <si>
    <t>Calkiní</t>
  </si>
  <si>
    <t>Carmen</t>
  </si>
  <si>
    <t>Champotón</t>
  </si>
  <si>
    <t>Hecelchakán</t>
  </si>
  <si>
    <t>Hopelchén</t>
  </si>
  <si>
    <t>Palizada</t>
  </si>
  <si>
    <t>Tenabo</t>
  </si>
  <si>
    <t>Escárcega</t>
  </si>
  <si>
    <t>Calakmul</t>
  </si>
  <si>
    <t>Candelaria</t>
  </si>
  <si>
    <t>Seybaplaya</t>
  </si>
  <si>
    <t>Dzitbalché</t>
  </si>
  <si>
    <t>Abasolo</t>
  </si>
  <si>
    <t>Acuña</t>
  </si>
  <si>
    <t>Allende</t>
  </si>
  <si>
    <t>Arteaga</t>
  </si>
  <si>
    <t>Candela</t>
  </si>
  <si>
    <t>Castaños</t>
  </si>
  <si>
    <t>Cuatro Ciénegas</t>
  </si>
  <si>
    <t>Escobedo</t>
  </si>
  <si>
    <t>Francisco I. Madero</t>
  </si>
  <si>
    <t>Frontera</t>
  </si>
  <si>
    <t>General Cepeda</t>
  </si>
  <si>
    <t>Jiménez</t>
  </si>
  <si>
    <t>Juárez</t>
  </si>
  <si>
    <t>Lamadrid</t>
  </si>
  <si>
    <t>Matamoros</t>
  </si>
  <si>
    <t>Monclova</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</si>
  <si>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</si>
  <si>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</si>
  <si>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</si>
  <si>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</si>
  <si>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</si>
  <si>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</si>
  <si>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</si>
  <si>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</si>
  <si>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</si>
  <si>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</si>
  <si>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</si>
  <si>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</si>
  <si>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</si>
  <si>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</si>
  <si>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</si>
  <si>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</si>
  <si>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</si>
  <si>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</si>
  <si>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</si>
  <si>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Armería</t>
  </si>
  <si>
    <t>Comala</t>
  </si>
  <si>
    <t>Coquimatlán</t>
  </si>
  <si>
    <t>Cuauhtémoc</t>
  </si>
  <si>
    <t>Ixtlahuacán</t>
  </si>
  <si>
    <t>Manzanillo</t>
  </si>
  <si>
    <t>Minatitlán</t>
  </si>
  <si>
    <t>Tecomán</t>
  </si>
  <si>
    <t>Villa de Álvarez</t>
  </si>
  <si>
    <t>Acacoyagua</t>
  </si>
  <si>
    <t>Acala</t>
  </si>
  <si>
    <t>Acapetahua</t>
  </si>
  <si>
    <t>Altamirano</t>
  </si>
  <si>
    <t>Amatán</t>
  </si>
  <si>
    <t>Amatenango de la Frontera</t>
  </si>
  <si>
    <t>Amatenango del Valle</t>
  </si>
  <si>
    <t>Ángel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</si>
  <si>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</si>
  <si>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</si>
  <si>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</si>
  <si>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</si>
  <si>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</si>
  <si>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</si>
  <si>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</si>
  <si>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</si>
  <si>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</si>
  <si>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</si>
  <si>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</si>
  <si>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</si>
  <si>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</si>
  <si>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</si>
  <si>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</si>
  <si>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</si>
  <si>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</si>
  <si>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</si>
  <si>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</si>
  <si>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</si>
  <si>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</si>
  <si>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</si>
  <si>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</si>
  <si>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</si>
  <si>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</si>
  <si>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</si>
  <si>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</si>
  <si>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</si>
  <si>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</si>
  <si>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</si>
  <si>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</si>
  <si>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</si>
  <si>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</si>
  <si>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</si>
  <si>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</si>
  <si>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</si>
  <si>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</si>
  <si>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</si>
  <si>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</si>
  <si>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</si>
  <si>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</si>
  <si>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</si>
  <si>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</si>
  <si>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</si>
  <si>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</si>
  <si>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</si>
  <si>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</si>
  <si>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</si>
  <si>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</si>
  <si>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</si>
  <si>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</si>
  <si>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</si>
  <si>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</si>
  <si>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</si>
  <si>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</si>
  <si>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</si>
  <si>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</si>
  <si>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</si>
  <si>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</si>
  <si>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</si>
  <si>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</si>
  <si>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</si>
  <si>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</si>
  <si>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</si>
  <si>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</si>
  <si>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</si>
  <si>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</si>
  <si>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</si>
  <si>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</si>
  <si>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</si>
  <si>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</si>
  <si>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</si>
  <si>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</si>
  <si>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</si>
  <si>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</si>
  <si>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</si>
  <si>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</si>
  <si>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</si>
  <si>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</si>
  <si>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</si>
  <si>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</si>
  <si>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</si>
  <si>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</si>
  <si>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</si>
  <si>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</si>
  <si>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</si>
  <si>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</si>
  <si>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</si>
  <si>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</si>
  <si>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</si>
  <si>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</si>
  <si>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</si>
  <si>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</si>
  <si>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</si>
  <si>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</si>
  <si>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</si>
  <si>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</si>
  <si>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</si>
  <si>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</si>
  <si>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</si>
  <si>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</si>
  <si>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</si>
  <si>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</si>
  <si>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</si>
  <si>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</si>
  <si>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</si>
  <si>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</si>
  <si>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</si>
  <si>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</si>
  <si>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Capitán Luis Ángel Vidal</t>
  </si>
  <si>
    <t>Rincón Chamula San Pedro</t>
  </si>
  <si>
    <t>El Parral</t>
  </si>
  <si>
    <t>Emiliano Zapata</t>
  </si>
  <si>
    <t>Mezcalapa</t>
  </si>
  <si>
    <t>Honduras de la Sierra</t>
  </si>
  <si>
    <t>Ahumada</t>
  </si>
  <si>
    <t>Aquiles Serdán</t>
  </si>
  <si>
    <t>Ascensión</t>
  </si>
  <si>
    <t>Bachíniva</t>
  </si>
  <si>
    <t>Balleza</t>
  </si>
  <si>
    <t>Batopilas de Manuel Gómez Morín</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</si>
  <si>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</si>
  <si>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</si>
  <si>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</si>
  <si>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</si>
  <si>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</si>
  <si>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</si>
  <si>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</si>
  <si>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</si>
  <si>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</si>
  <si>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</si>
  <si>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</si>
  <si>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</si>
  <si>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</si>
  <si>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</si>
  <si>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</si>
  <si>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</si>
  <si>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</si>
  <si>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</si>
  <si>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</si>
  <si>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</si>
  <si>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</si>
  <si>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</si>
  <si>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</si>
  <si>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</si>
  <si>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</si>
  <si>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</si>
  <si>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</si>
  <si>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</si>
  <si>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</si>
  <si>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</si>
  <si>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</si>
  <si>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</si>
  <si>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</si>
  <si>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</si>
  <si>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</si>
  <si>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</si>
  <si>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</si>
  <si>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</si>
  <si>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</si>
  <si>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</si>
  <si>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</si>
  <si>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</si>
  <si>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</si>
  <si>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</si>
  <si>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</si>
  <si>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</si>
  <si>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</si>
  <si>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</si>
  <si>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</si>
  <si>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</si>
  <si>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</si>
  <si>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</si>
  <si>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</si>
  <si>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</si>
  <si>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</si>
  <si>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</si>
  <si>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</si>
  <si>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</si>
  <si>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</si>
  <si>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</si>
  <si>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</si>
  <si>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</si>
  <si>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</si>
  <si>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</si>
  <si>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</si>
  <si>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</si>
  <si>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</si>
  <si>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</si>
  <si>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</si>
  <si>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</si>
  <si>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</si>
  <si>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</si>
  <si>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</si>
  <si>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</si>
  <si>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</si>
  <si>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</si>
  <si>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</si>
  <si>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</si>
  <si>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</si>
  <si>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</si>
  <si>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</si>
  <si>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</si>
  <si>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</si>
  <si>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</si>
  <si>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</si>
  <si>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</si>
  <si>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</si>
  <si>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</si>
  <si>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</si>
  <si>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</si>
  <si>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</si>
  <si>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</si>
  <si>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</si>
  <si>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</si>
  <si>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</si>
  <si>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</si>
  <si>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</si>
  <si>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</si>
  <si>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</si>
  <si>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</si>
  <si>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</si>
  <si>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</si>
  <si>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</si>
  <si>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</si>
  <si>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</si>
  <si>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</si>
  <si>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</si>
  <si>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</si>
  <si>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</si>
  <si>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</si>
  <si>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</si>
  <si>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</si>
  <si>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</si>
  <si>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</si>
  <si>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</si>
  <si>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</si>
  <si>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</si>
  <si>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</si>
  <si>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</si>
  <si>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</si>
  <si>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</si>
  <si>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</si>
  <si>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</si>
  <si>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</si>
  <si>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</si>
  <si>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</si>
  <si>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</si>
  <si>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</si>
  <si>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</si>
  <si>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</si>
  <si>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</si>
  <si>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</si>
  <si>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</si>
  <si>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</si>
  <si>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</si>
  <si>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</si>
  <si>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</si>
  <si>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</si>
  <si>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</si>
  <si>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</si>
  <si>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</si>
  <si>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</si>
  <si>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</si>
  <si>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</si>
  <si>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</si>
  <si>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</si>
  <si>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</si>
  <si>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</si>
  <si>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</si>
  <si>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</si>
  <si>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</si>
  <si>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</si>
  <si>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</si>
  <si>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</si>
  <si>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</si>
  <si>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</si>
  <si>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</si>
  <si>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</si>
  <si>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</si>
  <si>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</si>
  <si>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</si>
  <si>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</si>
  <si>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</si>
  <si>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</si>
  <si>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</si>
  <si>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</si>
  <si>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</si>
  <si>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</si>
  <si>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</si>
  <si>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</si>
  <si>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</si>
  <si>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</si>
  <si>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</si>
  <si>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</si>
  <si>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</si>
  <si>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</si>
  <si>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</si>
  <si>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</si>
  <si>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</si>
  <si>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</si>
  <si>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</si>
  <si>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</si>
  <si>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</si>
  <si>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</si>
  <si>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</si>
  <si>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</si>
  <si>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</si>
  <si>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</si>
  <si>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</si>
  <si>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</si>
  <si>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</si>
  <si>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</si>
  <si>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</si>
  <si>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</si>
  <si>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</si>
  <si>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</si>
  <si>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</si>
  <si>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</si>
  <si>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</si>
  <si>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</si>
  <si>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</si>
  <si>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</si>
  <si>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</si>
  <si>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</si>
  <si>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</si>
  <si>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</si>
  <si>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</si>
  <si>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</si>
  <si>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</si>
  <si>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</si>
  <si>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</si>
  <si>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</si>
  <si>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</si>
  <si>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</si>
  <si>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</si>
  <si>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</si>
  <si>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</si>
  <si>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</si>
  <si>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</si>
  <si>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</si>
  <si>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</si>
  <si>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</si>
  <si>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</si>
  <si>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</si>
  <si>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</si>
  <si>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</si>
  <si>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</si>
  <si>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</si>
  <si>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</si>
  <si>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</si>
  <si>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</si>
  <si>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</si>
  <si>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</si>
  <si>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</si>
  <si>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</si>
  <si>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</si>
  <si>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</si>
  <si>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</si>
  <si>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</si>
  <si>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</si>
  <si>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</si>
  <si>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</si>
  <si>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</si>
  <si>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</si>
  <si>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</si>
  <si>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</si>
  <si>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</si>
  <si>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</si>
  <si>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</si>
  <si>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</si>
  <si>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</si>
  <si>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</si>
  <si>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</si>
  <si>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</si>
  <si>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</si>
  <si>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</si>
  <si>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</si>
  <si>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</si>
  <si>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</si>
  <si>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</si>
  <si>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</si>
  <si>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</si>
  <si>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</si>
  <si>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</si>
  <si>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</si>
  <si>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</si>
  <si>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</si>
  <si>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</si>
  <si>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</si>
  <si>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</si>
  <si>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</si>
  <si>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</si>
  <si>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</si>
  <si>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</si>
  <si>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</si>
  <si>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</si>
  <si>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</si>
  <si>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</si>
  <si>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</si>
  <si>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</si>
  <si>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</si>
  <si>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</si>
  <si>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</si>
  <si>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</si>
  <si>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</si>
  <si>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</si>
  <si>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</si>
  <si>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</si>
  <si>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</si>
  <si>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</si>
  <si>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</si>
  <si>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</si>
  <si>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</si>
  <si>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</si>
  <si>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</si>
  <si>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</si>
  <si>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</si>
  <si>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</si>
  <si>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</si>
  <si>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</si>
  <si>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</si>
  <si>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</si>
  <si>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</si>
  <si>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</si>
  <si>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</si>
  <si>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</si>
  <si>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</si>
  <si>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</si>
  <si>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</si>
  <si>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</si>
  <si>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</si>
  <si>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</si>
  <si>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</si>
  <si>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</si>
  <si>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</si>
  <si>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</si>
  <si>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</si>
  <si>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</si>
  <si>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</si>
  <si>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</si>
  <si>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</si>
  <si>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</si>
  <si>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</si>
  <si>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</si>
  <si>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</si>
  <si>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</si>
  <si>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</si>
  <si>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</si>
  <si>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</si>
  <si>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</si>
  <si>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</si>
  <si>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</si>
  <si>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</si>
  <si>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</si>
  <si>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</si>
  <si>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</si>
  <si>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</si>
  <si>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</si>
  <si>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</si>
  <si>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</si>
  <si>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</si>
  <si>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</si>
  <si>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</si>
  <si>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</si>
  <si>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</si>
  <si>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</si>
  <si>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</si>
  <si>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</si>
  <si>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</si>
  <si>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</si>
  <si>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</si>
  <si>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</si>
  <si>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</si>
  <si>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</si>
  <si>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</si>
  <si>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</si>
  <si>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</si>
  <si>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</si>
  <si>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</si>
  <si>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</si>
  <si>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</si>
  <si>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</si>
  <si>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</si>
  <si>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</si>
  <si>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</si>
  <si>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</si>
  <si>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</si>
  <si>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</si>
  <si>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</si>
  <si>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</si>
  <si>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</si>
  <si>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</si>
  <si>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</si>
  <si>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</si>
  <si>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</si>
  <si>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</si>
  <si>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</si>
  <si>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</si>
  <si>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</si>
  <si>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</si>
  <si>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</si>
  <si>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</si>
  <si>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</si>
  <si>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</si>
  <si>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</si>
  <si>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</si>
  <si>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</si>
  <si>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</si>
  <si>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</si>
  <si>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</si>
  <si>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</si>
  <si>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</si>
  <si>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</si>
  <si>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</si>
  <si>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</si>
  <si>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</si>
  <si>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</si>
  <si>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</si>
  <si>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</si>
  <si>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</si>
  <si>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</si>
  <si>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</si>
  <si>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</si>
  <si>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</si>
  <si>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</si>
  <si>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</si>
  <si>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</si>
  <si>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</si>
  <si>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</si>
  <si>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</si>
  <si>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</si>
  <si>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</si>
  <si>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</si>
  <si>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</si>
  <si>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</si>
  <si>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</si>
  <si>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</si>
  <si>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</si>
  <si>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</si>
  <si>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</si>
  <si>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</si>
  <si>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</si>
  <si>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</si>
  <si>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</si>
  <si>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</si>
  <si>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</si>
  <si>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</si>
  <si>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</si>
  <si>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</si>
  <si>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</si>
  <si>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</si>
  <si>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</si>
  <si>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</si>
  <si>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</si>
  <si>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</si>
  <si>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</si>
  <si>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</si>
  <si>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</si>
  <si>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</si>
  <si>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</si>
  <si>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</si>
  <si>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</si>
  <si>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</si>
  <si>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</si>
  <si>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</si>
  <si>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</si>
  <si>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</si>
  <si>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</si>
  <si>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</si>
  <si>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</si>
  <si>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</si>
  <si>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</si>
  <si>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</si>
  <si>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</si>
  <si>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</si>
  <si>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</si>
  <si>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</si>
  <si>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</si>
  <si>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</si>
  <si>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</si>
  <si>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</si>
  <si>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</si>
  <si>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</si>
  <si>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</si>
  <si>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</si>
  <si>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</si>
  <si>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</si>
  <si>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</si>
  <si>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</si>
  <si>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</si>
  <si>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</si>
  <si>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</si>
  <si>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</si>
  <si>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</si>
  <si>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</si>
  <si>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</si>
  <si>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</si>
  <si>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</si>
  <si>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</si>
  <si>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</si>
  <si>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</si>
  <si>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</si>
  <si>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</si>
  <si>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</si>
  <si>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</si>
  <si>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</si>
  <si>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</si>
  <si>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</si>
  <si>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</si>
  <si>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</si>
  <si>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</si>
  <si>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</si>
  <si>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</si>
  <si>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</si>
  <si>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</si>
  <si>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</si>
  <si>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</si>
  <si>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</si>
  <si>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</si>
  <si>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</si>
  <si>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</si>
  <si>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</si>
  <si>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</si>
  <si>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</si>
  <si>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</si>
  <si>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</si>
  <si>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</si>
  <si>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</si>
  <si>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</si>
  <si>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</si>
  <si>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</si>
  <si>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</si>
  <si>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</si>
  <si>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</si>
  <si>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</si>
  <si>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</si>
  <si>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</si>
  <si>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</si>
  <si>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</si>
  <si>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</si>
  <si>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</si>
  <si>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</si>
  <si>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</si>
  <si>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</si>
  <si>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</si>
  <si>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</si>
  <si>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</si>
  <si>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</si>
  <si>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</si>
  <si>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</si>
  <si>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</si>
  <si>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</si>
  <si>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</si>
  <si>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</si>
  <si>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</si>
  <si>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</si>
  <si>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</si>
  <si>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</si>
  <si>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</si>
  <si>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</si>
  <si>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</si>
  <si>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</si>
  <si>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</si>
  <si>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</si>
  <si>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</si>
  <si>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</si>
  <si>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</si>
  <si>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</si>
  <si>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</si>
  <si>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</si>
  <si>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</si>
  <si>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</si>
  <si>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</si>
  <si>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</si>
  <si>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</si>
  <si>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</si>
  <si>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</si>
  <si>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</si>
  <si>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</si>
  <si>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</si>
  <si>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</si>
  <si>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</si>
  <si>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</si>
  <si>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</si>
  <si>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</si>
  <si>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</si>
  <si>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</si>
  <si>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</si>
  <si>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</si>
  <si>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</si>
  <si>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</si>
  <si>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</si>
  <si>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</si>
  <si>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</si>
  <si>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</si>
  <si>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</si>
  <si>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</si>
  <si>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</si>
  <si>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</si>
  <si>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</si>
  <si>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</si>
  <si>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</si>
  <si>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</si>
  <si>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</si>
  <si>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</si>
  <si>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</si>
  <si>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</si>
  <si>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</si>
  <si>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</si>
  <si>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</si>
  <si>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</si>
  <si>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</si>
  <si>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</si>
  <si>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</si>
  <si>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</si>
  <si>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</si>
  <si>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</si>
  <si>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</si>
  <si>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</si>
  <si>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</si>
  <si>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</si>
  <si>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</si>
  <si>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</si>
  <si>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</si>
  <si>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</si>
  <si>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</si>
  <si>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</si>
  <si>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</si>
  <si>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</si>
  <si>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</si>
  <si>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</si>
  <si>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</si>
  <si>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</si>
  <si>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</si>
  <si>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</si>
  <si>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</si>
  <si>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</si>
  <si>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</si>
  <si>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</si>
  <si>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</si>
  <si>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</si>
  <si>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</si>
  <si>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</si>
  <si>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</si>
  <si>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</si>
  <si>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</si>
  <si>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</si>
  <si>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</si>
  <si>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</si>
  <si>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</si>
  <si>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</si>
  <si>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</si>
  <si>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</si>
  <si>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</si>
  <si>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</si>
  <si>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</si>
  <si>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</si>
  <si>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</si>
  <si>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</si>
  <si>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</si>
  <si>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</si>
  <si>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</si>
  <si>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</si>
  <si>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</si>
  <si>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</si>
  <si>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</si>
  <si>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</si>
  <si>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</si>
  <si>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</si>
  <si>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</si>
  <si>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</si>
  <si>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</si>
  <si>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</si>
  <si>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</si>
  <si>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</si>
  <si>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 de Leandro Valle</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</si>
  <si>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</si>
  <si>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</si>
  <si>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</si>
  <si>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</si>
  <si>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</si>
  <si>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</si>
  <si>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</si>
  <si>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</si>
  <si>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</si>
  <si>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</si>
  <si>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</si>
  <si>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</si>
  <si>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</si>
  <si>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</si>
  <si>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</si>
  <si>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</si>
  <si>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</si>
  <si>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</si>
  <si>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</si>
  <si>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</si>
  <si>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Coatetelco</t>
  </si>
  <si>
    <t>Xoxocotla</t>
  </si>
  <si>
    <t>Hueyapan</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</si>
  <si>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</si>
  <si>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</si>
  <si>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</si>
  <si>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</si>
  <si>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</si>
  <si>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</si>
  <si>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</si>
  <si>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</si>
  <si>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</si>
  <si>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</si>
  <si>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</si>
  <si>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</si>
  <si>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</si>
  <si>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</si>
  <si>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</si>
  <si>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</si>
  <si>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</si>
  <si>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</si>
  <si>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</si>
  <si>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</si>
  <si>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</si>
  <si>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</si>
  <si>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</si>
  <si>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</si>
  <si>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</si>
  <si>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</si>
  <si>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</si>
  <si>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</si>
  <si>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</si>
  <si>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</si>
  <si>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</si>
  <si>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</si>
  <si>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</si>
  <si>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</si>
  <si>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</si>
  <si>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</si>
  <si>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</si>
  <si>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</si>
  <si>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</si>
  <si>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</si>
  <si>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</si>
  <si>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</si>
  <si>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</si>
  <si>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</si>
  <si>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</si>
  <si>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</si>
  <si>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</si>
  <si>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</si>
  <si>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</si>
  <si>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</si>
  <si>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</si>
  <si>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</si>
  <si>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</si>
  <si>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</si>
  <si>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</si>
  <si>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</si>
  <si>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</si>
  <si>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</si>
  <si>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</si>
  <si>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</si>
  <si>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</si>
  <si>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</si>
  <si>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</si>
  <si>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</si>
  <si>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</si>
  <si>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</si>
  <si>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</si>
  <si>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</si>
  <si>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</si>
  <si>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</si>
  <si>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</si>
  <si>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</si>
  <si>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</si>
  <si>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</si>
  <si>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</si>
  <si>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</si>
  <si>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</si>
  <si>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</si>
  <si>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</si>
  <si>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</si>
  <si>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</si>
  <si>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</si>
  <si>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</si>
  <si>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</si>
  <si>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</si>
  <si>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</si>
  <si>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</si>
  <si>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</si>
  <si>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</si>
  <si>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</si>
  <si>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</si>
  <si>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</si>
  <si>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</si>
  <si>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</si>
  <si>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</si>
  <si>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</si>
  <si>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</si>
  <si>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</si>
  <si>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</si>
  <si>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</si>
  <si>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</si>
  <si>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</si>
  <si>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</si>
  <si>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</si>
  <si>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</si>
  <si>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</si>
  <si>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</si>
  <si>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</si>
  <si>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</si>
  <si>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</si>
  <si>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</si>
  <si>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</si>
  <si>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</si>
  <si>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</si>
  <si>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</si>
  <si>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</si>
  <si>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</si>
  <si>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</si>
  <si>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</si>
  <si>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</si>
  <si>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</si>
  <si>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</si>
  <si>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</si>
  <si>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</si>
  <si>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</si>
  <si>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</si>
  <si>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</si>
  <si>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</si>
  <si>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</si>
  <si>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</si>
  <si>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</si>
  <si>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</si>
  <si>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</si>
  <si>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</si>
  <si>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</si>
  <si>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</si>
  <si>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</si>
  <si>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</si>
  <si>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</si>
  <si>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</si>
  <si>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</si>
  <si>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</si>
  <si>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</si>
  <si>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</si>
  <si>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</si>
  <si>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</si>
  <si>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</si>
  <si>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</si>
  <si>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</si>
  <si>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</si>
  <si>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</si>
  <si>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</si>
  <si>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</si>
  <si>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</si>
  <si>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</si>
  <si>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</si>
  <si>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</si>
  <si>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</si>
  <si>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</si>
  <si>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</si>
  <si>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</si>
  <si>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</si>
  <si>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</si>
  <si>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</si>
  <si>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</si>
  <si>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</si>
  <si>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</si>
  <si>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</si>
  <si>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</si>
  <si>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</si>
  <si>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</si>
  <si>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</si>
  <si>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</si>
  <si>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</si>
  <si>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</si>
  <si>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</si>
  <si>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</si>
  <si>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</si>
  <si>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</si>
  <si>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</si>
  <si>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</si>
  <si>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</si>
  <si>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</si>
  <si>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</si>
  <si>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</si>
  <si>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</si>
  <si>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</si>
  <si>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</si>
  <si>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</si>
  <si>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</si>
  <si>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</si>
  <si>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</si>
  <si>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</si>
  <si>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</si>
  <si>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</si>
  <si>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</si>
  <si>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</si>
  <si>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</si>
  <si>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</si>
  <si>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</si>
  <si>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</si>
  <si>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</si>
  <si>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</si>
  <si>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</si>
  <si>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</si>
  <si>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</si>
  <si>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</si>
  <si>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</si>
  <si>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</si>
  <si>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</si>
  <si>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</si>
  <si>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</si>
  <si>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</si>
  <si>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</si>
  <si>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</si>
  <si>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</si>
  <si>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</si>
  <si>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</si>
  <si>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</si>
  <si>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</si>
  <si>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</si>
  <si>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</si>
  <si>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</si>
  <si>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</si>
  <si>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</si>
  <si>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</si>
  <si>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</si>
  <si>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</si>
  <si>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</si>
  <si>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</si>
  <si>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</si>
  <si>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</si>
  <si>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</si>
  <si>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</si>
  <si>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</si>
  <si>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</si>
  <si>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</si>
  <si>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</si>
  <si>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</si>
  <si>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</si>
  <si>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</si>
  <si>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</si>
  <si>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</si>
  <si>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</si>
  <si>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</si>
  <si>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</si>
  <si>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</si>
  <si>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</si>
  <si>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</si>
  <si>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</si>
  <si>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</si>
  <si>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</si>
  <si>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</si>
  <si>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</si>
  <si>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</si>
  <si>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</si>
  <si>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</si>
  <si>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</si>
  <si>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</si>
  <si>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</si>
  <si>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</si>
  <si>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</si>
  <si>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</si>
  <si>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</si>
  <si>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</si>
  <si>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</si>
  <si>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</si>
  <si>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</si>
  <si>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</si>
  <si>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</si>
  <si>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</si>
  <si>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</si>
  <si>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</si>
  <si>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</si>
  <si>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</si>
  <si>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</si>
  <si>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</si>
  <si>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</si>
  <si>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</si>
  <si>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</si>
  <si>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</si>
  <si>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</si>
  <si>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</si>
  <si>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</si>
  <si>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</si>
  <si>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</si>
  <si>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</si>
  <si>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</si>
  <si>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</si>
  <si>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</si>
  <si>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</si>
  <si>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</si>
  <si>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</si>
  <si>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</si>
  <si>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</si>
  <si>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</si>
  <si>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</si>
  <si>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</si>
  <si>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</si>
  <si>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</si>
  <si>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</si>
  <si>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</si>
  <si>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</si>
  <si>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</si>
  <si>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</si>
  <si>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</si>
  <si>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</si>
  <si>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</si>
  <si>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</si>
  <si>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</si>
  <si>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</si>
  <si>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</si>
  <si>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</si>
  <si>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</si>
  <si>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</si>
  <si>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</si>
  <si>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</si>
  <si>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</si>
  <si>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</si>
  <si>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</si>
  <si>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</si>
  <si>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</si>
  <si>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</si>
  <si>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</si>
  <si>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</si>
  <si>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</si>
  <si>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</si>
  <si>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</si>
  <si>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</si>
  <si>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</si>
  <si>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</si>
  <si>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</si>
  <si>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</si>
  <si>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</si>
  <si>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</si>
  <si>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</si>
  <si>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</si>
  <si>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</si>
  <si>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</si>
  <si>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</si>
  <si>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</si>
  <si>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</si>
  <si>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</si>
  <si>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</si>
  <si>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</si>
  <si>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</si>
  <si>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</si>
  <si>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</si>
  <si>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</si>
  <si>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</si>
  <si>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</si>
  <si>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</si>
  <si>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</si>
  <si>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</si>
  <si>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</si>
  <si>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</si>
  <si>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</si>
  <si>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</si>
  <si>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</si>
  <si>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</si>
  <si>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</si>
  <si>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</si>
  <si>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</si>
  <si>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</si>
  <si>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</si>
  <si>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</si>
  <si>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</si>
  <si>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</si>
  <si>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</si>
  <si>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</si>
  <si>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</si>
  <si>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</si>
  <si>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</si>
  <si>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</si>
  <si>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</si>
  <si>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</si>
  <si>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</si>
  <si>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</si>
  <si>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</si>
  <si>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</si>
  <si>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</si>
  <si>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</si>
  <si>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</si>
  <si>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</si>
  <si>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</si>
  <si>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</si>
  <si>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</si>
  <si>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</si>
  <si>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</si>
  <si>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</si>
  <si>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</si>
  <si>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</si>
  <si>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</si>
  <si>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</si>
  <si>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</si>
  <si>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</si>
  <si>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</si>
  <si>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</si>
  <si>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</si>
  <si>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</si>
  <si>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</si>
  <si>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</si>
  <si>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</si>
  <si>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</si>
  <si>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</si>
  <si>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</si>
  <si>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</si>
  <si>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</si>
  <si>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</si>
  <si>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</si>
  <si>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</si>
  <si>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</si>
  <si>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</si>
  <si>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</si>
  <si>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</si>
  <si>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</si>
  <si>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</si>
  <si>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</si>
  <si>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</si>
  <si>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</si>
  <si>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</si>
  <si>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</si>
  <si>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</si>
  <si>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</si>
  <si>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</si>
  <si>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</si>
  <si>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</si>
  <si>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</si>
  <si>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</si>
  <si>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</si>
  <si>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</si>
  <si>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</si>
  <si>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</si>
  <si>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</si>
  <si>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</si>
  <si>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</si>
  <si>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</si>
  <si>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</si>
  <si>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</si>
  <si>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</si>
  <si>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</si>
  <si>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</si>
  <si>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</si>
  <si>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</si>
  <si>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</si>
  <si>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</si>
  <si>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</si>
  <si>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</si>
  <si>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</si>
  <si>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</si>
  <si>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</si>
  <si>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</si>
  <si>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</si>
  <si>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</si>
  <si>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</si>
  <si>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</si>
  <si>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</si>
  <si>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</si>
  <si>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</si>
  <si>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</si>
  <si>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</si>
  <si>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</si>
  <si>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</si>
  <si>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</si>
  <si>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</si>
  <si>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</si>
  <si>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</si>
  <si>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</si>
  <si>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</si>
  <si>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</si>
  <si>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</si>
  <si>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</si>
  <si>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</si>
  <si>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</si>
  <si>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</si>
  <si>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</si>
  <si>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</si>
  <si>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</si>
  <si>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</si>
  <si>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</si>
  <si>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</si>
  <si>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</si>
  <si>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</si>
  <si>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</si>
  <si>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</si>
  <si>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</si>
  <si>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</si>
  <si>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</si>
  <si>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</si>
  <si>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</si>
  <si>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</si>
  <si>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</si>
  <si>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</si>
  <si>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</si>
  <si>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</si>
  <si>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</si>
  <si>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</si>
  <si>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</si>
  <si>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</si>
  <si>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</si>
  <si>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</si>
  <si>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</si>
  <si>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</si>
  <si>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</si>
  <si>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</si>
  <si>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</si>
  <si>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</si>
  <si>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</si>
  <si>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</si>
  <si>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</si>
  <si>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</si>
  <si>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</si>
  <si>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</si>
  <si>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</si>
  <si>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</si>
  <si>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Villa de 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</si>
  <si>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</si>
  <si>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</si>
  <si>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</si>
  <si>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</si>
  <si>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</si>
  <si>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</si>
  <si>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</si>
  <si>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</si>
  <si>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</si>
  <si>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</si>
  <si>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</si>
  <si>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</si>
  <si>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</si>
  <si>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</si>
  <si>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</si>
  <si>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</si>
  <si>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</si>
  <si>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</si>
  <si>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</si>
  <si>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</si>
  <si>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</si>
  <si>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</si>
  <si>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</si>
  <si>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</si>
  <si>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</si>
  <si>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</si>
  <si>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</si>
  <si>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</si>
  <si>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</si>
  <si>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</si>
  <si>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</si>
  <si>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</si>
  <si>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</si>
  <si>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</si>
  <si>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</si>
  <si>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</si>
  <si>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</si>
  <si>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</si>
  <si>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</si>
  <si>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</si>
  <si>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</si>
  <si>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</si>
  <si>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</si>
  <si>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</si>
  <si>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</si>
  <si>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</si>
  <si>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</si>
  <si>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</si>
  <si>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</si>
  <si>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</si>
  <si>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</si>
  <si>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</si>
  <si>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</si>
  <si>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</si>
  <si>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</si>
  <si>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</si>
  <si>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</si>
  <si>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</si>
  <si>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</si>
  <si>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</si>
  <si>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</si>
  <si>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</si>
  <si>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</si>
  <si>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</si>
  <si>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</si>
  <si>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</si>
  <si>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</si>
  <si>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</si>
  <si>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</si>
  <si>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</si>
  <si>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</si>
  <si>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</si>
  <si>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</si>
  <si>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</si>
  <si>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</si>
  <si>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</si>
  <si>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</si>
  <si>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</si>
  <si>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</si>
  <si>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</si>
  <si>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</si>
  <si>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</si>
  <si>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</si>
  <si>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</si>
  <si>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</si>
  <si>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</si>
  <si>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</si>
  <si>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</si>
  <si>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</si>
  <si>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</si>
  <si>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</si>
  <si>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</si>
  <si>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</si>
  <si>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</si>
  <si>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</si>
  <si>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</si>
  <si>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</si>
  <si>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</si>
  <si>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</si>
  <si>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</si>
  <si>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</si>
  <si>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</si>
  <si>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</si>
  <si>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</si>
  <si>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</si>
  <si>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</si>
  <si>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</si>
  <si>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</si>
  <si>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</si>
  <si>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</si>
  <si>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</si>
  <si>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</si>
  <si>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</si>
  <si>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</si>
  <si>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</si>
  <si>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</si>
  <si>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</si>
  <si>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</si>
  <si>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</si>
  <si>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</si>
  <si>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</si>
  <si>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</si>
  <si>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</si>
  <si>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</si>
  <si>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</si>
  <si>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</si>
  <si>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</si>
  <si>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</si>
  <si>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</si>
  <si>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</si>
  <si>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</si>
  <si>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</si>
  <si>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</si>
  <si>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</si>
  <si>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</si>
  <si>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</si>
  <si>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</si>
  <si>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</si>
  <si>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</si>
  <si>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</si>
  <si>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</si>
  <si>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</si>
  <si>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</si>
  <si>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</si>
  <si>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</si>
  <si>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</si>
  <si>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</si>
  <si>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</si>
  <si>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</si>
  <si>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</si>
  <si>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</si>
  <si>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</si>
  <si>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</si>
  <si>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</si>
  <si>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</si>
  <si>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</si>
  <si>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</si>
  <si>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</si>
  <si>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</si>
  <si>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</si>
  <si>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</si>
  <si>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</si>
  <si>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</si>
  <si>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</si>
  <si>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</si>
  <si>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</si>
  <si>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</si>
  <si>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</si>
  <si>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</si>
  <si>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</si>
  <si>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</si>
  <si>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</si>
  <si>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</si>
  <si>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</si>
  <si>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</si>
  <si>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</si>
  <si>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</si>
  <si>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</si>
  <si>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</si>
  <si>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</si>
  <si>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</si>
  <si>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</si>
  <si>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</si>
  <si>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</si>
  <si>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</si>
  <si>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</si>
  <si>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</si>
  <si>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</si>
  <si>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</si>
  <si>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</si>
  <si>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</si>
  <si>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</si>
  <si>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</si>
  <si>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</si>
  <si>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</si>
  <si>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</si>
  <si>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</si>
  <si>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</si>
  <si>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</si>
  <si>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</si>
  <si>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</si>
  <si>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</si>
  <si>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</si>
  <si>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</si>
  <si>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</si>
  <si>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</si>
  <si>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</si>
  <si>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</si>
  <si>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</si>
  <si>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</si>
  <si>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</si>
  <si>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</si>
  <si>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</si>
  <si>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</si>
  <si>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</si>
  <si>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</si>
  <si>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</si>
  <si>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</si>
  <si>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</si>
  <si>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</si>
  <si>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</si>
  <si>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</si>
  <si>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</si>
  <si>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</si>
  <si>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</si>
  <si>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</si>
  <si>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</si>
  <si>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</si>
  <si>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</si>
  <si>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</si>
  <si>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</si>
  <si>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</si>
  <si>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</si>
  <si>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</si>
  <si>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</si>
  <si>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</si>
  <si>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</si>
  <si>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</si>
  <si>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</si>
  <si>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</si>
  <si>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</si>
  <si>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</si>
  <si>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</si>
  <si>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</si>
  <si>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</si>
  <si>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</si>
  <si>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</si>
  <si>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</si>
  <si>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</si>
  <si>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</si>
  <si>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</si>
  <si>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</si>
  <si>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</si>
  <si>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</si>
  <si>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</si>
  <si>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</si>
  <si>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</si>
  <si>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</si>
  <si>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</si>
  <si>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</si>
  <si>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</si>
  <si>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</si>
  <si>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</si>
  <si>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</si>
  <si>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</si>
  <si>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</si>
  <si>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</si>
  <si>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</si>
  <si>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</si>
  <si>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</si>
  <si>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</si>
  <si>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Ávila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</si>
  <si>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</si>
  <si>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</si>
  <si>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</si>
  <si>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</si>
  <si>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</si>
  <si>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</si>
  <si>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</si>
  <si>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</si>
  <si>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</si>
  <si>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</si>
  <si>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</si>
  <si>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</si>
  <si>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</si>
  <si>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</si>
  <si>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</si>
  <si>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</si>
  <si>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</si>
  <si>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</si>
  <si>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</si>
  <si>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</si>
  <si>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</si>
  <si>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</si>
  <si>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</si>
  <si>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</si>
  <si>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</si>
  <si>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</si>
  <si>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</si>
  <si>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</si>
  <si>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</si>
  <si>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</si>
  <si>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</si>
  <si>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</si>
  <si>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</si>
  <si>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</si>
  <si>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</si>
  <si>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</si>
  <si>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</si>
  <si>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</si>
  <si>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</si>
  <si>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</si>
  <si>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</si>
  <si>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</si>
  <si>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</si>
  <si>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</si>
  <si>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</si>
  <si>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</si>
  <si>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</si>
  <si>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</si>
  <si>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</si>
  <si>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</si>
  <si>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</si>
  <si>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</si>
  <si>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</si>
  <si>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</si>
  <si>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</si>
  <si>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</si>
  <si>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Cozumel</t>
  </si>
  <si>
    <t>Felipe Carrillo Puerto</t>
  </si>
  <si>
    <t>Isla Mujeres</t>
  </si>
  <si>
    <t>Othón P. Blanco</t>
  </si>
  <si>
    <t>José María Morelos</t>
  </si>
  <si>
    <t>Solidaridad</t>
  </si>
  <si>
    <t>Tulum</t>
  </si>
  <si>
    <t>Bacalar</t>
  </si>
  <si>
    <t>Puerto Morelos</t>
  </si>
  <si>
    <t>Ahualulco del Sonido 13</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</si>
  <si>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</si>
  <si>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</si>
  <si>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</si>
  <si>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</si>
  <si>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</si>
  <si>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</si>
  <si>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</si>
  <si>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</si>
  <si>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</si>
  <si>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</si>
  <si>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</si>
  <si>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</si>
  <si>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</si>
  <si>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</si>
  <si>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</si>
  <si>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</si>
  <si>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</si>
  <si>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</si>
  <si>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</si>
  <si>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</si>
  <si>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</si>
  <si>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</si>
  <si>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</si>
  <si>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</si>
  <si>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</si>
  <si>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</si>
  <si>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</si>
  <si>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</si>
  <si>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</si>
  <si>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</si>
  <si>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</si>
  <si>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</si>
  <si>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</si>
  <si>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</si>
  <si>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</si>
  <si>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</si>
  <si>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</si>
  <si>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</si>
  <si>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</si>
  <si>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</si>
  <si>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</si>
  <si>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</si>
  <si>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</si>
  <si>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</si>
  <si>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</si>
  <si>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</si>
  <si>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</si>
  <si>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</si>
  <si>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</si>
  <si>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</si>
  <si>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</si>
  <si>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</si>
  <si>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</si>
  <si>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</si>
  <si>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</si>
  <si>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</si>
  <si>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</si>
  <si>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</si>
  <si>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</si>
  <si>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</si>
  <si>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</si>
  <si>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</si>
  <si>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</si>
  <si>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</si>
  <si>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</si>
  <si>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</si>
  <si>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Aconchi</t>
  </si>
  <si>
    <t>Agua Prieta</t>
  </si>
  <si>
    <t>Álamos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</si>
  <si>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</si>
  <si>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</si>
  <si>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</si>
  <si>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</si>
  <si>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</si>
  <si>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</si>
  <si>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</si>
  <si>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</si>
  <si>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</si>
  <si>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</si>
  <si>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</si>
  <si>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</si>
  <si>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</si>
  <si>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</si>
  <si>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</si>
  <si>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</si>
  <si>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</si>
  <si>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</si>
  <si>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</si>
  <si>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</si>
  <si>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</si>
  <si>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</si>
  <si>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</si>
  <si>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</si>
  <si>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</si>
  <si>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</si>
  <si>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</si>
  <si>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</si>
  <si>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</si>
  <si>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</si>
  <si>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</si>
  <si>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</si>
  <si>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</si>
  <si>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</si>
  <si>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</si>
  <si>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</si>
  <si>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</si>
  <si>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Ónavas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</si>
  <si>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</si>
  <si>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</si>
  <si>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</si>
  <si>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</si>
  <si>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</si>
  <si>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</si>
  <si>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</si>
  <si>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</si>
  <si>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</si>
  <si>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</si>
  <si>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</si>
  <si>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</si>
  <si>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</si>
  <si>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</si>
  <si>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</si>
  <si>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</si>
  <si>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</si>
  <si>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</si>
  <si>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</si>
  <si>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</si>
  <si>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</si>
  <si>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</si>
  <si>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</si>
  <si>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Balancán</t>
  </si>
  <si>
    <t>Centla</t>
  </si>
  <si>
    <t>Centro</t>
  </si>
  <si>
    <t>Comalcalco</t>
  </si>
  <si>
    <t>Cunduacán</t>
  </si>
  <si>
    <t>Huimanguillo</t>
  </si>
  <si>
    <t>Jalapa</t>
  </si>
  <si>
    <t>Jalpa de Méndez</t>
  </si>
  <si>
    <t>Jonuta</t>
  </si>
  <si>
    <t>Macuspana</t>
  </si>
  <si>
    <t>Nacajuca</t>
  </si>
  <si>
    <t>Paraíso</t>
  </si>
  <si>
    <t>Tacotalpa</t>
  </si>
  <si>
    <t>Teapa</t>
  </si>
  <si>
    <t>Tenosique</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</si>
  <si>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</si>
  <si>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</si>
  <si>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</si>
  <si>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</si>
  <si>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</si>
  <si>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</si>
  <si>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</si>
  <si>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</si>
  <si>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</si>
  <si>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</si>
  <si>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</si>
  <si>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</si>
  <si>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</si>
  <si>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</si>
  <si>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</si>
  <si>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</si>
  <si>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</si>
  <si>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</si>
  <si>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</si>
  <si>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</si>
  <si>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</si>
  <si>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</si>
  <si>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</si>
  <si>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</si>
  <si>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</si>
  <si>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</si>
  <si>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</si>
  <si>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</si>
  <si>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</si>
  <si>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</si>
  <si>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</si>
  <si>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</si>
  <si>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</si>
  <si>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</si>
  <si>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</si>
  <si>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</si>
  <si>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</si>
  <si>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</si>
  <si>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</si>
  <si>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</si>
  <si>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</si>
  <si>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</si>
  <si>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</si>
  <si>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</si>
  <si>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</si>
  <si>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</si>
  <si>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</si>
  <si>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</si>
  <si>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</si>
  <si>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</si>
  <si>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</si>
  <si>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</si>
  <si>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</si>
  <si>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</si>
  <si>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</si>
  <si>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</si>
  <si>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</si>
  <si>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</si>
  <si>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</si>
  <si>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</si>
  <si>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</si>
  <si>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</si>
  <si>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</si>
  <si>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</si>
  <si>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</si>
  <si>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</si>
  <si>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</si>
  <si>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</si>
  <si>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</si>
  <si>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</si>
  <si>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</si>
  <si>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</si>
  <si>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</si>
  <si>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</si>
  <si>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</si>
  <si>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</si>
  <si>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</si>
  <si>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</si>
  <si>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</si>
  <si>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</si>
  <si>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</si>
  <si>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</si>
  <si>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</si>
  <si>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</si>
  <si>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</si>
  <si>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</si>
  <si>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</si>
  <si>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</si>
  <si>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</si>
  <si>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</si>
  <si>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</si>
  <si>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</si>
  <si>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</si>
  <si>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</si>
  <si>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</si>
  <si>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</si>
  <si>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</si>
  <si>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</si>
  <si>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</si>
  <si>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</si>
  <si>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</si>
  <si>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</si>
  <si>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</si>
  <si>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</si>
  <si>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</si>
  <si>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</si>
  <si>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</si>
  <si>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</si>
  <si>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</si>
  <si>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</si>
  <si>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</si>
  <si>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</si>
  <si>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</si>
  <si>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</si>
  <si>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</si>
  <si>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</si>
  <si>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</si>
  <si>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</si>
  <si>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</si>
  <si>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</si>
  <si>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</si>
  <si>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</si>
  <si>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</si>
  <si>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</si>
  <si>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</si>
  <si>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</si>
  <si>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</si>
  <si>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</si>
  <si>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</si>
  <si>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</si>
  <si>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</si>
  <si>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</si>
  <si>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</si>
  <si>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</si>
  <si>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</si>
  <si>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</si>
  <si>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</si>
  <si>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</si>
  <si>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</si>
  <si>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</si>
  <si>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</si>
  <si>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</si>
  <si>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</si>
  <si>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</si>
  <si>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</si>
  <si>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</si>
  <si>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</si>
  <si>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</si>
  <si>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</si>
  <si>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</si>
  <si>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</si>
  <si>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</si>
  <si>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</si>
  <si>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</si>
  <si>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</si>
  <si>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</si>
  <si>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</si>
  <si>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</si>
  <si>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</si>
  <si>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</si>
  <si>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</si>
  <si>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</si>
  <si>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</si>
  <si>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</si>
  <si>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</si>
  <si>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</si>
  <si>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</si>
  <si>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</si>
  <si>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</si>
  <si>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</si>
  <si>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</si>
  <si>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</si>
  <si>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</si>
  <si>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</si>
  <si>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</si>
  <si>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</si>
  <si>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</si>
  <si>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</si>
  <si>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</si>
  <si>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</si>
  <si>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</si>
  <si>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</si>
  <si>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</si>
  <si>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</si>
  <si>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</si>
  <si>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</si>
  <si>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</si>
  <si>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</si>
  <si>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</si>
  <si>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</si>
  <si>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</si>
  <si>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</si>
  <si>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</si>
  <si>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</si>
  <si>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</si>
  <si>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</si>
  <si>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</si>
  <si>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</si>
  <si>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</si>
  <si>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</si>
  <si>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</si>
  <si>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</si>
  <si>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</si>
  <si>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</si>
  <si>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</si>
  <si>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</si>
  <si>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</si>
  <si>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</si>
  <si>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</si>
  <si>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</si>
  <si>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</si>
  <si>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</si>
  <si>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</si>
  <si>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</si>
  <si>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</si>
  <si>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</si>
  <si>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</si>
  <si>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</si>
  <si>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</si>
  <si>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</si>
  <si>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</si>
  <si>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</si>
  <si>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</si>
  <si>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</si>
  <si>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</si>
  <si>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</si>
  <si>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</si>
  <si>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</si>
  <si>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</si>
  <si>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</si>
  <si>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</si>
  <si>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</si>
  <si>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</si>
  <si>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</si>
  <si>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</si>
  <si>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</si>
  <si>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</si>
  <si>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</si>
  <si>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</si>
  <si>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</si>
  <si>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</si>
  <si>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</si>
  <si>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</si>
  <si>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</si>
  <si>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</si>
  <si>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</si>
  <si>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</si>
  <si>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</si>
  <si>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</si>
  <si>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</si>
  <si>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</si>
  <si>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</si>
  <si>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</si>
  <si>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</si>
  <si>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</si>
  <si>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</si>
  <si>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</si>
  <si>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</si>
  <si>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</si>
  <si>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</si>
  <si>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</si>
  <si>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</si>
  <si>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</si>
  <si>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</si>
  <si>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</si>
  <si>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</si>
  <si>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</si>
  <si>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</si>
  <si>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</si>
  <si>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</si>
  <si>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</si>
  <si>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</si>
  <si>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</si>
  <si>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</si>
  <si>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</si>
  <si>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</si>
  <si>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</si>
  <si>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</si>
  <si>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</si>
  <si>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</si>
  <si>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</si>
  <si>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</si>
  <si>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</si>
  <si>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</si>
  <si>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</si>
  <si>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</si>
  <si>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</si>
  <si>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</si>
  <si>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</si>
  <si>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</si>
  <si>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</si>
  <si>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</si>
  <si>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</si>
  <si>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</si>
  <si>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</si>
  <si>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</si>
  <si>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</si>
  <si>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</si>
  <si>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Dzan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</si>
  <si>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</si>
  <si>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</si>
  <si>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</si>
  <si>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</si>
  <si>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</si>
  <si>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</si>
  <si>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</si>
  <si>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</si>
  <si>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</si>
  <si>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</si>
  <si>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</si>
  <si>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</si>
  <si>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</si>
  <si>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</si>
  <si>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</si>
  <si>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</si>
  <si>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</si>
  <si>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</si>
  <si>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</si>
  <si>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</si>
  <si>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</si>
  <si>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</si>
  <si>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</si>
  <si>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</si>
  <si>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</si>
  <si>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</si>
  <si>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</si>
  <si>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</si>
  <si>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</si>
  <si>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</si>
  <si>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</si>
  <si>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</si>
  <si>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</si>
  <si>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</si>
  <si>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</si>
  <si>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</si>
  <si>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</si>
  <si>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</si>
  <si>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</si>
  <si>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</si>
  <si>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</si>
  <si>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</si>
  <si>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</si>
  <si>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</si>
  <si>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</si>
  <si>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</si>
  <si>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</si>
  <si>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</si>
  <si>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</si>
  <si>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</si>
  <si>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</si>
  <si>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</si>
  <si>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</si>
  <si>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</si>
  <si>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</si>
  <si>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</si>
  <si>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</si>
  <si>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</si>
  <si>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</si>
  <si>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</si>
  <si>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</si>
  <si>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</si>
  <si>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</si>
  <si>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</si>
  <si>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</si>
  <si>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</si>
  <si>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</si>
  <si>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</si>
  <si>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</si>
  <si>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</si>
  <si>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</si>
  <si>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</si>
  <si>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</si>
  <si>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</si>
  <si>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</si>
  <si>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</si>
  <si>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</si>
  <si>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</si>
  <si>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</si>
  <si>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</si>
  <si>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</si>
  <si>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</si>
  <si>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</si>
  <si>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</si>
  <si>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</si>
  <si>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</si>
  <si>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</si>
  <si>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</si>
  <si>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</si>
  <si>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</si>
  <si>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</si>
  <si>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</si>
  <si>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</si>
  <si>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</si>
  <si>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</si>
  <si>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</si>
  <si>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</si>
  <si>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</si>
  <si>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</si>
  <si>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</si>
  <si>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</si>
  <si>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</si>
  <si>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</si>
  <si>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</si>
  <si>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</si>
  <si>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</si>
  <si>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</si>
  <si>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</si>
  <si>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</si>
  <si>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</si>
  <si>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</si>
  <si>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</si>
  <si>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</si>
  <si>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</si>
  <si>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</si>
  <si>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</si>
  <si>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</si>
  <si>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</si>
  <si>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</si>
  <si>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</si>
  <si>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</si>
  <si>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</si>
  <si>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</si>
  <si>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</si>
  <si>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</si>
  <si>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01001</t>
  </si>
  <si>
    <t>01002</t>
  </si>
  <si>
    <t>01003</t>
  </si>
  <si>
    <t>01004</t>
  </si>
  <si>
    <t>01005</t>
  </si>
  <si>
    <t>01006</t>
  </si>
  <si>
    <t>01007</t>
  </si>
  <si>
    <t>01008</t>
  </si>
  <si>
    <t>01009</t>
  </si>
  <si>
    <t>01010</t>
  </si>
  <si>
    <t>01011</t>
  </si>
  <si>
    <t>02001</t>
  </si>
  <si>
    <t>02002</t>
  </si>
  <si>
    <t>02003</t>
  </si>
  <si>
    <t>02004</t>
  </si>
  <si>
    <t>02005</t>
  </si>
  <si>
    <t>02006</t>
  </si>
  <si>
    <t>02007</t>
  </si>
  <si>
    <t>03001</t>
  </si>
  <si>
    <t>03002</t>
  </si>
  <si>
    <t>03003</t>
  </si>
  <si>
    <t>03008</t>
  </si>
  <si>
    <t>03009</t>
  </si>
  <si>
    <t>04001</t>
  </si>
  <si>
    <t>04002</t>
  </si>
  <si>
    <t>04003</t>
  </si>
  <si>
    <t>04004</t>
  </si>
  <si>
    <t>04005</t>
  </si>
  <si>
    <t>04006</t>
  </si>
  <si>
    <t>04007</t>
  </si>
  <si>
    <t>04008</t>
  </si>
  <si>
    <t>04009</t>
  </si>
  <si>
    <t>04010</t>
  </si>
  <si>
    <t>04011</t>
  </si>
  <si>
    <t>04012</t>
  </si>
  <si>
    <t>04013</t>
  </si>
  <si>
    <t>05001</t>
  </si>
  <si>
    <t>05002</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</si>
  <si>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</si>
  <si>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</si>
  <si>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</si>
  <si>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</si>
  <si>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</si>
  <si>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</si>
  <si>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</si>
  <si>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</si>
  <si>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</si>
  <si>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</si>
  <si>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</si>
  <si>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</si>
  <si>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</si>
  <si>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</si>
  <si>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</si>
  <si>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</si>
  <si>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</si>
  <si>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</si>
  <si>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</si>
  <si>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</si>
  <si>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</si>
  <si>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</si>
  <si>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</si>
  <si>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</si>
  <si>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</si>
  <si>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</si>
  <si>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</si>
  <si>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</si>
  <si>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05031</t>
  </si>
  <si>
    <t>05032</t>
  </si>
  <si>
    <t>05033</t>
  </si>
  <si>
    <t>05034</t>
  </si>
  <si>
    <t>05035</t>
  </si>
  <si>
    <t>05036</t>
  </si>
  <si>
    <t>05037</t>
  </si>
  <si>
    <t>05038</t>
  </si>
  <si>
    <t>06001</t>
  </si>
  <si>
    <t>06002</t>
  </si>
  <si>
    <t>06003</t>
  </si>
  <si>
    <t>06004</t>
  </si>
  <si>
    <t>06005</t>
  </si>
  <si>
    <t>06006</t>
  </si>
  <si>
    <t>06007</t>
  </si>
  <si>
    <t>06008</t>
  </si>
  <si>
    <t>06009</t>
  </si>
  <si>
    <t>06010</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</si>
  <si>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</si>
  <si>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</si>
  <si>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</si>
  <si>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</si>
  <si>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</si>
  <si>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</si>
  <si>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</si>
  <si>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</si>
  <si>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</si>
  <si>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</si>
  <si>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</si>
  <si>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</si>
  <si>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</si>
  <si>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</si>
  <si>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</si>
  <si>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</si>
  <si>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</si>
  <si>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</si>
  <si>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</si>
  <si>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</si>
  <si>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</si>
  <si>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</si>
  <si>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</si>
  <si>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</si>
  <si>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07025</t>
  </si>
  <si>
    <t>07026</t>
  </si>
  <si>
    <t>07027</t>
  </si>
  <si>
    <t>07028</t>
  </si>
  <si>
    <t>07029</t>
  </si>
  <si>
    <t>07030</t>
  </si>
  <si>
    <t>07031</t>
  </si>
  <si>
    <t>07032</t>
  </si>
  <si>
    <t>07033</t>
  </si>
  <si>
    <t>07034</t>
  </si>
  <si>
    <t>07035</t>
  </si>
  <si>
    <t>07036</t>
  </si>
  <si>
    <t>07037</t>
  </si>
  <si>
    <t>07038</t>
  </si>
  <si>
    <t>07039</t>
  </si>
  <si>
    <t>07040</t>
  </si>
  <si>
    <t>07041</t>
  </si>
  <si>
    <t>07042</t>
  </si>
  <si>
    <t>07043</t>
  </si>
  <si>
    <t>07044</t>
  </si>
  <si>
    <t>07045</t>
  </si>
  <si>
    <t>07046</t>
  </si>
  <si>
    <t>07047</t>
  </si>
  <si>
    <t>07048</t>
  </si>
  <si>
    <t>07049</t>
  </si>
  <si>
    <t>07050</t>
  </si>
  <si>
    <t>07051</t>
  </si>
  <si>
    <t>07052</t>
  </si>
  <si>
    <t>07053</t>
  </si>
  <si>
    <t>07054</t>
  </si>
  <si>
    <t>07055</t>
  </si>
  <si>
    <t>07056</t>
  </si>
  <si>
    <t>07057</t>
  </si>
  <si>
    <t>07058</t>
  </si>
  <si>
    <t>07059</t>
  </si>
  <si>
    <t>07060</t>
  </si>
  <si>
    <t>07061</t>
  </si>
  <si>
    <t>07062</t>
  </si>
  <si>
    <t>07063</t>
  </si>
  <si>
    <t>07064</t>
  </si>
  <si>
    <t>07065</t>
  </si>
  <si>
    <t>07066</t>
  </si>
  <si>
    <t>07067</t>
  </si>
  <si>
    <t>07068</t>
  </si>
  <si>
    <t>07069</t>
  </si>
  <si>
    <t>07070</t>
  </si>
  <si>
    <t>07071</t>
  </si>
  <si>
    <t>07072</t>
  </si>
  <si>
    <t>07073</t>
  </si>
  <si>
    <t>07074</t>
  </si>
  <si>
    <t>07075</t>
  </si>
  <si>
    <t>07076</t>
  </si>
  <si>
    <t>07077</t>
  </si>
  <si>
    <t>07078</t>
  </si>
  <si>
    <t>07079</t>
  </si>
  <si>
    <t>07080</t>
  </si>
  <si>
    <t>07081</t>
  </si>
  <si>
    <t>07082</t>
  </si>
  <si>
    <t>07083</t>
  </si>
  <si>
    <t>07084</t>
  </si>
  <si>
    <t>07085</t>
  </si>
  <si>
    <t>07086</t>
  </si>
  <si>
    <t>07087</t>
  </si>
  <si>
    <t>07088</t>
  </si>
  <si>
    <t>07089</t>
  </si>
  <si>
    <t>07090</t>
  </si>
  <si>
    <t>07091</t>
  </si>
  <si>
    <t>07092</t>
  </si>
  <si>
    <t>07093</t>
  </si>
  <si>
    <t>07094</t>
  </si>
  <si>
    <t>07096</t>
  </si>
  <si>
    <t>07097</t>
  </si>
  <si>
    <t>07098</t>
  </si>
  <si>
    <t>07099</t>
  </si>
  <si>
    <t>07100</t>
  </si>
  <si>
    <t>07101</t>
  </si>
  <si>
    <t>07102</t>
  </si>
  <si>
    <t>07103</t>
  </si>
  <si>
    <t>07104</t>
  </si>
  <si>
    <t>07105</t>
  </si>
  <si>
    <t>07106</t>
  </si>
  <si>
    <t>07107</t>
  </si>
  <si>
    <t>07108</t>
  </si>
  <si>
    <t>07109</t>
  </si>
  <si>
    <t>07110</t>
  </si>
  <si>
    <t>07111</t>
  </si>
  <si>
    <t>07112</t>
  </si>
  <si>
    <t>07113</t>
  </si>
  <si>
    <t>07114</t>
  </si>
  <si>
    <t>07115</t>
  </si>
  <si>
    <t>07116</t>
  </si>
  <si>
    <t>07117</t>
  </si>
  <si>
    <t>07118</t>
  </si>
  <si>
    <t>07119</t>
  </si>
  <si>
    <t>07120</t>
  </si>
  <si>
    <t>07121</t>
  </si>
  <si>
    <t>07122</t>
  </si>
  <si>
    <t>07123</t>
  </si>
  <si>
    <t>07124</t>
  </si>
  <si>
    <t>07125</t>
  </si>
  <si>
    <t>08001</t>
  </si>
  <si>
    <t>08002</t>
  </si>
  <si>
    <t>08003</t>
  </si>
  <si>
    <t>08004</t>
  </si>
  <si>
    <t>08005</t>
  </si>
  <si>
    <t>08006</t>
  </si>
  <si>
    <t>08007</t>
  </si>
  <si>
    <t>08008</t>
  </si>
  <si>
    <t>08009</t>
  </si>
  <si>
    <t>08010</t>
  </si>
  <si>
    <t>08011</t>
  </si>
  <si>
    <t>08012</t>
  </si>
  <si>
    <t>08013</t>
  </si>
  <si>
    <t>08014</t>
  </si>
  <si>
    <t>08015</t>
  </si>
  <si>
    <t>08016</t>
  </si>
  <si>
    <t>08017</t>
  </si>
  <si>
    <t>08018</t>
  </si>
  <si>
    <t>08019</t>
  </si>
  <si>
    <t>08020</t>
  </si>
  <si>
    <t>08021</t>
  </si>
  <si>
    <t>08022</t>
  </si>
  <si>
    <t>08023</t>
  </si>
  <si>
    <t>08024</t>
  </si>
  <si>
    <t>08025</t>
  </si>
  <si>
    <t>08026</t>
  </si>
  <si>
    <t>08027</t>
  </si>
  <si>
    <t>08028</t>
  </si>
  <si>
    <t>08029</t>
  </si>
  <si>
    <t>08030</t>
  </si>
  <si>
    <t>08031</t>
  </si>
  <si>
    <t>08032</t>
  </si>
  <si>
    <t>08033</t>
  </si>
  <si>
    <t>08034</t>
  </si>
  <si>
    <t>08035</t>
  </si>
  <si>
    <t>08036</t>
  </si>
  <si>
    <t>08037</t>
  </si>
  <si>
    <t>08038</t>
  </si>
  <si>
    <t>08039</t>
  </si>
  <si>
    <t>08040</t>
  </si>
  <si>
    <t>08041</t>
  </si>
  <si>
    <t>08042</t>
  </si>
  <si>
    <t>08043</t>
  </si>
  <si>
    <t>08044</t>
  </si>
  <si>
    <t>08045</t>
  </si>
  <si>
    <t>08046</t>
  </si>
  <si>
    <t>08047</t>
  </si>
  <si>
    <t>08048</t>
  </si>
  <si>
    <t>08049</t>
  </si>
  <si>
    <t>08050</t>
  </si>
  <si>
    <t>08051</t>
  </si>
  <si>
    <t>08052</t>
  </si>
  <si>
    <t>08053</t>
  </si>
  <si>
    <t>08054</t>
  </si>
  <si>
    <t>08055</t>
  </si>
  <si>
    <t>08056</t>
  </si>
  <si>
    <t>08057</t>
  </si>
  <si>
    <t>08058</t>
  </si>
  <si>
    <t>08059</t>
  </si>
  <si>
    <t>08060</t>
  </si>
  <si>
    <t>08061</t>
  </si>
  <si>
    <t>08062</t>
  </si>
  <si>
    <t>08063</t>
  </si>
  <si>
    <t>08064</t>
  </si>
  <si>
    <t>08065</t>
  </si>
  <si>
    <t>08066</t>
  </si>
  <si>
    <t>08067</t>
  </si>
  <si>
    <t>09002</t>
  </si>
  <si>
    <t>09003</t>
  </si>
  <si>
    <t>09004</t>
  </si>
  <si>
    <t>09005</t>
  </si>
  <si>
    <t>09006</t>
  </si>
  <si>
    <t>09007</t>
  </si>
  <si>
    <t>09008</t>
  </si>
  <si>
    <t>09009</t>
  </si>
  <si>
    <t>09010</t>
  </si>
  <si>
    <t>09011</t>
  </si>
  <si>
    <t>09012</t>
  </si>
  <si>
    <t>09013</t>
  </si>
  <si>
    <t>09014</t>
  </si>
  <si>
    <t>09015</t>
  </si>
  <si>
    <t>09016</t>
  </si>
  <si>
    <t>09017</t>
  </si>
  <si>
    <t>10001</t>
  </si>
  <si>
    <t>10002</t>
  </si>
  <si>
    <t>10003</t>
  </si>
  <si>
    <t>10004</t>
  </si>
  <si>
    <t>10005</t>
  </si>
  <si>
    <t>10006</t>
  </si>
  <si>
    <t>10007</t>
  </si>
  <si>
    <t>10008</t>
  </si>
  <si>
    <t>10009</t>
  </si>
  <si>
    <t>10010</t>
  </si>
  <si>
    <t>10011</t>
  </si>
  <si>
    <t>10012</t>
  </si>
  <si>
    <t>10013</t>
  </si>
  <si>
    <t>10014</t>
  </si>
  <si>
    <t>10015</t>
  </si>
  <si>
    <t>10016</t>
  </si>
  <si>
    <t>10017</t>
  </si>
  <si>
    <t>10018</t>
  </si>
  <si>
    <t>10019</t>
  </si>
  <si>
    <t>10020</t>
  </si>
  <si>
    <t>10021</t>
  </si>
  <si>
    <t>10022</t>
  </si>
  <si>
    <t>10023</t>
  </si>
  <si>
    <t>10024</t>
  </si>
  <si>
    <t>10025</t>
  </si>
  <si>
    <t>10026</t>
  </si>
  <si>
    <t>10027</t>
  </si>
  <si>
    <t>10028</t>
  </si>
  <si>
    <t>10029</t>
  </si>
  <si>
    <t>10030</t>
  </si>
  <si>
    <t>10031</t>
  </si>
  <si>
    <t>10032</t>
  </si>
  <si>
    <t>10033</t>
  </si>
  <si>
    <t>10034</t>
  </si>
  <si>
    <t>10035</t>
  </si>
  <si>
    <t>10036</t>
  </si>
  <si>
    <t>10037</t>
  </si>
  <si>
    <t>10038</t>
  </si>
  <si>
    <t>10039</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</si>
  <si>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</si>
  <si>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</si>
  <si>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</si>
  <si>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</si>
  <si>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</si>
  <si>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</si>
  <si>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</si>
  <si>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</si>
  <si>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</si>
  <si>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</si>
  <si>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</si>
  <si>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</si>
  <si>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</si>
  <si>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</si>
  <si>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</si>
  <si>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</si>
  <si>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</si>
  <si>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</si>
  <si>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</si>
  <si>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</si>
  <si>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</si>
  <si>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</si>
  <si>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</si>
  <si>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</si>
  <si>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</si>
  <si>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</si>
  <si>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</si>
  <si>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11028</t>
  </si>
  <si>
    <t>11029</t>
  </si>
  <si>
    <t>11030</t>
  </si>
  <si>
    <t>11031</t>
  </si>
  <si>
    <t>11032</t>
  </si>
  <si>
    <t>11033</t>
  </si>
  <si>
    <t>11034</t>
  </si>
  <si>
    <t>11035</t>
  </si>
  <si>
    <t>11036</t>
  </si>
  <si>
    <t>11037</t>
  </si>
  <si>
    <t>11038</t>
  </si>
  <si>
    <t>11039</t>
  </si>
  <si>
    <t>11040</t>
  </si>
  <si>
    <t>11041</t>
  </si>
  <si>
    <t>11042</t>
  </si>
  <si>
    <t>11043</t>
  </si>
  <si>
    <t>11044</t>
  </si>
  <si>
    <t>11045</t>
  </si>
  <si>
    <t>11046</t>
  </si>
  <si>
    <t>12001</t>
  </si>
  <si>
    <t>12002</t>
  </si>
  <si>
    <t>12003</t>
  </si>
  <si>
    <t>12004</t>
  </si>
  <si>
    <t>12005</t>
  </si>
  <si>
    <t>12006</t>
  </si>
  <si>
    <t>12007</t>
  </si>
  <si>
    <t>12008</t>
  </si>
  <si>
    <t>12009</t>
  </si>
  <si>
    <t>12010</t>
  </si>
  <si>
    <t>12011</t>
  </si>
  <si>
    <t>12012</t>
  </si>
  <si>
    <t>12013</t>
  </si>
  <si>
    <t>12014</t>
  </si>
  <si>
    <t>12015</t>
  </si>
  <si>
    <t>12016</t>
  </si>
  <si>
    <t>12017</t>
  </si>
  <si>
    <t>12018</t>
  </si>
  <si>
    <t>12019</t>
  </si>
  <si>
    <t>12020</t>
  </si>
  <si>
    <t>12021</t>
  </si>
  <si>
    <t>12022</t>
  </si>
  <si>
    <t>12023</t>
  </si>
  <si>
    <t>12024</t>
  </si>
  <si>
    <t>12025</t>
  </si>
  <si>
    <t>12026</t>
  </si>
  <si>
    <t>12027</t>
  </si>
  <si>
    <t>12028</t>
  </si>
  <si>
    <t>12029</t>
  </si>
  <si>
    <t>12030</t>
  </si>
  <si>
    <t>12031</t>
  </si>
  <si>
    <t>12032</t>
  </si>
  <si>
    <t>12033</t>
  </si>
  <si>
    <t>12034</t>
  </si>
  <si>
    <t>12035</t>
  </si>
  <si>
    <t>12036</t>
  </si>
  <si>
    <t>12037</t>
  </si>
  <si>
    <t>12038</t>
  </si>
  <si>
    <t>12039</t>
  </si>
  <si>
    <t>12040</t>
  </si>
  <si>
    <t>12041</t>
  </si>
  <si>
    <t>12042</t>
  </si>
  <si>
    <t>12043</t>
  </si>
  <si>
    <t>12044</t>
  </si>
  <si>
    <t>12045</t>
  </si>
  <si>
    <t>12046</t>
  </si>
  <si>
    <t>12047</t>
  </si>
  <si>
    <t>12048</t>
  </si>
  <si>
    <t>12049</t>
  </si>
  <si>
    <t>12050</t>
  </si>
  <si>
    <t>12051</t>
  </si>
  <si>
    <t>12052</t>
  </si>
  <si>
    <t>12053</t>
  </si>
  <si>
    <t>12054</t>
  </si>
  <si>
    <t>12055</t>
  </si>
  <si>
    <t>12056</t>
  </si>
  <si>
    <t>12057</t>
  </si>
  <si>
    <t>12058</t>
  </si>
  <si>
    <t>12059</t>
  </si>
  <si>
    <t>12060</t>
  </si>
  <si>
    <t>12061</t>
  </si>
  <si>
    <t>12062</t>
  </si>
  <si>
    <t>12063</t>
  </si>
  <si>
    <t>12064</t>
  </si>
  <si>
    <t>12065</t>
  </si>
  <si>
    <t>12066</t>
  </si>
  <si>
    <t>12067</t>
  </si>
  <si>
    <t>12068</t>
  </si>
  <si>
    <t>12069</t>
  </si>
  <si>
    <t>12070</t>
  </si>
  <si>
    <t>12071</t>
  </si>
  <si>
    <t>12072</t>
  </si>
  <si>
    <t>12073</t>
  </si>
  <si>
    <t>12074</t>
  </si>
  <si>
    <t>12075</t>
  </si>
  <si>
    <t>12076</t>
  </si>
  <si>
    <t>12077</t>
  </si>
  <si>
    <t>12078</t>
  </si>
  <si>
    <t>12079</t>
  </si>
  <si>
    <t>12080</t>
  </si>
  <si>
    <t>12081</t>
  </si>
  <si>
    <t>13001</t>
  </si>
  <si>
    <t>13002</t>
  </si>
  <si>
    <t>13003</t>
  </si>
  <si>
    <t>13004</t>
  </si>
  <si>
    <t>13005</t>
  </si>
  <si>
    <t>13006</t>
  </si>
  <si>
    <t>13007</t>
  </si>
  <si>
    <t>13008</t>
  </si>
  <si>
    <t>13009</t>
  </si>
  <si>
    <t>13010</t>
  </si>
  <si>
    <t>13011</t>
  </si>
  <si>
    <t>13012</t>
  </si>
  <si>
    <t>13013</t>
  </si>
  <si>
    <t>13014</t>
  </si>
  <si>
    <t>13015</t>
  </si>
  <si>
    <t>13016</t>
  </si>
  <si>
    <t>13017</t>
  </si>
  <si>
    <t>13018</t>
  </si>
  <si>
    <t>13019</t>
  </si>
  <si>
    <t>13020</t>
  </si>
  <si>
    <t>13021</t>
  </si>
  <si>
    <t>13022</t>
  </si>
  <si>
    <t>13023</t>
  </si>
  <si>
    <t>13024</t>
  </si>
  <si>
    <t>13025</t>
  </si>
  <si>
    <t>13026</t>
  </si>
  <si>
    <t>13027</t>
  </si>
  <si>
    <t>13028</t>
  </si>
  <si>
    <t>13029</t>
  </si>
  <si>
    <t>13030</t>
  </si>
  <si>
    <t>13031</t>
  </si>
  <si>
    <t>13032</t>
  </si>
  <si>
    <t>13033</t>
  </si>
  <si>
    <t>13034</t>
  </si>
  <si>
    <t>13035</t>
  </si>
  <si>
    <t>13036</t>
  </si>
  <si>
    <t>13037</t>
  </si>
  <si>
    <t>13038</t>
  </si>
  <si>
    <t>13039</t>
  </si>
  <si>
    <t>13040</t>
  </si>
  <si>
    <t>13041</t>
  </si>
  <si>
    <t>13042</t>
  </si>
  <si>
    <t>13043</t>
  </si>
  <si>
    <t>13044</t>
  </si>
  <si>
    <t>13045</t>
  </si>
  <si>
    <t>13046</t>
  </si>
  <si>
    <t>13047</t>
  </si>
  <si>
    <t>13048</t>
  </si>
  <si>
    <t>13049</t>
  </si>
  <si>
    <t>13050</t>
  </si>
  <si>
    <t>13051</t>
  </si>
  <si>
    <t>13052</t>
  </si>
  <si>
    <t>13053</t>
  </si>
  <si>
    <t>13054</t>
  </si>
  <si>
    <t>13055</t>
  </si>
  <si>
    <t>13056</t>
  </si>
  <si>
    <t>13057</t>
  </si>
  <si>
    <t>13058</t>
  </si>
  <si>
    <t>13059</t>
  </si>
  <si>
    <t>13060</t>
  </si>
  <si>
    <t>13061</t>
  </si>
  <si>
    <t>13062</t>
  </si>
  <si>
    <t>13063</t>
  </si>
  <si>
    <t>13064</t>
  </si>
  <si>
    <t>13065</t>
  </si>
  <si>
    <t>13066</t>
  </si>
  <si>
    <t>13067</t>
  </si>
  <si>
    <t>13068</t>
  </si>
  <si>
    <t>13069</t>
  </si>
  <si>
    <t>13070</t>
  </si>
  <si>
    <t>13071</t>
  </si>
  <si>
    <t>13072</t>
  </si>
  <si>
    <t>13073</t>
  </si>
  <si>
    <t>13074</t>
  </si>
  <si>
    <t>13075</t>
  </si>
  <si>
    <t>13076</t>
  </si>
  <si>
    <t>13077</t>
  </si>
  <si>
    <t>13078</t>
  </si>
  <si>
    <t>13079</t>
  </si>
  <si>
    <t>13080</t>
  </si>
  <si>
    <t>13081</t>
  </si>
  <si>
    <t>13082</t>
  </si>
  <si>
    <t>13083</t>
  </si>
  <si>
    <t>13084</t>
  </si>
  <si>
    <t>14001</t>
  </si>
  <si>
    <t>14002</t>
  </si>
  <si>
    <t>14003</t>
  </si>
  <si>
    <t>14004</t>
  </si>
  <si>
    <t>14005</t>
  </si>
  <si>
    <t>14006</t>
  </si>
  <si>
    <t>14007</t>
  </si>
  <si>
    <t>14008</t>
  </si>
  <si>
    <t>14009</t>
  </si>
  <si>
    <t>14010</t>
  </si>
  <si>
    <t>14011</t>
  </si>
  <si>
    <t>14012</t>
  </si>
  <si>
    <t>14013</t>
  </si>
  <si>
    <t>14014</t>
  </si>
  <si>
    <t>14015</t>
  </si>
  <si>
    <t>14016</t>
  </si>
  <si>
    <t>14017</t>
  </si>
  <si>
    <t>14018</t>
  </si>
  <si>
    <t>14019</t>
  </si>
  <si>
    <t>14020</t>
  </si>
  <si>
    <t>14021</t>
  </si>
  <si>
    <t>14022</t>
  </si>
  <si>
    <t>14023</t>
  </si>
  <si>
    <t>14024</t>
  </si>
  <si>
    <t>14025</t>
  </si>
  <si>
    <t>14026</t>
  </si>
  <si>
    <t>14027</t>
  </si>
  <si>
    <t>14028</t>
  </si>
  <si>
    <t>14029</t>
  </si>
  <si>
    <t>14030</t>
  </si>
  <si>
    <t>14031</t>
  </si>
  <si>
    <t>14032</t>
  </si>
  <si>
    <t>14033</t>
  </si>
  <si>
    <t>14034</t>
  </si>
  <si>
    <t>14035</t>
  </si>
  <si>
    <t>14036</t>
  </si>
  <si>
    <t>14037</t>
  </si>
  <si>
    <t>14038</t>
  </si>
  <si>
    <t>14039</t>
  </si>
  <si>
    <t>14040</t>
  </si>
  <si>
    <t>14041</t>
  </si>
  <si>
    <t>14042</t>
  </si>
  <si>
    <t>14043</t>
  </si>
  <si>
    <t>14044</t>
  </si>
  <si>
    <t>14045</t>
  </si>
  <si>
    <t>14046</t>
  </si>
  <si>
    <t>14047</t>
  </si>
  <si>
    <t>14048</t>
  </si>
  <si>
    <t>14049</t>
  </si>
  <si>
    <t>14050</t>
  </si>
  <si>
    <t>14051</t>
  </si>
  <si>
    <t>14052</t>
  </si>
  <si>
    <t>14053</t>
  </si>
  <si>
    <t>14054</t>
  </si>
  <si>
    <t>14055</t>
  </si>
  <si>
    <t>14056</t>
  </si>
  <si>
    <t>14057</t>
  </si>
  <si>
    <t>14058</t>
  </si>
  <si>
    <t>14059</t>
  </si>
  <si>
    <t>14060</t>
  </si>
  <si>
    <t>14061</t>
  </si>
  <si>
    <t>14062</t>
  </si>
  <si>
    <t>14063</t>
  </si>
  <si>
    <t>14064</t>
  </si>
  <si>
    <t>14065</t>
  </si>
  <si>
    <t>14066</t>
  </si>
  <si>
    <t>14067</t>
  </si>
  <si>
    <t>14068</t>
  </si>
  <si>
    <t>14069</t>
  </si>
  <si>
    <t>14070</t>
  </si>
  <si>
    <t>14071</t>
  </si>
  <si>
    <t>14072</t>
  </si>
  <si>
    <t>14073</t>
  </si>
  <si>
    <t>14074</t>
  </si>
  <si>
    <t>14075</t>
  </si>
  <si>
    <t>14076</t>
  </si>
  <si>
    <t>14077</t>
  </si>
  <si>
    <t>14078</t>
  </si>
  <si>
    <t>14079</t>
  </si>
  <si>
    <t>14080</t>
  </si>
  <si>
    <t>14081</t>
  </si>
  <si>
    <t>14082</t>
  </si>
  <si>
    <t>14083</t>
  </si>
  <si>
    <t>14084</t>
  </si>
  <si>
    <t>14085</t>
  </si>
  <si>
    <t>14086</t>
  </si>
  <si>
    <t>14087</t>
  </si>
  <si>
    <t>14088</t>
  </si>
  <si>
    <t>14089</t>
  </si>
  <si>
    <t>14090</t>
  </si>
  <si>
    <t>14091</t>
  </si>
  <si>
    <t>14092</t>
  </si>
  <si>
    <t>14093</t>
  </si>
  <si>
    <t>14094</t>
  </si>
  <si>
    <t>14095</t>
  </si>
  <si>
    <t>14096</t>
  </si>
  <si>
    <t>14097</t>
  </si>
  <si>
    <t>14098</t>
  </si>
  <si>
    <t>14099</t>
  </si>
  <si>
    <t>14100</t>
  </si>
  <si>
    <t>14101</t>
  </si>
  <si>
    <t>14102</t>
  </si>
  <si>
    <t>14103</t>
  </si>
  <si>
    <t>14104</t>
  </si>
  <si>
    <t>14105</t>
  </si>
  <si>
    <t>14106</t>
  </si>
  <si>
    <t>14107</t>
  </si>
  <si>
    <t>14108</t>
  </si>
  <si>
    <t>14109</t>
  </si>
  <si>
    <t>14110</t>
  </si>
  <si>
    <t>14111</t>
  </si>
  <si>
    <t>14112</t>
  </si>
  <si>
    <t>14113</t>
  </si>
  <si>
    <t>14114</t>
  </si>
  <si>
    <t>14115</t>
  </si>
  <si>
    <t>14116</t>
  </si>
  <si>
    <t>14117</t>
  </si>
  <si>
    <t>14118</t>
  </si>
  <si>
    <t>14119</t>
  </si>
  <si>
    <t>14120</t>
  </si>
  <si>
    <t>14121</t>
  </si>
  <si>
    <t>14122</t>
  </si>
  <si>
    <t>14123</t>
  </si>
  <si>
    <t>14124</t>
  </si>
  <si>
    <t>14125</t>
  </si>
  <si>
    <t>15001</t>
  </si>
  <si>
    <t>15002</t>
  </si>
  <si>
    <t>15003</t>
  </si>
  <si>
    <t>15004</t>
  </si>
  <si>
    <t>15005</t>
  </si>
  <si>
    <t>15006</t>
  </si>
  <si>
    <t>15007</t>
  </si>
  <si>
    <t>15008</t>
  </si>
  <si>
    <t>15009</t>
  </si>
  <si>
    <t>15010</t>
  </si>
  <si>
    <t>15011</t>
  </si>
  <si>
    <t>15012</t>
  </si>
  <si>
    <t>15013</t>
  </si>
  <si>
    <t>15014</t>
  </si>
  <si>
    <t>15015</t>
  </si>
  <si>
    <t>15016</t>
  </si>
  <si>
    <t>15017</t>
  </si>
  <si>
    <t>15018</t>
  </si>
  <si>
    <t>15019</t>
  </si>
  <si>
    <t>15020</t>
  </si>
  <si>
    <t>15021</t>
  </si>
  <si>
    <t>15022</t>
  </si>
  <si>
    <t>15023</t>
  </si>
  <si>
    <t>15024</t>
  </si>
  <si>
    <t>15025</t>
  </si>
  <si>
    <t>15026</t>
  </si>
  <si>
    <t>15027</t>
  </si>
  <si>
    <t>15028</t>
  </si>
  <si>
    <t>15029</t>
  </si>
  <si>
    <t>15030</t>
  </si>
  <si>
    <t>15031</t>
  </si>
  <si>
    <t>15032</t>
  </si>
  <si>
    <t>15033</t>
  </si>
  <si>
    <t>15034</t>
  </si>
  <si>
    <t>15035</t>
  </si>
  <si>
    <t>15036</t>
  </si>
  <si>
    <t>15037</t>
  </si>
  <si>
    <t>15038</t>
  </si>
  <si>
    <t>15039</t>
  </si>
  <si>
    <t>15040</t>
  </si>
  <si>
    <t>15041</t>
  </si>
  <si>
    <t>15042</t>
  </si>
  <si>
    <t>15043</t>
  </si>
  <si>
    <t>15044</t>
  </si>
  <si>
    <t>15045</t>
  </si>
  <si>
    <t>15046</t>
  </si>
  <si>
    <t>15047</t>
  </si>
  <si>
    <t>15048</t>
  </si>
  <si>
    <t>15049</t>
  </si>
  <si>
    <t>15050</t>
  </si>
  <si>
    <t>15051</t>
  </si>
  <si>
    <t>15052</t>
  </si>
  <si>
    <t>15053</t>
  </si>
  <si>
    <t>15054</t>
  </si>
  <si>
    <t>15055</t>
  </si>
  <si>
    <t>15056</t>
  </si>
  <si>
    <t>15057</t>
  </si>
  <si>
    <t>15058</t>
  </si>
  <si>
    <t>15059</t>
  </si>
  <si>
    <t>15060</t>
  </si>
  <si>
    <t>15061</t>
  </si>
  <si>
    <t>15062</t>
  </si>
  <si>
    <t>15063</t>
  </si>
  <si>
    <t>15064</t>
  </si>
  <si>
    <t>15065</t>
  </si>
  <si>
    <t>15066</t>
  </si>
  <si>
    <t>15067</t>
  </si>
  <si>
    <t>15068</t>
  </si>
  <si>
    <t>15069</t>
  </si>
  <si>
    <t>15070</t>
  </si>
  <si>
    <t>15071</t>
  </si>
  <si>
    <t>15072</t>
  </si>
  <si>
    <t>15073</t>
  </si>
  <si>
    <t>15074</t>
  </si>
  <si>
    <t>15075</t>
  </si>
  <si>
    <t>15076</t>
  </si>
  <si>
    <t>15077</t>
  </si>
  <si>
    <t>15078</t>
  </si>
  <si>
    <t>15079</t>
  </si>
  <si>
    <t>15080</t>
  </si>
  <si>
    <t>15081</t>
  </si>
  <si>
    <t>15082</t>
  </si>
  <si>
    <t>15083</t>
  </si>
  <si>
    <t>15084</t>
  </si>
  <si>
    <t>15085</t>
  </si>
  <si>
    <t>15086</t>
  </si>
  <si>
    <t>15087</t>
  </si>
  <si>
    <t>15088</t>
  </si>
  <si>
    <t>15089</t>
  </si>
  <si>
    <t>15090</t>
  </si>
  <si>
    <t>15091</t>
  </si>
  <si>
    <t>15092</t>
  </si>
  <si>
    <t>15093</t>
  </si>
  <si>
    <t>15094</t>
  </si>
  <si>
    <t>15095</t>
  </si>
  <si>
    <t>15096</t>
  </si>
  <si>
    <t>15097</t>
  </si>
  <si>
    <t>15098</t>
  </si>
  <si>
    <t>15099</t>
  </si>
  <si>
    <t>15100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</si>
  <si>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</si>
  <si>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</si>
  <si>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</si>
  <si>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</si>
  <si>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</si>
  <si>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</si>
  <si>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</si>
  <si>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</si>
  <si>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</si>
  <si>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</si>
  <si>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</si>
  <si>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</si>
  <si>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</si>
  <si>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</si>
  <si>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</si>
  <si>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</si>
  <si>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</si>
  <si>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</si>
  <si>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</si>
  <si>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</si>
  <si>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15121</t>
  </si>
  <si>
    <t>15122</t>
  </si>
  <si>
    <t>15123</t>
  </si>
  <si>
    <t>15124</t>
  </si>
  <si>
    <t>15125</t>
  </si>
  <si>
    <t>16001</t>
  </si>
  <si>
    <t>16002</t>
  </si>
  <si>
    <t>16003</t>
  </si>
  <si>
    <t>16004</t>
  </si>
  <si>
    <t>16005</t>
  </si>
  <si>
    <t>16006</t>
  </si>
  <si>
    <t>16007</t>
  </si>
  <si>
    <t>16008</t>
  </si>
  <si>
    <t>16009</t>
  </si>
  <si>
    <t>16010</t>
  </si>
  <si>
    <t>16011</t>
  </si>
  <si>
    <t>16012</t>
  </si>
  <si>
    <t>16013</t>
  </si>
  <si>
    <t>16014</t>
  </si>
  <si>
    <t>16015</t>
  </si>
  <si>
    <t>16016</t>
  </si>
  <si>
    <t>16017</t>
  </si>
  <si>
    <t>16018</t>
  </si>
  <si>
    <t>16019</t>
  </si>
  <si>
    <t>16020</t>
  </si>
  <si>
    <t>16021</t>
  </si>
  <si>
    <t>16022</t>
  </si>
  <si>
    <t>16023</t>
  </si>
  <si>
    <t>16024</t>
  </si>
  <si>
    <t>16025</t>
  </si>
  <si>
    <t>16026</t>
  </si>
  <si>
    <t>16027</t>
  </si>
  <si>
    <t>16028</t>
  </si>
  <si>
    <t>16029</t>
  </si>
  <si>
    <t>16030</t>
  </si>
  <si>
    <t>16031</t>
  </si>
  <si>
    <t>16032</t>
  </si>
  <si>
    <t>16033</t>
  </si>
  <si>
    <t>16034</t>
  </si>
  <si>
    <t>16035</t>
  </si>
  <si>
    <t>16036</t>
  </si>
  <si>
    <t>16037</t>
  </si>
  <si>
    <t>16038</t>
  </si>
  <si>
    <t>16039</t>
  </si>
  <si>
    <t>16040</t>
  </si>
  <si>
    <t>16041</t>
  </si>
  <si>
    <t>16042</t>
  </si>
  <si>
    <t>16043</t>
  </si>
  <si>
    <t>16044</t>
  </si>
  <si>
    <t>16045</t>
  </si>
  <si>
    <t>16046</t>
  </si>
  <si>
    <t>16047</t>
  </si>
  <si>
    <t>16048</t>
  </si>
  <si>
    <t>16049</t>
  </si>
  <si>
    <t>16050</t>
  </si>
  <si>
    <t>16051</t>
  </si>
  <si>
    <t>16052</t>
  </si>
  <si>
    <t>16053</t>
  </si>
  <si>
    <t>16054</t>
  </si>
  <si>
    <t>16055</t>
  </si>
  <si>
    <t>16056</t>
  </si>
  <si>
    <t>16057</t>
  </si>
  <si>
    <t>16058</t>
  </si>
  <si>
    <t>16059</t>
  </si>
  <si>
    <t>16060</t>
  </si>
  <si>
    <t>16061</t>
  </si>
  <si>
    <t>16062</t>
  </si>
  <si>
    <t>16063</t>
  </si>
  <si>
    <t>16064</t>
  </si>
  <si>
    <t>16065</t>
  </si>
  <si>
    <t>16066</t>
  </si>
  <si>
    <t>16067</t>
  </si>
  <si>
    <t>16068</t>
  </si>
  <si>
    <t>16069</t>
  </si>
  <si>
    <t>16070</t>
  </si>
  <si>
    <t>16071</t>
  </si>
  <si>
    <t>16072</t>
  </si>
  <si>
    <t>16073</t>
  </si>
  <si>
    <t>16074</t>
  </si>
  <si>
    <t>16075</t>
  </si>
  <si>
    <t>16076</t>
  </si>
  <si>
    <t>16077</t>
  </si>
  <si>
    <t>16078</t>
  </si>
  <si>
    <t>16079</t>
  </si>
  <si>
    <t>16080</t>
  </si>
  <si>
    <t>16081</t>
  </si>
  <si>
    <t>16082</t>
  </si>
  <si>
    <t>16083</t>
  </si>
  <si>
    <t>16084</t>
  </si>
  <si>
    <t>16085</t>
  </si>
  <si>
    <t>16086</t>
  </si>
  <si>
    <t>16087</t>
  </si>
  <si>
    <t>16088</t>
  </si>
  <si>
    <t>16089</t>
  </si>
  <si>
    <t>16090</t>
  </si>
  <si>
    <t>16091</t>
  </si>
  <si>
    <t>16092</t>
  </si>
  <si>
    <t>16093</t>
  </si>
  <si>
    <t>16094</t>
  </si>
  <si>
    <t>16095</t>
  </si>
  <si>
    <t>16096</t>
  </si>
  <si>
    <t>16097</t>
  </si>
  <si>
    <t>16098</t>
  </si>
  <si>
    <t>16099</t>
  </si>
  <si>
    <t>16100</t>
  </si>
  <si>
    <t>16101</t>
  </si>
  <si>
    <t>16102</t>
  </si>
  <si>
    <t>16103</t>
  </si>
  <si>
    <t>16104</t>
  </si>
  <si>
    <t>16105</t>
  </si>
  <si>
    <t>16106</t>
  </si>
  <si>
    <t>16107</t>
  </si>
  <si>
    <t>16108</t>
  </si>
  <si>
    <t>16109</t>
  </si>
  <si>
    <t>16110</t>
  </si>
  <si>
    <t>16111</t>
  </si>
  <si>
    <t>16112</t>
  </si>
  <si>
    <t>16113</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</si>
  <si>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</si>
  <si>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</si>
  <si>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</si>
  <si>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</si>
  <si>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</si>
  <si>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</si>
  <si>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</si>
  <si>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</si>
  <si>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</si>
  <si>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</si>
  <si>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</si>
  <si>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</si>
  <si>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</si>
  <si>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</si>
  <si>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</si>
  <si>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</si>
  <si>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</si>
  <si>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</si>
  <si>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</si>
  <si>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</si>
  <si>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</si>
  <si>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17022</t>
  </si>
  <si>
    <t>17023</t>
  </si>
  <si>
    <t>17024</t>
  </si>
  <si>
    <t>17025</t>
  </si>
  <si>
    <t>17026</t>
  </si>
  <si>
    <t>17027</t>
  </si>
  <si>
    <t>17028</t>
  </si>
  <si>
    <t>17029</t>
  </si>
  <si>
    <t>17030</t>
  </si>
  <si>
    <t>17031</t>
  </si>
  <si>
    <t>17032</t>
  </si>
  <si>
    <t>17033</t>
  </si>
  <si>
    <t>17034</t>
  </si>
  <si>
    <t>17035</t>
  </si>
  <si>
    <t>17036</t>
  </si>
  <si>
    <t>18001</t>
  </si>
  <si>
    <t>18002</t>
  </si>
  <si>
    <t>18003</t>
  </si>
  <si>
    <t>18004</t>
  </si>
  <si>
    <t>18005</t>
  </si>
  <si>
    <t>18006</t>
  </si>
  <si>
    <t>18007</t>
  </si>
  <si>
    <t>18008</t>
  </si>
  <si>
    <t>18009</t>
  </si>
  <si>
    <t>18010</t>
  </si>
  <si>
    <t>18011</t>
  </si>
  <si>
    <t>18012</t>
  </si>
  <si>
    <t>18013</t>
  </si>
  <si>
    <t>18014</t>
  </si>
  <si>
    <t>18015</t>
  </si>
  <si>
    <t>18016</t>
  </si>
  <si>
    <t>18017</t>
  </si>
  <si>
    <t>18018</t>
  </si>
  <si>
    <t>18019</t>
  </si>
  <si>
    <t>18020</t>
  </si>
  <si>
    <t>19001</t>
  </si>
  <si>
    <t>19002</t>
  </si>
  <si>
    <t>19003</t>
  </si>
  <si>
    <t>19004</t>
  </si>
  <si>
    <t>19005</t>
  </si>
  <si>
    <t>19006</t>
  </si>
  <si>
    <t>19007</t>
  </si>
  <si>
    <t>19008</t>
  </si>
  <si>
    <t>19009</t>
  </si>
  <si>
    <t>19010</t>
  </si>
  <si>
    <t>19011</t>
  </si>
  <si>
    <t>19012</t>
  </si>
  <si>
    <t>19013</t>
  </si>
  <si>
    <t>19014</t>
  </si>
  <si>
    <t>19015</t>
  </si>
  <si>
    <t>19016</t>
  </si>
  <si>
    <t>19017</t>
  </si>
  <si>
    <t>19018</t>
  </si>
  <si>
    <t>19019</t>
  </si>
  <si>
    <t>19020</t>
  </si>
  <si>
    <t>19021</t>
  </si>
  <si>
    <t>19022</t>
  </si>
  <si>
    <t>19023</t>
  </si>
  <si>
    <t>19024</t>
  </si>
  <si>
    <t>19025</t>
  </si>
  <si>
    <t>19026</t>
  </si>
  <si>
    <t>19027</t>
  </si>
  <si>
    <t>19028</t>
  </si>
  <si>
    <t>19029</t>
  </si>
  <si>
    <t>19030</t>
  </si>
  <si>
    <t>19031</t>
  </si>
  <si>
    <t>19032</t>
  </si>
  <si>
    <t>19033</t>
  </si>
  <si>
    <t>19034</t>
  </si>
  <si>
    <t>19035</t>
  </si>
  <si>
    <t>19036</t>
  </si>
  <si>
    <t>19037</t>
  </si>
  <si>
    <t>19038</t>
  </si>
  <si>
    <t>19039</t>
  </si>
  <si>
    <t>19040</t>
  </si>
  <si>
    <t>19041</t>
  </si>
  <si>
    <t>19042</t>
  </si>
  <si>
    <t>19043</t>
  </si>
  <si>
    <t>19044</t>
  </si>
  <si>
    <t>19045</t>
  </si>
  <si>
    <t>19046</t>
  </si>
  <si>
    <t>19047</t>
  </si>
  <si>
    <t>19048</t>
  </si>
  <si>
    <t>19049</t>
  </si>
  <si>
    <t>19050</t>
  </si>
  <si>
    <t>19051</t>
  </si>
  <si>
    <t>20001</t>
  </si>
  <si>
    <t>20002</t>
  </si>
  <si>
    <t>20003</t>
  </si>
  <si>
    <t>20004</t>
  </si>
  <si>
    <t>20005</t>
  </si>
  <si>
    <t>20006</t>
  </si>
  <si>
    <t>20007</t>
  </si>
  <si>
    <t>20008</t>
  </si>
  <si>
    <t>20009</t>
  </si>
  <si>
    <t>20010</t>
  </si>
  <si>
    <t>20011</t>
  </si>
  <si>
    <t>20012</t>
  </si>
  <si>
    <t>20013</t>
  </si>
  <si>
    <t>20014</t>
  </si>
  <si>
    <t>20015</t>
  </si>
  <si>
    <t>20016</t>
  </si>
  <si>
    <t>20017</t>
  </si>
  <si>
    <t>20018</t>
  </si>
  <si>
    <t>20019</t>
  </si>
  <si>
    <t>20020</t>
  </si>
  <si>
    <t>20021</t>
  </si>
  <si>
    <t>20022</t>
  </si>
  <si>
    <t>20023</t>
  </si>
  <si>
    <t>20024</t>
  </si>
  <si>
    <t>20025</t>
  </si>
  <si>
    <t>20026</t>
  </si>
  <si>
    <t>20027</t>
  </si>
  <si>
    <t>20028</t>
  </si>
  <si>
    <t>20029</t>
  </si>
  <si>
    <t>20030</t>
  </si>
  <si>
    <t>20031</t>
  </si>
  <si>
    <t>20032</t>
  </si>
  <si>
    <t>20033</t>
  </si>
  <si>
    <t>20034</t>
  </si>
  <si>
    <t>20035</t>
  </si>
  <si>
    <t>20036</t>
  </si>
  <si>
    <t>20037</t>
  </si>
  <si>
    <t>20038</t>
  </si>
  <si>
    <t>20039</t>
  </si>
  <si>
    <t>20040</t>
  </si>
  <si>
    <t>20041</t>
  </si>
  <si>
    <t>20042</t>
  </si>
  <si>
    <t>20043</t>
  </si>
  <si>
    <t>20044</t>
  </si>
  <si>
    <t>20045</t>
  </si>
  <si>
    <t>20046</t>
  </si>
  <si>
    <t>20047</t>
  </si>
  <si>
    <t>20048</t>
  </si>
  <si>
    <t>20049</t>
  </si>
  <si>
    <t>20050</t>
  </si>
  <si>
    <t>20051</t>
  </si>
  <si>
    <t>20052</t>
  </si>
  <si>
    <t>20053</t>
  </si>
  <si>
    <t>20054</t>
  </si>
  <si>
    <t>20055</t>
  </si>
  <si>
    <t>20056</t>
  </si>
  <si>
    <t>20057</t>
  </si>
  <si>
    <t>20058</t>
  </si>
  <si>
    <t>20059</t>
  </si>
  <si>
    <t>20060</t>
  </si>
  <si>
    <t>20061</t>
  </si>
  <si>
    <t>20062</t>
  </si>
  <si>
    <t>20063</t>
  </si>
  <si>
    <t>20064</t>
  </si>
  <si>
    <t>20065</t>
  </si>
  <si>
    <t>20066</t>
  </si>
  <si>
    <t>20067</t>
  </si>
  <si>
    <t>20068</t>
  </si>
  <si>
    <t>20069</t>
  </si>
  <si>
    <t>20070</t>
  </si>
  <si>
    <t>20071</t>
  </si>
  <si>
    <t>20072</t>
  </si>
  <si>
    <t>20073</t>
  </si>
  <si>
    <t>20074</t>
  </si>
  <si>
    <t>20075</t>
  </si>
  <si>
    <t>20076</t>
  </si>
  <si>
    <t>20077</t>
  </si>
  <si>
    <t>20078</t>
  </si>
  <si>
    <t>20079</t>
  </si>
  <si>
    <t>20080</t>
  </si>
  <si>
    <t>20081</t>
  </si>
  <si>
    <t>20082</t>
  </si>
  <si>
    <t>20083</t>
  </si>
  <si>
    <t>20084</t>
  </si>
  <si>
    <t>20085</t>
  </si>
  <si>
    <t>20086</t>
  </si>
  <si>
    <t>20087</t>
  </si>
  <si>
    <t>20088</t>
  </si>
  <si>
    <t>20089</t>
  </si>
  <si>
    <t>20090</t>
  </si>
  <si>
    <t>20091</t>
  </si>
  <si>
    <t>20092</t>
  </si>
  <si>
    <t>20093</t>
  </si>
  <si>
    <t>20094</t>
  </si>
  <si>
    <t>20095</t>
  </si>
  <si>
    <t>20096</t>
  </si>
  <si>
    <t>20097</t>
  </si>
  <si>
    <t>20098</t>
  </si>
  <si>
    <t>20099</t>
  </si>
  <si>
    <t>20100</t>
  </si>
  <si>
    <t>20101</t>
  </si>
  <si>
    <t>20102</t>
  </si>
  <si>
    <t>20103</t>
  </si>
  <si>
    <t>20104</t>
  </si>
  <si>
    <t>20105</t>
  </si>
  <si>
    <t>20106</t>
  </si>
  <si>
    <t>20107</t>
  </si>
  <si>
    <t>20108</t>
  </si>
  <si>
    <t>20109</t>
  </si>
  <si>
    <t>20110</t>
  </si>
  <si>
    <t>20111</t>
  </si>
  <si>
    <t>20112</t>
  </si>
  <si>
    <t>20113</t>
  </si>
  <si>
    <t>20114</t>
  </si>
  <si>
    <t>20115</t>
  </si>
  <si>
    <t>20116</t>
  </si>
  <si>
    <t>20117</t>
  </si>
  <si>
    <t>20118</t>
  </si>
  <si>
    <t>20119</t>
  </si>
  <si>
    <t>20120</t>
  </si>
  <si>
    <t>20121</t>
  </si>
  <si>
    <t>20122</t>
  </si>
  <si>
    <t>20123</t>
  </si>
  <si>
    <t>20124</t>
  </si>
  <si>
    <t>20125</t>
  </si>
  <si>
    <t>20126</t>
  </si>
  <si>
    <t>20127</t>
  </si>
  <si>
    <t>20128</t>
  </si>
  <si>
    <t>20129</t>
  </si>
  <si>
    <t>20130</t>
  </si>
  <si>
    <t>20131</t>
  </si>
  <si>
    <t>20132</t>
  </si>
  <si>
    <t>20133</t>
  </si>
  <si>
    <t>20134</t>
  </si>
  <si>
    <t>20135</t>
  </si>
  <si>
    <t>20136</t>
  </si>
  <si>
    <t>20137</t>
  </si>
  <si>
    <t>20138</t>
  </si>
  <si>
    <t>20139</t>
  </si>
  <si>
    <t>20140</t>
  </si>
  <si>
    <t>20141</t>
  </si>
  <si>
    <t>20142</t>
  </si>
  <si>
    <t>20143</t>
  </si>
  <si>
    <t>20144</t>
  </si>
  <si>
    <t>20145</t>
  </si>
  <si>
    <t>20146</t>
  </si>
  <si>
    <t>20147</t>
  </si>
  <si>
    <t>20148</t>
  </si>
  <si>
    <t>20149</t>
  </si>
  <si>
    <t>20150</t>
  </si>
  <si>
    <t>20151</t>
  </si>
  <si>
    <t>20152</t>
  </si>
  <si>
    <t>20153</t>
  </si>
  <si>
    <t>20154</t>
  </si>
  <si>
    <t>20155</t>
  </si>
  <si>
    <t>20156</t>
  </si>
  <si>
    <t>20157</t>
  </si>
  <si>
    <t>20158</t>
  </si>
  <si>
    <t>20159</t>
  </si>
  <si>
    <t>20160</t>
  </si>
  <si>
    <t>20161</t>
  </si>
  <si>
    <t>20162</t>
  </si>
  <si>
    <t>20163</t>
  </si>
  <si>
    <t>20164</t>
  </si>
  <si>
    <t>20165</t>
  </si>
  <si>
    <t>20166</t>
  </si>
  <si>
    <t>20167</t>
  </si>
  <si>
    <t>20168</t>
  </si>
  <si>
    <t>20169</t>
  </si>
  <si>
    <t>20170</t>
  </si>
  <si>
    <t>20171</t>
  </si>
  <si>
    <t>20172</t>
  </si>
  <si>
    <t>20173</t>
  </si>
  <si>
    <t>20174</t>
  </si>
  <si>
    <t>20175</t>
  </si>
  <si>
    <t>20176</t>
  </si>
  <si>
    <t>20177</t>
  </si>
  <si>
    <t>20178</t>
  </si>
  <si>
    <t>20179</t>
  </si>
  <si>
    <t>20180</t>
  </si>
  <si>
    <t>20181</t>
  </si>
  <si>
    <t>20182</t>
  </si>
  <si>
    <t>20183</t>
  </si>
  <si>
    <t>20184</t>
  </si>
  <si>
    <t>20185</t>
  </si>
  <si>
    <t>20186</t>
  </si>
  <si>
    <t>20187</t>
  </si>
  <si>
    <t>20188</t>
  </si>
  <si>
    <t>20189</t>
  </si>
  <si>
    <t>20190</t>
  </si>
  <si>
    <t>20191</t>
  </si>
  <si>
    <t>20192</t>
  </si>
  <si>
    <t>20193</t>
  </si>
  <si>
    <t>20194</t>
  </si>
  <si>
    <t>20195</t>
  </si>
  <si>
    <t>20196</t>
  </si>
  <si>
    <t>20197</t>
  </si>
  <si>
    <t>20198</t>
  </si>
  <si>
    <t>20199</t>
  </si>
  <si>
    <t>20200</t>
  </si>
  <si>
    <t>20201</t>
  </si>
  <si>
    <t>20202</t>
  </si>
  <si>
    <t>20203</t>
  </si>
  <si>
    <t>20204</t>
  </si>
  <si>
    <t>20205</t>
  </si>
  <si>
    <t>20206</t>
  </si>
  <si>
    <t>20207</t>
  </si>
  <si>
    <t>20208</t>
  </si>
  <si>
    <t>20209</t>
  </si>
  <si>
    <t>20210</t>
  </si>
  <si>
    <t>20211</t>
  </si>
  <si>
    <t>20212</t>
  </si>
  <si>
    <t>20213</t>
  </si>
  <si>
    <t>20214</t>
  </si>
  <si>
    <t>20215</t>
  </si>
  <si>
    <t>20216</t>
  </si>
  <si>
    <t>20217</t>
  </si>
  <si>
    <t>20218</t>
  </si>
  <si>
    <t>20219</t>
  </si>
  <si>
    <t>20220</t>
  </si>
  <si>
    <t>20221</t>
  </si>
  <si>
    <t>20222</t>
  </si>
  <si>
    <t>20223</t>
  </si>
  <si>
    <t>20224</t>
  </si>
  <si>
    <t>20225</t>
  </si>
  <si>
    <t>20226</t>
  </si>
  <si>
    <t>20227</t>
  </si>
  <si>
    <t>20228</t>
  </si>
  <si>
    <t>20229</t>
  </si>
  <si>
    <t>20230</t>
  </si>
  <si>
    <t>20231</t>
  </si>
  <si>
    <t>20232</t>
  </si>
  <si>
    <t>20233</t>
  </si>
  <si>
    <t>20234</t>
  </si>
  <si>
    <t>20235</t>
  </si>
  <si>
    <t>20236</t>
  </si>
  <si>
    <t>20237</t>
  </si>
  <si>
    <t>20238</t>
  </si>
  <si>
    <t>20239</t>
  </si>
  <si>
    <t>20240</t>
  </si>
  <si>
    <t>20241</t>
  </si>
  <si>
    <t>20242</t>
  </si>
  <si>
    <t>20243</t>
  </si>
  <si>
    <t>20244</t>
  </si>
  <si>
    <t>20245</t>
  </si>
  <si>
    <t>20246</t>
  </si>
  <si>
    <t>20247</t>
  </si>
  <si>
    <t>20248</t>
  </si>
  <si>
    <t>20249</t>
  </si>
  <si>
    <t>20250</t>
  </si>
  <si>
    <t>20251</t>
  </si>
  <si>
    <t>20252</t>
  </si>
  <si>
    <t>20253</t>
  </si>
  <si>
    <t>20254</t>
  </si>
  <si>
    <t>20255</t>
  </si>
  <si>
    <t>20256</t>
  </si>
  <si>
    <t>20257</t>
  </si>
  <si>
    <t>20258</t>
  </si>
  <si>
    <t>20259</t>
  </si>
  <si>
    <t>20260</t>
  </si>
  <si>
    <t>20261</t>
  </si>
  <si>
    <t>20262</t>
  </si>
  <si>
    <t>20263</t>
  </si>
  <si>
    <t>20264</t>
  </si>
  <si>
    <t>20265</t>
  </si>
  <si>
    <t>20266</t>
  </si>
  <si>
    <t>20267</t>
  </si>
  <si>
    <t>20268</t>
  </si>
  <si>
    <t>20269</t>
  </si>
  <si>
    <t>20270</t>
  </si>
  <si>
    <t>20271</t>
  </si>
  <si>
    <t>20272</t>
  </si>
  <si>
    <t>20273</t>
  </si>
  <si>
    <t>20274</t>
  </si>
  <si>
    <t>20275</t>
  </si>
  <si>
    <t>20276</t>
  </si>
  <si>
    <t>20277</t>
  </si>
  <si>
    <t>20278</t>
  </si>
  <si>
    <t>20279</t>
  </si>
  <si>
    <t>20280</t>
  </si>
  <si>
    <t>20281</t>
  </si>
  <si>
    <t>20282</t>
  </si>
  <si>
    <t>20283</t>
  </si>
  <si>
    <t>20284</t>
  </si>
  <si>
    <t>20285</t>
  </si>
  <si>
    <t>20286</t>
  </si>
  <si>
    <t>20287</t>
  </si>
  <si>
    <t>20288</t>
  </si>
  <si>
    <t>20289</t>
  </si>
  <si>
    <t>20290</t>
  </si>
  <si>
    <t>20291</t>
  </si>
  <si>
    <t>20292</t>
  </si>
  <si>
    <t>20293</t>
  </si>
  <si>
    <t>20294</t>
  </si>
  <si>
    <t>20295</t>
  </si>
  <si>
    <t>20296</t>
  </si>
  <si>
    <t>20297</t>
  </si>
  <si>
    <t>20298</t>
  </si>
  <si>
    <t>20299</t>
  </si>
  <si>
    <t>20300</t>
  </si>
  <si>
    <t>20301</t>
  </si>
  <si>
    <t>20302</t>
  </si>
  <si>
    <t>20303</t>
  </si>
  <si>
    <t>20304</t>
  </si>
  <si>
    <t>20305</t>
  </si>
  <si>
    <t>20306</t>
  </si>
  <si>
    <t>20307</t>
  </si>
  <si>
    <t>20308</t>
  </si>
  <si>
    <t>20309</t>
  </si>
  <si>
    <t>20310</t>
  </si>
  <si>
    <t>20311</t>
  </si>
  <si>
    <t>20312</t>
  </si>
  <si>
    <t>20313</t>
  </si>
  <si>
    <t>20314</t>
  </si>
  <si>
    <t>20315</t>
  </si>
  <si>
    <t>20316</t>
  </si>
  <si>
    <t>20317</t>
  </si>
  <si>
    <t>20318</t>
  </si>
  <si>
    <t>20319</t>
  </si>
  <si>
    <t>20320</t>
  </si>
  <si>
    <t>20321</t>
  </si>
  <si>
    <t>20322</t>
  </si>
  <si>
    <t>20323</t>
  </si>
  <si>
    <t>20324</t>
  </si>
  <si>
    <t>20325</t>
  </si>
  <si>
    <t>20326</t>
  </si>
  <si>
    <t>20327</t>
  </si>
  <si>
    <t>20328</t>
  </si>
  <si>
    <t>20329</t>
  </si>
  <si>
    <t>20330</t>
  </si>
  <si>
    <t>20331</t>
  </si>
  <si>
    <t>20332</t>
  </si>
  <si>
    <t>20333</t>
  </si>
  <si>
    <t>20334</t>
  </si>
  <si>
    <t>20335</t>
  </si>
  <si>
    <t>20336</t>
  </si>
  <si>
    <t>20337</t>
  </si>
  <si>
    <t>20338</t>
  </si>
  <si>
    <t>20339</t>
  </si>
  <si>
    <t>20340</t>
  </si>
  <si>
    <t>20341</t>
  </si>
  <si>
    <t>20342</t>
  </si>
  <si>
    <t>20343</t>
  </si>
  <si>
    <t>20344</t>
  </si>
  <si>
    <t>20345</t>
  </si>
  <si>
    <t>20346</t>
  </si>
  <si>
    <t>20347</t>
  </si>
  <si>
    <t>20348</t>
  </si>
  <si>
    <t>20349</t>
  </si>
  <si>
    <t>20350</t>
  </si>
  <si>
    <t>20351</t>
  </si>
  <si>
    <t>20352</t>
  </si>
  <si>
    <t>20353</t>
  </si>
  <si>
    <t>20354</t>
  </si>
  <si>
    <t>20355</t>
  </si>
  <si>
    <t>20356</t>
  </si>
  <si>
    <t>20357</t>
  </si>
  <si>
    <t>20358</t>
  </si>
  <si>
    <t>20359</t>
  </si>
  <si>
    <t>20360</t>
  </si>
  <si>
    <t>20361</t>
  </si>
  <si>
    <t>20362</t>
  </si>
  <si>
    <t>20363</t>
  </si>
  <si>
    <t>20364</t>
  </si>
  <si>
    <t>20365</t>
  </si>
  <si>
    <t>20366</t>
  </si>
  <si>
    <t>20367</t>
  </si>
  <si>
    <t>20368</t>
  </si>
  <si>
    <t>20369</t>
  </si>
  <si>
    <t>20370</t>
  </si>
  <si>
    <t>20371</t>
  </si>
  <si>
    <t>20372</t>
  </si>
  <si>
    <t>20373</t>
  </si>
  <si>
    <t>20374</t>
  </si>
  <si>
    <t>20375</t>
  </si>
  <si>
    <t>20376</t>
  </si>
  <si>
    <t>20377</t>
  </si>
  <si>
    <t>20378</t>
  </si>
  <si>
    <t>20379</t>
  </si>
  <si>
    <t>20380</t>
  </si>
  <si>
    <t>20381</t>
  </si>
  <si>
    <t>20382</t>
  </si>
  <si>
    <t>20383</t>
  </si>
  <si>
    <t>20384</t>
  </si>
  <si>
    <t>20385</t>
  </si>
  <si>
    <t>20386</t>
  </si>
  <si>
    <t>20387</t>
  </si>
  <si>
    <t>20388</t>
  </si>
  <si>
    <t>20389</t>
  </si>
  <si>
    <t>20390</t>
  </si>
  <si>
    <t>20391</t>
  </si>
  <si>
    <t>20392</t>
  </si>
  <si>
    <t>20393</t>
  </si>
  <si>
    <t>20394</t>
  </si>
  <si>
    <t>20395</t>
  </si>
  <si>
    <t>20396</t>
  </si>
  <si>
    <t>20397</t>
  </si>
  <si>
    <t>20398</t>
  </si>
  <si>
    <t>20399</t>
  </si>
  <si>
    <t>20400</t>
  </si>
  <si>
    <t>20401</t>
  </si>
  <si>
    <t>20402</t>
  </si>
  <si>
    <t>20403</t>
  </si>
  <si>
    <t>20404</t>
  </si>
  <si>
    <t>20405</t>
  </si>
  <si>
    <t>20406</t>
  </si>
  <si>
    <t>20407</t>
  </si>
  <si>
    <t>20408</t>
  </si>
  <si>
    <t>20409</t>
  </si>
  <si>
    <t>20410</t>
  </si>
  <si>
    <t>20411</t>
  </si>
  <si>
    <t>20412</t>
  </si>
  <si>
    <t>20413</t>
  </si>
  <si>
    <t>20414</t>
  </si>
  <si>
    <t>20415</t>
  </si>
  <si>
    <t>20416</t>
  </si>
  <si>
    <t>20417</t>
  </si>
  <si>
    <t>20418</t>
  </si>
  <si>
    <t>20419</t>
  </si>
  <si>
    <t>20420</t>
  </si>
  <si>
    <t>20421</t>
  </si>
  <si>
    <t>20422</t>
  </si>
  <si>
    <t>20423</t>
  </si>
  <si>
    <t>20424</t>
  </si>
  <si>
    <t>20425</t>
  </si>
  <si>
    <t>20426</t>
  </si>
  <si>
    <t>20427</t>
  </si>
  <si>
    <t>20428</t>
  </si>
  <si>
    <t>20429</t>
  </si>
  <si>
    <t>20430</t>
  </si>
  <si>
    <t>20431</t>
  </si>
  <si>
    <t>20432</t>
  </si>
  <si>
    <t>20433</t>
  </si>
  <si>
    <t>20434</t>
  </si>
  <si>
    <t>20435</t>
  </si>
  <si>
    <t>20436</t>
  </si>
  <si>
    <t>20437</t>
  </si>
  <si>
    <t>20438</t>
  </si>
  <si>
    <t>20439</t>
  </si>
  <si>
    <t>20440</t>
  </si>
  <si>
    <t>20441</t>
  </si>
  <si>
    <t>20442</t>
  </si>
  <si>
    <t>20443</t>
  </si>
  <si>
    <t>20444</t>
  </si>
  <si>
    <t>20445</t>
  </si>
  <si>
    <t>20446</t>
  </si>
  <si>
    <t>20447</t>
  </si>
  <si>
    <t>20448</t>
  </si>
  <si>
    <t>20449</t>
  </si>
  <si>
    <t>20450</t>
  </si>
  <si>
    <t>20451</t>
  </si>
  <si>
    <t>20452</t>
  </si>
  <si>
    <t>20453</t>
  </si>
  <si>
    <t>20454</t>
  </si>
  <si>
    <t>20455</t>
  </si>
  <si>
    <t>20456</t>
  </si>
  <si>
    <t>20457</t>
  </si>
  <si>
    <t>20458</t>
  </si>
  <si>
    <t>20459</t>
  </si>
  <si>
    <t>20460</t>
  </si>
  <si>
    <t>20461</t>
  </si>
  <si>
    <t>20462</t>
  </si>
  <si>
    <t>20463</t>
  </si>
  <si>
    <t>20464</t>
  </si>
  <si>
    <t>20465</t>
  </si>
  <si>
    <t>20466</t>
  </si>
  <si>
    <t>20467</t>
  </si>
  <si>
    <t>20468</t>
  </si>
  <si>
    <t>20469</t>
  </si>
  <si>
    <t>20470</t>
  </si>
  <si>
    <t>20471</t>
  </si>
  <si>
    <t>20472</t>
  </si>
  <si>
    <t>20473</t>
  </si>
  <si>
    <t>20474</t>
  </si>
  <si>
    <t>20475</t>
  </si>
  <si>
    <t>20476</t>
  </si>
  <si>
    <t>20477</t>
  </si>
  <si>
    <t>20478</t>
  </si>
  <si>
    <t>20479</t>
  </si>
  <si>
    <t>20480</t>
  </si>
  <si>
    <t>20481</t>
  </si>
  <si>
    <t>20482</t>
  </si>
  <si>
    <t>20483</t>
  </si>
  <si>
    <t>20484</t>
  </si>
  <si>
    <t>20485</t>
  </si>
  <si>
    <t>20486</t>
  </si>
  <si>
    <t>20487</t>
  </si>
  <si>
    <t>20488</t>
  </si>
  <si>
    <t>20489</t>
  </si>
  <si>
    <t>20490</t>
  </si>
  <si>
    <t>20491</t>
  </si>
  <si>
    <t>20492</t>
  </si>
  <si>
    <t>20493</t>
  </si>
  <si>
    <t>20494</t>
  </si>
  <si>
    <t>20495</t>
  </si>
  <si>
    <t>20496</t>
  </si>
  <si>
    <t>20497</t>
  </si>
  <si>
    <t>20498</t>
  </si>
  <si>
    <t>20499</t>
  </si>
  <si>
    <t>20500</t>
  </si>
  <si>
    <t>20501</t>
  </si>
  <si>
    <t>20502</t>
  </si>
  <si>
    <t>20503</t>
  </si>
  <si>
    <t>20504</t>
  </si>
  <si>
    <t>20505</t>
  </si>
  <si>
    <t>20506</t>
  </si>
  <si>
    <t>20507</t>
  </si>
  <si>
    <t>20508</t>
  </si>
  <si>
    <t>20509</t>
  </si>
  <si>
    <t>20510</t>
  </si>
  <si>
    <t>20511</t>
  </si>
  <si>
    <t>20512</t>
  </si>
  <si>
    <t>20513</t>
  </si>
  <si>
    <t>20514</t>
  </si>
  <si>
    <t>20515</t>
  </si>
  <si>
    <t>20516</t>
  </si>
  <si>
    <t>20517</t>
  </si>
  <si>
    <t>20518</t>
  </si>
  <si>
    <t>20519</t>
  </si>
  <si>
    <t>20520</t>
  </si>
  <si>
    <t>20521</t>
  </si>
  <si>
    <t>20522</t>
  </si>
  <si>
    <t>20523</t>
  </si>
  <si>
    <t>20524</t>
  </si>
  <si>
    <t>20525</t>
  </si>
  <si>
    <t>20526</t>
  </si>
  <si>
    <t>20527</t>
  </si>
  <si>
    <t>20528</t>
  </si>
  <si>
    <t>20529</t>
  </si>
  <si>
    <t>20530</t>
  </si>
  <si>
    <t>20531</t>
  </si>
  <si>
    <t>20532</t>
  </si>
  <si>
    <t>20533</t>
  </si>
  <si>
    <t>20534</t>
  </si>
  <si>
    <t>20535</t>
  </si>
  <si>
    <t>20536</t>
  </si>
  <si>
    <t>20537</t>
  </si>
  <si>
    <t>20538</t>
  </si>
  <si>
    <t>20539</t>
  </si>
  <si>
    <t>20540</t>
  </si>
  <si>
    <t>20541</t>
  </si>
  <si>
    <t>20542</t>
  </si>
  <si>
    <t>20543</t>
  </si>
  <si>
    <t>20544</t>
  </si>
  <si>
    <t>20545</t>
  </si>
  <si>
    <t>20546</t>
  </si>
  <si>
    <t>20547</t>
  </si>
  <si>
    <t>20548</t>
  </si>
  <si>
    <t>20549</t>
  </si>
  <si>
    <t>20550</t>
  </si>
  <si>
    <t>20551</t>
  </si>
  <si>
    <t>20552</t>
  </si>
  <si>
    <t>20553</t>
  </si>
  <si>
    <t>20554</t>
  </si>
  <si>
    <t>20555</t>
  </si>
  <si>
    <t>20556</t>
  </si>
  <si>
    <t>20557</t>
  </si>
  <si>
    <t>20558</t>
  </si>
  <si>
    <t>20559</t>
  </si>
  <si>
    <t>20560</t>
  </si>
  <si>
    <t>20561</t>
  </si>
  <si>
    <t>20562</t>
  </si>
  <si>
    <t>20563</t>
  </si>
  <si>
    <t>20564</t>
  </si>
  <si>
    <t>20565</t>
  </si>
  <si>
    <t>20566</t>
  </si>
  <si>
    <t>20567</t>
  </si>
  <si>
    <t>20568</t>
  </si>
  <si>
    <t>20569</t>
  </si>
  <si>
    <t>20570</t>
  </si>
  <si>
    <t>21001</t>
  </si>
  <si>
    <t>21002</t>
  </si>
  <si>
    <t>21003</t>
  </si>
  <si>
    <t>21004</t>
  </si>
  <si>
    <t>21005</t>
  </si>
  <si>
    <t>21006</t>
  </si>
  <si>
    <t>21007</t>
  </si>
  <si>
    <t>21008</t>
  </si>
  <si>
    <t>21009</t>
  </si>
  <si>
    <t>21010</t>
  </si>
  <si>
    <t>21011</t>
  </si>
  <si>
    <t>21012</t>
  </si>
  <si>
    <t>21013</t>
  </si>
  <si>
    <t>21014</t>
  </si>
  <si>
    <t>21015</t>
  </si>
  <si>
    <t>21016</t>
  </si>
  <si>
    <t>21017</t>
  </si>
  <si>
    <t>21018</t>
  </si>
  <si>
    <t>21019</t>
  </si>
  <si>
    <t>21020</t>
  </si>
  <si>
    <t>21021</t>
  </si>
  <si>
    <t>21022</t>
  </si>
  <si>
    <t>21023</t>
  </si>
  <si>
    <t>21024</t>
  </si>
  <si>
    <t>21025</t>
  </si>
  <si>
    <t>21026</t>
  </si>
  <si>
    <t>21027</t>
  </si>
  <si>
    <t>21028</t>
  </si>
  <si>
    <t>21029</t>
  </si>
  <si>
    <t>21030</t>
  </si>
  <si>
    <t>21031</t>
  </si>
  <si>
    <t>21032</t>
  </si>
  <si>
    <t>21033</t>
  </si>
  <si>
    <t>21034</t>
  </si>
  <si>
    <t>21035</t>
  </si>
  <si>
    <t>21036</t>
  </si>
  <si>
    <t>21037</t>
  </si>
  <si>
    <t>21038</t>
  </si>
  <si>
    <t>21039</t>
  </si>
  <si>
    <t>21040</t>
  </si>
  <si>
    <t>21041</t>
  </si>
  <si>
    <t>21042</t>
  </si>
  <si>
    <t>21043</t>
  </si>
  <si>
    <t>21044</t>
  </si>
  <si>
    <t>21045</t>
  </si>
  <si>
    <t>21046</t>
  </si>
  <si>
    <t>21047</t>
  </si>
  <si>
    <t>21048</t>
  </si>
  <si>
    <t>21049</t>
  </si>
  <si>
    <t>21050</t>
  </si>
  <si>
    <t>21051</t>
  </si>
  <si>
    <t>21052</t>
  </si>
  <si>
    <t>21053</t>
  </si>
  <si>
    <t>21054</t>
  </si>
  <si>
    <t>21055</t>
  </si>
  <si>
    <t>21056</t>
  </si>
  <si>
    <t>21057</t>
  </si>
  <si>
    <t>21058</t>
  </si>
  <si>
    <t>21059</t>
  </si>
  <si>
    <t>21060</t>
  </si>
  <si>
    <t>21061</t>
  </si>
  <si>
    <t>21062</t>
  </si>
  <si>
    <t>21063</t>
  </si>
  <si>
    <t>21064</t>
  </si>
  <si>
    <t>21065</t>
  </si>
  <si>
    <t>21066</t>
  </si>
  <si>
    <t>21067</t>
  </si>
  <si>
    <t>21068</t>
  </si>
  <si>
    <t>21069</t>
  </si>
  <si>
    <t>21070</t>
  </si>
  <si>
    <t>21071</t>
  </si>
  <si>
    <t>21072</t>
  </si>
  <si>
    <t>21073</t>
  </si>
  <si>
    <t>21074</t>
  </si>
  <si>
    <t>21075</t>
  </si>
  <si>
    <t>21076</t>
  </si>
  <si>
    <t>21077</t>
  </si>
  <si>
    <t>21078</t>
  </si>
  <si>
    <t>21079</t>
  </si>
  <si>
    <t>21080</t>
  </si>
  <si>
    <t>21081</t>
  </si>
  <si>
    <t>21082</t>
  </si>
  <si>
    <t>21083</t>
  </si>
  <si>
    <t>21084</t>
  </si>
  <si>
    <t>21085</t>
  </si>
  <si>
    <t>21086</t>
  </si>
  <si>
    <t>21087</t>
  </si>
  <si>
    <t>21088</t>
  </si>
  <si>
    <t>21089</t>
  </si>
  <si>
    <t>21090</t>
  </si>
  <si>
    <t>21091</t>
  </si>
  <si>
    <t>21092</t>
  </si>
  <si>
    <t>21093</t>
  </si>
  <si>
    <t>21094</t>
  </si>
  <si>
    <t>21095</t>
  </si>
  <si>
    <t>21096</t>
  </si>
  <si>
    <t>21097</t>
  </si>
  <si>
    <t>21098</t>
  </si>
  <si>
    <t>21099</t>
  </si>
  <si>
    <t>21100</t>
  </si>
  <si>
    <t>21101</t>
  </si>
  <si>
    <t>21102</t>
  </si>
  <si>
    <t>21103</t>
  </si>
  <si>
    <t>21104</t>
  </si>
  <si>
    <t>21105</t>
  </si>
  <si>
    <t>21106</t>
  </si>
  <si>
    <t>21107</t>
  </si>
  <si>
    <t>21108</t>
  </si>
  <si>
    <t>21109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</si>
  <si>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</si>
  <si>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</si>
  <si>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</si>
  <si>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</si>
  <si>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</si>
  <si>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</si>
  <si>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</si>
  <si>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</si>
  <si>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</si>
  <si>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</si>
  <si>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</si>
  <si>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</si>
  <si>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</si>
  <si>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</si>
  <si>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</si>
  <si>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</si>
  <si>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</si>
  <si>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</si>
  <si>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</si>
  <si>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</si>
  <si>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21130</t>
  </si>
  <si>
    <t>21131</t>
  </si>
  <si>
    <t>21132</t>
  </si>
  <si>
    <t>21133</t>
  </si>
  <si>
    <t>21134</t>
  </si>
  <si>
    <t>21135</t>
  </si>
  <si>
    <t>21136</t>
  </si>
  <si>
    <t>21137</t>
  </si>
  <si>
    <t>21138</t>
  </si>
  <si>
    <t>21139</t>
  </si>
  <si>
    <t>21140</t>
  </si>
  <si>
    <t>21141</t>
  </si>
  <si>
    <t>21142</t>
  </si>
  <si>
    <t>21143</t>
  </si>
  <si>
    <t>21144</t>
  </si>
  <si>
    <t>21145</t>
  </si>
  <si>
    <t>21146</t>
  </si>
  <si>
    <t>21147</t>
  </si>
  <si>
    <t>21148</t>
  </si>
  <si>
    <t>21149</t>
  </si>
  <si>
    <t>21150</t>
  </si>
  <si>
    <t>21151</t>
  </si>
  <si>
    <t>21152</t>
  </si>
  <si>
    <t>21153</t>
  </si>
  <si>
    <t>21154</t>
  </si>
  <si>
    <t>21155</t>
  </si>
  <si>
    <t>21156</t>
  </si>
  <si>
    <t>21157</t>
  </si>
  <si>
    <t>21158</t>
  </si>
  <si>
    <t>21159</t>
  </si>
  <si>
    <t>21160</t>
  </si>
  <si>
    <t>21161</t>
  </si>
  <si>
    <t>21162</t>
  </si>
  <si>
    <t>21163</t>
  </si>
  <si>
    <t>21164</t>
  </si>
  <si>
    <t>21165</t>
  </si>
  <si>
    <t>21166</t>
  </si>
  <si>
    <t>21167</t>
  </si>
  <si>
    <t>21168</t>
  </si>
  <si>
    <t>21169</t>
  </si>
  <si>
    <t>21170</t>
  </si>
  <si>
    <t>21171</t>
  </si>
  <si>
    <t>21172</t>
  </si>
  <si>
    <t>21173</t>
  </si>
  <si>
    <t>21174</t>
  </si>
  <si>
    <t>21175</t>
  </si>
  <si>
    <t>21176</t>
  </si>
  <si>
    <t>21177</t>
  </si>
  <si>
    <t>21178</t>
  </si>
  <si>
    <t>21179</t>
  </si>
  <si>
    <t>21180</t>
  </si>
  <si>
    <t>21181</t>
  </si>
  <si>
    <t>21182</t>
  </si>
  <si>
    <t>21183</t>
  </si>
  <si>
    <t>21184</t>
  </si>
  <si>
    <t>21185</t>
  </si>
  <si>
    <t>21186</t>
  </si>
  <si>
    <t>21187</t>
  </si>
  <si>
    <t>21188</t>
  </si>
  <si>
    <t>21189</t>
  </si>
  <si>
    <t>21190</t>
  </si>
  <si>
    <t>21191</t>
  </si>
  <si>
    <t>21192</t>
  </si>
  <si>
    <t>21193</t>
  </si>
  <si>
    <t>21194</t>
  </si>
  <si>
    <t>21195</t>
  </si>
  <si>
    <t>21196</t>
  </si>
  <si>
    <t>21197</t>
  </si>
  <si>
    <t>21198</t>
  </si>
  <si>
    <t>21199</t>
  </si>
  <si>
    <t>21200</t>
  </si>
  <si>
    <t>21201</t>
  </si>
  <si>
    <t>21202</t>
  </si>
  <si>
    <t>21203</t>
  </si>
  <si>
    <t>21204</t>
  </si>
  <si>
    <t>21205</t>
  </si>
  <si>
    <t>21206</t>
  </si>
  <si>
    <t>21207</t>
  </si>
  <si>
    <t>21208</t>
  </si>
  <si>
    <t>21209</t>
  </si>
  <si>
    <t>21210</t>
  </si>
  <si>
    <t>21211</t>
  </si>
  <si>
    <t>21212</t>
  </si>
  <si>
    <t>21213</t>
  </si>
  <si>
    <t>21214</t>
  </si>
  <si>
    <t>21215</t>
  </si>
  <si>
    <t>21216</t>
  </si>
  <si>
    <t>21217</t>
  </si>
  <si>
    <t>22001</t>
  </si>
  <si>
    <t>22002</t>
  </si>
  <si>
    <t>22003</t>
  </si>
  <si>
    <t>22004</t>
  </si>
  <si>
    <t>22005</t>
  </si>
  <si>
    <t>22006</t>
  </si>
  <si>
    <t>22007</t>
  </si>
  <si>
    <t>22008</t>
  </si>
  <si>
    <t>22009</t>
  </si>
  <si>
    <t>22010</t>
  </si>
  <si>
    <t>22011</t>
  </si>
  <si>
    <t>22012</t>
  </si>
  <si>
    <t>22013</t>
  </si>
  <si>
    <t>22014</t>
  </si>
  <si>
    <t>22015</t>
  </si>
  <si>
    <t>22016</t>
  </si>
  <si>
    <t>22017</t>
  </si>
  <si>
    <t>22018</t>
  </si>
  <si>
    <t>23001</t>
  </si>
  <si>
    <t>23002</t>
  </si>
  <si>
    <t>23003</t>
  </si>
  <si>
    <t>23004</t>
  </si>
  <si>
    <t>23005</t>
  </si>
  <si>
    <t>23006</t>
  </si>
  <si>
    <t>23007</t>
  </si>
  <si>
    <t>23008</t>
  </si>
  <si>
    <t>23009</t>
  </si>
  <si>
    <t>23010</t>
  </si>
  <si>
    <t>23011</t>
  </si>
  <si>
    <t>24001</t>
  </si>
  <si>
    <t>24002</t>
  </si>
  <si>
    <t>24003</t>
  </si>
  <si>
    <t>24004</t>
  </si>
  <si>
    <t>24005</t>
  </si>
  <si>
    <t>24006</t>
  </si>
  <si>
    <t>24007</t>
  </si>
  <si>
    <t>24008</t>
  </si>
  <si>
    <t>24009</t>
  </si>
  <si>
    <t>24010</t>
  </si>
  <si>
    <t>24011</t>
  </si>
  <si>
    <t>24012</t>
  </si>
  <si>
    <t>24013</t>
  </si>
  <si>
    <t>24014</t>
  </si>
  <si>
    <t>24015</t>
  </si>
  <si>
    <t>24016</t>
  </si>
  <si>
    <t>24017</t>
  </si>
  <si>
    <t>24018</t>
  </si>
  <si>
    <t>24019</t>
  </si>
  <si>
    <t>24020</t>
  </si>
  <si>
    <t>24021</t>
  </si>
  <si>
    <t>24022</t>
  </si>
  <si>
    <t>24023</t>
  </si>
  <si>
    <t>24024</t>
  </si>
  <si>
    <t>24025</t>
  </si>
  <si>
    <t>24026</t>
  </si>
  <si>
    <t>24027</t>
  </si>
  <si>
    <t>24028</t>
  </si>
  <si>
    <t>24029</t>
  </si>
  <si>
    <t>24030</t>
  </si>
  <si>
    <t>24031</t>
  </si>
  <si>
    <t>24032</t>
  </si>
  <si>
    <t>24033</t>
  </si>
  <si>
    <t>24034</t>
  </si>
  <si>
    <t>24035</t>
  </si>
  <si>
    <t>24036</t>
  </si>
  <si>
    <t>24037</t>
  </si>
  <si>
    <t>24038</t>
  </si>
  <si>
    <t>24039</t>
  </si>
  <si>
    <t>24040</t>
  </si>
  <si>
    <t>24041</t>
  </si>
  <si>
    <t>24042</t>
  </si>
  <si>
    <t>24043</t>
  </si>
  <si>
    <t>24044</t>
  </si>
  <si>
    <t>24045</t>
  </si>
  <si>
    <t>24046</t>
  </si>
  <si>
    <t>24047</t>
  </si>
  <si>
    <t>24048</t>
  </si>
  <si>
    <t>24049</t>
  </si>
  <si>
    <t>24050</t>
  </si>
  <si>
    <t>24051</t>
  </si>
  <si>
    <t>24052</t>
  </si>
  <si>
    <t>24053</t>
  </si>
  <si>
    <t>24054</t>
  </si>
  <si>
    <t>24055</t>
  </si>
  <si>
    <t>24056</t>
  </si>
  <si>
    <t>24057</t>
  </si>
  <si>
    <t>24058</t>
  </si>
  <si>
    <t>25001</t>
  </si>
  <si>
    <t>25002</t>
  </si>
  <si>
    <t>25003</t>
  </si>
  <si>
    <t>25004</t>
  </si>
  <si>
    <t>25005</t>
  </si>
  <si>
    <t>25006</t>
  </si>
  <si>
    <t>25007</t>
  </si>
  <si>
    <t>25008</t>
  </si>
  <si>
    <t>25009</t>
  </si>
  <si>
    <t>25010</t>
  </si>
  <si>
    <t>25011</t>
  </si>
  <si>
    <t>25012</t>
  </si>
  <si>
    <t>25013</t>
  </si>
  <si>
    <t>25014</t>
  </si>
  <si>
    <t>25015</t>
  </si>
  <si>
    <t>25016</t>
  </si>
  <si>
    <t>25017</t>
  </si>
  <si>
    <t>25018</t>
  </si>
  <si>
    <t>26001</t>
  </si>
  <si>
    <t>26002</t>
  </si>
  <si>
    <t>26003</t>
  </si>
  <si>
    <t>26004</t>
  </si>
  <si>
    <t>26005</t>
  </si>
  <si>
    <t>26006</t>
  </si>
  <si>
    <t>26007</t>
  </si>
  <si>
    <t>26008</t>
  </si>
  <si>
    <t>26009</t>
  </si>
  <si>
    <t>26010</t>
  </si>
  <si>
    <t>26011</t>
  </si>
  <si>
    <t>26012</t>
  </si>
  <si>
    <t>26013</t>
  </si>
  <si>
    <t>26014</t>
  </si>
  <si>
    <t>26015</t>
  </si>
  <si>
    <t>26016</t>
  </si>
  <si>
    <t>26017</t>
  </si>
  <si>
    <t>26018</t>
  </si>
  <si>
    <t>26019</t>
  </si>
  <si>
    <t>26020</t>
  </si>
  <si>
    <t>26021</t>
  </si>
  <si>
    <t>26022</t>
  </si>
  <si>
    <t>26023</t>
  </si>
  <si>
    <t>26024</t>
  </si>
  <si>
    <t>26025</t>
  </si>
  <si>
    <t>26026</t>
  </si>
  <si>
    <t>26027</t>
  </si>
  <si>
    <t>26028</t>
  </si>
  <si>
    <t>26029</t>
  </si>
  <si>
    <t>26030</t>
  </si>
  <si>
    <t>26031</t>
  </si>
  <si>
    <t>26032</t>
  </si>
  <si>
    <t>26033</t>
  </si>
  <si>
    <t>26034</t>
  </si>
  <si>
    <t>26035</t>
  </si>
  <si>
    <t>26036</t>
  </si>
  <si>
    <t>26037</t>
  </si>
  <si>
    <t>26038</t>
  </si>
  <si>
    <t>26039</t>
  </si>
  <si>
    <t>26040</t>
  </si>
  <si>
    <t>26041</t>
  </si>
  <si>
    <t>26042</t>
  </si>
  <si>
    <t>26043</t>
  </si>
  <si>
    <t>26044</t>
  </si>
  <si>
    <t>26045</t>
  </si>
  <si>
    <t>26046</t>
  </si>
  <si>
    <t>26047</t>
  </si>
  <si>
    <t>26048</t>
  </si>
  <si>
    <t>26049</t>
  </si>
  <si>
    <t>26050</t>
  </si>
  <si>
    <t>26051</t>
  </si>
  <si>
    <t>26052</t>
  </si>
  <si>
    <t>26053</t>
  </si>
  <si>
    <t>26054</t>
  </si>
  <si>
    <t>26055</t>
  </si>
  <si>
    <t>26056</t>
  </si>
  <si>
    <t>26057</t>
  </si>
  <si>
    <t>26058</t>
  </si>
  <si>
    <t>26059</t>
  </si>
  <si>
    <t>26060</t>
  </si>
  <si>
    <t>26061</t>
  </si>
  <si>
    <t>26062</t>
  </si>
  <si>
    <t>26063</t>
  </si>
  <si>
    <t>26064</t>
  </si>
  <si>
    <t>26065</t>
  </si>
  <si>
    <t>26066</t>
  </si>
  <si>
    <t>26067</t>
  </si>
  <si>
    <t>26068</t>
  </si>
  <si>
    <t>26069</t>
  </si>
  <si>
    <t>26070</t>
  </si>
  <si>
    <t>26071</t>
  </si>
  <si>
    <t>26072</t>
  </si>
  <si>
    <t>27001</t>
  </si>
  <si>
    <t>27002</t>
  </si>
  <si>
    <t>27003</t>
  </si>
  <si>
    <t>27004</t>
  </si>
  <si>
    <t>27005</t>
  </si>
  <si>
    <t>27006</t>
  </si>
  <si>
    <t>27007</t>
  </si>
  <si>
    <t>27008</t>
  </si>
  <si>
    <t>27009</t>
  </si>
  <si>
    <t>27010</t>
  </si>
  <si>
    <t>27011</t>
  </si>
  <si>
    <t>27012</t>
  </si>
  <si>
    <t>27013</t>
  </si>
  <si>
    <t>27014</t>
  </si>
  <si>
    <t>27015</t>
  </si>
  <si>
    <t>27016</t>
  </si>
  <si>
    <t>27017</t>
  </si>
  <si>
    <t>28001</t>
  </si>
  <si>
    <t>28002</t>
  </si>
  <si>
    <t>28003</t>
  </si>
  <si>
    <t>28004</t>
  </si>
  <si>
    <t>28005</t>
  </si>
  <si>
    <t>28006</t>
  </si>
  <si>
    <t>28007</t>
  </si>
  <si>
    <t>28008</t>
  </si>
  <si>
    <t>28009</t>
  </si>
  <si>
    <t>28010</t>
  </si>
  <si>
    <t>28011</t>
  </si>
  <si>
    <t>28012</t>
  </si>
  <si>
    <t>28013</t>
  </si>
  <si>
    <t>28014</t>
  </si>
  <si>
    <t>28015</t>
  </si>
  <si>
    <t>28016</t>
  </si>
  <si>
    <t>28017</t>
  </si>
  <si>
    <t>28018</t>
  </si>
  <si>
    <t>28019</t>
  </si>
  <si>
    <t>28020</t>
  </si>
  <si>
    <t>28021</t>
  </si>
  <si>
    <t>28022</t>
  </si>
  <si>
    <t>28023</t>
  </si>
  <si>
    <t>28024</t>
  </si>
  <si>
    <t>28025</t>
  </si>
  <si>
    <t>28026</t>
  </si>
  <si>
    <t>28027</t>
  </si>
  <si>
    <t>28028</t>
  </si>
  <si>
    <t>28029</t>
  </si>
  <si>
    <t>28030</t>
  </si>
  <si>
    <t>28031</t>
  </si>
  <si>
    <t>28032</t>
  </si>
  <si>
    <t>28033</t>
  </si>
  <si>
    <t>28034</t>
  </si>
  <si>
    <t>28035</t>
  </si>
  <si>
    <t>28036</t>
  </si>
  <si>
    <t>28037</t>
  </si>
  <si>
    <t>28038</t>
  </si>
  <si>
    <t>28039</t>
  </si>
  <si>
    <t>28040</t>
  </si>
  <si>
    <t>28041</t>
  </si>
  <si>
    <t>28042</t>
  </si>
  <si>
    <t>28043</t>
  </si>
  <si>
    <t>29001</t>
  </si>
  <si>
    <t>29002</t>
  </si>
  <si>
    <t>29003</t>
  </si>
  <si>
    <t>29004</t>
  </si>
  <si>
    <t>29005</t>
  </si>
  <si>
    <t>29006</t>
  </si>
  <si>
    <t>29007</t>
  </si>
  <si>
    <t>29008</t>
  </si>
  <si>
    <t>29009</t>
  </si>
  <si>
    <t>29010</t>
  </si>
  <si>
    <t>29011</t>
  </si>
  <si>
    <t>29012</t>
  </si>
  <si>
    <t>29013</t>
  </si>
  <si>
    <t>29014</t>
  </si>
  <si>
    <t>29015</t>
  </si>
  <si>
    <t>29016</t>
  </si>
  <si>
    <t>29017</t>
  </si>
  <si>
    <t>29018</t>
  </si>
  <si>
    <t>29019</t>
  </si>
  <si>
    <t>29020</t>
  </si>
  <si>
    <t>29021</t>
  </si>
  <si>
    <t>29022</t>
  </si>
  <si>
    <t>29023</t>
  </si>
  <si>
    <t>29024</t>
  </si>
  <si>
    <t>29025</t>
  </si>
  <si>
    <t>29026</t>
  </si>
  <si>
    <t>29027</t>
  </si>
  <si>
    <t>29028</t>
  </si>
  <si>
    <t>29029</t>
  </si>
  <si>
    <t>29030</t>
  </si>
  <si>
    <t>29031</t>
  </si>
  <si>
    <t>29032</t>
  </si>
  <si>
    <t>29033</t>
  </si>
  <si>
    <t>29034</t>
  </si>
  <si>
    <t>29035</t>
  </si>
  <si>
    <t>29036</t>
  </si>
  <si>
    <t>29037</t>
  </si>
  <si>
    <t>29038</t>
  </si>
  <si>
    <t>29039</t>
  </si>
  <si>
    <t>29040</t>
  </si>
  <si>
    <t>29041</t>
  </si>
  <si>
    <t>29042</t>
  </si>
  <si>
    <t>29043</t>
  </si>
  <si>
    <t>29044</t>
  </si>
  <si>
    <t>29045</t>
  </si>
  <si>
    <t>29046</t>
  </si>
  <si>
    <t>29047</t>
  </si>
  <si>
    <t>29048</t>
  </si>
  <si>
    <t>29049</t>
  </si>
  <si>
    <t>29050</t>
  </si>
  <si>
    <t>29051</t>
  </si>
  <si>
    <t>29052</t>
  </si>
  <si>
    <t>29053</t>
  </si>
  <si>
    <t>29054</t>
  </si>
  <si>
    <t>29055</t>
  </si>
  <si>
    <t>29056</t>
  </si>
  <si>
    <t>29057</t>
  </si>
  <si>
    <t>29058</t>
  </si>
  <si>
    <t>29059</t>
  </si>
  <si>
    <t>29060</t>
  </si>
  <si>
    <t>30001</t>
  </si>
  <si>
    <t>30002</t>
  </si>
  <si>
    <t>30003</t>
  </si>
  <si>
    <t>30004</t>
  </si>
  <si>
    <t>30005</t>
  </si>
  <si>
    <t>30006</t>
  </si>
  <si>
    <t>30007</t>
  </si>
  <si>
    <t>30008</t>
  </si>
  <si>
    <t>30009</t>
  </si>
  <si>
    <t>30010</t>
  </si>
  <si>
    <t>30011</t>
  </si>
  <si>
    <t>30012</t>
  </si>
  <si>
    <t>30013</t>
  </si>
  <si>
    <t>30014</t>
  </si>
  <si>
    <t>30015</t>
  </si>
  <si>
    <t>30016</t>
  </si>
  <si>
    <t>30017</t>
  </si>
  <si>
    <t>30018</t>
  </si>
  <si>
    <t>30019</t>
  </si>
  <si>
    <t>30020</t>
  </si>
  <si>
    <t>30021</t>
  </si>
  <si>
    <t>30022</t>
  </si>
  <si>
    <t>30023</t>
  </si>
  <si>
    <t>30024</t>
  </si>
  <si>
    <t>30025</t>
  </si>
  <si>
    <t>30026</t>
  </si>
  <si>
    <t>30027</t>
  </si>
  <si>
    <t>30028</t>
  </si>
  <si>
    <t>30029</t>
  </si>
  <si>
    <t>30030</t>
  </si>
  <si>
    <t>30031</t>
  </si>
  <si>
    <t>30032</t>
  </si>
  <si>
    <t>30033</t>
  </si>
  <si>
    <t>30034</t>
  </si>
  <si>
    <t>30035</t>
  </si>
  <si>
    <t>30036</t>
  </si>
  <si>
    <t>30037</t>
  </si>
  <si>
    <t>30038</t>
  </si>
  <si>
    <t>30039</t>
  </si>
  <si>
    <t>30040</t>
  </si>
  <si>
    <t>30041</t>
  </si>
  <si>
    <t>30042</t>
  </si>
  <si>
    <t>30043</t>
  </si>
  <si>
    <t>30044</t>
  </si>
  <si>
    <t>30045</t>
  </si>
  <si>
    <t>30046</t>
  </si>
  <si>
    <t>30047</t>
  </si>
  <si>
    <t>30048</t>
  </si>
  <si>
    <t>30049</t>
  </si>
  <si>
    <t>30050</t>
  </si>
  <si>
    <t>30051</t>
  </si>
  <si>
    <t>30052</t>
  </si>
  <si>
    <t>30053</t>
  </si>
  <si>
    <t>30054</t>
  </si>
  <si>
    <t>30055</t>
  </si>
  <si>
    <t>30056</t>
  </si>
  <si>
    <t>30057</t>
  </si>
  <si>
    <t>30058</t>
  </si>
  <si>
    <t>30059</t>
  </si>
  <si>
    <t>30060</t>
  </si>
  <si>
    <t>30061</t>
  </si>
  <si>
    <t>30062</t>
  </si>
  <si>
    <t>30063</t>
  </si>
  <si>
    <t>30064</t>
  </si>
  <si>
    <t>30065</t>
  </si>
  <si>
    <t>30066</t>
  </si>
  <si>
    <t>30067</t>
  </si>
  <si>
    <t>30068</t>
  </si>
  <si>
    <t>30069</t>
  </si>
  <si>
    <t>30070</t>
  </si>
  <si>
    <t>30071</t>
  </si>
  <si>
    <t>30072</t>
  </si>
  <si>
    <t>30073</t>
  </si>
  <si>
    <t>30074</t>
  </si>
  <si>
    <t>30075</t>
  </si>
  <si>
    <t>30076</t>
  </si>
  <si>
    <t>30077</t>
  </si>
  <si>
    <t>30078</t>
  </si>
  <si>
    <t>30079</t>
  </si>
  <si>
    <t>30080</t>
  </si>
  <si>
    <t>30081</t>
  </si>
  <si>
    <t>30082</t>
  </si>
  <si>
    <t>30083</t>
  </si>
  <si>
    <t>30084</t>
  </si>
  <si>
    <t>30085</t>
  </si>
  <si>
    <t>30086</t>
  </si>
  <si>
    <t>30087</t>
  </si>
  <si>
    <t>30088</t>
  </si>
  <si>
    <t>30089</t>
  </si>
  <si>
    <t>30090</t>
  </si>
  <si>
    <t>30091</t>
  </si>
  <si>
    <t>30092</t>
  </si>
  <si>
    <t>30093</t>
  </si>
  <si>
    <t>30094</t>
  </si>
  <si>
    <t>30095</t>
  </si>
  <si>
    <t>30096</t>
  </si>
  <si>
    <t>30097</t>
  </si>
  <si>
    <t>30098</t>
  </si>
  <si>
    <t>30099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</si>
  <si>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</si>
  <si>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</si>
  <si>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</si>
  <si>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</si>
  <si>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</si>
  <si>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</si>
  <si>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</si>
  <si>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</si>
  <si>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</si>
  <si>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</si>
  <si>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</si>
  <si>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</si>
  <si>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</si>
  <si>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</si>
  <si>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</si>
  <si>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</si>
  <si>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</si>
  <si>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</si>
  <si>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</si>
  <si>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</si>
  <si>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</si>
  <si>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</si>
  <si>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</si>
  <si>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</si>
  <si>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</si>
  <si>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</si>
  <si>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</si>
  <si>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</si>
  <si>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</si>
  <si>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</si>
  <si>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</si>
  <si>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</si>
  <si>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</si>
  <si>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</si>
  <si>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</si>
  <si>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</si>
  <si>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</si>
  <si>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</si>
  <si>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</si>
  <si>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</si>
  <si>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</si>
  <si>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</si>
  <si>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</si>
  <si>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</si>
  <si>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</si>
  <si>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</si>
  <si>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</si>
  <si>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</si>
  <si>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</si>
  <si>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</si>
  <si>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</si>
  <si>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</si>
  <si>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</si>
  <si>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</si>
  <si>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</si>
  <si>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</si>
  <si>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</si>
  <si>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</si>
  <si>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</si>
  <si>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</si>
  <si>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</si>
  <si>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</si>
  <si>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</si>
  <si>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</si>
  <si>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</si>
  <si>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</si>
  <si>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</si>
  <si>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</si>
  <si>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</si>
  <si>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</si>
  <si>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</si>
  <si>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</si>
  <si>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</si>
  <si>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</si>
  <si>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</si>
  <si>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</si>
  <si>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</si>
  <si>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</si>
  <si>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</si>
  <si>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</si>
  <si>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</si>
  <si>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</si>
  <si>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</si>
  <si>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</si>
  <si>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</si>
  <si>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</si>
  <si>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</si>
  <si>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</si>
  <si>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</si>
  <si>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</si>
  <si>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</si>
  <si>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</si>
  <si>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</si>
  <si>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</si>
  <si>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</si>
  <si>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</si>
  <si>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</si>
  <si>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</si>
  <si>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</si>
  <si>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</si>
  <si>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</si>
  <si>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</si>
  <si>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</si>
  <si>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</si>
  <si>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</si>
  <si>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</si>
  <si>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</si>
  <si>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</si>
  <si>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</si>
  <si>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</si>
  <si>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</si>
  <si>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</si>
  <si>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</si>
  <si>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</si>
  <si>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</si>
  <si>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</si>
  <si>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</si>
  <si>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</si>
  <si>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</si>
  <si>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</si>
  <si>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</si>
  <si>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</si>
  <si>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</si>
  <si>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</si>
  <si>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</si>
  <si>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</si>
  <si>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</si>
  <si>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</si>
  <si>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</si>
  <si>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</si>
  <si>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</si>
  <si>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</si>
  <si>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</si>
  <si>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31021</t>
  </si>
  <si>
    <t>31022</t>
  </si>
  <si>
    <t>31023</t>
  </si>
  <si>
    <t>31024</t>
  </si>
  <si>
    <t>31025</t>
  </si>
  <si>
    <t>31026</t>
  </si>
  <si>
    <t>31027</t>
  </si>
  <si>
    <t>31028</t>
  </si>
  <si>
    <t>31029</t>
  </si>
  <si>
    <t>31030</t>
  </si>
  <si>
    <t>31031</t>
  </si>
  <si>
    <t>31032</t>
  </si>
  <si>
    <t>31033</t>
  </si>
  <si>
    <t>31034</t>
  </si>
  <si>
    <t>31035</t>
  </si>
  <si>
    <t>31036</t>
  </si>
  <si>
    <t>31037</t>
  </si>
  <si>
    <t>31038</t>
  </si>
  <si>
    <t>31039</t>
  </si>
  <si>
    <t>31040</t>
  </si>
  <si>
    <t>31041</t>
  </si>
  <si>
    <t>31042</t>
  </si>
  <si>
    <t>31043</t>
  </si>
  <si>
    <t>31044</t>
  </si>
  <si>
    <t>31045</t>
  </si>
  <si>
    <t>31046</t>
  </si>
  <si>
    <t>31047</t>
  </si>
  <si>
    <t>31048</t>
  </si>
  <si>
    <t>31049</t>
  </si>
  <si>
    <t>31050</t>
  </si>
  <si>
    <t>31051</t>
  </si>
  <si>
    <t>31052</t>
  </si>
  <si>
    <t>31053</t>
  </si>
  <si>
    <t>31054</t>
  </si>
  <si>
    <t>31055</t>
  </si>
  <si>
    <t>31056</t>
  </si>
  <si>
    <t>31057</t>
  </si>
  <si>
    <t>31058</t>
  </si>
  <si>
    <t>31059</t>
  </si>
  <si>
    <t>31060</t>
  </si>
  <si>
    <t>31061</t>
  </si>
  <si>
    <t>31062</t>
  </si>
  <si>
    <t>31063</t>
  </si>
  <si>
    <t>31064</t>
  </si>
  <si>
    <t>31065</t>
  </si>
  <si>
    <t>31066</t>
  </si>
  <si>
    <t>31067</t>
  </si>
  <si>
    <t>31068</t>
  </si>
  <si>
    <t>31069</t>
  </si>
  <si>
    <t>31070</t>
  </si>
  <si>
    <t>31071</t>
  </si>
  <si>
    <t>31072</t>
  </si>
  <si>
    <t>31073</t>
  </si>
  <si>
    <t>31074</t>
  </si>
  <si>
    <t>31075</t>
  </si>
  <si>
    <t>31076</t>
  </si>
  <si>
    <t>31077</t>
  </si>
  <si>
    <t>31078</t>
  </si>
  <si>
    <t>31079</t>
  </si>
  <si>
    <t>31080</t>
  </si>
  <si>
    <t>31081</t>
  </si>
  <si>
    <t>31082</t>
  </si>
  <si>
    <t>31083</t>
  </si>
  <si>
    <t>31084</t>
  </si>
  <si>
    <t>31085</t>
  </si>
  <si>
    <t>31086</t>
  </si>
  <si>
    <t>31087</t>
  </si>
  <si>
    <t>31088</t>
  </si>
  <si>
    <t>31089</t>
  </si>
  <si>
    <t>31090</t>
  </si>
  <si>
    <t>31091</t>
  </si>
  <si>
    <t>31092</t>
  </si>
  <si>
    <t>31093</t>
  </si>
  <si>
    <t>31094</t>
  </si>
  <si>
    <t>31095</t>
  </si>
  <si>
    <t>31096</t>
  </si>
  <si>
    <t>31097</t>
  </si>
  <si>
    <t>31098</t>
  </si>
  <si>
    <t>31099</t>
  </si>
  <si>
    <t>31100</t>
  </si>
  <si>
    <t>31101</t>
  </si>
  <si>
    <t>31102</t>
  </si>
  <si>
    <t>31103</t>
  </si>
  <si>
    <t>31104</t>
  </si>
  <si>
    <t>31105</t>
  </si>
  <si>
    <t>31106</t>
  </si>
  <si>
    <t>32001</t>
  </si>
  <si>
    <t>32002</t>
  </si>
  <si>
    <t>32003</t>
  </si>
  <si>
    <t>32004</t>
  </si>
  <si>
    <t>32005</t>
  </si>
  <si>
    <t>32006</t>
  </si>
  <si>
    <t>32007</t>
  </si>
  <si>
    <t>32008</t>
  </si>
  <si>
    <t>32009</t>
  </si>
  <si>
    <t>32010</t>
  </si>
  <si>
    <t>32011</t>
  </si>
  <si>
    <t>32012</t>
  </si>
  <si>
    <t>32013</t>
  </si>
  <si>
    <t>32014</t>
  </si>
  <si>
    <t>32015</t>
  </si>
  <si>
    <t>32016</t>
  </si>
  <si>
    <t>32017</t>
  </si>
  <si>
    <t>32018</t>
  </si>
  <si>
    <t>32019</t>
  </si>
  <si>
    <t>32020</t>
  </si>
  <si>
    <t>32021</t>
  </si>
  <si>
    <t>32022</t>
  </si>
  <si>
    <t>32023</t>
  </si>
  <si>
    <t>32024</t>
  </si>
  <si>
    <t>32025</t>
  </si>
  <si>
    <t>32026</t>
  </si>
  <si>
    <t>32027</t>
  </si>
  <si>
    <t>32028</t>
  </si>
  <si>
    <t>32029</t>
  </si>
  <si>
    <t>32030</t>
  </si>
  <si>
    <t>32031</t>
  </si>
  <si>
    <t>32032</t>
  </si>
  <si>
    <t>32033</t>
  </si>
  <si>
    <t>32034</t>
  </si>
  <si>
    <t>32035</t>
  </si>
  <si>
    <t>32036</t>
  </si>
  <si>
    <t>32037</t>
  </si>
  <si>
    <t>32038</t>
  </si>
  <si>
    <t>32039</t>
  </si>
  <si>
    <t>32040</t>
  </si>
  <si>
    <t>32041</t>
  </si>
  <si>
    <t>32042</t>
  </si>
  <si>
    <t>32043</t>
  </si>
  <si>
    <t>32044</t>
  </si>
  <si>
    <t>32045</t>
  </si>
  <si>
    <t>32046</t>
  </si>
  <si>
    <t>32047</t>
  </si>
  <si>
    <t>32048</t>
  </si>
  <si>
    <t>32049</t>
  </si>
  <si>
    <t>32050</t>
  </si>
  <si>
    <t>32051</t>
  </si>
  <si>
    <t>32052</t>
  </si>
  <si>
    <t>32053</t>
  </si>
  <si>
    <t>32054</t>
  </si>
  <si>
    <t>32055</t>
  </si>
  <si>
    <t>32056</t>
  </si>
  <si>
    <t>32057</t>
  </si>
  <si>
    <t>32058</t>
  </si>
  <si>
    <t>Buscar_ent</t>
  </si>
  <si>
    <t>Codigo 2 o 3</t>
  </si>
  <si>
    <t>Consistencia no aplica</t>
  </si>
  <si>
    <t>Consistencia</t>
  </si>
  <si>
    <t>1000</t>
  </si>
  <si>
    <t>2000</t>
  </si>
  <si>
    <t>3000</t>
  </si>
  <si>
    <t>4000</t>
  </si>
  <si>
    <t>5000</t>
  </si>
  <si>
    <t>6000</t>
  </si>
  <si>
    <t>7000</t>
  </si>
  <si>
    <t>8000</t>
  </si>
  <si>
    <t>9000</t>
  </si>
  <si>
    <t>10000</t>
  </si>
  <si>
    <t>11000</t>
  </si>
  <si>
    <t>12000</t>
  </si>
  <si>
    <t>13000</t>
  </si>
  <si>
    <t>14000</t>
  </si>
  <si>
    <t>15000</t>
  </si>
  <si>
    <t>16000</t>
  </si>
  <si>
    <t>17000</t>
  </si>
  <si>
    <t>18000</t>
  </si>
  <si>
    <t>19000</t>
  </si>
  <si>
    <t>20000</t>
  </si>
  <si>
    <t>21000</t>
  </si>
  <si>
    <t>22000</t>
  </si>
  <si>
    <t>23000</t>
  </si>
  <si>
    <t>24000</t>
  </si>
  <si>
    <t>25000</t>
  </si>
  <si>
    <t>26000</t>
  </si>
  <si>
    <t>27000</t>
  </si>
  <si>
    <t>28000</t>
  </si>
  <si>
    <t>29000</t>
  </si>
  <si>
    <t>30000</t>
  </si>
  <si>
    <t>31000</t>
  </si>
  <si>
    <t>32000</t>
  </si>
  <si>
    <t>03099</t>
  </si>
  <si>
    <t>02099</t>
  </si>
  <si>
    <t>06099</t>
  </si>
  <si>
    <t>0</t>
  </si>
  <si>
    <t>04099</t>
  </si>
  <si>
    <t>09099</t>
  </si>
  <si>
    <t>05099</t>
  </si>
  <si>
    <t>08099</t>
  </si>
  <si>
    <t>07999</t>
  </si>
  <si>
    <t>Municipios</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</si>
</sst>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1"/>
      <color theme="1"/>
      <name val="Arial"/>
      <family val="2"/>
    </font>
    <font>
      <sz val="9"/>
      <color theme="1"/>
      <name val="Arial"/>
      <family val="2"/>
    </font>
    <font>
      <b/>
      <sz val="15"/>
      <color theme="1"/>
      <name val="Arial"/>
      <family val="2"/>
    </font>
    <font>
      <i/>
      <sz val="9"/>
      <color theme="1"/>
      <name val="Arial"/>
      <family val="2"/>
    </font>
    <font>
      <b/>
      <u/>
      <sz val="12"/>
      <color rgb="FF0070C0"/>
      <name val="Arial"/>
      <family val="2"/>
    </font>
    <font>
      <b/>
      <i/>
      <sz val="8"/>
      <name val="Arial"/>
      <family val="2"/>
    </font>
    <font>
      <sz val="11"/>
      <name val="Arial"/>
      <family val="2"/>
    </font>
    <font>
      <i/>
      <sz val="8"/>
      <name val="Arial"/>
      <family val="2"/>
    </font>
    <font>
      <b/>
      <sz val="9"/>
      <color theme="0"/>
      <name val="Arial"/>
      <family val="2"/>
    </font>
    <font>
      <u/>
      <sz val="11"/>
      <color theme="10"/>
      <name val="Calibri"/>
      <family val="2"/>
      <scheme val="minor"/>
    </font>
    <font>
      <b/>
      <sz val="9"/>
      <name val="Arial"/>
      <family val="2"/>
    </font>
    <font>
      <sz val="9"/>
      <name val="Arial"/>
      <family val="2"/>
    </font>
    <font>
      <sz val="11"/>
      <name val="Calibri"/>
      <family val="2"/>
      <scheme val="minor"/>
    </font>
    <font>
      <u/>
      <sz val="11"/>
      <name val="Arial"/>
      <family val="2"/>
    </font>
    <font>
      <b/>
      <u/>
      <sz val="9"/>
      <name val="Arial"/>
      <family val="2"/>
    </font>
    <font>
      <b/>
      <u/>
      <sz val="9"/>
      <color rgb="FF0070C0"/>
      <name val="Arial"/>
      <family val="2"/>
    </font>
    <font>
      <i/>
      <sz val="8"/>
      <color theme="1"/>
      <name val="Arial"/>
      <family val="2"/>
    </font>
    <font>
      <b/>
      <sz val="9"/>
      <color theme="1"/>
      <name val="Arial"/>
      <family val="2"/>
    </font>
    <font>
      <sz val="10"/>
      <color theme="1"/>
      <name val="Arial"/>
      <family val="2"/>
    </font>
    <font>
      <b/>
      <i/>
      <sz val="8"/>
      <color theme="1"/>
      <name val="Arial"/>
      <family val="2"/>
    </font>
    <font>
      <sz val="10"/>
      <name val="Arial"/>
      <family val="2"/>
    </font>
    <font>
      <b/>
      <sz val="11"/>
      <name val="Symbol"/>
      <family val="1"/>
      <charset val="2"/>
    </font>
    <font>
      <u/>
      <sz val="12"/>
      <color rgb="FF002060"/>
      <name val="Arial"/>
      <family val="2"/>
    </font>
    <font>
      <sz val="9"/>
      <color theme="0"/>
      <name val="Arial"/>
      <family val="2"/>
    </font>
    <font>
      <b/>
      <sz val="11"/>
      <color theme="0"/>
      <name val="Arial"/>
      <family val="2"/>
    </font>
    <font>
      <i/>
      <sz val="9"/>
      <name val="Arial"/>
      <family val="2"/>
    </font>
    <font>
      <i/>
      <sz val="8"/>
      <color theme="1"/>
      <name val="Calibri"/>
      <family val="2"/>
      <scheme val="minor"/>
    </font>
    <font>
      <i/>
      <sz val="11"/>
      <color theme="1"/>
      <name val="Arial"/>
      <family val="2"/>
    </font>
    <font>
      <u/>
      <sz val="9"/>
      <color theme="10"/>
      <name val="Arial"/>
      <family val="2"/>
    </font>
    <font>
      <sz val="9"/>
      <color theme="1"/>
      <name val="Arial "/>
    </font>
    <font>
      <b/>
      <u/>
      <sz val="9"/>
      <color theme="10"/>
      <name val="Arial"/>
      <family val="2"/>
    </font>
    <font>
      <b/>
      <sz val="16"/>
      <name val="Arial"/>
      <family val="2"/>
    </font>
    <font>
      <b/>
      <sz val="8"/>
      <name val="Arial"/>
      <family val="2"/>
    </font>
    <font>
      <sz val="15"/>
      <color theme="1"/>
      <name val="Arial"/>
      <family val="2"/>
    </font>
    <font>
      <b/>
      <sz val="9"/>
      <color rgb="FFFF0000"/>
      <name val="Arial"/>
      <family val="2"/>
    </font>
    <font>
      <b/>
      <sz val="9"/>
      <color rgb="FF0070C0"/>
      <name val="Arial"/>
      <family val="2"/>
    </font>
    <font>
      <u/>
      <sz val="9"/>
      <name val="Arial"/>
      <family val="2"/>
    </font>
    <font>
      <b/>
      <sz val="11"/>
      <color rgb="FF0070C0"/>
      <name val="Calibri"/>
      <family val="2"/>
      <scheme val="minor"/>
    </font>
    <font>
      <b/>
      <sz val="11"/>
      <name val="Calibri"/>
      <family val="2"/>
      <scheme val="minor"/>
    </font>
    <font>
      <sz val="11"/>
      <color theme="1"/>
      <name val="Calibri Light"/>
      <family val="2"/>
      <scheme val="major"/>
    </font>
    <font>
      <sz val="10"/>
      <color theme="1"/>
      <name val="Calibri Light"/>
      <family val="2"/>
      <scheme val="major"/>
    </font>
  </fonts>
  <fills count="13">
    <fill>
      <patternFill patternType="none"/>
    </fill>
    <fill>
      <patternFill patternType="gray125"/>
    </fill>
    <fill>
      <patternFill patternType="solid">
        <fgColor rgb="FF003057"/>
        <bgColor indexed="64"/>
      </patternFill>
    </fill>
    <fill>
      <patternFill patternType="solid">
        <fgColor rgb="FF0077C8"/>
        <bgColor indexed="64"/>
      </patternFill>
    </fill>
    <fill>
      <patternFill patternType="solid">
        <fgColor rgb="FF6F7070"/>
        <bgColor indexed="64"/>
      </patternFill>
    </fill>
    <fill>
      <patternFill patternType="solid">
        <fgColor theme="0"/>
        <bgColor indexed="64"/>
      </patternFill>
    </fill>
    <fill>
      <patternFill patternType="solid">
        <fgColor theme="0" tint="-4.9989318521683403E-2"/>
        <bgColor indexed="64"/>
      </patternFill>
    </fill>
    <fill>
      <patternFill patternType="mediumGray">
        <fgColor theme="0" tint="-0.24994659260841701"/>
        <bgColor indexed="65"/>
      </patternFill>
    </fill>
    <fill>
      <patternFill patternType="solid">
        <fgColor theme="7" tint="0.79998168889431442"/>
        <bgColor indexed="64"/>
      </patternFill>
    </fill>
    <fill>
      <patternFill patternType="solid">
        <fgColor theme="2" tint="-0.249977111117893"/>
        <bgColor indexed="64"/>
      </patternFill>
    </fill>
    <fill>
      <patternFill patternType="solid">
        <fgColor rgb="FFFFC000"/>
        <bgColor indexed="64"/>
      </patternFill>
    </fill>
    <fill>
      <patternFill patternType="mediumGray"/>
    </fill>
    <fill>
      <patternFill patternType="solid">
        <fgColor rgb="FFFFFF00"/>
        <bgColor indexed="64"/>
      </patternFill>
    </fill>
  </fills>
  <borders count="89">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thin">
        <color theme="1"/>
      </left>
      <right/>
      <top style="thin">
        <color indexed="64"/>
      </top>
      <bottom/>
      <diagonal/>
    </border>
    <border>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top style="medium">
        <color theme="0" tint="-0.24994659260841701"/>
      </top>
      <bottom/>
      <diagonal/>
    </border>
    <border>
      <left/>
      <right/>
      <top style="medium">
        <color theme="0" tint="-0.24994659260841701"/>
      </top>
      <bottom/>
      <diagonal/>
    </border>
    <border>
      <left/>
      <right style="thin">
        <color indexed="64"/>
      </right>
      <top style="medium">
        <color theme="0" tint="-0.2499465926084170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theme="1"/>
      </left>
      <right style="thin">
        <color theme="1"/>
      </right>
      <top/>
      <bottom style="thin">
        <color theme="1"/>
      </bottom>
      <diagonal/>
    </border>
    <border>
      <left style="thin">
        <color theme="1"/>
      </left>
      <right/>
      <top style="thin">
        <color indexed="64"/>
      </top>
      <bottom style="thin">
        <color indexed="64"/>
      </bottom>
      <diagonal/>
    </border>
    <border>
      <left style="thin">
        <color theme="1"/>
      </left>
      <right style="thin">
        <color theme="1"/>
      </right>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rgb="FF6F7070"/>
      </left>
      <right/>
      <top style="medium">
        <color rgb="FF6F7070"/>
      </top>
      <bottom/>
      <diagonal/>
    </border>
    <border>
      <left/>
      <right/>
      <top style="medium">
        <color rgb="FF6F7070"/>
      </top>
      <bottom/>
      <diagonal/>
    </border>
    <border>
      <left/>
      <right style="medium">
        <color rgb="FF6F7070"/>
      </right>
      <top style="medium">
        <color rgb="FF6F7070"/>
      </top>
      <bottom/>
      <diagonal/>
    </border>
    <border>
      <left style="medium">
        <color rgb="FF6F7070"/>
      </left>
      <right/>
      <top/>
      <bottom/>
      <diagonal/>
    </border>
    <border>
      <left/>
      <right style="medium">
        <color rgb="FF6F7070"/>
      </right>
      <top/>
      <bottom/>
      <diagonal/>
    </border>
    <border>
      <left style="medium">
        <color rgb="FF6F7070"/>
      </left>
      <right/>
      <top/>
      <bottom style="medium">
        <color rgb="FF6F7070"/>
      </bottom>
      <diagonal/>
    </border>
    <border>
      <left/>
      <right/>
      <top/>
      <bottom style="medium">
        <color rgb="FF6F7070"/>
      </bottom>
      <diagonal/>
    </border>
    <border>
      <left/>
      <right style="medium">
        <color rgb="FF6F7070"/>
      </right>
      <top/>
      <bottom style="medium">
        <color rgb="FF6F707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24994659260841701"/>
      </bottom>
      <diagonal/>
    </border>
    <border>
      <left/>
      <right/>
      <top style="medium">
        <color theme="0" tint="-0.34998626667073579"/>
      </top>
      <bottom style="medium">
        <color theme="0" tint="-0.24994659260841701"/>
      </bottom>
      <diagonal/>
    </border>
    <border>
      <left/>
      <right style="medium">
        <color theme="0" tint="-0.34998626667073579"/>
      </right>
      <top style="medium">
        <color theme="0" tint="-0.34998626667073579"/>
      </top>
      <bottom style="medium">
        <color theme="0" tint="-0.24994659260841701"/>
      </bottom>
      <diagonal/>
    </border>
    <border>
      <left style="medium">
        <color theme="0" tint="-0.34998626667073579"/>
      </left>
      <right/>
      <top style="medium">
        <color theme="0" tint="-0.24994659260841701"/>
      </top>
      <bottom/>
      <diagonal/>
    </border>
    <border>
      <left/>
      <right style="medium">
        <color theme="0" tint="-0.34998626667073579"/>
      </right>
      <top style="medium">
        <color theme="0" tint="-0.24994659260841701"/>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thin">
        <color theme="0" tint="-4.9989318521683403E-2"/>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4.9989318521683403E-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4.9989318521683403E-2"/>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indexed="64"/>
      </left>
      <right style="thin">
        <color indexed="64"/>
      </right>
      <top style="thin">
        <color indexed="64"/>
      </top>
      <bottom/>
      <diagonal/>
    </border>
    <border>
      <left style="thin">
        <color theme="1"/>
      </left>
      <right/>
      <top/>
      <bottom style="thin">
        <color indexed="64"/>
      </bottom>
      <diagonal/>
    </border>
    <border>
      <left/>
      <right style="thin">
        <color theme="1"/>
      </right>
      <top/>
      <bottom style="thin">
        <color indexed="64"/>
      </bottom>
      <diagonal/>
    </border>
  </borders>
  <cellStyleXfs count="2">
    <xf numFmtId="0" fontId="0" fillId="0" borderId="0"/>
    <xf numFmtId="0" fontId="10" fillId="0" borderId="0" applyNumberFormat="0" applyFill="0" applyBorder="0" applyAlignment="0" applyProtection="0"/>
  </cellStyleXfs>
  <cellXfs count="472">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vertical="center"/>
    </xf>
    <xf numFmtId="0" fontId="13" fillId="0" borderId="0" xfId="0" applyFont="1"/>
    <xf numFmtId="0" fontId="12" fillId="0" borderId="0" xfId="0" applyFont="1"/>
    <xf numFmtId="0" fontId="12" fillId="0" borderId="0" xfId="0" applyFont="1" applyAlignment="1">
      <alignment horizontal="left" vertical="center" wrapText="1"/>
    </xf>
    <xf numFmtId="0" fontId="11" fillId="0" borderId="0" xfId="0" applyFont="1" applyAlignment="1">
      <alignment vertical="center"/>
    </xf>
    <xf numFmtId="0" fontId="4" fillId="0" borderId="0" xfId="0" applyFont="1" applyAlignment="1">
      <alignment vertical="center"/>
    </xf>
    <xf numFmtId="0" fontId="11" fillId="0" borderId="41"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24" fillId="4" borderId="45" xfId="0" applyFont="1" applyFill="1" applyBorder="1"/>
    <xf numFmtId="0" fontId="25" fillId="4" borderId="24" xfId="0" applyFont="1" applyFill="1" applyBorder="1"/>
    <xf numFmtId="0" fontId="24" fillId="4" borderId="24" xfId="0" applyFont="1" applyFill="1" applyBorder="1"/>
    <xf numFmtId="0" fontId="24" fillId="4" borderId="46" xfId="0" applyFont="1" applyFill="1" applyBorder="1"/>
    <xf numFmtId="0" fontId="2" fillId="4" borderId="45" xfId="0" applyFont="1" applyFill="1" applyBorder="1"/>
    <xf numFmtId="0" fontId="25" fillId="4" borderId="24" xfId="0" applyFont="1" applyFill="1" applyBorder="1" applyAlignment="1">
      <alignment vertical="center"/>
    </xf>
    <xf numFmtId="0" fontId="2" fillId="4" borderId="24" xfId="0" applyFont="1" applyFill="1" applyBorder="1"/>
    <xf numFmtId="0" fontId="2" fillId="4" borderId="46" xfId="0" applyFont="1" applyFill="1" applyBorder="1"/>
    <xf numFmtId="0" fontId="24" fillId="4" borderId="47" xfId="0" applyFont="1" applyFill="1" applyBorder="1"/>
    <xf numFmtId="0" fontId="24" fillId="4" borderId="49" xfId="0" applyFont="1" applyFill="1" applyBorder="1"/>
    <xf numFmtId="0" fontId="2" fillId="4" borderId="47" xfId="0" applyFont="1" applyFill="1" applyBorder="1"/>
    <xf numFmtId="0" fontId="2" fillId="4" borderId="49" xfId="0" applyFont="1" applyFill="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2" fillId="0" borderId="54" xfId="0" applyFont="1" applyBorder="1"/>
    <xf numFmtId="0" fontId="2" fillId="0" borderId="55" xfId="0" applyFont="1" applyBorder="1"/>
    <xf numFmtId="0" fontId="2" fillId="0" borderId="57" xfId="0" applyFont="1" applyBorder="1"/>
    <xf numFmtId="0" fontId="18" fillId="0" borderId="0" xfId="0" applyFont="1" applyAlignment="1">
      <alignment vertical="center"/>
    </xf>
    <xf numFmtId="0" fontId="2" fillId="0" borderId="56" xfId="0" applyFont="1" applyBorder="1"/>
    <xf numFmtId="0" fontId="2" fillId="0" borderId="0" xfId="0" applyFont="1" applyAlignment="1">
      <alignment vertical="center"/>
    </xf>
    <xf numFmtId="0" fontId="27" fillId="5" borderId="58" xfId="0" applyFont="1" applyFill="1" applyBorder="1" applyAlignment="1">
      <alignment wrapText="1"/>
    </xf>
    <xf numFmtId="0" fontId="27" fillId="5" borderId="60" xfId="0" applyFont="1" applyFill="1" applyBorder="1" applyAlignment="1">
      <alignment wrapText="1"/>
    </xf>
    <xf numFmtId="0" fontId="0" fillId="0" borderId="66" xfId="0" applyBorder="1"/>
    <xf numFmtId="0" fontId="0" fillId="0" borderId="67" xfId="0" applyBorder="1"/>
    <xf numFmtId="0" fontId="2" fillId="0" borderId="29" xfId="0" applyFont="1" applyBorder="1" applyAlignment="1">
      <alignment horizontal="center"/>
    </xf>
    <xf numFmtId="0" fontId="2" fillId="0" borderId="0" xfId="0" applyFont="1" applyAlignment="1">
      <alignment horizontal="center" vertical="center"/>
    </xf>
    <xf numFmtId="0" fontId="2" fillId="0" borderId="5" xfId="0" applyFont="1" applyBorder="1"/>
    <xf numFmtId="0" fontId="0" fillId="0" borderId="68" xfId="0" applyBorder="1"/>
    <xf numFmtId="0" fontId="0" fillId="0" borderId="69" xfId="0" applyBorder="1"/>
    <xf numFmtId="0" fontId="0" fillId="0" borderId="70" xfId="0" applyBorder="1"/>
    <xf numFmtId="0" fontId="0" fillId="5" borderId="0" xfId="0" applyFill="1"/>
    <xf numFmtId="0" fontId="18" fillId="0" borderId="71" xfId="0" applyFont="1" applyBorder="1" applyAlignment="1">
      <alignment vertical="center"/>
    </xf>
    <xf numFmtId="0" fontId="18" fillId="0" borderId="72" xfId="0" applyFont="1" applyBorder="1" applyAlignment="1">
      <alignment vertical="center"/>
    </xf>
    <xf numFmtId="0" fontId="18" fillId="0" borderId="73" xfId="0" applyFont="1" applyBorder="1" applyAlignment="1">
      <alignment vertical="center"/>
    </xf>
    <xf numFmtId="0" fontId="18" fillId="0" borderId="68" xfId="0" applyFont="1" applyBorder="1" applyAlignment="1">
      <alignment vertical="center"/>
    </xf>
    <xf numFmtId="0" fontId="18" fillId="0" borderId="70" xfId="0" applyFont="1" applyBorder="1" applyAlignment="1">
      <alignment vertical="center"/>
    </xf>
    <xf numFmtId="49" fontId="30" fillId="0" borderId="82" xfId="0" applyNumberFormat="1" applyFont="1" applyBorder="1" applyAlignment="1">
      <alignment horizontal="center" vertical="center"/>
    </xf>
    <xf numFmtId="49" fontId="30" fillId="0" borderId="83" xfId="0" applyNumberFormat="1" applyFont="1" applyBorder="1" applyAlignment="1">
      <alignment horizontal="center" vertical="center"/>
    </xf>
    <xf numFmtId="0" fontId="12" fillId="0" borderId="0" xfId="0" applyFont="1" applyAlignment="1">
      <alignment vertical="center" wrapText="1"/>
    </xf>
    <xf numFmtId="0" fontId="2" fillId="0" borderId="0" xfId="0" applyFont="1" applyFill="1"/>
    <xf numFmtId="0" fontId="4" fillId="0" borderId="0" xfId="0" applyFont="1" applyFill="1" applyAlignment="1">
      <alignment vertical="center"/>
    </xf>
    <xf numFmtId="0" fontId="19" fillId="0" borderId="0" xfId="0" applyFont="1"/>
    <xf numFmtId="0" fontId="11" fillId="0" borderId="0" xfId="0" applyFont="1" applyAlignment="1">
      <alignment vertical="top" wrapText="1"/>
    </xf>
    <xf numFmtId="0" fontId="12" fillId="0" borderId="0" xfId="0" applyFont="1" applyAlignment="1">
      <alignment vertical="top"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4" fillId="7" borderId="81" xfId="0" applyFont="1" applyFill="1" applyBorder="1" applyAlignment="1">
      <alignment horizontal="center" vertical="center" wrapText="1"/>
    </xf>
    <xf numFmtId="0" fontId="12" fillId="0" borderId="0" xfId="0" applyFont="1" applyAlignment="1">
      <alignment horizontal="justify" vertical="center" wrapText="1"/>
    </xf>
    <xf numFmtId="0" fontId="2" fillId="0" borderId="0" xfId="0" applyFont="1" applyAlignment="1">
      <alignment vertical="center" wrapText="1"/>
    </xf>
    <xf numFmtId="0" fontId="12" fillId="0" borderId="0" xfId="0" applyFont="1" applyAlignment="1">
      <alignment horizontal="justify" vertical="center" wrapText="1"/>
    </xf>
    <xf numFmtId="0" fontId="2" fillId="0" borderId="0" xfId="0" applyFont="1" applyFill="1" applyAlignment="1">
      <alignment vertical="center" wrapText="1"/>
    </xf>
    <xf numFmtId="0" fontId="0" fillId="0" borderId="0" xfId="0" applyAlignment="1">
      <alignment vertical="center"/>
    </xf>
    <xf numFmtId="0" fontId="11" fillId="0" borderId="0" xfId="0" applyFont="1" applyFill="1" applyAlignment="1">
      <alignment vertical="center"/>
    </xf>
    <xf numFmtId="0" fontId="12" fillId="0" borderId="0" xfId="0" applyFont="1" applyFill="1"/>
    <xf numFmtId="0" fontId="18" fillId="0" borderId="0" xfId="0" applyFont="1" applyFill="1" applyAlignment="1">
      <alignment vertical="center"/>
    </xf>
    <xf numFmtId="0" fontId="0" fillId="8" borderId="0" xfId="0" applyFill="1" applyAlignment="1">
      <alignment textRotation="90"/>
    </xf>
    <xf numFmtId="0" fontId="12" fillId="0" borderId="0" xfId="0" applyFont="1" applyProtection="1"/>
    <xf numFmtId="0" fontId="3" fillId="0" borderId="0" xfId="0" applyFont="1" applyAlignment="1">
      <alignment horizontal="center" vertical="center"/>
    </xf>
    <xf numFmtId="0" fontId="12" fillId="0" borderId="27" xfId="0" applyFont="1" applyBorder="1" applyAlignment="1" applyProtection="1">
      <alignment horizontal="center" vertical="center" wrapText="1"/>
      <protection locked="0"/>
    </xf>
    <xf numFmtId="0" fontId="2" fillId="0" borderId="0" xfId="0" applyFont="1" applyProtection="1"/>
    <xf numFmtId="0" fontId="2" fillId="9" borderId="0" xfId="0" applyFont="1" applyFill="1" applyProtection="1"/>
    <xf numFmtId="0" fontId="2" fillId="0" borderId="0" xfId="0" applyFont="1" applyFill="1" applyProtection="1"/>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0" fillId="0" borderId="0" xfId="0" applyProtection="1"/>
    <xf numFmtId="0" fontId="4" fillId="0" borderId="0" xfId="0" applyFont="1" applyFill="1" applyAlignment="1" applyProtection="1">
      <alignment vertical="center"/>
    </xf>
    <xf numFmtId="0" fontId="7" fillId="0" borderId="7" xfId="0" applyFont="1" applyBorder="1" applyProtection="1"/>
    <xf numFmtId="0" fontId="7" fillId="0" borderId="9" xfId="0" applyFont="1" applyBorder="1" applyProtection="1"/>
    <xf numFmtId="0" fontId="7" fillId="0" borderId="0" xfId="0" applyFont="1" applyProtection="1"/>
    <xf numFmtId="0" fontId="8" fillId="0" borderId="0" xfId="0" applyFont="1" applyAlignment="1" applyProtection="1">
      <alignment horizontal="justify" vertical="center" wrapText="1"/>
    </xf>
    <xf numFmtId="0" fontId="8" fillId="0" borderId="0" xfId="0" applyFont="1" applyAlignment="1" applyProtection="1">
      <alignment horizontal="justify" vertical="center"/>
    </xf>
    <xf numFmtId="0" fontId="7" fillId="0" borderId="87" xfId="0" applyFont="1" applyFill="1" applyBorder="1" applyProtection="1"/>
    <xf numFmtId="0" fontId="6" fillId="0" borderId="17" xfId="0" applyFont="1" applyBorder="1" applyAlignment="1" applyProtection="1">
      <alignment horizontal="left" vertical="center"/>
    </xf>
    <xf numFmtId="0" fontId="6" fillId="0" borderId="0" xfId="0" applyFont="1" applyBorder="1" applyAlignment="1" applyProtection="1">
      <alignment horizontal="left" vertical="center"/>
    </xf>
    <xf numFmtId="0" fontId="8" fillId="0" borderId="0" xfId="0" applyFont="1" applyBorder="1" applyAlignment="1" applyProtection="1">
      <alignment horizontal="justify" vertical="center" wrapText="1"/>
    </xf>
    <xf numFmtId="0" fontId="8" fillId="0" borderId="0" xfId="0" applyFont="1" applyBorder="1" applyAlignment="1" applyProtection="1">
      <alignment horizontal="justify" vertical="center"/>
    </xf>
    <xf numFmtId="0" fontId="11" fillId="0" borderId="0" xfId="0" applyFont="1" applyAlignment="1" applyProtection="1">
      <alignment horizontal="center" vertical="top"/>
    </xf>
    <xf numFmtId="0" fontId="7" fillId="0" borderId="0" xfId="0" applyFont="1" applyAlignment="1" applyProtection="1">
      <alignment horizontal="center" vertical="top"/>
    </xf>
    <xf numFmtId="0" fontId="12" fillId="0" borderId="0" xfId="0" applyFont="1" applyAlignment="1" applyProtection="1">
      <alignment vertical="center"/>
    </xf>
    <xf numFmtId="0" fontId="12" fillId="0" borderId="0" xfId="0" applyFont="1" applyAlignment="1" applyProtection="1">
      <alignment horizontal="justify" vertical="center"/>
    </xf>
    <xf numFmtId="49" fontId="12" fillId="0" borderId="27" xfId="0" applyNumberFormat="1" applyFont="1" applyBorder="1" applyAlignment="1" applyProtection="1">
      <alignment horizontal="center" vertical="center" wrapText="1"/>
    </xf>
    <xf numFmtId="0" fontId="12" fillId="0" borderId="0" xfId="0" applyFont="1" applyAlignment="1" applyProtection="1">
      <alignment horizontal="center" vertical="center" wrapText="1"/>
    </xf>
    <xf numFmtId="0" fontId="7" fillId="0" borderId="0" xfId="0" applyFont="1" applyAlignment="1" applyProtection="1">
      <alignment horizontal="center"/>
    </xf>
    <xf numFmtId="49" fontId="12" fillId="0" borderId="31" xfId="0" applyNumberFormat="1" applyFont="1" applyBorder="1" applyAlignment="1" applyProtection="1">
      <alignment horizontal="center" vertical="center" wrapText="1"/>
    </xf>
    <xf numFmtId="49" fontId="12" fillId="0" borderId="27" xfId="0" applyNumberFormat="1" applyFont="1" applyBorder="1" applyAlignment="1" applyProtection="1">
      <alignment horizontal="center" vertical="center"/>
    </xf>
    <xf numFmtId="0" fontId="6" fillId="0" borderId="17" xfId="0" applyFont="1" applyFill="1" applyBorder="1" applyAlignment="1" applyProtection="1">
      <alignment horizontal="justify" vertical="top"/>
    </xf>
    <xf numFmtId="0" fontId="11" fillId="0" borderId="0" xfId="0" applyFont="1" applyFill="1" applyAlignment="1" applyProtection="1">
      <alignment horizontal="center" vertical="top"/>
    </xf>
    <xf numFmtId="0" fontId="13" fillId="0" borderId="0" xfId="0" applyFont="1" applyProtection="1"/>
    <xf numFmtId="0" fontId="12" fillId="0" borderId="0" xfId="0" applyFont="1" applyFill="1" applyAlignment="1" applyProtection="1">
      <alignment horizontal="center" vertical="top"/>
    </xf>
    <xf numFmtId="0" fontId="12" fillId="0" borderId="0" xfId="0" applyFont="1" applyFill="1" applyProtection="1"/>
    <xf numFmtId="0" fontId="14" fillId="0" borderId="0" xfId="0" applyFont="1" applyFill="1" applyProtection="1"/>
    <xf numFmtId="0" fontId="14" fillId="0" borderId="0" xfId="0" applyFont="1" applyProtection="1"/>
    <xf numFmtId="0" fontId="12" fillId="0" borderId="0" xfId="0" applyFont="1" applyAlignment="1" applyProtection="1">
      <alignment horizontal="center" vertical="top"/>
    </xf>
    <xf numFmtId="0" fontId="12" fillId="0" borderId="0" xfId="0" applyFont="1" applyAlignment="1" applyProtection="1">
      <alignment vertical="center" wrapText="1"/>
    </xf>
    <xf numFmtId="0" fontId="12" fillId="0" borderId="36" xfId="0" applyFont="1" applyBorder="1" applyAlignment="1" applyProtection="1">
      <alignment vertical="center"/>
    </xf>
    <xf numFmtId="0" fontId="12" fillId="0" borderId="0" xfId="0" applyFont="1" applyAlignment="1" applyProtection="1">
      <alignment horizontal="left" vertical="center" wrapText="1"/>
    </xf>
    <xf numFmtId="0" fontId="13" fillId="0" borderId="0" xfId="0" applyFont="1" applyFill="1" applyProtection="1"/>
    <xf numFmtId="0" fontId="11" fillId="0" borderId="0" xfId="0" applyFont="1" applyFill="1" applyAlignment="1" applyProtection="1">
      <alignment horizontal="justify" vertical="top"/>
    </xf>
    <xf numFmtId="0" fontId="11" fillId="0" borderId="0" xfId="0" applyFont="1" applyAlignment="1" applyProtection="1">
      <alignment vertical="center"/>
    </xf>
    <xf numFmtId="0" fontId="13" fillId="10" borderId="0" xfId="0" applyFont="1" applyFill="1" applyProtection="1"/>
    <xf numFmtId="0" fontId="7" fillId="9" borderId="0" xfId="0" applyFont="1" applyFill="1" applyProtection="1"/>
    <xf numFmtId="0" fontId="11" fillId="0" borderId="0" xfId="0" applyFont="1" applyFill="1" applyAlignment="1" applyProtection="1">
      <alignment horizontal="justify" vertical="top" wrapText="1"/>
    </xf>
    <xf numFmtId="0" fontId="7" fillId="0" borderId="0" xfId="0" applyFont="1" applyFill="1" applyProtection="1"/>
    <xf numFmtId="0" fontId="11" fillId="0" borderId="0" xfId="0" applyFont="1" applyFill="1" applyAlignment="1" applyProtection="1">
      <alignment horizontal="justify" vertical="center"/>
    </xf>
    <xf numFmtId="0" fontId="11" fillId="0" borderId="0" xfId="0" applyFont="1" applyFill="1" applyAlignment="1" applyProtection="1">
      <alignment horizontal="left" vertical="center"/>
    </xf>
    <xf numFmtId="0" fontId="11" fillId="0" borderId="0" xfId="0" applyFont="1" applyAlignment="1" applyProtection="1">
      <alignment horizontal="left" vertical="center"/>
    </xf>
    <xf numFmtId="0" fontId="15" fillId="0" borderId="0" xfId="1" applyNumberFormat="1" applyFont="1" applyFill="1" applyAlignment="1" applyProtection="1">
      <alignment vertical="center"/>
    </xf>
    <xf numFmtId="0" fontId="11" fillId="0" borderId="0" xfId="0" applyFont="1" applyAlignment="1" applyProtection="1">
      <alignment horizontal="justify" vertical="top"/>
    </xf>
    <xf numFmtId="0" fontId="12" fillId="0" borderId="27" xfId="0" applyFont="1" applyBorder="1" applyAlignment="1" applyProtection="1">
      <alignment horizontal="center" vertical="center" textRotation="90" wrapText="1"/>
    </xf>
    <xf numFmtId="49" fontId="12" fillId="0" borderId="28" xfId="0" applyNumberFormat="1" applyFont="1" applyBorder="1" applyAlignment="1" applyProtection="1">
      <alignment horizontal="center" vertical="center" wrapText="1"/>
    </xf>
    <xf numFmtId="0" fontId="12" fillId="10" borderId="0" xfId="0" applyFont="1" applyFill="1" applyProtection="1"/>
    <xf numFmtId="0" fontId="12" fillId="0" borderId="0" xfId="0" applyFont="1" applyAlignment="1" applyProtection="1">
      <alignment vertical="center" textRotation="90" wrapText="1"/>
    </xf>
    <xf numFmtId="0" fontId="21" fillId="0" borderId="0" xfId="0" applyFont="1" applyProtection="1"/>
    <xf numFmtId="0" fontId="7" fillId="0" borderId="0" xfId="0" applyFont="1" applyAlignment="1" applyProtection="1">
      <alignment vertical="center"/>
    </xf>
    <xf numFmtId="0" fontId="8" fillId="0" borderId="0" xfId="0" applyFont="1" applyAlignment="1" applyProtection="1">
      <alignment horizontal="left" vertical="center" wrapText="1"/>
    </xf>
    <xf numFmtId="0" fontId="22" fillId="0" borderId="0" xfId="0" applyFont="1" applyAlignment="1" applyProtection="1">
      <alignment horizontal="right" vertical="center"/>
    </xf>
    <xf numFmtId="0" fontId="11" fillId="0" borderId="0" xfId="0" applyFont="1" applyAlignment="1" applyProtection="1">
      <alignment horizontal="center" vertical="center"/>
    </xf>
    <xf numFmtId="49" fontId="12" fillId="0" borderId="42" xfId="0" applyNumberFormat="1" applyFont="1" applyBorder="1" applyAlignment="1" applyProtection="1">
      <alignment horizontal="center" vertical="center"/>
    </xf>
    <xf numFmtId="49" fontId="12" fillId="0" borderId="9" xfId="0" applyNumberFormat="1" applyFont="1" applyBorder="1" applyAlignment="1" applyProtection="1">
      <alignment horizontal="center" vertical="center"/>
    </xf>
    <xf numFmtId="49" fontId="12" fillId="0" borderId="35" xfId="0" applyNumberFormat="1" applyFont="1" applyBorder="1" applyAlignment="1" applyProtection="1">
      <alignment horizontal="center" vertical="center"/>
    </xf>
    <xf numFmtId="0" fontId="2" fillId="10" borderId="0" xfId="0" applyFont="1" applyFill="1" applyProtection="1"/>
    <xf numFmtId="0" fontId="11" fillId="0" borderId="0" xfId="0" applyFont="1" applyAlignment="1" applyProtection="1">
      <alignment horizontal="justify" vertical="top" wrapText="1"/>
    </xf>
    <xf numFmtId="0" fontId="14" fillId="0" borderId="0" xfId="0" applyFont="1" applyAlignment="1" applyProtection="1">
      <alignment horizontal="center" vertical="top"/>
    </xf>
    <xf numFmtId="0" fontId="11" fillId="0" borderId="0" xfId="0" applyFont="1" applyProtection="1"/>
    <xf numFmtId="0" fontId="37" fillId="0" borderId="0" xfId="0" applyFont="1" applyProtection="1"/>
    <xf numFmtId="0" fontId="22" fillId="0" borderId="5" xfId="0" applyFont="1" applyBorder="1" applyAlignment="1" applyProtection="1">
      <alignment horizontal="right" vertical="center" wrapText="1"/>
    </xf>
    <xf numFmtId="0" fontId="2" fillId="0" borderId="0" xfId="0" applyFont="1" applyAlignment="1" applyProtection="1">
      <alignment vertical="center"/>
    </xf>
    <xf numFmtId="0" fontId="6" fillId="0" borderId="15" xfId="0" applyFont="1" applyFill="1" applyBorder="1" applyAlignment="1" applyProtection="1">
      <alignment vertical="center"/>
    </xf>
    <xf numFmtId="0" fontId="8" fillId="0" borderId="0" xfId="0" applyFont="1" applyFill="1" applyAlignment="1" applyProtection="1">
      <alignment horizontal="justify" vertical="center"/>
    </xf>
    <xf numFmtId="0" fontId="1" fillId="0" borderId="0" xfId="0" applyFont="1" applyAlignment="1" applyProtection="1">
      <alignment horizontal="center" vertical="top"/>
    </xf>
    <xf numFmtId="0" fontId="2" fillId="0" borderId="0" xfId="0" applyFont="1" applyAlignment="1" applyProtection="1">
      <alignment horizontal="center" vertical="top"/>
    </xf>
    <xf numFmtId="0" fontId="11" fillId="0" borderId="0" xfId="0" applyFont="1" applyAlignment="1" applyProtection="1">
      <alignment horizontal="center" vertical="center" wrapText="1"/>
    </xf>
    <xf numFmtId="0" fontId="0" fillId="9" borderId="0" xfId="0" applyFill="1" applyProtection="1"/>
    <xf numFmtId="0" fontId="12" fillId="0" borderId="0" xfId="0" applyFont="1" applyFill="1" applyAlignment="1" applyProtection="1">
      <alignment vertical="center"/>
    </xf>
    <xf numFmtId="0" fontId="11" fillId="0" borderId="0" xfId="0" applyFont="1" applyAlignment="1" applyProtection="1">
      <alignment horizontal="justify" vertical="center"/>
    </xf>
    <xf numFmtId="0" fontId="12" fillId="0" borderId="0" xfId="0" applyFont="1" applyAlignment="1" applyProtection="1">
      <alignment textRotation="90"/>
    </xf>
    <xf numFmtId="0" fontId="6" fillId="0" borderId="17" xfId="0" applyFont="1" applyBorder="1" applyAlignment="1" applyProtection="1">
      <alignment horizontal="justify" vertical="top"/>
    </xf>
    <xf numFmtId="0" fontId="11" fillId="0" borderId="36" xfId="0" applyFont="1" applyBorder="1" applyAlignment="1" applyProtection="1">
      <alignment vertical="center"/>
    </xf>
    <xf numFmtId="0" fontId="11" fillId="0" borderId="0" xfId="0" applyFont="1" applyAlignment="1" applyProtection="1">
      <alignment vertical="center" wrapText="1"/>
    </xf>
    <xf numFmtId="0" fontId="4" fillId="0" borderId="0" xfId="0" applyFont="1" applyAlignment="1" applyProtection="1">
      <alignment vertical="center"/>
    </xf>
    <xf numFmtId="0" fontId="3" fillId="0" borderId="0" xfId="0" applyFont="1" applyAlignment="1" applyProtection="1">
      <alignment vertical="center" wrapText="1"/>
    </xf>
    <xf numFmtId="0" fontId="1" fillId="0" borderId="0" xfId="0" applyFont="1" applyAlignment="1" applyProtection="1">
      <alignment horizontal="center" vertical="center"/>
    </xf>
    <xf numFmtId="0" fontId="1" fillId="0" borderId="0" xfId="0" applyFont="1" applyProtection="1"/>
    <xf numFmtId="0" fontId="19" fillId="0" borderId="15" xfId="0" applyFont="1" applyBorder="1" applyProtection="1"/>
    <xf numFmtId="0" fontId="6" fillId="0" borderId="15" xfId="0" applyFont="1" applyBorder="1" applyAlignment="1" applyProtection="1">
      <alignment horizontal="justify" vertical="top" wrapText="1"/>
    </xf>
    <xf numFmtId="0" fontId="1" fillId="0" borderId="17" xfId="0" applyFont="1" applyBorder="1" applyAlignment="1" applyProtection="1">
      <alignment vertical="center"/>
    </xf>
    <xf numFmtId="0" fontId="1" fillId="0" borderId="0" xfId="0" applyFont="1" applyAlignment="1" applyProtection="1">
      <alignment horizontal="center"/>
    </xf>
    <xf numFmtId="0" fontId="18" fillId="0" borderId="0" xfId="0" applyFont="1" applyAlignment="1" applyProtection="1">
      <alignment vertical="center" wrapText="1"/>
    </xf>
    <xf numFmtId="49" fontId="12" fillId="0" borderId="0" xfId="0" applyNumberFormat="1" applyFont="1" applyAlignment="1" applyProtection="1">
      <alignment horizontal="center" vertical="center"/>
    </xf>
    <xf numFmtId="49" fontId="12" fillId="0" borderId="31" xfId="0" applyNumberFormat="1" applyFont="1" applyBorder="1" applyAlignment="1" applyProtection="1">
      <alignment horizontal="center" vertical="center"/>
    </xf>
    <xf numFmtId="0" fontId="18" fillId="0" borderId="27" xfId="0" applyFont="1" applyBorder="1" applyAlignment="1" applyProtection="1">
      <alignment horizontal="center" vertical="center" wrapText="1"/>
    </xf>
    <xf numFmtId="0" fontId="11" fillId="0" borderId="26" xfId="0" applyFont="1" applyFill="1" applyBorder="1" applyAlignment="1" applyProtection="1">
      <alignment horizontal="center" vertical="center" wrapText="1"/>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12" fillId="9" borderId="0" xfId="0" applyFont="1" applyFill="1" applyProtection="1"/>
    <xf numFmtId="0" fontId="12" fillId="0" borderId="0" xfId="0" applyNumberFormat="1" applyFont="1" applyFill="1" applyProtection="1"/>
    <xf numFmtId="0" fontId="0" fillId="10" borderId="0" xfId="0" applyFill="1" applyProtection="1"/>
    <xf numFmtId="0" fontId="12" fillId="0" borderId="0" xfId="0" applyNumberFormat="1" applyFont="1" applyProtection="1"/>
    <xf numFmtId="0" fontId="37" fillId="9" borderId="0" xfId="0" applyFont="1" applyFill="1" applyProtection="1"/>
    <xf numFmtId="0" fontId="1" fillId="0" borderId="0" xfId="0" applyFont="1" applyAlignment="1">
      <alignment wrapText="1"/>
    </xf>
    <xf numFmtId="0" fontId="0" fillId="0" borderId="0" xfId="0" applyProtection="1">
      <protection locked="0"/>
    </xf>
    <xf numFmtId="0" fontId="0" fillId="5" borderId="27" xfId="0" applyFill="1" applyBorder="1" applyAlignment="1">
      <alignment vertical="center"/>
    </xf>
    <xf numFmtId="49" fontId="39" fillId="0" borderId="0" xfId="0" applyNumberFormat="1" applyFont="1"/>
    <xf numFmtId="0" fontId="1" fillId="0" borderId="0" xfId="0" applyFont="1" applyAlignment="1">
      <alignment vertical="center" wrapText="1"/>
    </xf>
    <xf numFmtId="49" fontId="39" fillId="8" borderId="31" xfId="0" applyNumberFormat="1" applyFont="1" applyFill="1" applyBorder="1" applyAlignment="1">
      <alignment horizontal="center" textRotation="90"/>
    </xf>
    <xf numFmtId="49" fontId="39" fillId="8" borderId="27" xfId="0" applyNumberFormat="1" applyFont="1" applyFill="1" applyBorder="1" applyAlignment="1">
      <alignment horizontal="center" vertical="center"/>
    </xf>
    <xf numFmtId="0" fontId="40" fillId="0" borderId="27" xfId="0" applyFont="1" applyBorder="1" applyAlignment="1">
      <alignment horizontal="center"/>
    </xf>
    <xf numFmtId="0" fontId="0" fillId="0" borderId="0" xfId="0" quotePrefix="1" applyProtection="1">
      <protection locked="0"/>
    </xf>
    <xf numFmtId="0" fontId="40" fillId="12" borderId="27" xfId="0" applyFont="1" applyFill="1" applyBorder="1" applyAlignment="1">
      <alignment horizontal="center"/>
    </xf>
    <xf numFmtId="0" fontId="7" fillId="0" borderId="0" xfId="0" applyFont="1"/>
    <xf numFmtId="0" fontId="0" fillId="0" borderId="0" xfId="0" quotePrefix="1"/>
    <xf numFmtId="0" fontId="13" fillId="0" borderId="0" xfId="0" applyFont="1" applyProtection="1">
      <protection locked="0"/>
    </xf>
    <xf numFmtId="0" fontId="41" fillId="6" borderId="27" xfId="0" applyFont="1" applyFill="1" applyBorder="1" applyAlignment="1">
      <alignment horizontal="left"/>
    </xf>
    <xf numFmtId="0" fontId="13" fillId="0" borderId="0" xfId="0" quotePrefix="1" applyFont="1" applyProtection="1">
      <protection locked="0"/>
    </xf>
    <xf numFmtId="0" fontId="7" fillId="0" borderId="0" xfId="0" applyFont="1" applyProtection="1">
      <protection locked="0"/>
    </xf>
    <xf numFmtId="0" fontId="14" fillId="0" borderId="0" xfId="0" applyFont="1" applyProtection="1">
      <protection locked="0"/>
    </xf>
    <xf numFmtId="0" fontId="0" fillId="0" borderId="0" xfId="0" applyAlignment="1" applyProtection="1">
      <alignment horizontal="right"/>
    </xf>
    <xf numFmtId="0" fontId="0" fillId="9" borderId="0" xfId="0" applyFill="1"/>
    <xf numFmtId="0" fontId="0" fillId="9" borderId="0" xfId="0" applyFill="1" applyAlignment="1">
      <alignment vertical="center"/>
    </xf>
    <xf numFmtId="0" fontId="23" fillId="0" borderId="0" xfId="1" applyFont="1" applyAlignment="1">
      <alignment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3" fillId="0" borderId="0" xfId="1" applyFont="1" applyFill="1" applyAlignment="1">
      <alignment horizontal="justify" vertical="center" wrapText="1"/>
    </xf>
    <xf numFmtId="0" fontId="23" fillId="0" borderId="0" xfId="1" applyFont="1" applyAlignment="1">
      <alignment horizontal="justify" vertical="center" wrapText="1"/>
    </xf>
    <xf numFmtId="0" fontId="2" fillId="0" borderId="0" xfId="0" applyFont="1" applyAlignment="1">
      <alignment horizontal="justify" vertical="center" wrapText="1"/>
    </xf>
    <xf numFmtId="0" fontId="5" fillId="0" borderId="0" xfId="1" applyFont="1" applyFill="1" applyAlignment="1">
      <alignment horizontal="right" vertical="center" wrapText="1"/>
    </xf>
    <xf numFmtId="0" fontId="18" fillId="0" borderId="1"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24" fillId="4" borderId="48" xfId="0" applyFont="1" applyFill="1" applyBorder="1" applyAlignment="1">
      <alignment horizontal="justify" vertical="top" wrapText="1"/>
    </xf>
    <xf numFmtId="0" fontId="2" fillId="0" borderId="0" xfId="0" applyFont="1" applyFill="1" applyAlignment="1">
      <alignment horizontal="justify" vertical="center" wrapText="1"/>
    </xf>
    <xf numFmtId="0" fontId="12" fillId="0" borderId="0" xfId="0" applyFont="1" applyAlignment="1">
      <alignment horizontal="justify" vertical="center" wrapText="1"/>
    </xf>
    <xf numFmtId="0" fontId="12" fillId="0" borderId="0" xfId="0" applyFont="1" applyFill="1" applyAlignment="1">
      <alignment horizontal="justify" vertical="center" wrapText="1"/>
    </xf>
    <xf numFmtId="0" fontId="2" fillId="0" borderId="0" xfId="0" applyFont="1" applyAlignment="1">
      <alignment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5" fillId="0" borderId="0" xfId="0" applyFont="1" applyAlignment="1">
      <alignment horizontal="right" vertical="center" wrapText="1"/>
    </xf>
    <xf numFmtId="0" fontId="9" fillId="2" borderId="58"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17" fillId="0" borderId="64"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65" xfId="0" applyFont="1" applyBorder="1" applyAlignment="1">
      <alignment horizontal="center" vertical="center" wrapText="1"/>
    </xf>
    <xf numFmtId="0" fontId="2" fillId="0" borderId="29" xfId="0" applyFont="1" applyBorder="1" applyAlignment="1" applyProtection="1">
      <alignment horizontal="center" vertical="center" wrapText="1"/>
      <protection locked="0"/>
    </xf>
    <xf numFmtId="0" fontId="0" fillId="0" borderId="33" xfId="0" applyBorder="1" applyAlignment="1" applyProtection="1">
      <alignment horizontal="center" wrapText="1"/>
      <protection locked="0"/>
    </xf>
    <xf numFmtId="0" fontId="0" fillId="0" borderId="5"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3" xfId="0" applyBorder="1" applyAlignment="1" applyProtection="1">
      <alignment horizontal="center"/>
      <protection locked="0"/>
    </xf>
    <xf numFmtId="0" fontId="2" fillId="0" borderId="69" xfId="0" applyFont="1" applyBorder="1" applyAlignment="1" applyProtection="1">
      <alignment horizontal="justify" vertical="center" wrapText="1"/>
      <protection locked="0"/>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49" fontId="18" fillId="6" borderId="74" xfId="0" applyNumberFormat="1" applyFont="1" applyFill="1" applyBorder="1" applyAlignment="1">
      <alignment horizontal="center" vertical="center"/>
    </xf>
    <xf numFmtId="49" fontId="18" fillId="6" borderId="77" xfId="0" applyNumberFormat="1" applyFont="1" applyFill="1" applyBorder="1" applyAlignment="1">
      <alignment horizontal="center" vertical="center"/>
    </xf>
    <xf numFmtId="49" fontId="18" fillId="6" borderId="80" xfId="0" applyNumberFormat="1" applyFont="1" applyFill="1" applyBorder="1" applyAlignment="1">
      <alignment horizontal="center" vertical="center"/>
    </xf>
    <xf numFmtId="0" fontId="18" fillId="6" borderId="75" xfId="0" applyFont="1" applyFill="1" applyBorder="1" applyAlignment="1">
      <alignment horizontal="center" vertical="center" wrapText="1"/>
    </xf>
    <xf numFmtId="0" fontId="18" fillId="6" borderId="78" xfId="0" applyFont="1" applyFill="1" applyBorder="1" applyAlignment="1">
      <alignment horizontal="center" vertical="center" wrapText="1"/>
    </xf>
    <xf numFmtId="0" fontId="18" fillId="6" borderId="76" xfId="0" applyFont="1" applyFill="1" applyBorder="1" applyAlignment="1">
      <alignment horizontal="center" vertical="center" wrapText="1"/>
    </xf>
    <xf numFmtId="0" fontId="18" fillId="6" borderId="79" xfId="0" applyFont="1" applyFill="1" applyBorder="1" applyAlignment="1">
      <alignment horizontal="center" vertical="center" wrapText="1"/>
    </xf>
    <xf numFmtId="0" fontId="17" fillId="6" borderId="78" xfId="0" applyFont="1" applyFill="1" applyBorder="1" applyAlignment="1">
      <alignment horizontal="center" vertical="center" wrapText="1"/>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29" fillId="7" borderId="78" xfId="1" applyNumberFormat="1" applyFont="1" applyFill="1" applyBorder="1" applyAlignment="1">
      <alignment horizontal="center" vertical="center" wrapText="1"/>
    </xf>
    <xf numFmtId="0" fontId="2" fillId="7" borderId="78" xfId="0" applyFont="1" applyFill="1" applyBorder="1" applyAlignment="1">
      <alignment horizontal="center" vertical="center" wrapText="1"/>
    </xf>
    <xf numFmtId="0" fontId="4" fillId="7" borderId="78" xfId="0" applyFont="1" applyFill="1" applyBorder="1" applyAlignment="1">
      <alignment horizontal="center" vertical="center" wrapText="1"/>
    </xf>
    <xf numFmtId="0" fontId="28" fillId="7" borderId="78" xfId="0" applyFont="1" applyFill="1" applyBorder="1" applyAlignment="1">
      <alignment horizontal="center" vertical="center" wrapText="1"/>
    </xf>
    <xf numFmtId="0" fontId="2" fillId="0" borderId="78" xfId="0" applyFont="1" applyBorder="1" applyAlignment="1" applyProtection="1">
      <alignment horizontal="center" vertical="center" wrapText="1"/>
      <protection locked="0"/>
    </xf>
    <xf numFmtId="0" fontId="0" fillId="7" borderId="78" xfId="0" applyFill="1" applyBorder="1" applyAlignment="1">
      <alignment horizontal="center" vertical="center" wrapText="1"/>
    </xf>
    <xf numFmtId="0" fontId="2" fillId="0" borderId="79" xfId="0" applyFont="1" applyBorder="1" applyAlignment="1" applyProtection="1">
      <alignment horizontal="center" vertical="center" wrapText="1"/>
      <protection locked="0"/>
    </xf>
    <xf numFmtId="0" fontId="2" fillId="0" borderId="84" xfId="0" applyFont="1" applyBorder="1" applyAlignment="1" applyProtection="1">
      <alignment horizontal="center" vertical="center" wrapText="1"/>
      <protection locked="0"/>
    </xf>
    <xf numFmtId="0" fontId="2" fillId="0" borderId="85" xfId="0" applyFont="1" applyBorder="1" applyAlignment="1" applyProtection="1">
      <alignment horizontal="center" vertical="center" wrapText="1"/>
      <protection locked="0"/>
    </xf>
    <xf numFmtId="0" fontId="36" fillId="0" borderId="0" xfId="0" applyFont="1" applyAlignment="1" applyProtection="1">
      <alignment horizontal="center" vertical="center"/>
    </xf>
    <xf numFmtId="0" fontId="8" fillId="0" borderId="0" xfId="0" applyFont="1" applyFill="1" applyAlignment="1" applyProtection="1">
      <alignment horizontal="justify" vertical="center" wrapText="1"/>
    </xf>
    <xf numFmtId="0" fontId="17" fillId="0" borderId="0" xfId="0" applyFont="1" applyFill="1" applyAlignment="1" applyProtection="1">
      <alignment horizontal="justify"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6" fillId="0" borderId="6" xfId="0" applyFont="1" applyBorder="1" applyAlignment="1" applyProtection="1">
      <alignment vertical="center" wrapText="1"/>
    </xf>
    <xf numFmtId="0" fontId="8" fillId="0" borderId="0" xfId="0" applyFont="1" applyAlignment="1" applyProtection="1">
      <alignment horizontal="justify" vertical="center" wrapText="1"/>
    </xf>
    <xf numFmtId="0" fontId="8" fillId="0" borderId="0" xfId="0" applyFont="1" applyAlignment="1" applyProtection="1">
      <alignment horizontal="justify" vertical="center"/>
    </xf>
    <xf numFmtId="0" fontId="8" fillId="0" borderId="8" xfId="0" applyFont="1" applyBorder="1" applyAlignment="1" applyProtection="1">
      <alignment horizontal="justify" vertical="center"/>
    </xf>
    <xf numFmtId="0" fontId="33" fillId="0" borderId="0" xfId="0" applyFont="1" applyFill="1" applyAlignment="1" applyProtection="1">
      <alignment horizontal="justify" vertical="center"/>
    </xf>
    <xf numFmtId="0" fontId="33" fillId="0" borderId="16" xfId="0" applyFont="1" applyFill="1" applyBorder="1" applyAlignment="1" applyProtection="1">
      <alignment horizontal="justify" vertical="center"/>
    </xf>
    <xf numFmtId="0" fontId="8" fillId="0" borderId="10" xfId="0" applyFont="1" applyBorder="1" applyAlignment="1" applyProtection="1">
      <alignment horizontal="justify" vertical="center" wrapText="1"/>
    </xf>
    <xf numFmtId="0" fontId="8" fillId="0" borderId="10" xfId="0" applyFont="1" applyBorder="1" applyAlignment="1" applyProtection="1">
      <alignment horizontal="justify" vertical="center"/>
    </xf>
    <xf numFmtId="0" fontId="8" fillId="0" borderId="11" xfId="0" applyFont="1" applyBorder="1" applyAlignment="1" applyProtection="1">
      <alignment horizontal="justify" vertical="center"/>
    </xf>
    <xf numFmtId="0" fontId="3" fillId="0" borderId="0" xfId="0" applyFont="1" applyAlignment="1" applyProtection="1">
      <alignment horizontal="center" wrapText="1"/>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horizontal="center" vertical="center"/>
    </xf>
    <xf numFmtId="0" fontId="5" fillId="0" borderId="0" xfId="0" applyFont="1" applyAlignment="1" applyProtection="1">
      <alignment horizontal="right" vertical="center" wrapText="1"/>
    </xf>
    <xf numFmtId="0" fontId="18" fillId="0" borderId="1"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2" fillId="0" borderId="28"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6" fillId="0" borderId="4"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8" fillId="0" borderId="18" xfId="0" applyFont="1" applyFill="1" applyBorder="1" applyAlignment="1" applyProtection="1">
      <alignment horizontal="justify" vertical="center" wrapText="1"/>
    </xf>
    <xf numFmtId="0" fontId="8" fillId="0" borderId="18" xfId="0" applyFont="1" applyFill="1" applyBorder="1" applyAlignment="1" applyProtection="1">
      <alignment horizontal="justify" vertical="center"/>
    </xf>
    <xf numFmtId="0" fontId="8" fillId="0" borderId="88" xfId="0" applyFont="1" applyFill="1" applyBorder="1" applyAlignment="1" applyProtection="1">
      <alignment horizontal="justify" vertical="center"/>
    </xf>
    <xf numFmtId="0" fontId="11" fillId="0" borderId="0" xfId="0" applyFont="1" applyAlignment="1" applyProtection="1">
      <alignment horizontal="justify" vertical="top" wrapText="1"/>
    </xf>
    <xf numFmtId="0" fontId="12" fillId="0" borderId="27"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6" fillId="0" borderId="15" xfId="0" applyFont="1" applyBorder="1" applyAlignment="1" applyProtection="1">
      <alignment vertical="center" wrapText="1"/>
    </xf>
    <xf numFmtId="0" fontId="6" fillId="0" borderId="0" xfId="0" applyFont="1" applyAlignment="1" applyProtection="1">
      <alignment vertical="center" wrapText="1"/>
    </xf>
    <xf numFmtId="0" fontId="6" fillId="0" borderId="16" xfId="0" applyFont="1" applyBorder="1" applyAlignment="1" applyProtection="1">
      <alignment vertical="center" wrapText="1"/>
    </xf>
    <xf numFmtId="0" fontId="8" fillId="0" borderId="18" xfId="0" applyFont="1" applyBorder="1" applyAlignment="1" applyProtection="1">
      <alignment horizontal="justify" vertical="center" wrapText="1"/>
    </xf>
    <xf numFmtId="0" fontId="8" fillId="0" borderId="18" xfId="0" applyFont="1" applyBorder="1" applyAlignment="1" applyProtection="1">
      <alignment horizontal="justify" vertical="center"/>
    </xf>
    <xf numFmtId="0" fontId="8" fillId="0" borderId="19" xfId="0" applyFont="1" applyBorder="1" applyAlignment="1" applyProtection="1">
      <alignment horizontal="justify" vertical="center"/>
    </xf>
    <xf numFmtId="0" fontId="11" fillId="0" borderId="0" xfId="0" applyFont="1" applyFill="1" applyAlignment="1" applyProtection="1">
      <alignment horizontal="justify" vertical="top"/>
    </xf>
    <xf numFmtId="0" fontId="12" fillId="0" borderId="27" xfId="0" applyFont="1" applyBorder="1" applyAlignment="1" applyProtection="1">
      <alignment horizontal="justify" vertical="center"/>
      <protection locked="0"/>
    </xf>
    <xf numFmtId="0" fontId="9" fillId="2" borderId="1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6" fillId="0" borderId="23"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25" xfId="0" applyFont="1" applyBorder="1" applyAlignment="1" applyProtection="1">
      <alignment vertical="center" wrapText="1"/>
    </xf>
    <xf numFmtId="0" fontId="9" fillId="3" borderId="20"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12" fillId="0" borderId="28" xfId="0" applyFont="1" applyBorder="1" applyAlignment="1" applyProtection="1">
      <alignment horizontal="justify" vertical="center" wrapText="1"/>
    </xf>
    <xf numFmtId="0" fontId="12" fillId="0" borderId="29" xfId="0" applyFont="1" applyBorder="1" applyAlignment="1" applyProtection="1">
      <alignment horizontal="justify" vertical="center" wrapText="1"/>
    </xf>
    <xf numFmtId="0" fontId="12" fillId="0" borderId="30" xfId="0" applyFont="1" applyBorder="1" applyAlignment="1" applyProtection="1">
      <alignment horizontal="justify" vertical="center" wrapText="1"/>
    </xf>
    <xf numFmtId="49" fontId="12" fillId="0" borderId="28" xfId="0" applyNumberFormat="1" applyFont="1" applyBorder="1" applyAlignment="1" applyProtection="1">
      <alignment horizontal="center" vertical="center"/>
    </xf>
    <xf numFmtId="49" fontId="12" fillId="0" borderId="29" xfId="0" applyNumberFormat="1" applyFont="1" applyBorder="1" applyAlignment="1" applyProtection="1">
      <alignment horizontal="center" vertical="center"/>
    </xf>
    <xf numFmtId="49" fontId="12" fillId="0" borderId="30" xfId="0" applyNumberFormat="1" applyFont="1" applyBorder="1" applyAlignment="1" applyProtection="1">
      <alignment horizontal="center" vertical="center"/>
    </xf>
    <xf numFmtId="0" fontId="12" fillId="0" borderId="0" xfId="0" applyFont="1" applyAlignment="1" applyProtection="1">
      <alignment horizontal="center" vertical="center" wrapText="1"/>
    </xf>
    <xf numFmtId="0" fontId="35" fillId="0" borderId="0" xfId="0" applyFont="1" applyAlignment="1" applyProtection="1">
      <alignment horizontal="center" vertical="center"/>
    </xf>
    <xf numFmtId="0" fontId="12" fillId="0" borderId="32" xfId="0" applyFont="1" applyBorder="1" applyAlignment="1" applyProtection="1">
      <alignment horizontal="justify" vertical="center" wrapText="1"/>
      <protection locked="0"/>
    </xf>
    <xf numFmtId="0" fontId="11" fillId="0" borderId="0" xfId="0" applyFont="1" applyFill="1" applyAlignment="1" applyProtection="1">
      <alignment horizontal="justify" vertical="top" wrapText="1"/>
    </xf>
    <xf numFmtId="0" fontId="8" fillId="0" borderId="0" xfId="0" applyFont="1" applyFill="1" applyAlignment="1" applyProtection="1">
      <alignment horizontal="justify" vertical="center"/>
    </xf>
    <xf numFmtId="0" fontId="11" fillId="0" borderId="33"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6" fillId="0" borderId="33" xfId="0" applyFont="1" applyFill="1" applyBorder="1" applyAlignment="1" applyProtection="1">
      <alignment vertical="center" wrapText="1"/>
    </xf>
    <xf numFmtId="0" fontId="6" fillId="0" borderId="34" xfId="0" applyFont="1" applyFill="1" applyBorder="1" applyAlignment="1" applyProtection="1">
      <alignment vertical="center" wrapText="1"/>
    </xf>
    <xf numFmtId="0" fontId="8" fillId="0" borderId="19" xfId="0" applyFont="1" applyFill="1" applyBorder="1" applyAlignment="1" applyProtection="1">
      <alignment horizontal="justify" vertical="center" wrapText="1"/>
    </xf>
    <xf numFmtId="0" fontId="6" fillId="0" borderId="15" xfId="0" applyFont="1" applyFill="1" applyBorder="1" applyAlignment="1" applyProtection="1">
      <alignment vertical="center" wrapText="1"/>
    </xf>
    <xf numFmtId="0" fontId="6" fillId="0" borderId="0" xfId="0" applyFont="1" applyFill="1" applyAlignment="1" applyProtection="1">
      <alignment vertical="center" wrapText="1"/>
    </xf>
    <xf numFmtId="0" fontId="6" fillId="0" borderId="16" xfId="0" applyFont="1" applyFill="1" applyBorder="1" applyAlignment="1" applyProtection="1">
      <alignment vertical="center" wrapText="1"/>
    </xf>
    <xf numFmtId="0" fontId="35" fillId="0" borderId="0" xfId="0" applyFont="1" applyFill="1" applyAlignment="1" applyProtection="1">
      <alignment horizontal="center" vertical="center"/>
    </xf>
    <xf numFmtId="0" fontId="36" fillId="0" borderId="0" xfId="0" applyFont="1" applyAlignment="1" applyProtection="1">
      <alignment horizontal="center"/>
    </xf>
    <xf numFmtId="0" fontId="12" fillId="0" borderId="28" xfId="0" applyFont="1" applyBorder="1" applyAlignment="1" applyProtection="1">
      <alignment horizontal="justify" vertical="center"/>
      <protection locked="0"/>
    </xf>
    <xf numFmtId="0" fontId="12" fillId="0" borderId="29" xfId="0" applyFont="1" applyBorder="1" applyAlignment="1" applyProtection="1">
      <alignment horizontal="justify" vertical="center"/>
      <protection locked="0"/>
    </xf>
    <xf numFmtId="0" fontId="12" fillId="0" borderId="30" xfId="0" applyFont="1" applyBorder="1" applyAlignment="1" applyProtection="1">
      <alignment horizontal="justify" vertical="center"/>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8" fillId="0" borderId="0" xfId="0" applyFont="1" applyFill="1" applyAlignment="1" applyProtection="1">
      <alignment vertical="center" wrapText="1"/>
    </xf>
    <xf numFmtId="0" fontId="12" fillId="0" borderId="36" xfId="0" applyFont="1" applyBorder="1" applyAlignment="1" applyProtection="1">
      <alignment horizontal="justify" vertical="center" wrapText="1"/>
    </xf>
    <xf numFmtId="0" fontId="12" fillId="0" borderId="0" xfId="0" applyFont="1" applyAlignment="1" applyProtection="1">
      <alignment horizontal="justify" vertical="center" wrapText="1"/>
    </xf>
    <xf numFmtId="0" fontId="12" fillId="0" borderId="38"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7" fillId="0" borderId="0" xfId="0" applyFont="1" applyFill="1" applyAlignment="1" applyProtection="1">
      <alignment horizontal="justify" vertical="center"/>
    </xf>
    <xf numFmtId="0" fontId="31" fillId="0" borderId="0" xfId="1" applyFont="1" applyFill="1" applyAlignment="1" applyProtection="1">
      <alignment horizontal="center" vertical="center" wrapText="1"/>
    </xf>
    <xf numFmtId="0" fontId="12" fillId="0" borderId="27" xfId="0" applyFont="1" applyBorder="1" applyAlignment="1" applyProtection="1">
      <alignment horizontal="center" vertical="center" wrapText="1"/>
      <protection locked="0"/>
    </xf>
    <xf numFmtId="0" fontId="12" fillId="0" borderId="27" xfId="0" applyFont="1" applyBorder="1" applyAlignment="1" applyProtection="1">
      <alignment horizontal="justify" vertical="center" wrapText="1"/>
      <protection locked="0"/>
    </xf>
    <xf numFmtId="0" fontId="11" fillId="0" borderId="27"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textRotation="90" wrapText="1"/>
    </xf>
    <xf numFmtId="0" fontId="11" fillId="0" borderId="34" xfId="0" applyFont="1" applyFill="1" applyBorder="1" applyAlignment="1" applyProtection="1">
      <alignment horizontal="center" vertical="center" textRotation="90" wrapText="1"/>
    </xf>
    <xf numFmtId="0" fontId="11" fillId="0" borderId="17" xfId="0" applyFont="1" applyFill="1" applyBorder="1" applyAlignment="1" applyProtection="1">
      <alignment horizontal="center" vertical="center" textRotation="90" wrapText="1"/>
    </xf>
    <xf numFmtId="0" fontId="11" fillId="0" borderId="19" xfId="0" applyFont="1" applyFill="1" applyBorder="1" applyAlignment="1" applyProtection="1">
      <alignment horizontal="center" vertical="center" textRotation="90" wrapText="1"/>
    </xf>
    <xf numFmtId="0" fontId="11" fillId="0" borderId="15"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2" fillId="0" borderId="28" xfId="0" applyFont="1" applyBorder="1" applyAlignment="1" applyProtection="1">
      <alignment horizontal="center" vertical="center" textRotation="90" wrapText="1"/>
    </xf>
    <xf numFmtId="0" fontId="12" fillId="0" borderId="30" xfId="0" applyFont="1" applyBorder="1" applyAlignment="1" applyProtection="1">
      <alignment horizontal="center" vertical="center" textRotation="90" wrapText="1"/>
    </xf>
    <xf numFmtId="0" fontId="12" fillId="0" borderId="27" xfId="0" applyFont="1" applyBorder="1" applyAlignment="1" applyProtection="1">
      <alignment horizontal="center" vertical="center" textRotation="90" wrapText="1"/>
    </xf>
    <xf numFmtId="0" fontId="12" fillId="0" borderId="27" xfId="0" applyFont="1" applyBorder="1" applyAlignment="1" applyProtection="1">
      <alignment horizontal="justify" vertical="center" wrapText="1"/>
    </xf>
    <xf numFmtId="0" fontId="8" fillId="0" borderId="0" xfId="0" applyFont="1" applyAlignment="1" applyProtection="1">
      <alignment vertical="center" wrapText="1"/>
    </xf>
    <xf numFmtId="0" fontId="12" fillId="0" borderId="36" xfId="0" applyFont="1" applyBorder="1" applyAlignment="1" applyProtection="1">
      <alignment horizontal="justify" vertical="center"/>
    </xf>
    <xf numFmtId="0" fontId="12" fillId="0" borderId="0" xfId="0" applyFont="1" applyAlignment="1" applyProtection="1">
      <alignment horizontal="justify" vertical="center"/>
    </xf>
    <xf numFmtId="0" fontId="12" fillId="0" borderId="19"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12" fillId="0" borderId="43" xfId="0" applyFont="1" applyBorder="1" applyAlignment="1" applyProtection="1">
      <alignment horizontal="justify" vertical="center"/>
    </xf>
    <xf numFmtId="0" fontId="12" fillId="0" borderId="29" xfId="0" applyFont="1" applyBorder="1" applyAlignment="1" applyProtection="1">
      <alignment horizontal="justify" vertical="center"/>
    </xf>
    <xf numFmtId="0" fontId="12" fillId="0" borderId="28" xfId="0" applyFont="1" applyBorder="1" applyAlignment="1" applyProtection="1">
      <alignment horizontal="justify" vertical="center"/>
    </xf>
    <xf numFmtId="0" fontId="12" fillId="0" borderId="16" xfId="0" applyFont="1" applyBorder="1" applyAlignment="1" applyProtection="1">
      <alignment horizontal="center" vertical="center" wrapText="1"/>
    </xf>
    <xf numFmtId="0" fontId="11" fillId="0" borderId="0" xfId="0" applyFont="1" applyAlignment="1" applyProtection="1">
      <alignment horizontal="justify" vertical="top"/>
    </xf>
    <xf numFmtId="0" fontId="11" fillId="0" borderId="5" xfId="0" applyFont="1" applyBorder="1" applyAlignment="1" applyProtection="1">
      <alignment horizontal="center" vertical="center" textRotation="90" wrapText="1"/>
    </xf>
    <xf numFmtId="0" fontId="11" fillId="0" borderId="34" xfId="0" applyFont="1" applyBorder="1" applyAlignment="1" applyProtection="1">
      <alignment horizontal="center" vertical="center" textRotation="90" wrapText="1"/>
    </xf>
    <xf numFmtId="0" fontId="11" fillId="0" borderId="18"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1" fillId="0" borderId="28" xfId="0" applyFont="1" applyBorder="1" applyAlignment="1" applyProtection="1">
      <alignment horizontal="center" vertical="center" wrapText="1"/>
    </xf>
    <xf numFmtId="0" fontId="12" fillId="0" borderId="31" xfId="0" applyFont="1" applyBorder="1" applyAlignment="1" applyProtection="1">
      <alignment horizontal="justify" vertical="center" wrapText="1"/>
    </xf>
    <xf numFmtId="0" fontId="11" fillId="0" borderId="8" xfId="0" applyFont="1" applyBorder="1" applyAlignment="1" applyProtection="1">
      <alignment horizontal="center" vertical="center" wrapText="1"/>
    </xf>
    <xf numFmtId="0" fontId="11" fillId="0" borderId="44" xfId="0" applyFont="1" applyBorder="1" applyAlignment="1" applyProtection="1">
      <alignment horizontal="center" vertical="center"/>
    </xf>
    <xf numFmtId="0" fontId="12" fillId="0" borderId="44" xfId="0" applyFont="1" applyBorder="1" applyAlignment="1" applyProtection="1">
      <alignment horizontal="center" vertical="center" wrapText="1"/>
    </xf>
    <xf numFmtId="0" fontId="12" fillId="0" borderId="44" xfId="0" applyFont="1" applyBorder="1" applyAlignment="1" applyProtection="1">
      <alignment horizontal="center" vertical="center"/>
    </xf>
    <xf numFmtId="0" fontId="12" fillId="0" borderId="28"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7" fillId="0" borderId="0" xfId="0" applyFont="1" applyAlignment="1" applyProtection="1">
      <alignment horizontal="justify" vertical="center"/>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2" fillId="0" borderId="28" xfId="0" applyFont="1" applyBorder="1" applyAlignment="1" applyProtection="1">
      <alignment horizontal="justify" vertical="center" wrapText="1"/>
      <protection locked="0"/>
    </xf>
    <xf numFmtId="0" fontId="12" fillId="0" borderId="29" xfId="0" applyFont="1" applyBorder="1" applyAlignment="1" applyProtection="1">
      <alignment horizontal="justify" vertical="center" wrapText="1"/>
      <protection locked="0"/>
    </xf>
    <xf numFmtId="0" fontId="12" fillId="0" borderId="30" xfId="0" applyFont="1" applyBorder="1" applyAlignment="1" applyProtection="1">
      <alignment horizontal="justify" vertical="center" wrapText="1"/>
      <protection locked="0"/>
    </xf>
    <xf numFmtId="0" fontId="12" fillId="11" borderId="27" xfId="0" applyFont="1" applyFill="1" applyBorder="1" applyAlignment="1" applyProtection="1">
      <alignment horizontal="center" vertical="center" wrapText="1"/>
    </xf>
    <xf numFmtId="0" fontId="11" fillId="0" borderId="27" xfId="0" applyFont="1" applyBorder="1" applyAlignment="1" applyProtection="1">
      <alignment horizontal="center" vertical="center"/>
    </xf>
    <xf numFmtId="0" fontId="12" fillId="0" borderId="28"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8" fillId="0" borderId="16" xfId="0" applyFont="1" applyBorder="1" applyAlignment="1" applyProtection="1">
      <alignment horizontal="justify" vertical="center"/>
    </xf>
    <xf numFmtId="0" fontId="35" fillId="0" borderId="0" xfId="0" applyFont="1" applyAlignment="1" applyProtection="1">
      <alignment horizontal="center"/>
    </xf>
    <xf numFmtId="0" fontId="6" fillId="0" borderId="33" xfId="0" applyFont="1" applyBorder="1" applyAlignment="1" applyProtection="1">
      <alignment vertical="center" wrapText="1"/>
    </xf>
    <xf numFmtId="0" fontId="6" fillId="0" borderId="34" xfId="0" applyFont="1" applyBorder="1" applyAlignment="1" applyProtection="1">
      <alignment vertical="center" wrapText="1"/>
    </xf>
    <xf numFmtId="0" fontId="18" fillId="0" borderId="33"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8" fillId="0" borderId="17" xfId="0" applyFont="1" applyFill="1" applyBorder="1" applyAlignment="1" applyProtection="1">
      <alignment horizontal="center" vertical="center" wrapText="1"/>
    </xf>
    <xf numFmtId="0" fontId="18" fillId="0" borderId="18"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28" xfId="0" applyFont="1" applyFill="1" applyBorder="1" applyAlignment="1" applyProtection="1">
      <alignment horizontal="center" vertical="center" wrapText="1"/>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16" fillId="0" borderId="0" xfId="1" applyFont="1" applyAlignment="1" applyProtection="1">
      <alignment horizontal="right" vertical="center" wrapText="1"/>
    </xf>
    <xf numFmtId="0" fontId="20" fillId="0" borderId="33" xfId="0" applyFont="1" applyBorder="1" applyAlignment="1" applyProtection="1">
      <alignment horizontal="justify" vertical="center"/>
    </xf>
    <xf numFmtId="0" fontId="20" fillId="0" borderId="5" xfId="0" applyFont="1" applyBorder="1" applyAlignment="1" applyProtection="1">
      <alignment horizontal="justify" vertical="center"/>
    </xf>
    <xf numFmtId="0" fontId="20" fillId="0" borderId="34" xfId="0" applyFont="1" applyBorder="1" applyAlignment="1" applyProtection="1">
      <alignment horizontal="justify" vertical="center"/>
    </xf>
    <xf numFmtId="0" fontId="8" fillId="0" borderId="16" xfId="0" applyFont="1" applyFill="1" applyBorder="1" applyAlignment="1" applyProtection="1">
      <alignment horizontal="justify" vertical="center"/>
    </xf>
    <xf numFmtId="0" fontId="17" fillId="0" borderId="16" xfId="0" applyFont="1" applyFill="1" applyBorder="1" applyAlignment="1" applyProtection="1">
      <alignment horizontal="justify" vertical="center" wrapText="1"/>
    </xf>
    <xf numFmtId="0" fontId="17" fillId="0" borderId="16" xfId="0" applyFont="1" applyFill="1" applyBorder="1" applyAlignment="1" applyProtection="1">
      <alignment horizontal="justify" vertical="center"/>
    </xf>
    <xf numFmtId="0" fontId="17" fillId="0" borderId="18" xfId="0" applyFont="1" applyFill="1" applyBorder="1" applyAlignment="1" applyProtection="1">
      <alignment horizontal="justify" vertical="center" wrapText="1"/>
    </xf>
    <xf numFmtId="0" fontId="17" fillId="0" borderId="18" xfId="0" applyFont="1" applyFill="1" applyBorder="1" applyAlignment="1" applyProtection="1">
      <alignment horizontal="justify" vertical="center"/>
    </xf>
    <xf numFmtId="0" fontId="17" fillId="0" borderId="19" xfId="0" applyFont="1" applyFill="1" applyBorder="1" applyAlignment="1" applyProtection="1">
      <alignment horizontal="justify" vertical="center"/>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49" fontId="2" fillId="0" borderId="28"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30" xfId="0" applyNumberFormat="1"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2" fillId="0" borderId="27" xfId="0" applyFont="1" applyFill="1" applyBorder="1" applyAlignment="1" applyProtection="1">
      <alignment horizontal="justify" vertical="center" wrapText="1"/>
      <protection locked="0"/>
    </xf>
    <xf numFmtId="0" fontId="32" fillId="0" borderId="86" xfId="0" applyFont="1" applyFill="1" applyBorder="1" applyAlignment="1" applyProtection="1">
      <alignment horizontal="center" vertical="center" wrapText="1"/>
    </xf>
    <xf numFmtId="0" fontId="32" fillId="0" borderId="31" xfId="0" applyFont="1" applyFill="1" applyBorder="1" applyAlignment="1" applyProtection="1">
      <alignment horizontal="center" vertical="center" wrapText="1"/>
    </xf>
    <xf numFmtId="0" fontId="38" fillId="0" borderId="0" xfId="0" applyFont="1" applyAlignment="1" applyProtection="1">
      <alignment horizontal="center" vertical="center"/>
    </xf>
    <xf numFmtId="0" fontId="17" fillId="0" borderId="0" xfId="0" applyFont="1" applyAlignment="1" applyProtection="1">
      <alignment horizontal="justify" vertical="center" wrapText="1"/>
    </xf>
    <xf numFmtId="0" fontId="2" fillId="0" borderId="28" xfId="0" applyFont="1" applyBorder="1" applyAlignment="1" applyProtection="1">
      <alignment horizontal="center" vertical="center" wrapText="1"/>
      <protection locked="0"/>
    </xf>
    <xf numFmtId="0" fontId="5" fillId="0" borderId="0" xfId="0" applyFont="1" applyAlignment="1" applyProtection="1">
      <alignment horizontal="right" vertical="center"/>
    </xf>
    <xf numFmtId="0" fontId="31" fillId="0" borderId="0" xfId="1" applyFont="1" applyAlignment="1" applyProtection="1">
      <alignment horizontal="right" vertical="center" wrapText="1"/>
    </xf>
    <xf numFmtId="0" fontId="18" fillId="0" borderId="27" xfId="0" applyFont="1" applyFill="1" applyBorder="1" applyAlignment="1" applyProtection="1">
      <alignment horizontal="center" vertical="center" wrapText="1"/>
    </xf>
    <xf numFmtId="0" fontId="32" fillId="0" borderId="27"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textRotation="90" wrapText="1"/>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cellXfs>
  <cellStyles count="2">
    <cellStyle name="Hipervínculo" xfId="1" builtinId="8"/>
    <cellStyle name="Normal" xfId="0" builtinId="0"/>
  </cellStyles>
  <dxfs count="9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1" defaultTableStyle="TableStyleMedium2" defaultPivotStyle="PivotStyleLight16">
    <tableStyle name="Invisible" pivot="0" table="0" count="0"/>
  </tableStyles>
  <colors>
    <mruColors>
      <color rgb="FF0070C0"/>
      <color rgb="FFFFCC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1EBD7458-015A-4DEA-853A-F3700BE53EC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98B2E6AD-F984-4326-90E9-2BDCABDD1EF4}"/>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2" name="Imagen 1" descr="http://intranet.inegi.org.mx/Servicios/Difusion/Imagen_Institucional/img/2019/INEGI1_v.png">
          <a:extLst>
            <a:ext uri="{FF2B5EF4-FFF2-40B4-BE49-F238E27FC236}">
              <a16:creationId xmlns:a16="http://schemas.microsoft.com/office/drawing/2014/main" xmlns="" id="{65F28613-06FD-4B25-B295-BB83CA18B46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20</xdr:col>
      <xdr:colOff>209550</xdr:colOff>
      <xdr:row>0</xdr:row>
      <xdr:rowOff>0</xdr:rowOff>
    </xdr:from>
    <xdr:ext cx="2271600" cy="1137600"/>
    <xdr:pic>
      <xdr:nvPicPr>
        <xdr:cNvPr id="3" name="Imagen 2">
          <a:extLst>
            <a:ext uri="{FF2B5EF4-FFF2-40B4-BE49-F238E27FC236}">
              <a16:creationId xmlns:a16="http://schemas.microsoft.com/office/drawing/2014/main" xmlns="" id="{9F9C3131-127A-4795-9EA5-85F78E8EAA8D}"/>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A0CA0D1C-EF3D-4B6D-8073-76FC8614DEE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D7C5B31E-0200-4633-A8D9-18CE21242D05}"/>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9B9ADF95-E5D7-4348-9155-A924D72BF00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D35499E1-786A-4E32-92CC-5CF421A44C82}"/>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6" name="Imagen 5" descr="http://intranet.inegi.org.mx/Servicios/Difusion/Imagen_Institucional/img/2019/INEGI1_v.png">
          <a:extLst>
            <a:ext uri="{FF2B5EF4-FFF2-40B4-BE49-F238E27FC236}">
              <a16:creationId xmlns:a16="http://schemas.microsoft.com/office/drawing/2014/main" xmlns="" id="{4109D7C8-C102-4822-ADB1-B0C7AD7A0236}"/>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7" name="Imagen 6">
          <a:extLst>
            <a:ext uri="{FF2B5EF4-FFF2-40B4-BE49-F238E27FC236}">
              <a16:creationId xmlns:a16="http://schemas.microsoft.com/office/drawing/2014/main" xmlns="" id="{86463FA2-C875-42A8-9D3E-C868B408F109}"/>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C04F008C-B405-4FB8-B171-2B1FECE85D1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65E66FE9-E53A-4E19-9FF0-0DE380ED8A59}"/>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FFDF9CD7-295B-4D4B-8967-121FB1BFAD9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149E5B09-6F72-4B74-AC0A-D52515778379}"/>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9525</xdr:colOff>
      <xdr:row>0</xdr:row>
      <xdr:rowOff>0</xdr:rowOff>
    </xdr:from>
    <xdr:ext cx="1094400" cy="1011600"/>
    <xdr:pic>
      <xdr:nvPicPr>
        <xdr:cNvPr id="4" name="Imagen 3" descr="http://intranet.inegi.org.mx/Servicios/Difusion/Imagen_Institucional/img/2019/INEGI1_v.png">
          <a:extLst>
            <a:ext uri="{FF2B5EF4-FFF2-40B4-BE49-F238E27FC236}">
              <a16:creationId xmlns:a16="http://schemas.microsoft.com/office/drawing/2014/main" xmlns="" id="{729D1DA8-6DAE-41A9-8427-BE785E228F7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0"/>
          <a:ext cx="1094400" cy="1011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20</xdr:col>
      <xdr:colOff>209550</xdr:colOff>
      <xdr:row>0</xdr:row>
      <xdr:rowOff>0</xdr:rowOff>
    </xdr:from>
    <xdr:to>
      <xdr:col>30</xdr:col>
      <xdr:colOff>4650</xdr:colOff>
      <xdr:row>0</xdr:row>
      <xdr:rowOff>1137600</xdr:rowOff>
    </xdr:to>
    <xdr:pic>
      <xdr:nvPicPr>
        <xdr:cNvPr id="5" name="Imagen 4">
          <a:extLst>
            <a:ext uri="{FF2B5EF4-FFF2-40B4-BE49-F238E27FC236}">
              <a16:creationId xmlns:a16="http://schemas.microsoft.com/office/drawing/2014/main" xmlns="" id="{0EB13712-0D31-49C1-BF9E-07D6F2CF52CE}"/>
            </a:ext>
          </a:extLst>
        </xdr:cNvPr>
        <xdr:cNvPicPr>
          <a:picLocks/>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28" t="12854" r="969" b="13071"/>
        <a:stretch/>
      </xdr:blipFill>
      <xdr:spPr>
        <a:xfrm>
          <a:off x="5295900" y="0"/>
          <a:ext cx="2271600" cy="1137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moralesm@entidadfed.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E29"/>
  <sheetViews>
    <sheetView showGridLines="0" zoomScale="120" zoomScaleNormal="120" workbookViewId="0"/>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0" ht="173.25" customHeight="1">
      <c r="B1" s="197"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row>
    <row r="2" spans="1:30" ht="15" customHeight="1"/>
    <row r="3" spans="1:30" s="35" customFormat="1" ht="45" customHeight="1">
      <c r="B3" s="199" t="s">
        <v>1</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row>
    <row r="4" spans="1:30" ht="15" customHeight="1"/>
    <row r="5" spans="1:30" ht="45" customHeight="1">
      <c r="B5" s="201" t="s">
        <v>614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1:30" ht="15" customHeight="1"/>
    <row r="7" spans="1:30" ht="75" customHeight="1">
      <c r="A7" s="55"/>
      <c r="B7" s="202" t="s">
        <v>4</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row>
    <row r="8" spans="1:30" ht="15" customHeight="1" thickBot="1">
      <c r="A8" s="55"/>
      <c r="B8" s="56" t="s">
        <v>2</v>
      </c>
      <c r="C8" s="55"/>
      <c r="D8" s="55"/>
      <c r="E8" s="55"/>
      <c r="F8" s="55"/>
      <c r="G8" s="55"/>
      <c r="H8" s="55"/>
      <c r="I8" s="55"/>
      <c r="J8" s="55"/>
      <c r="K8" s="55"/>
      <c r="L8" s="55"/>
      <c r="M8" s="55"/>
      <c r="N8" s="56" t="s">
        <v>3</v>
      </c>
      <c r="O8" s="55"/>
      <c r="P8" s="55"/>
      <c r="Q8" s="55"/>
      <c r="R8" s="55"/>
      <c r="S8" s="55"/>
      <c r="T8" s="55"/>
      <c r="U8" s="55"/>
      <c r="V8" s="55"/>
      <c r="W8" s="55"/>
      <c r="X8" s="55"/>
      <c r="Y8" s="55"/>
      <c r="Z8" s="55"/>
      <c r="AA8" s="55"/>
      <c r="AB8" s="55"/>
      <c r="AC8" s="55"/>
      <c r="AD8" s="55"/>
    </row>
    <row r="9" spans="1:30" ht="15" customHeight="1" thickBot="1">
      <c r="B9" s="203" t="str">
        <f>IF(Presentación!B10="","",Presentación!B10)</f>
        <v>Veracruz de Ignacio de la Llave</v>
      </c>
      <c r="C9" s="204"/>
      <c r="D9" s="204"/>
      <c r="E9" s="204"/>
      <c r="F9" s="204"/>
      <c r="G9" s="204"/>
      <c r="H9" s="204"/>
      <c r="I9" s="204"/>
      <c r="J9" s="204"/>
      <c r="K9" s="204"/>
      <c r="L9" s="205"/>
      <c r="N9" s="203" t="str">
        <f>IF(Presentación!N10="","",Presentación!N10)</f>
        <v>230</v>
      </c>
      <c r="O9" s="205"/>
    </row>
    <row r="10" spans="1:30" ht="15" customHeight="1"/>
    <row r="11" spans="1:30" ht="15" customHeight="1">
      <c r="B11" s="196" t="s">
        <v>462</v>
      </c>
      <c r="C11" s="196"/>
      <c r="D11" s="196"/>
      <c r="E11" s="196"/>
      <c r="F11" s="196"/>
      <c r="G11" s="196"/>
      <c r="H11" s="196"/>
      <c r="I11" s="196"/>
      <c r="J11" s="196"/>
      <c r="K11" s="196"/>
      <c r="L11" s="196"/>
      <c r="M11" s="196"/>
      <c r="N11" s="196"/>
      <c r="O11" s="196"/>
      <c r="P11" s="196"/>
      <c r="Q11" s="196"/>
      <c r="R11" s="196"/>
      <c r="S11" s="196"/>
      <c r="T11" s="196"/>
      <c r="U11" s="196"/>
    </row>
    <row r="12" spans="1:30" ht="15" customHeight="1"/>
    <row r="13" spans="1:30" ht="15" customHeight="1">
      <c r="B13" s="196" t="s">
        <v>463</v>
      </c>
      <c r="C13" s="196"/>
      <c r="D13" s="196"/>
      <c r="E13" s="196"/>
      <c r="F13" s="196"/>
      <c r="G13" s="196"/>
      <c r="H13" s="196"/>
      <c r="I13" s="196"/>
      <c r="J13" s="196"/>
      <c r="K13" s="196"/>
      <c r="L13" s="196"/>
      <c r="M13" s="196"/>
      <c r="N13" s="196"/>
      <c r="O13" s="196"/>
      <c r="P13" s="196"/>
      <c r="Q13" s="196"/>
      <c r="R13" s="196"/>
      <c r="S13" s="196"/>
      <c r="T13" s="196"/>
      <c r="U13" s="196"/>
    </row>
    <row r="14" spans="1:30" ht="15" customHeight="1"/>
    <row r="15" spans="1:30" ht="15" customHeight="1">
      <c r="B15" s="196" t="s">
        <v>464</v>
      </c>
      <c r="C15" s="196"/>
      <c r="D15" s="196"/>
      <c r="E15" s="196"/>
      <c r="F15" s="196"/>
      <c r="G15" s="196"/>
      <c r="H15" s="196"/>
      <c r="I15" s="196"/>
      <c r="J15" s="196"/>
      <c r="K15" s="196"/>
      <c r="L15" s="196"/>
      <c r="M15" s="196"/>
      <c r="N15" s="196"/>
      <c r="O15" s="196"/>
      <c r="P15" s="196"/>
      <c r="Q15" s="196"/>
      <c r="R15" s="196"/>
      <c r="S15" s="196"/>
      <c r="T15" s="196"/>
      <c r="U15" s="196"/>
    </row>
    <row r="16" spans="1:30" ht="15" customHeight="1"/>
    <row r="17" spans="2:30" ht="30" customHeight="1">
      <c r="B17" s="206" t="s">
        <v>614</v>
      </c>
      <c r="C17" s="206"/>
      <c r="D17" s="206"/>
      <c r="E17" s="206"/>
      <c r="F17" s="206"/>
      <c r="G17" s="206"/>
      <c r="H17" s="206"/>
      <c r="I17" s="206"/>
      <c r="J17" s="206"/>
      <c r="K17" s="206"/>
      <c r="L17" s="206"/>
      <c r="M17" s="206"/>
      <c r="N17" s="206"/>
      <c r="O17" s="206"/>
      <c r="P17" s="206"/>
      <c r="Q17" s="206"/>
      <c r="R17" s="206"/>
      <c r="S17" s="206"/>
      <c r="T17" s="206"/>
      <c r="U17" s="206"/>
      <c r="X17" s="207" t="s">
        <v>570</v>
      </c>
      <c r="Y17" s="207"/>
      <c r="Z17" s="207"/>
      <c r="AA17" s="207"/>
      <c r="AB17" s="207"/>
      <c r="AC17" s="207"/>
      <c r="AD17" s="207"/>
    </row>
    <row r="18" spans="2:30" ht="15" customHeight="1"/>
    <row r="19" spans="2:30" ht="45" customHeight="1">
      <c r="B19" s="206" t="s">
        <v>660</v>
      </c>
      <c r="C19" s="206"/>
      <c r="D19" s="206"/>
      <c r="E19" s="206"/>
      <c r="F19" s="206"/>
      <c r="G19" s="206"/>
      <c r="H19" s="206"/>
      <c r="I19" s="206"/>
      <c r="J19" s="206"/>
      <c r="K19" s="206"/>
      <c r="L19" s="206"/>
      <c r="M19" s="206"/>
      <c r="N19" s="206"/>
      <c r="O19" s="206"/>
      <c r="P19" s="206"/>
      <c r="Q19" s="206"/>
      <c r="R19" s="206"/>
      <c r="S19" s="206"/>
      <c r="T19" s="206"/>
      <c r="U19" s="206"/>
    </row>
    <row r="20" spans="2:30" ht="15" customHeight="1"/>
    <row r="21" spans="2:30" ht="45" customHeight="1">
      <c r="B21" s="206" t="s">
        <v>659</v>
      </c>
      <c r="C21" s="206"/>
      <c r="D21" s="206"/>
      <c r="E21" s="206"/>
      <c r="F21" s="206"/>
      <c r="G21" s="206"/>
      <c r="H21" s="206"/>
      <c r="I21" s="206"/>
      <c r="J21" s="206"/>
      <c r="K21" s="206"/>
      <c r="L21" s="206"/>
      <c r="M21" s="206"/>
      <c r="N21" s="206"/>
      <c r="O21" s="206"/>
      <c r="P21" s="206"/>
      <c r="Q21" s="206"/>
      <c r="R21" s="206"/>
      <c r="S21" s="206"/>
      <c r="T21" s="206"/>
      <c r="U21" s="206"/>
    </row>
    <row r="22" spans="2:30" ht="15" customHeight="1"/>
    <row r="23" spans="2:30" ht="15" customHeight="1">
      <c r="B23" s="196" t="s">
        <v>465</v>
      </c>
      <c r="C23" s="196"/>
      <c r="D23" s="196"/>
      <c r="E23" s="196"/>
      <c r="F23" s="196"/>
      <c r="G23" s="196"/>
      <c r="H23" s="196"/>
      <c r="I23" s="196"/>
      <c r="J23" s="196"/>
      <c r="K23" s="196"/>
      <c r="L23" s="196"/>
      <c r="M23" s="196"/>
      <c r="N23" s="196"/>
      <c r="O23" s="196"/>
      <c r="P23" s="196"/>
      <c r="Q23" s="196"/>
      <c r="R23" s="196"/>
      <c r="S23" s="196"/>
      <c r="T23" s="196"/>
      <c r="U23" s="196"/>
    </row>
    <row r="24" spans="2:30" ht="15" customHeight="1"/>
    <row r="25" spans="2:30" ht="15" customHeight="1"/>
    <row r="26" spans="2:30" ht="15" customHeight="1"/>
    <row r="27" spans="2:30" ht="15" customHeight="1"/>
    <row r="28" spans="2:30" ht="15" customHeight="1"/>
    <row r="29" spans="2:30" ht="15" customHeight="1"/>
  </sheetData>
  <sheetProtection algorithmName="SHA-512" hashValue="MFFTcqOvRZqtW2tbUdx375LUs+1FzqU8Beav39d//GhL7GSVCnrI9wGV31Ipgl1DKyNhGtcBVHTpcuL8/t4d5g==" saltValue="Ostkerluwq3+YRDJxjVGpA==" spinCount="100000" sheet="1" objects="1" scenarios="1"/>
  <mergeCells count="14">
    <mergeCell ref="B23:U23"/>
    <mergeCell ref="B1:AD1"/>
    <mergeCell ref="B3:AD3"/>
    <mergeCell ref="B5:AD5"/>
    <mergeCell ref="B7:AD7"/>
    <mergeCell ref="B9:L9"/>
    <mergeCell ref="N9:O9"/>
    <mergeCell ref="B11:U11"/>
    <mergeCell ref="B13:U13"/>
    <mergeCell ref="B15:U15"/>
    <mergeCell ref="B17:U17"/>
    <mergeCell ref="X17:AD17"/>
    <mergeCell ref="B19:U19"/>
    <mergeCell ref="B21:U21"/>
  </mergeCells>
  <hyperlinks>
    <hyperlink ref="X17:AD17" location="CNGE_2022_M1_Secc11!AA7" display="Preguntas 1 a 47"/>
    <hyperlink ref="B11:U11" location="Presentación!AA9" display="Presentación"/>
    <hyperlink ref="B13:U13" location="Informantes!AA9" display="Informantes"/>
    <hyperlink ref="B15:U15" location="Participantes!AA9" display="Participantes"/>
    <hyperlink ref="B17:U17" location="CNGE_2022_M1_Secc11!AA7" display="Sección XV. Servicios Postpenales"/>
    <hyperlink ref="B23:U23" location="Glosario!AA9" display="Glosario"/>
    <hyperlink ref="B19:U19" location="'Complemento 1'!AA9" display="Complemento 1. Ubicación geográfica de las sedes del órgano o unidad encargada de la prestación de los servicios postpenales"/>
    <hyperlink ref="B21:U21" location="'Complemento 2'!AA9" display="Complemento 2. Ubicación geográfica de las sedes del órgano o unidad encargada de la prestación de los servicios para adolescentes egresados y/o en tratamiento externo"/>
  </hyperlinks>
  <pageMargins left="0.70866141732283472" right="0.70866141732283472" top="0.74803149606299213" bottom="0.74803149606299213" header="0.31496062992125984" footer="0.31496062992125984"/>
  <pageSetup scale="75" orientation="portrait" r:id="rId1"/>
  <headerFooter>
    <oddHeader>&amp;CMódulo 1 Sección XI
Índice</oddHeader>
    <oddFooter>&amp;LCenso Nacional de Gobiernos Estatales 2022&amp;R&amp;P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134"/>
  <sheetViews>
    <sheetView showGridLines="0" topLeftCell="A4" zoomScale="120" zoomScaleNormal="120" workbookViewId="0">
      <selection activeCell="B10" sqref="B10:L10"/>
    </sheetView>
  </sheetViews>
  <sheetFormatPr baseColWidth="10" defaultColWidth="0" defaultRowHeight="0" customHeight="1" zeroHeight="1"/>
  <cols>
    <col min="1" max="1" width="5.7109375" customWidth="1"/>
    <col min="2" max="31" width="3.7109375" customWidth="1"/>
    <col min="32" max="32" width="1.7109375" style="194" hidden="1" customWidth="1"/>
    <col min="33" max="16384" width="3.7109375" hidden="1"/>
  </cols>
  <sheetData>
    <row r="1" spans="2:35" ht="173.25" customHeight="1">
      <c r="B1" s="197"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H1" s="71" t="s">
        <v>696</v>
      </c>
      <c r="AI1" s="71" t="s">
        <v>591</v>
      </c>
    </row>
    <row r="2" spans="2:35" ht="1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2:35" s="67" customFormat="1" ht="45" customHeight="1">
      <c r="B3" s="199" t="s">
        <v>1</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F3" s="195"/>
      <c r="AH3" s="67" t="s">
        <v>697</v>
      </c>
      <c r="AI3" s="67" t="s">
        <v>698</v>
      </c>
    </row>
    <row r="4" spans="2:35" ht="1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H4" t="s">
        <v>699</v>
      </c>
      <c r="AI4" t="s">
        <v>700</v>
      </c>
    </row>
    <row r="5" spans="2:35" ht="45" customHeight="1">
      <c r="B5" s="201" t="s">
        <v>614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H5" t="s">
        <v>701</v>
      </c>
      <c r="AI5" t="s">
        <v>702</v>
      </c>
    </row>
    <row r="6" spans="2:35" ht="1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H6" t="s">
        <v>703</v>
      </c>
      <c r="AI6" t="s">
        <v>704</v>
      </c>
    </row>
    <row r="7" spans="2:35" ht="75" customHeight="1">
      <c r="B7" s="200" t="s">
        <v>462</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H7" t="s">
        <v>705</v>
      </c>
      <c r="AI7" t="s">
        <v>706</v>
      </c>
    </row>
    <row r="8" spans="2:35" ht="15" customHeight="1">
      <c r="AH8" t="s">
        <v>707</v>
      </c>
      <c r="AI8" t="s">
        <v>708</v>
      </c>
    </row>
    <row r="9" spans="2:35" ht="15" customHeight="1" thickBot="1">
      <c r="B9" s="10" t="s">
        <v>2</v>
      </c>
      <c r="C9" s="57"/>
      <c r="D9" s="57"/>
      <c r="E9" s="57"/>
      <c r="F9" s="57"/>
      <c r="G9" s="57"/>
      <c r="H9" s="57"/>
      <c r="I9" s="57"/>
      <c r="J9" s="57"/>
      <c r="K9" s="57"/>
      <c r="L9" s="57"/>
      <c r="M9" s="57"/>
      <c r="N9" s="10" t="s">
        <v>3</v>
      </c>
      <c r="O9" s="57"/>
      <c r="AA9" s="209" t="s">
        <v>4</v>
      </c>
      <c r="AB9" s="209"/>
      <c r="AC9" s="209"/>
      <c r="AD9" s="209"/>
      <c r="AH9" t="s">
        <v>709</v>
      </c>
      <c r="AI9" t="s">
        <v>710</v>
      </c>
    </row>
    <row r="10" spans="2:35" ht="15" customHeight="1" thickBot="1">
      <c r="B10" s="210" t="s">
        <v>755</v>
      </c>
      <c r="C10" s="211"/>
      <c r="D10" s="211"/>
      <c r="E10" s="211"/>
      <c r="F10" s="211"/>
      <c r="G10" s="211"/>
      <c r="H10" s="211"/>
      <c r="I10" s="211"/>
      <c r="J10" s="211"/>
      <c r="K10" s="211"/>
      <c r="L10" s="212"/>
      <c r="M10" s="1"/>
      <c r="N10" s="213" t="str">
        <f>IFERROR(VLOOKUP(B10,AH:AI,2,FALSE),"")</f>
        <v>230</v>
      </c>
      <c r="O10" s="214"/>
      <c r="AH10" t="s">
        <v>711</v>
      </c>
      <c r="AI10" t="s">
        <v>712</v>
      </c>
    </row>
    <row r="11" spans="2:35" ht="15" customHeight="1" thickBot="1">
      <c r="AH11" t="s">
        <v>713</v>
      </c>
      <c r="AI11" t="s">
        <v>714</v>
      </c>
    </row>
    <row r="12" spans="2:35" ht="15" customHeight="1">
      <c r="B12" s="14"/>
      <c r="C12" s="15" t="s">
        <v>466</v>
      </c>
      <c r="D12" s="16"/>
      <c r="E12" s="16"/>
      <c r="F12" s="16"/>
      <c r="G12" s="16"/>
      <c r="H12" s="16"/>
      <c r="I12" s="16"/>
      <c r="J12" s="16"/>
      <c r="K12" s="16"/>
      <c r="L12" s="17"/>
      <c r="N12" s="18"/>
      <c r="O12" s="19" t="s">
        <v>467</v>
      </c>
      <c r="P12" s="20"/>
      <c r="Q12" s="20"/>
      <c r="R12" s="20"/>
      <c r="S12" s="20"/>
      <c r="T12" s="20"/>
      <c r="U12" s="20"/>
      <c r="V12" s="20"/>
      <c r="W12" s="20"/>
      <c r="X12" s="20"/>
      <c r="Y12" s="20"/>
      <c r="Z12" s="20"/>
      <c r="AA12" s="20"/>
      <c r="AB12" s="20"/>
      <c r="AC12" s="20"/>
      <c r="AD12" s="21"/>
      <c r="AH12" t="s">
        <v>715</v>
      </c>
      <c r="AI12" t="s">
        <v>716</v>
      </c>
    </row>
    <row r="13" spans="2:35" ht="144" customHeight="1" thickBot="1">
      <c r="B13" s="22"/>
      <c r="C13" s="215" t="s">
        <v>468</v>
      </c>
      <c r="D13" s="215"/>
      <c r="E13" s="215"/>
      <c r="F13" s="215"/>
      <c r="G13" s="215"/>
      <c r="H13" s="215"/>
      <c r="I13" s="215"/>
      <c r="J13" s="215"/>
      <c r="K13" s="215"/>
      <c r="L13" s="23"/>
      <c r="N13" s="24"/>
      <c r="O13" s="215" t="s">
        <v>469</v>
      </c>
      <c r="P13" s="215"/>
      <c r="Q13" s="215"/>
      <c r="R13" s="215"/>
      <c r="S13" s="215"/>
      <c r="T13" s="215"/>
      <c r="U13" s="215"/>
      <c r="V13" s="215"/>
      <c r="W13" s="215"/>
      <c r="X13" s="215"/>
      <c r="Y13" s="215"/>
      <c r="Z13" s="215"/>
      <c r="AA13" s="215"/>
      <c r="AB13" s="215"/>
      <c r="AC13" s="215"/>
      <c r="AD13" s="25"/>
      <c r="AH13" t="s">
        <v>717</v>
      </c>
      <c r="AI13" t="s">
        <v>718</v>
      </c>
    </row>
    <row r="14" spans="2:35" ht="15" customHeight="1" thickBot="1">
      <c r="AH14" t="s">
        <v>719</v>
      </c>
      <c r="AI14" t="s">
        <v>720</v>
      </c>
    </row>
    <row r="15" spans="2:35" ht="15" customHeight="1">
      <c r="B15" s="14"/>
      <c r="C15" s="15" t="s">
        <v>470</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21"/>
      <c r="AH15" t="s">
        <v>721</v>
      </c>
      <c r="AI15" t="s">
        <v>722</v>
      </c>
    </row>
    <row r="16" spans="2:35" ht="36" customHeight="1" thickBot="1">
      <c r="B16" s="22"/>
      <c r="C16" s="215" t="s">
        <v>471</v>
      </c>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5"/>
      <c r="AH16" t="s">
        <v>723</v>
      </c>
      <c r="AI16" t="s">
        <v>724</v>
      </c>
    </row>
    <row r="17" spans="2:35" ht="15" customHeight="1" thickBot="1">
      <c r="AH17" t="s">
        <v>725</v>
      </c>
      <c r="AI17" t="s">
        <v>726</v>
      </c>
    </row>
    <row r="18" spans="2:35" ht="1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8"/>
      <c r="AH18" t="s">
        <v>727</v>
      </c>
      <c r="AI18" t="s">
        <v>728</v>
      </c>
    </row>
    <row r="19" spans="2:35" ht="48" customHeight="1">
      <c r="B19" s="29"/>
      <c r="C19" s="208" t="s">
        <v>472</v>
      </c>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30"/>
      <c r="AH19" t="s">
        <v>729</v>
      </c>
      <c r="AI19" t="s">
        <v>730</v>
      </c>
    </row>
    <row r="20" spans="2:35" ht="6.75" customHeight="1">
      <c r="B20" s="2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30"/>
      <c r="AH20" t="s">
        <v>731</v>
      </c>
      <c r="AI20" t="s">
        <v>732</v>
      </c>
    </row>
    <row r="21" spans="2:35" ht="36" customHeight="1">
      <c r="B21" s="29"/>
      <c r="C21" s="208" t="s">
        <v>473</v>
      </c>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30"/>
      <c r="AH21" t="s">
        <v>733</v>
      </c>
      <c r="AI21" t="s">
        <v>734</v>
      </c>
    </row>
    <row r="22" spans="2:35" ht="6.75" customHeight="1">
      <c r="B22" s="2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30"/>
      <c r="AH22" t="s">
        <v>735</v>
      </c>
      <c r="AI22" t="s">
        <v>736</v>
      </c>
    </row>
    <row r="23" spans="2:35" ht="15" customHeight="1">
      <c r="B23" s="29"/>
      <c r="C23" s="208" t="s">
        <v>474</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30"/>
      <c r="AH23" t="s">
        <v>737</v>
      </c>
      <c r="AI23" t="s">
        <v>738</v>
      </c>
    </row>
    <row r="24" spans="2:35" ht="6.75" customHeight="1">
      <c r="B24" s="2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30"/>
      <c r="AH24" t="s">
        <v>739</v>
      </c>
      <c r="AI24" t="s">
        <v>740</v>
      </c>
    </row>
    <row r="25" spans="2:35" ht="48" customHeight="1">
      <c r="B25" s="29"/>
      <c r="C25" s="2"/>
      <c r="D25" s="208" t="s">
        <v>475</v>
      </c>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30"/>
      <c r="AH25" t="s">
        <v>741</v>
      </c>
      <c r="AI25" t="s">
        <v>742</v>
      </c>
    </row>
    <row r="26" spans="2:35" ht="6.75" customHeight="1">
      <c r="B26" s="2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0"/>
      <c r="AH26" t="s">
        <v>743</v>
      </c>
      <c r="AI26" t="s">
        <v>744</v>
      </c>
    </row>
    <row r="27" spans="2:35" ht="36" customHeight="1">
      <c r="B27" s="29"/>
      <c r="C27" s="208" t="s">
        <v>476</v>
      </c>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30"/>
      <c r="AH27" t="s">
        <v>745</v>
      </c>
      <c r="AI27" t="s">
        <v>746</v>
      </c>
    </row>
    <row r="28" spans="2:35" ht="6.75" customHeight="1">
      <c r="B28" s="2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30"/>
      <c r="AH28" t="s">
        <v>747</v>
      </c>
      <c r="AI28" t="s">
        <v>748</v>
      </c>
    </row>
    <row r="29" spans="2:35" ht="60" customHeight="1">
      <c r="B29" s="29"/>
      <c r="C29" s="208" t="s">
        <v>477</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30"/>
      <c r="AH29" t="s">
        <v>749</v>
      </c>
      <c r="AI29" t="s">
        <v>750</v>
      </c>
    </row>
    <row r="30" spans="2:35" ht="6.75" customHeight="1">
      <c r="B30" s="29"/>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30"/>
      <c r="AH30" t="s">
        <v>751</v>
      </c>
      <c r="AI30" t="s">
        <v>752</v>
      </c>
    </row>
    <row r="31" spans="2:35" ht="48" customHeight="1">
      <c r="B31" s="29"/>
      <c r="C31" s="208" t="s">
        <v>583</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30"/>
      <c r="AH31" t="s">
        <v>753</v>
      </c>
      <c r="AI31" t="s">
        <v>754</v>
      </c>
    </row>
    <row r="32" spans="2:35" ht="6.75" customHeight="1">
      <c r="B32" s="29"/>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30"/>
      <c r="AH32" t="s">
        <v>755</v>
      </c>
      <c r="AI32" t="s">
        <v>756</v>
      </c>
    </row>
    <row r="33" spans="2:35" ht="48" customHeight="1">
      <c r="B33" s="29"/>
      <c r="C33" s="208" t="s">
        <v>584</v>
      </c>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30"/>
      <c r="AH33" t="s">
        <v>757</v>
      </c>
      <c r="AI33" t="s">
        <v>758</v>
      </c>
    </row>
    <row r="34" spans="2:35" ht="6.75" customHeight="1">
      <c r="B34" s="29"/>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30"/>
      <c r="AH34" t="s">
        <v>759</v>
      </c>
      <c r="AI34" t="s">
        <v>760</v>
      </c>
    </row>
    <row r="35" spans="2:35" ht="84" customHeight="1">
      <c r="B35" s="29"/>
      <c r="C35" s="217" t="s">
        <v>573</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30"/>
    </row>
    <row r="36" spans="2:35" ht="6.75" customHeight="1">
      <c r="B36" s="29"/>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30"/>
    </row>
    <row r="37" spans="2:35" ht="36" customHeight="1">
      <c r="B37" s="29"/>
      <c r="C37" s="217" t="s">
        <v>574</v>
      </c>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30"/>
    </row>
    <row r="38" spans="2:35" ht="6.75" customHeight="1">
      <c r="B38" s="29"/>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30"/>
    </row>
    <row r="39" spans="2:35" ht="36" customHeight="1">
      <c r="B39" s="29"/>
      <c r="C39" s="64"/>
      <c r="D39" s="217" t="s">
        <v>478</v>
      </c>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30"/>
    </row>
    <row r="40" spans="2:35" ht="6.75" customHeight="1">
      <c r="B40" s="2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30"/>
    </row>
    <row r="41" spans="2:35" ht="72" customHeight="1">
      <c r="B41" s="29"/>
      <c r="C41" s="217" t="s">
        <v>575</v>
      </c>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30"/>
    </row>
    <row r="42" spans="2:35" ht="6.75" customHeight="1">
      <c r="B42" s="2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30"/>
    </row>
    <row r="43" spans="2:35" ht="60" customHeight="1">
      <c r="B43" s="29"/>
      <c r="C43" s="217" t="s">
        <v>576</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30"/>
    </row>
    <row r="44" spans="2:35" ht="6.75" customHeight="1">
      <c r="B44" s="2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30"/>
    </row>
    <row r="45" spans="2:35" ht="24" customHeight="1">
      <c r="B45" s="29"/>
      <c r="C45" s="208" t="s">
        <v>592</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30"/>
    </row>
    <row r="46" spans="2:35" ht="6.75" customHeight="1">
      <c r="B46" s="2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30"/>
    </row>
    <row r="47" spans="2:35" ht="72" customHeight="1">
      <c r="B47" s="29"/>
      <c r="C47" s="216" t="s">
        <v>615</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30"/>
    </row>
    <row r="48" spans="2:35" ht="6.75" customHeight="1">
      <c r="B48" s="29"/>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30"/>
    </row>
    <row r="49" spans="2:30" ht="60" customHeight="1">
      <c r="B49" s="29"/>
      <c r="C49" s="216" t="s">
        <v>609</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30"/>
    </row>
    <row r="50" spans="2:30" ht="6.75" customHeight="1">
      <c r="B50" s="29"/>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30"/>
    </row>
    <row r="51" spans="2:30" ht="36" customHeight="1">
      <c r="B51" s="29"/>
      <c r="C51" s="216" t="s">
        <v>610</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30"/>
    </row>
    <row r="52" spans="2:30" ht="6.75" customHeight="1">
      <c r="B52" s="29"/>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30"/>
    </row>
    <row r="53" spans="2:30" ht="84" customHeight="1">
      <c r="B53" s="29"/>
      <c r="C53" s="216" t="s">
        <v>611</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30"/>
    </row>
    <row r="54" spans="2:30" ht="6.75" customHeight="1">
      <c r="B54" s="29"/>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30"/>
    </row>
    <row r="55" spans="2:30" ht="60" customHeight="1">
      <c r="B55" s="29"/>
      <c r="C55" s="208" t="s">
        <v>593</v>
      </c>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30"/>
    </row>
    <row r="56" spans="2:30" ht="6.75" customHeight="1">
      <c r="B56" s="29"/>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30"/>
    </row>
    <row r="57" spans="2:30" ht="15" customHeight="1">
      <c r="B57" s="29"/>
      <c r="C57" s="208" t="s">
        <v>479</v>
      </c>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30"/>
    </row>
    <row r="58" spans="2:30" ht="6.75" customHeight="1">
      <c r="B58" s="29"/>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30"/>
    </row>
    <row r="59" spans="2:30" ht="48" customHeight="1">
      <c r="B59" s="29"/>
      <c r="C59" s="2"/>
      <c r="D59" s="208" t="s">
        <v>612</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30"/>
    </row>
    <row r="60" spans="2:30" ht="6.75" customHeight="1">
      <c r="B60" s="29"/>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30"/>
    </row>
    <row r="61" spans="2:30" ht="15" customHeight="1">
      <c r="B61" s="29"/>
      <c r="C61" s="217" t="s">
        <v>480</v>
      </c>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30"/>
    </row>
    <row r="62" spans="2:30" ht="6.75" customHeight="1">
      <c r="B62" s="2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30"/>
    </row>
    <row r="63" spans="2:30" ht="24" customHeight="1">
      <c r="B63" s="29"/>
      <c r="C63" s="2"/>
      <c r="D63" s="217" t="s">
        <v>481</v>
      </c>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30"/>
    </row>
    <row r="64" spans="2:30" ht="6.75" customHeight="1">
      <c r="B64" s="29"/>
      <c r="C64" s="2"/>
      <c r="D64" s="7"/>
      <c r="E64" s="7"/>
      <c r="F64" s="7"/>
      <c r="G64" s="7"/>
      <c r="H64" s="7"/>
      <c r="I64" s="7"/>
      <c r="J64" s="7"/>
      <c r="K64" s="7"/>
      <c r="L64" s="7"/>
      <c r="M64" s="7"/>
      <c r="N64" s="7"/>
      <c r="O64" s="7"/>
      <c r="P64" s="7"/>
      <c r="Q64" s="7"/>
      <c r="R64" s="7"/>
      <c r="S64" s="7"/>
      <c r="T64" s="7"/>
      <c r="U64" s="7"/>
      <c r="V64" s="7"/>
      <c r="W64" s="7"/>
      <c r="X64" s="7"/>
      <c r="Y64" s="7"/>
      <c r="Z64" s="7"/>
      <c r="AA64" s="7"/>
      <c r="AB64" s="7"/>
      <c r="AC64" s="7"/>
      <c r="AD64" s="30"/>
    </row>
    <row r="65" spans="2:30" ht="24" customHeight="1">
      <c r="B65" s="29"/>
      <c r="C65" s="2"/>
      <c r="D65" s="217" t="s">
        <v>482</v>
      </c>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30"/>
    </row>
    <row r="66" spans="2:30" ht="6.75" customHeight="1">
      <c r="B66" s="29"/>
      <c r="C66" s="2"/>
      <c r="D66" s="7"/>
      <c r="E66" s="7"/>
      <c r="F66" s="7"/>
      <c r="G66" s="7"/>
      <c r="H66" s="7"/>
      <c r="I66" s="7"/>
      <c r="J66" s="7"/>
      <c r="K66" s="7"/>
      <c r="L66" s="7"/>
      <c r="M66" s="7"/>
      <c r="N66" s="7"/>
      <c r="O66" s="7"/>
      <c r="P66" s="7"/>
      <c r="Q66" s="7"/>
      <c r="R66" s="7"/>
      <c r="S66" s="7"/>
      <c r="T66" s="7"/>
      <c r="U66" s="7"/>
      <c r="V66" s="7"/>
      <c r="W66" s="7"/>
      <c r="X66" s="7"/>
      <c r="Y66" s="7"/>
      <c r="Z66" s="7"/>
      <c r="AA66" s="7"/>
      <c r="AB66" s="7"/>
      <c r="AC66" s="7"/>
      <c r="AD66" s="30"/>
    </row>
    <row r="67" spans="2:30" ht="24" customHeight="1">
      <c r="B67" s="29"/>
      <c r="C67" s="2"/>
      <c r="D67" s="217" t="s">
        <v>483</v>
      </c>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30"/>
    </row>
    <row r="68" spans="2:30" ht="6.75" customHeight="1">
      <c r="B68" s="29"/>
      <c r="C68" s="2"/>
      <c r="D68" s="7"/>
      <c r="E68" s="7"/>
      <c r="F68" s="7"/>
      <c r="G68" s="7"/>
      <c r="H68" s="7"/>
      <c r="I68" s="7"/>
      <c r="J68" s="7"/>
      <c r="K68" s="7"/>
      <c r="L68" s="7"/>
      <c r="M68" s="7"/>
      <c r="N68" s="7"/>
      <c r="O68" s="7"/>
      <c r="P68" s="7"/>
      <c r="Q68" s="7"/>
      <c r="R68" s="7"/>
      <c r="S68" s="7"/>
      <c r="T68" s="7"/>
      <c r="U68" s="7"/>
      <c r="V68" s="7"/>
      <c r="W68" s="7"/>
      <c r="X68" s="7"/>
      <c r="Y68" s="7"/>
      <c r="Z68" s="7"/>
      <c r="AA68" s="7"/>
      <c r="AB68" s="7"/>
      <c r="AC68" s="7"/>
      <c r="AD68" s="30"/>
    </row>
    <row r="69" spans="2:30" ht="36" customHeight="1">
      <c r="B69" s="29"/>
      <c r="C69" s="2"/>
      <c r="D69" s="217" t="s">
        <v>484</v>
      </c>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30"/>
    </row>
    <row r="70" spans="2:30" ht="6.75" customHeight="1">
      <c r="B70" s="29"/>
      <c r="C70" s="2"/>
      <c r="D70" s="7"/>
      <c r="E70" s="7"/>
      <c r="F70" s="7"/>
      <c r="G70" s="7"/>
      <c r="H70" s="7"/>
      <c r="I70" s="7"/>
      <c r="J70" s="7"/>
      <c r="K70" s="7"/>
      <c r="L70" s="7"/>
      <c r="M70" s="7"/>
      <c r="N70" s="7"/>
      <c r="O70" s="7"/>
      <c r="P70" s="7"/>
      <c r="Q70" s="7"/>
      <c r="R70" s="7"/>
      <c r="S70" s="7"/>
      <c r="T70" s="7"/>
      <c r="U70" s="7"/>
      <c r="V70" s="7"/>
      <c r="W70" s="7"/>
      <c r="X70" s="7"/>
      <c r="Y70" s="7"/>
      <c r="Z70" s="7"/>
      <c r="AA70" s="7"/>
      <c r="AB70" s="7"/>
      <c r="AC70" s="7"/>
      <c r="AD70" s="30"/>
    </row>
    <row r="71" spans="2:30" ht="15" customHeight="1">
      <c r="B71" s="29"/>
      <c r="C71" s="2"/>
      <c r="D71" s="217" t="s">
        <v>485</v>
      </c>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30"/>
    </row>
    <row r="72" spans="2:30" ht="6.75" customHeight="1">
      <c r="B72" s="2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30"/>
    </row>
    <row r="73" spans="2:30" ht="36" customHeight="1">
      <c r="B73" s="29"/>
      <c r="C73" s="217" t="s">
        <v>486</v>
      </c>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30"/>
    </row>
    <row r="74" spans="2:30" ht="6.75" customHeight="1">
      <c r="B74" s="2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30"/>
    </row>
    <row r="75" spans="2:30" ht="72" customHeight="1">
      <c r="B75" s="29"/>
      <c r="C75" s="218" t="s">
        <v>608</v>
      </c>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30"/>
    </row>
    <row r="76" spans="2:30" ht="6.75" customHeight="1">
      <c r="B76" s="29"/>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30"/>
    </row>
    <row r="77" spans="2:30" ht="15" customHeight="1">
      <c r="B77" s="29"/>
      <c r="C77" s="208" t="s">
        <v>691</v>
      </c>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30"/>
    </row>
    <row r="78" spans="2:30" ht="6.75" customHeight="1">
      <c r="B78" s="29"/>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30"/>
    </row>
    <row r="79" spans="2:30" ht="180" customHeight="1">
      <c r="B79" s="29"/>
      <c r="C79" s="2"/>
      <c r="D79" s="219" t="s">
        <v>616</v>
      </c>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30"/>
    </row>
    <row r="80" spans="2:30" ht="6.75" customHeight="1">
      <c r="B80" s="29"/>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30"/>
    </row>
    <row r="81" spans="2:30" ht="60" customHeight="1">
      <c r="B81" s="29"/>
      <c r="C81" s="217" t="s">
        <v>487</v>
      </c>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30"/>
    </row>
    <row r="82" spans="2:30" ht="6.75" customHeight="1">
      <c r="B82" s="29"/>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30"/>
    </row>
    <row r="83" spans="2:30" ht="60" customHeight="1">
      <c r="B83" s="29"/>
      <c r="C83" s="217" t="s">
        <v>577</v>
      </c>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30"/>
    </row>
    <row r="84" spans="2:30" ht="6.75" customHeight="1">
      <c r="B84" s="29"/>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30"/>
    </row>
    <row r="85" spans="2:30" ht="24" customHeight="1">
      <c r="B85" s="29"/>
      <c r="C85" s="217" t="s">
        <v>488</v>
      </c>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30"/>
    </row>
    <row r="86" spans="2:30" ht="15" customHeight="1" thickBot="1">
      <c r="B86" s="31"/>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2"/>
    </row>
    <row r="87" spans="2:30" ht="15" customHeight="1" thickBot="1"/>
    <row r="88" spans="2:30" ht="15" customHeight="1">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8"/>
    </row>
    <row r="89" spans="2:30" ht="36" customHeight="1">
      <c r="B89" s="29"/>
      <c r="C89" s="217" t="s">
        <v>489</v>
      </c>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30"/>
    </row>
    <row r="90" spans="2:30" ht="6.75" customHeight="1">
      <c r="B90" s="29"/>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30"/>
    </row>
    <row r="91" spans="2:30" ht="72" customHeight="1">
      <c r="B91" s="29"/>
      <c r="C91" s="218" t="s">
        <v>599</v>
      </c>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30"/>
    </row>
    <row r="92" spans="2:30" ht="6.75" customHeight="1">
      <c r="B92" s="29"/>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30"/>
    </row>
    <row r="93" spans="2:30" ht="60" customHeight="1">
      <c r="B93" s="29"/>
      <c r="C93" s="217" t="s">
        <v>594</v>
      </c>
      <c r="D93" s="217"/>
      <c r="E93" s="217"/>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30"/>
    </row>
    <row r="94" spans="2:30" ht="6.75" customHeight="1">
      <c r="B94" s="29"/>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30"/>
    </row>
    <row r="95" spans="2:30" ht="36" customHeight="1">
      <c r="B95" s="29"/>
      <c r="C95" s="217" t="s">
        <v>578</v>
      </c>
      <c r="D95" s="217"/>
      <c r="E95" s="217"/>
      <c r="F95" s="217"/>
      <c r="G95" s="217"/>
      <c r="H95" s="217"/>
      <c r="I95" s="217"/>
      <c r="J95" s="217"/>
      <c r="K95" s="217"/>
      <c r="L95" s="217"/>
      <c r="M95" s="217"/>
      <c r="N95" s="217"/>
      <c r="O95" s="217"/>
      <c r="P95" s="217"/>
      <c r="Q95" s="217"/>
      <c r="R95" s="217"/>
      <c r="S95" s="217"/>
      <c r="T95" s="217"/>
      <c r="U95" s="217"/>
      <c r="V95" s="217"/>
      <c r="W95" s="217"/>
      <c r="X95" s="217"/>
      <c r="Y95" s="217"/>
      <c r="Z95" s="217"/>
      <c r="AA95" s="217"/>
      <c r="AB95" s="217"/>
      <c r="AC95" s="217"/>
      <c r="AD95" s="30"/>
    </row>
    <row r="96" spans="2:30" ht="6.75" customHeight="1">
      <c r="B96" s="29"/>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30"/>
    </row>
    <row r="97" spans="2:30" ht="24" customHeight="1">
      <c r="B97" s="29"/>
      <c r="C97" s="217" t="s">
        <v>579</v>
      </c>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30"/>
    </row>
    <row r="98" spans="2:30" ht="6.75" customHeight="1">
      <c r="B98" s="29"/>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30"/>
    </row>
    <row r="99" spans="2:30" ht="15" customHeight="1">
      <c r="B99" s="29"/>
      <c r="C99" s="2"/>
      <c r="D99" s="33"/>
      <c r="E99" s="2"/>
      <c r="F99" s="220" t="s">
        <v>490</v>
      </c>
      <c r="G99" s="221"/>
      <c r="H99" s="221"/>
      <c r="I99" s="221"/>
      <c r="J99" s="222"/>
      <c r="K99" s="220" t="s">
        <v>491</v>
      </c>
      <c r="L99" s="221"/>
      <c r="M99" s="221"/>
      <c r="N99" s="221"/>
      <c r="O99" s="221"/>
      <c r="P99" s="221"/>
      <c r="Q99" s="221"/>
      <c r="R99" s="221"/>
      <c r="S99" s="221"/>
      <c r="T99" s="221"/>
      <c r="U99" s="221"/>
      <c r="V99" s="221"/>
      <c r="W99" s="221"/>
      <c r="X99" s="221"/>
      <c r="Y99" s="221"/>
      <c r="Z99" s="222"/>
      <c r="AA99" s="2"/>
      <c r="AB99" s="2"/>
      <c r="AC99" s="2"/>
      <c r="AD99" s="30"/>
    </row>
    <row r="100" spans="2:30" ht="24" customHeight="1">
      <c r="B100" s="29"/>
      <c r="C100" s="2"/>
      <c r="D100" s="33"/>
      <c r="E100" s="2"/>
      <c r="F100" s="223" t="s">
        <v>492</v>
      </c>
      <c r="G100" s="224"/>
      <c r="H100" s="224"/>
      <c r="I100" s="224"/>
      <c r="J100" s="225"/>
      <c r="K100" s="223" t="s">
        <v>580</v>
      </c>
      <c r="L100" s="224"/>
      <c r="M100" s="224"/>
      <c r="N100" s="224"/>
      <c r="O100" s="224"/>
      <c r="P100" s="224"/>
      <c r="Q100" s="224"/>
      <c r="R100" s="224"/>
      <c r="S100" s="224"/>
      <c r="T100" s="224"/>
      <c r="U100" s="224"/>
      <c r="V100" s="224"/>
      <c r="W100" s="224"/>
      <c r="X100" s="224"/>
      <c r="Y100" s="224"/>
      <c r="Z100" s="225"/>
      <c r="AA100" s="2"/>
      <c r="AB100" s="2"/>
      <c r="AC100" s="2"/>
      <c r="AD100" s="30"/>
    </row>
    <row r="101" spans="2:30" ht="36" customHeight="1">
      <c r="B101" s="29"/>
      <c r="C101" s="2"/>
      <c r="D101" s="64"/>
      <c r="E101" s="66"/>
      <c r="F101" s="223" t="s">
        <v>492</v>
      </c>
      <c r="G101" s="224"/>
      <c r="H101" s="224"/>
      <c r="I101" s="224"/>
      <c r="J101" s="225"/>
      <c r="K101" s="223" t="s">
        <v>493</v>
      </c>
      <c r="L101" s="224"/>
      <c r="M101" s="224"/>
      <c r="N101" s="224"/>
      <c r="O101" s="224"/>
      <c r="P101" s="224"/>
      <c r="Q101" s="224"/>
      <c r="R101" s="224"/>
      <c r="S101" s="224"/>
      <c r="T101" s="224"/>
      <c r="U101" s="224"/>
      <c r="V101" s="224"/>
      <c r="W101" s="224"/>
      <c r="X101" s="224"/>
      <c r="Y101" s="224"/>
      <c r="Z101" s="225"/>
      <c r="AA101" s="64"/>
      <c r="AB101" s="64"/>
      <c r="AC101" s="64"/>
      <c r="AD101" s="30"/>
    </row>
    <row r="102" spans="2:30" ht="36" customHeight="1">
      <c r="B102" s="29"/>
      <c r="C102" s="2"/>
      <c r="D102" s="2"/>
      <c r="E102" s="55"/>
      <c r="F102" s="223" t="s">
        <v>492</v>
      </c>
      <c r="G102" s="224"/>
      <c r="H102" s="224"/>
      <c r="I102" s="224"/>
      <c r="J102" s="225"/>
      <c r="K102" s="223" t="s">
        <v>494</v>
      </c>
      <c r="L102" s="224"/>
      <c r="M102" s="224"/>
      <c r="N102" s="224"/>
      <c r="O102" s="224"/>
      <c r="P102" s="224"/>
      <c r="Q102" s="224"/>
      <c r="R102" s="224"/>
      <c r="S102" s="224"/>
      <c r="T102" s="224"/>
      <c r="U102" s="224"/>
      <c r="V102" s="224"/>
      <c r="W102" s="224"/>
      <c r="X102" s="224"/>
      <c r="Y102" s="224"/>
      <c r="Z102" s="225"/>
      <c r="AA102" s="2"/>
      <c r="AB102" s="2"/>
      <c r="AC102" s="2"/>
      <c r="AD102" s="30"/>
    </row>
    <row r="103" spans="2:30" ht="24" customHeight="1">
      <c r="B103" s="29"/>
      <c r="C103" s="2"/>
      <c r="D103" s="2"/>
      <c r="E103" s="2"/>
      <c r="F103" s="223" t="s">
        <v>492</v>
      </c>
      <c r="G103" s="224"/>
      <c r="H103" s="224"/>
      <c r="I103" s="224"/>
      <c r="J103" s="225"/>
      <c r="K103" s="223" t="s">
        <v>495</v>
      </c>
      <c r="L103" s="224"/>
      <c r="M103" s="224"/>
      <c r="N103" s="224"/>
      <c r="O103" s="224"/>
      <c r="P103" s="224"/>
      <c r="Q103" s="224"/>
      <c r="R103" s="224"/>
      <c r="S103" s="224"/>
      <c r="T103" s="224"/>
      <c r="U103" s="224"/>
      <c r="V103" s="224"/>
      <c r="W103" s="224"/>
      <c r="X103" s="224"/>
      <c r="Y103" s="224"/>
      <c r="Z103" s="225"/>
      <c r="AA103" s="2"/>
      <c r="AB103" s="2"/>
      <c r="AC103" s="2"/>
      <c r="AD103" s="30"/>
    </row>
    <row r="104" spans="2:30" ht="6.75" customHeight="1">
      <c r="B104" s="29"/>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30"/>
    </row>
    <row r="105" spans="2:30" ht="24" customHeight="1">
      <c r="B105" s="29"/>
      <c r="C105" s="217" t="s">
        <v>496</v>
      </c>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30"/>
    </row>
    <row r="106" spans="2:30" ht="6.75" customHeight="1">
      <c r="B106" s="29"/>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30"/>
    </row>
    <row r="107" spans="2:30" ht="15" customHeight="1">
      <c r="B107" s="29"/>
      <c r="C107" s="7"/>
      <c r="D107" s="9" t="s">
        <v>497</v>
      </c>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30"/>
    </row>
    <row r="108" spans="2:30" ht="6.75" customHeight="1">
      <c r="B108" s="29"/>
      <c r="C108" s="7"/>
      <c r="D108" s="9"/>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30"/>
    </row>
    <row r="109" spans="2:30" ht="36" customHeight="1">
      <c r="B109" s="29"/>
      <c r="C109" s="7"/>
      <c r="D109" s="217" t="s">
        <v>581</v>
      </c>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30"/>
    </row>
    <row r="110" spans="2:30" ht="6.75" customHeight="1">
      <c r="B110" s="29"/>
      <c r="C110" s="7"/>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30"/>
    </row>
    <row r="111" spans="2:30" ht="15" customHeight="1">
      <c r="B111" s="29"/>
      <c r="C111" s="7"/>
      <c r="D111" s="9" t="s">
        <v>498</v>
      </c>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30"/>
    </row>
    <row r="112" spans="2:30" ht="6.75" customHeight="1">
      <c r="B112" s="29"/>
      <c r="C112" s="7"/>
      <c r="D112" s="9"/>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30"/>
    </row>
    <row r="113" spans="2:30" ht="24" customHeight="1">
      <c r="B113" s="29"/>
      <c r="C113" s="7"/>
      <c r="D113" s="217" t="s">
        <v>585</v>
      </c>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30"/>
    </row>
    <row r="114" spans="2:30" ht="6.75" customHeight="1">
      <c r="B114" s="29"/>
      <c r="C114" s="2"/>
      <c r="D114" s="33"/>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30"/>
    </row>
    <row r="115" spans="2:30" ht="15" customHeight="1">
      <c r="B115" s="29"/>
      <c r="C115" s="2"/>
      <c r="D115" s="9" t="s">
        <v>499</v>
      </c>
      <c r="E115" s="58"/>
      <c r="F115" s="58"/>
      <c r="G115" s="59"/>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30"/>
    </row>
    <row r="116" spans="2:30" ht="6.75" customHeight="1">
      <c r="B116" s="29"/>
      <c r="C116" s="2"/>
      <c r="D116" s="60"/>
      <c r="E116" s="60"/>
      <c r="F116" s="60"/>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30"/>
    </row>
    <row r="117" spans="2:30" ht="15" customHeight="1">
      <c r="B117" s="29"/>
      <c r="C117" s="2"/>
      <c r="D117" s="9" t="s">
        <v>500</v>
      </c>
      <c r="E117" s="9"/>
      <c r="F117" s="9"/>
      <c r="G117" s="54"/>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30"/>
    </row>
    <row r="118" spans="2:30" ht="15" customHeight="1" thickBot="1">
      <c r="B118" s="31"/>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2"/>
    </row>
    <row r="119" spans="2:30" ht="15" customHeight="1" thickBot="1"/>
    <row r="120" spans="2:30" ht="15" customHeight="1">
      <c r="B120" s="26"/>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8"/>
    </row>
    <row r="121" spans="2:30" ht="36" customHeight="1">
      <c r="B121" s="29"/>
      <c r="C121" s="217" t="s">
        <v>582</v>
      </c>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c r="AA121" s="217"/>
      <c r="AB121" s="217"/>
      <c r="AC121" s="217"/>
      <c r="AD121" s="30"/>
    </row>
    <row r="122" spans="2:30" ht="6.75" customHeight="1">
      <c r="B122" s="29"/>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30"/>
    </row>
    <row r="123" spans="2:30" ht="15">
      <c r="B123" s="29"/>
      <c r="C123" s="2"/>
      <c r="D123" s="5" t="s">
        <v>501</v>
      </c>
      <c r="E123" s="7"/>
      <c r="F123" s="7"/>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30"/>
    </row>
    <row r="124" spans="2:30" ht="15">
      <c r="B124" s="29"/>
      <c r="C124" s="2"/>
      <c r="D124" s="5" t="s">
        <v>502</v>
      </c>
      <c r="E124" s="7"/>
      <c r="F124" s="7"/>
      <c r="G124" s="7"/>
      <c r="H124" s="7"/>
      <c r="I124" s="7"/>
      <c r="J124" s="7"/>
      <c r="K124" s="227"/>
      <c r="L124" s="227"/>
      <c r="M124" s="227"/>
      <c r="N124" s="227"/>
      <c r="O124" s="227"/>
      <c r="P124" s="227"/>
      <c r="Q124" s="227"/>
      <c r="R124" s="227"/>
      <c r="S124" s="227"/>
      <c r="T124" s="227"/>
      <c r="U124" s="227"/>
      <c r="V124" s="227"/>
      <c r="W124" s="227"/>
      <c r="X124" s="227"/>
      <c r="Y124" s="227"/>
      <c r="Z124" s="227"/>
      <c r="AA124" s="227"/>
      <c r="AB124" s="227"/>
      <c r="AC124" s="227"/>
      <c r="AD124" s="30"/>
    </row>
    <row r="125" spans="2:30" ht="15">
      <c r="B125" s="29"/>
      <c r="C125" s="2"/>
      <c r="D125" s="5" t="s">
        <v>503</v>
      </c>
      <c r="E125" s="7"/>
      <c r="F125" s="7"/>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30"/>
    </row>
    <row r="126" spans="2:30" ht="15">
      <c r="B126" s="29"/>
      <c r="C126" s="2"/>
      <c r="D126" s="5" t="s">
        <v>504</v>
      </c>
      <c r="E126" s="7"/>
      <c r="F126" s="7"/>
      <c r="G126" s="7"/>
      <c r="H126" s="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30"/>
    </row>
    <row r="127" spans="2:30" ht="15">
      <c r="B127" s="29"/>
      <c r="C127" s="2"/>
      <c r="D127" s="5" t="s">
        <v>505</v>
      </c>
      <c r="E127" s="7"/>
      <c r="F127" s="7"/>
      <c r="G127" s="226"/>
      <c r="H127" s="226"/>
      <c r="I127" s="226"/>
      <c r="J127" s="226"/>
      <c r="K127" s="226"/>
      <c r="L127" s="226"/>
      <c r="M127" s="226"/>
      <c r="N127" s="226"/>
      <c r="O127" s="226"/>
      <c r="P127" s="226"/>
      <c r="Q127" s="226"/>
      <c r="R127" s="5" t="s">
        <v>506</v>
      </c>
      <c r="S127" s="5"/>
      <c r="T127" s="5"/>
      <c r="U127" s="227"/>
      <c r="V127" s="227"/>
      <c r="W127" s="227"/>
      <c r="X127" s="227"/>
      <c r="Y127" s="227"/>
      <c r="Z127" s="227"/>
      <c r="AA127" s="227"/>
      <c r="AB127" s="227"/>
      <c r="AC127" s="227"/>
      <c r="AD127" s="30"/>
    </row>
    <row r="128" spans="2:30" ht="15.75" thickBot="1">
      <c r="B128" s="31"/>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2"/>
    </row>
    <row r="129" ht="15" customHeight="1"/>
    <row r="130" ht="15" customHeight="1"/>
    <row r="131" ht="15" customHeight="1"/>
    <row r="132" ht="15" customHeight="1"/>
    <row r="133" ht="15" customHeight="1"/>
    <row r="134" ht="15" customHeight="1"/>
  </sheetData>
  <sheetProtection algorithmName="SHA-512" hashValue="jmyxpbFTyoG2M34zdFIq9Urv8x8F4Pvl56pRXTzMIkUTjRxRiHUNLKTpnMmj+yswFzM2m/gtrEk0DOV4KQ2AGg==" saltValue="HmgmwvvnyXE909hVL4rymA==" spinCount="100000" sheet="1" objects="1" scenarios="1"/>
  <mergeCells count="71">
    <mergeCell ref="G125:AC125"/>
    <mergeCell ref="I126:AC126"/>
    <mergeCell ref="G127:Q127"/>
    <mergeCell ref="U127:AC127"/>
    <mergeCell ref="D113:AC113"/>
    <mergeCell ref="H115:AC115"/>
    <mergeCell ref="H117:AC117"/>
    <mergeCell ref="C121:AC121"/>
    <mergeCell ref="G123:AC123"/>
    <mergeCell ref="K124:AC124"/>
    <mergeCell ref="D109:AC109"/>
    <mergeCell ref="F99:J99"/>
    <mergeCell ref="K99:Z99"/>
    <mergeCell ref="F100:J100"/>
    <mergeCell ref="K100:Z100"/>
    <mergeCell ref="F101:J101"/>
    <mergeCell ref="K101:Z101"/>
    <mergeCell ref="F102:J102"/>
    <mergeCell ref="K102:Z102"/>
    <mergeCell ref="F103:J103"/>
    <mergeCell ref="K103:Z103"/>
    <mergeCell ref="C105:AC105"/>
    <mergeCell ref="C97:AC97"/>
    <mergeCell ref="C73:AC73"/>
    <mergeCell ref="C75:AC75"/>
    <mergeCell ref="C77:AC77"/>
    <mergeCell ref="D79:AC79"/>
    <mergeCell ref="C81:AC81"/>
    <mergeCell ref="C83:AC83"/>
    <mergeCell ref="C85:AC85"/>
    <mergeCell ref="C89:AC89"/>
    <mergeCell ref="C91:AC91"/>
    <mergeCell ref="C93:AC93"/>
    <mergeCell ref="C95:AC95"/>
    <mergeCell ref="D71:AC71"/>
    <mergeCell ref="C49:AC49"/>
    <mergeCell ref="C51:AC51"/>
    <mergeCell ref="C53:AC53"/>
    <mergeCell ref="C55:AC55"/>
    <mergeCell ref="C57:AC57"/>
    <mergeCell ref="D59:AC59"/>
    <mergeCell ref="C61:AC61"/>
    <mergeCell ref="D63:AC63"/>
    <mergeCell ref="D65:AC65"/>
    <mergeCell ref="D67:AC67"/>
    <mergeCell ref="D69:AC69"/>
    <mergeCell ref="C47:AC47"/>
    <mergeCell ref="D25:AC25"/>
    <mergeCell ref="C27:AC27"/>
    <mergeCell ref="C29:AC29"/>
    <mergeCell ref="C31:AC31"/>
    <mergeCell ref="C33:AC33"/>
    <mergeCell ref="C35:AC35"/>
    <mergeCell ref="C37:AC37"/>
    <mergeCell ref="D39:AC39"/>
    <mergeCell ref="C41:AC41"/>
    <mergeCell ref="C43:AC43"/>
    <mergeCell ref="C45:AC45"/>
    <mergeCell ref="C23:AC23"/>
    <mergeCell ref="B1:AD1"/>
    <mergeCell ref="B3:AD3"/>
    <mergeCell ref="B5:AD5"/>
    <mergeCell ref="B7:AD7"/>
    <mergeCell ref="AA9:AD9"/>
    <mergeCell ref="B10:L10"/>
    <mergeCell ref="N10:O10"/>
    <mergeCell ref="C13:K13"/>
    <mergeCell ref="O13:AC13"/>
    <mergeCell ref="C16:AC16"/>
    <mergeCell ref="C19:AC19"/>
    <mergeCell ref="C21:AC21"/>
  </mergeCells>
  <dataValidations count="1">
    <dataValidation type="list" allowBlank="1" showInputMessage="1" showErrorMessage="1" sqref="B10:L10">
      <formula1>$AH$2:$AH$34</formula1>
    </dataValidation>
  </dataValidations>
  <hyperlinks>
    <hyperlink ref="AA9:AD9" location="Índice!B11" display="Índice"/>
  </hyperlinks>
  <pageMargins left="0.70866141732283472" right="0.70866141732283472" top="0.74803149606299213" bottom="0.74803149606299213" header="0.31496062992125984" footer="0.31496062992125984"/>
  <pageSetup scale="75" orientation="portrait" r:id="rId1"/>
  <headerFooter>
    <oddHeader>&amp;C Módulo 1 Sección XI
Presentación</oddHeader>
    <oddFooter>&amp;LCenso Nacional de Gobiernos Estatales 2022&amp;R&amp;P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E58"/>
  <sheetViews>
    <sheetView showGridLines="0" zoomScale="120" zoomScaleNormal="120" workbookViewId="0"/>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0" ht="173.25" customHeight="1">
      <c r="B1" s="197"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row>
    <row r="2" spans="1:30" ht="15" customHeight="1"/>
    <row r="3" spans="1:30" ht="45" customHeight="1">
      <c r="B3" s="199" t="s">
        <v>1</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row>
    <row r="4" spans="1:30" ht="15" customHeight="1"/>
    <row r="5" spans="1:30" ht="45" customHeight="1">
      <c r="B5" s="201" t="s">
        <v>614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1:30" ht="15" customHeight="1"/>
    <row r="7" spans="1:30" ht="75" customHeight="1">
      <c r="A7" s="55"/>
      <c r="B7" s="232" t="s">
        <v>690</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row>
    <row r="8" spans="1:30" ht="15" customHeight="1">
      <c r="B8" s="3"/>
      <c r="C8" s="3"/>
      <c r="D8" s="3"/>
      <c r="E8" s="3"/>
      <c r="F8" s="3"/>
      <c r="G8" s="3"/>
      <c r="H8" s="3"/>
      <c r="I8" s="3"/>
      <c r="J8" s="3"/>
      <c r="K8" s="3"/>
      <c r="L8" s="3"/>
      <c r="M8" s="3"/>
      <c r="N8" s="3"/>
      <c r="O8" s="3"/>
      <c r="P8" s="3"/>
      <c r="Q8" s="3"/>
      <c r="R8" s="3"/>
      <c r="S8" s="3"/>
      <c r="T8" s="3"/>
      <c r="U8" s="3"/>
      <c r="V8" s="3"/>
      <c r="W8" s="3"/>
      <c r="X8" s="3"/>
      <c r="Y8" s="3"/>
      <c r="Z8" s="3"/>
      <c r="AA8"/>
      <c r="AB8"/>
      <c r="AC8"/>
      <c r="AD8"/>
    </row>
    <row r="9" spans="1:30" ht="15" customHeight="1" thickBot="1">
      <c r="A9" s="55"/>
      <c r="B9" s="56" t="s">
        <v>2</v>
      </c>
      <c r="C9" s="55"/>
      <c r="D9" s="55"/>
      <c r="E9" s="55"/>
      <c r="F9" s="55"/>
      <c r="G9" s="55"/>
      <c r="H9" s="55"/>
      <c r="I9" s="55"/>
      <c r="J9" s="55"/>
      <c r="K9" s="55"/>
      <c r="L9" s="55"/>
      <c r="M9" s="55"/>
      <c r="N9" s="56" t="s">
        <v>3</v>
      </c>
      <c r="O9" s="55"/>
      <c r="P9" s="55"/>
      <c r="AA9" s="234" t="s">
        <v>4</v>
      </c>
      <c r="AB9" s="234"/>
      <c r="AC9" s="234"/>
      <c r="AD9" s="234"/>
    </row>
    <row r="10" spans="1:30" ht="15" customHeight="1" thickBot="1">
      <c r="B10" s="203" t="str">
        <f>IF(Presentación!B10="","",Presentación!B10)</f>
        <v>Veracruz de Ignacio de la Llave</v>
      </c>
      <c r="C10" s="204"/>
      <c r="D10" s="204"/>
      <c r="E10" s="204"/>
      <c r="F10" s="204"/>
      <c r="G10" s="204"/>
      <c r="H10" s="204"/>
      <c r="I10" s="204"/>
      <c r="J10" s="204"/>
      <c r="K10" s="204"/>
      <c r="L10" s="205"/>
      <c r="N10" s="203" t="str">
        <f>IF(Presentación!N10="","",Presentación!N10)</f>
        <v>230</v>
      </c>
      <c r="O10" s="205"/>
    </row>
    <row r="11" spans="1:30" ht="15" customHeight="1" thickBot="1"/>
    <row r="12" spans="1:30" ht="15" customHeight="1" thickBot="1">
      <c r="B12" s="235" t="s">
        <v>507</v>
      </c>
      <c r="C12" s="236"/>
      <c r="D12" s="236"/>
      <c r="E12" s="236"/>
      <c r="F12" s="236"/>
      <c r="G12" s="236"/>
      <c r="H12" s="236"/>
      <c r="I12" s="236"/>
      <c r="J12" s="236"/>
      <c r="K12" s="236"/>
      <c r="L12" s="236"/>
      <c r="M12" s="236"/>
      <c r="N12" s="236"/>
      <c r="O12" s="236"/>
      <c r="P12" s="236"/>
      <c r="Q12" s="236"/>
      <c r="R12" s="237"/>
      <c r="S12"/>
      <c r="T12" s="238" t="s">
        <v>508</v>
      </c>
      <c r="U12" s="239"/>
      <c r="V12" s="239"/>
      <c r="W12" s="239"/>
      <c r="X12" s="239"/>
      <c r="Y12" s="239"/>
      <c r="Z12" s="239"/>
      <c r="AA12" s="239"/>
      <c r="AB12" s="239"/>
      <c r="AC12" s="239"/>
      <c r="AD12" s="240"/>
    </row>
    <row r="13" spans="1:30" ht="48" customHeight="1" thickBot="1">
      <c r="B13" s="36"/>
      <c r="C13" s="241" t="s">
        <v>586</v>
      </c>
      <c r="D13" s="241"/>
      <c r="E13" s="241"/>
      <c r="F13" s="241"/>
      <c r="G13" s="241"/>
      <c r="H13" s="241"/>
      <c r="I13" s="241"/>
      <c r="J13" s="241"/>
      <c r="K13" s="241"/>
      <c r="L13" s="241"/>
      <c r="M13" s="241"/>
      <c r="N13" s="241"/>
      <c r="O13" s="241"/>
      <c r="P13" s="241"/>
      <c r="Q13" s="241"/>
      <c r="R13" s="37"/>
      <c r="S13"/>
      <c r="T13" s="242" t="s">
        <v>509</v>
      </c>
      <c r="U13" s="243"/>
      <c r="V13" s="243"/>
      <c r="W13" s="243"/>
      <c r="X13" s="243"/>
      <c r="Y13" s="243"/>
      <c r="Z13" s="243"/>
      <c r="AA13" s="243"/>
      <c r="AB13" s="243"/>
      <c r="AC13" s="243"/>
      <c r="AD13" s="244"/>
    </row>
    <row r="14" spans="1:30" ht="15" customHeight="1">
      <c r="B14" s="38"/>
      <c r="C14"/>
      <c r="D14"/>
      <c r="E14"/>
      <c r="F14"/>
      <c r="G14"/>
      <c r="H14"/>
      <c r="I14"/>
      <c r="J14"/>
      <c r="K14"/>
      <c r="L14"/>
      <c r="M14"/>
      <c r="N14"/>
      <c r="O14"/>
      <c r="P14"/>
      <c r="Q14"/>
      <c r="R14" s="39"/>
      <c r="S14"/>
      <c r="T14" s="38"/>
      <c r="U14"/>
      <c r="V14"/>
      <c r="W14" s="168"/>
      <c r="X14" s="40" t="s">
        <v>510</v>
      </c>
      <c r="Y14" s="169"/>
      <c r="Z14" s="40" t="s">
        <v>510</v>
      </c>
      <c r="AA14" s="170"/>
      <c r="AB14"/>
      <c r="AC14"/>
      <c r="AD14" s="39"/>
    </row>
    <row r="15" spans="1:30" ht="15" customHeight="1">
      <c r="B15" s="38"/>
      <c r="C15" s="35" t="s">
        <v>511</v>
      </c>
      <c r="H15" s="228"/>
      <c r="I15" s="228"/>
      <c r="J15" s="228"/>
      <c r="K15" s="228"/>
      <c r="L15" s="228"/>
      <c r="M15" s="228"/>
      <c r="N15" s="228"/>
      <c r="O15" s="228"/>
      <c r="P15" s="228"/>
      <c r="Q15" s="228"/>
      <c r="R15" s="39"/>
      <c r="S15"/>
      <c r="T15" s="38"/>
      <c r="U15"/>
      <c r="V15"/>
      <c r="W15" s="41" t="s">
        <v>512</v>
      </c>
      <c r="Y15" s="41" t="s">
        <v>513</v>
      </c>
      <c r="AA15" s="41" t="s">
        <v>514</v>
      </c>
      <c r="AB15"/>
      <c r="AC15"/>
      <c r="AD15" s="39"/>
    </row>
    <row r="16" spans="1:30" ht="15" customHeight="1">
      <c r="B16" s="38"/>
      <c r="C16" s="35" t="s">
        <v>600</v>
      </c>
      <c r="F16" s="228"/>
      <c r="G16" s="228"/>
      <c r="H16" s="228"/>
      <c r="I16" s="228"/>
      <c r="J16" s="228"/>
      <c r="K16" s="228"/>
      <c r="L16" s="228"/>
      <c r="M16" s="228"/>
      <c r="N16" s="228"/>
      <c r="O16" s="228"/>
      <c r="P16" s="228"/>
      <c r="Q16" s="228"/>
      <c r="R16" s="39"/>
      <c r="S16"/>
      <c r="T16" s="38"/>
      <c r="U16" s="229" t="s">
        <v>515</v>
      </c>
      <c r="V16" s="230"/>
      <c r="W16" s="230"/>
      <c r="X16" s="230"/>
      <c r="Y16" s="230"/>
      <c r="Z16" s="230"/>
      <c r="AA16" s="230"/>
      <c r="AB16" s="230"/>
      <c r="AC16" s="231"/>
      <c r="AD16" s="39"/>
    </row>
    <row r="17" spans="2:30" ht="15" customHeight="1">
      <c r="B17" s="38"/>
      <c r="C17" s="35" t="s">
        <v>516</v>
      </c>
      <c r="G17" s="245"/>
      <c r="H17" s="245"/>
      <c r="I17" s="245"/>
      <c r="J17" s="245"/>
      <c r="K17" s="245"/>
      <c r="L17" s="245"/>
      <c r="M17" s="245"/>
      <c r="N17" s="245"/>
      <c r="O17" s="245"/>
      <c r="P17" s="245"/>
      <c r="Q17" s="245"/>
      <c r="R17" s="39"/>
      <c r="S17"/>
      <c r="T17" s="38"/>
      <c r="U17" s="246"/>
      <c r="V17" s="247"/>
      <c r="W17" s="247"/>
      <c r="X17" s="247"/>
      <c r="Y17" s="247"/>
      <c r="Z17" s="247"/>
      <c r="AA17" s="247"/>
      <c r="AB17" s="247"/>
      <c r="AC17" s="248"/>
      <c r="AD17" s="39"/>
    </row>
    <row r="18" spans="2:30" ht="15" customHeight="1">
      <c r="B18" s="38"/>
      <c r="C18" s="35" t="s">
        <v>517</v>
      </c>
      <c r="H18" s="245"/>
      <c r="I18" s="245"/>
      <c r="J18" s="245"/>
      <c r="K18" s="245"/>
      <c r="L18" s="245"/>
      <c r="M18" s="245"/>
      <c r="N18" s="245"/>
      <c r="O18" s="245"/>
      <c r="P18" s="245"/>
      <c r="Q18" s="245"/>
      <c r="R18" s="39"/>
      <c r="S18"/>
      <c r="T18" s="38"/>
      <c r="U18" s="249"/>
      <c r="V18" s="250"/>
      <c r="W18" s="250"/>
      <c r="X18" s="250"/>
      <c r="Y18" s="250"/>
      <c r="Z18" s="250"/>
      <c r="AA18" s="250"/>
      <c r="AB18" s="250"/>
      <c r="AC18" s="251"/>
      <c r="AD18" s="39"/>
    </row>
    <row r="19" spans="2:30" ht="15" customHeight="1">
      <c r="B19" s="38"/>
      <c r="C19" s="35" t="s">
        <v>518</v>
      </c>
      <c r="H19" s="245"/>
      <c r="I19" s="245"/>
      <c r="J19" s="245"/>
      <c r="K19" s="245"/>
      <c r="L19" s="245"/>
      <c r="M19" s="245"/>
      <c r="N19" s="245"/>
      <c r="O19" s="245"/>
      <c r="P19" s="245"/>
      <c r="Q19" s="245"/>
      <c r="R19" s="39"/>
      <c r="S19"/>
      <c r="T19" s="38"/>
      <c r="U19" s="249"/>
      <c r="V19" s="250"/>
      <c r="W19" s="250"/>
      <c r="X19" s="250"/>
      <c r="Y19" s="250"/>
      <c r="Z19" s="250"/>
      <c r="AA19" s="250"/>
      <c r="AB19" s="250"/>
      <c r="AC19" s="251"/>
      <c r="AD19" s="39"/>
    </row>
    <row r="20" spans="2:30" ht="15" customHeight="1">
      <c r="B20" s="38"/>
      <c r="C20" s="35" t="s">
        <v>503</v>
      </c>
      <c r="E20" s="228"/>
      <c r="F20" s="228"/>
      <c r="G20" s="228"/>
      <c r="H20" s="228"/>
      <c r="I20" s="228"/>
      <c r="J20" s="228"/>
      <c r="K20" s="228"/>
      <c r="L20" s="228"/>
      <c r="M20" s="228"/>
      <c r="N20" s="228"/>
      <c r="O20" s="228"/>
      <c r="P20" s="228"/>
      <c r="Q20" s="228"/>
      <c r="R20" s="39"/>
      <c r="S20"/>
      <c r="T20" s="38"/>
      <c r="U20" s="249"/>
      <c r="V20" s="250"/>
      <c r="W20" s="250"/>
      <c r="X20" s="250"/>
      <c r="Y20" s="250"/>
      <c r="Z20" s="250"/>
      <c r="AA20" s="250"/>
      <c r="AB20" s="250"/>
      <c r="AC20" s="251"/>
      <c r="AD20" s="39"/>
    </row>
    <row r="21" spans="2:30" ht="15" customHeight="1">
      <c r="B21" s="38"/>
      <c r="C21" s="35" t="s">
        <v>505</v>
      </c>
      <c r="F21" s="245"/>
      <c r="G21" s="245"/>
      <c r="H21" s="245"/>
      <c r="I21" s="245"/>
      <c r="J21" s="245"/>
      <c r="K21" s="245"/>
      <c r="L21" s="245"/>
      <c r="M21" s="245"/>
      <c r="N21" s="245"/>
      <c r="O21" s="245"/>
      <c r="P21" s="245"/>
      <c r="Q21" s="245"/>
      <c r="R21" s="39"/>
      <c r="S21"/>
      <c r="T21" s="38"/>
      <c r="U21" s="249"/>
      <c r="V21" s="250"/>
      <c r="W21" s="250"/>
      <c r="X21" s="250"/>
      <c r="Y21" s="250"/>
      <c r="Z21" s="250"/>
      <c r="AA21" s="250"/>
      <c r="AB21" s="250"/>
      <c r="AC21" s="251"/>
      <c r="AD21" s="39"/>
    </row>
    <row r="22" spans="2:30" ht="15" customHeight="1">
      <c r="B22" s="38"/>
      <c r="C22" s="35" t="s">
        <v>504</v>
      </c>
      <c r="F22" s="42"/>
      <c r="G22" s="42"/>
      <c r="H22" s="245"/>
      <c r="I22" s="245"/>
      <c r="J22" s="245"/>
      <c r="K22" s="245"/>
      <c r="L22" s="245"/>
      <c r="M22" s="245"/>
      <c r="N22" s="245"/>
      <c r="O22" s="245"/>
      <c r="P22" s="245"/>
      <c r="Q22" s="245"/>
      <c r="R22" s="39"/>
      <c r="S22"/>
      <c r="T22" s="38"/>
      <c r="U22" s="252"/>
      <c r="V22" s="253"/>
      <c r="W22" s="253"/>
      <c r="X22" s="253"/>
      <c r="Y22" s="253"/>
      <c r="Z22" s="253"/>
      <c r="AA22" s="253"/>
      <c r="AB22" s="253"/>
      <c r="AC22" s="254"/>
      <c r="AD22" s="39"/>
    </row>
    <row r="23" spans="2:30" ht="15" customHeight="1" thickBot="1">
      <c r="B23" s="43"/>
      <c r="C23" s="44"/>
      <c r="D23" s="44"/>
      <c r="E23" s="44"/>
      <c r="F23" s="44"/>
      <c r="G23" s="44"/>
      <c r="H23" s="44"/>
      <c r="I23" s="44"/>
      <c r="J23" s="44"/>
      <c r="K23" s="44"/>
      <c r="L23" s="44"/>
      <c r="M23" s="44"/>
      <c r="N23" s="44"/>
      <c r="O23" s="44"/>
      <c r="P23" s="44"/>
      <c r="Q23" s="44"/>
      <c r="R23" s="45"/>
      <c r="S23"/>
      <c r="T23" s="43"/>
      <c r="U23" s="44"/>
      <c r="V23" s="44"/>
      <c r="W23" s="44"/>
      <c r="X23" s="44"/>
      <c r="Y23" s="44"/>
      <c r="Z23" s="44"/>
      <c r="AA23" s="44"/>
      <c r="AB23" s="44"/>
      <c r="AC23" s="44"/>
      <c r="AD23" s="45"/>
    </row>
    <row r="24" spans="2:30" ht="15" customHeight="1" thickBot="1">
      <c r="B24"/>
      <c r="C24"/>
      <c r="D24"/>
      <c r="E24"/>
      <c r="F24"/>
      <c r="G24"/>
      <c r="H24"/>
      <c r="I24"/>
      <c r="J24"/>
      <c r="K24"/>
      <c r="L24"/>
      <c r="M24"/>
      <c r="N24"/>
      <c r="O24"/>
      <c r="P24"/>
      <c r="Q24"/>
      <c r="R24"/>
      <c r="S24"/>
      <c r="T24" s="46"/>
      <c r="U24"/>
      <c r="V24"/>
      <c r="W24"/>
      <c r="X24"/>
      <c r="Y24"/>
      <c r="Z24"/>
      <c r="AA24"/>
      <c r="AB24"/>
      <c r="AC24"/>
      <c r="AD24"/>
    </row>
    <row r="25" spans="2:30" ht="15" customHeight="1" thickBot="1">
      <c r="B25" s="235" t="s">
        <v>519</v>
      </c>
      <c r="C25" s="236"/>
      <c r="D25" s="236"/>
      <c r="E25" s="236"/>
      <c r="F25" s="236"/>
      <c r="G25" s="236"/>
      <c r="H25" s="236"/>
      <c r="I25" s="236"/>
      <c r="J25" s="236"/>
      <c r="K25" s="236"/>
      <c r="L25" s="236"/>
      <c r="M25" s="236"/>
      <c r="N25" s="236"/>
      <c r="O25" s="236"/>
      <c r="P25" s="236"/>
      <c r="Q25" s="236"/>
      <c r="R25" s="237"/>
      <c r="S25"/>
      <c r="T25" s="238" t="s">
        <v>508</v>
      </c>
      <c r="U25" s="239"/>
      <c r="V25" s="239"/>
      <c r="W25" s="239"/>
      <c r="X25" s="239"/>
      <c r="Y25" s="239"/>
      <c r="Z25" s="239"/>
      <c r="AA25" s="239"/>
      <c r="AB25" s="239"/>
      <c r="AC25" s="239"/>
      <c r="AD25" s="240"/>
    </row>
    <row r="26" spans="2:30" ht="60" customHeight="1" thickBot="1">
      <c r="B26" s="36"/>
      <c r="C26" s="241" t="s">
        <v>587</v>
      </c>
      <c r="D26" s="241"/>
      <c r="E26" s="241"/>
      <c r="F26" s="241"/>
      <c r="G26" s="241"/>
      <c r="H26" s="241"/>
      <c r="I26" s="241"/>
      <c r="J26" s="241"/>
      <c r="K26" s="241"/>
      <c r="L26" s="241"/>
      <c r="M26" s="241"/>
      <c r="N26" s="241"/>
      <c r="O26" s="241"/>
      <c r="P26" s="241"/>
      <c r="Q26" s="241"/>
      <c r="R26" s="37"/>
      <c r="S26"/>
      <c r="T26" s="242" t="s">
        <v>509</v>
      </c>
      <c r="U26" s="243"/>
      <c r="V26" s="243"/>
      <c r="W26" s="243"/>
      <c r="X26" s="243"/>
      <c r="Y26" s="243"/>
      <c r="Z26" s="243"/>
      <c r="AA26" s="243"/>
      <c r="AB26" s="243"/>
      <c r="AC26" s="243"/>
      <c r="AD26" s="244"/>
    </row>
    <row r="27" spans="2:30" ht="15" customHeight="1">
      <c r="B27" s="38"/>
      <c r="C27"/>
      <c r="D27"/>
      <c r="E27"/>
      <c r="F27"/>
      <c r="G27"/>
      <c r="H27"/>
      <c r="I27"/>
      <c r="J27"/>
      <c r="K27"/>
      <c r="L27"/>
      <c r="M27"/>
      <c r="N27"/>
      <c r="O27"/>
      <c r="P27"/>
      <c r="Q27"/>
      <c r="R27" s="39"/>
      <c r="S27"/>
      <c r="T27" s="38"/>
      <c r="U27"/>
      <c r="V27"/>
      <c r="W27" s="168"/>
      <c r="X27" s="40" t="s">
        <v>510</v>
      </c>
      <c r="Y27" s="169"/>
      <c r="Z27" s="40" t="s">
        <v>510</v>
      </c>
      <c r="AA27" s="170"/>
      <c r="AB27"/>
      <c r="AC27"/>
      <c r="AD27" s="39"/>
    </row>
    <row r="28" spans="2:30" ht="15" customHeight="1">
      <c r="B28" s="38"/>
      <c r="C28" s="35" t="s">
        <v>511</v>
      </c>
      <c r="H28" s="228"/>
      <c r="I28" s="228"/>
      <c r="J28" s="228"/>
      <c r="K28" s="228"/>
      <c r="L28" s="228"/>
      <c r="M28" s="228"/>
      <c r="N28" s="228"/>
      <c r="O28" s="228"/>
      <c r="P28" s="228"/>
      <c r="Q28" s="228"/>
      <c r="R28" s="39"/>
      <c r="S28"/>
      <c r="T28" s="38"/>
      <c r="U28"/>
      <c r="V28"/>
      <c r="W28" s="41" t="s">
        <v>512</v>
      </c>
      <c r="Y28" s="41" t="s">
        <v>513</v>
      </c>
      <c r="AA28" s="41" t="s">
        <v>514</v>
      </c>
      <c r="AB28"/>
      <c r="AC28"/>
      <c r="AD28" s="39"/>
    </row>
    <row r="29" spans="2:30" ht="15" customHeight="1">
      <c r="B29" s="38"/>
      <c r="C29" s="35" t="s">
        <v>600</v>
      </c>
      <c r="F29" s="228"/>
      <c r="G29" s="228"/>
      <c r="H29" s="228"/>
      <c r="I29" s="228"/>
      <c r="J29" s="228"/>
      <c r="K29" s="228"/>
      <c r="L29" s="228"/>
      <c r="M29" s="228"/>
      <c r="N29" s="228"/>
      <c r="O29" s="228"/>
      <c r="P29" s="228"/>
      <c r="Q29" s="228"/>
      <c r="R29" s="39"/>
      <c r="S29"/>
      <c r="T29" s="38"/>
      <c r="U29" s="229" t="s">
        <v>515</v>
      </c>
      <c r="V29" s="230"/>
      <c r="W29" s="230"/>
      <c r="X29" s="230"/>
      <c r="Y29" s="230"/>
      <c r="Z29" s="230"/>
      <c r="AA29" s="230"/>
      <c r="AB29" s="230"/>
      <c r="AC29" s="231"/>
      <c r="AD29" s="39"/>
    </row>
    <row r="30" spans="2:30" ht="15" customHeight="1">
      <c r="B30" s="38"/>
      <c r="C30" s="35" t="s">
        <v>516</v>
      </c>
      <c r="G30" s="245"/>
      <c r="H30" s="245"/>
      <c r="I30" s="245"/>
      <c r="J30" s="245"/>
      <c r="K30" s="245"/>
      <c r="L30" s="245"/>
      <c r="M30" s="245"/>
      <c r="N30" s="245"/>
      <c r="O30" s="245"/>
      <c r="P30" s="245"/>
      <c r="Q30" s="245"/>
      <c r="R30" s="39"/>
      <c r="S30"/>
      <c r="T30" s="38"/>
      <c r="U30" s="255"/>
      <c r="V30" s="247"/>
      <c r="W30" s="247"/>
      <c r="X30" s="247"/>
      <c r="Y30" s="247"/>
      <c r="Z30" s="247"/>
      <c r="AA30" s="247"/>
      <c r="AB30" s="247"/>
      <c r="AC30" s="248"/>
      <c r="AD30" s="39"/>
    </row>
    <row r="31" spans="2:30" ht="15" customHeight="1">
      <c r="B31" s="38"/>
      <c r="C31" s="35" t="s">
        <v>517</v>
      </c>
      <c r="H31" s="245"/>
      <c r="I31" s="245"/>
      <c r="J31" s="245"/>
      <c r="K31" s="245"/>
      <c r="L31" s="245"/>
      <c r="M31" s="245"/>
      <c r="N31" s="245"/>
      <c r="O31" s="245"/>
      <c r="P31" s="245"/>
      <c r="Q31" s="245"/>
      <c r="R31" s="39"/>
      <c r="S31"/>
      <c r="T31" s="38"/>
      <c r="U31" s="249"/>
      <c r="V31" s="250"/>
      <c r="W31" s="250"/>
      <c r="X31" s="250"/>
      <c r="Y31" s="250"/>
      <c r="Z31" s="250"/>
      <c r="AA31" s="250"/>
      <c r="AB31" s="250"/>
      <c r="AC31" s="251"/>
      <c r="AD31" s="39"/>
    </row>
    <row r="32" spans="2:30" ht="15" customHeight="1">
      <c r="B32" s="38"/>
      <c r="C32" s="35" t="s">
        <v>518</v>
      </c>
      <c r="H32" s="245"/>
      <c r="I32" s="245"/>
      <c r="J32" s="245"/>
      <c r="K32" s="245"/>
      <c r="L32" s="245"/>
      <c r="M32" s="245"/>
      <c r="N32" s="245"/>
      <c r="O32" s="245"/>
      <c r="P32" s="245"/>
      <c r="Q32" s="245"/>
      <c r="R32" s="39"/>
      <c r="S32"/>
      <c r="T32" s="38"/>
      <c r="U32" s="249"/>
      <c r="V32" s="250"/>
      <c r="W32" s="250"/>
      <c r="X32" s="250"/>
      <c r="Y32" s="250"/>
      <c r="Z32" s="250"/>
      <c r="AA32" s="250"/>
      <c r="AB32" s="250"/>
      <c r="AC32" s="251"/>
      <c r="AD32" s="39"/>
    </row>
    <row r="33" spans="2:30" ht="15" customHeight="1">
      <c r="B33" s="38"/>
      <c r="C33" s="35" t="s">
        <v>503</v>
      </c>
      <c r="E33" s="228"/>
      <c r="F33" s="228"/>
      <c r="G33" s="228"/>
      <c r="H33" s="228"/>
      <c r="I33" s="228"/>
      <c r="J33" s="228"/>
      <c r="K33" s="228"/>
      <c r="L33" s="228"/>
      <c r="M33" s="228"/>
      <c r="N33" s="228"/>
      <c r="O33" s="228"/>
      <c r="P33" s="228"/>
      <c r="Q33" s="228"/>
      <c r="R33" s="39"/>
      <c r="S33"/>
      <c r="T33" s="38"/>
      <c r="U33" s="249"/>
      <c r="V33" s="250"/>
      <c r="W33" s="250"/>
      <c r="X33" s="250"/>
      <c r="Y33" s="250"/>
      <c r="Z33" s="250"/>
      <c r="AA33" s="250"/>
      <c r="AB33" s="250"/>
      <c r="AC33" s="251"/>
      <c r="AD33" s="39"/>
    </row>
    <row r="34" spans="2:30" ht="15" customHeight="1">
      <c r="B34" s="38"/>
      <c r="C34" s="35" t="s">
        <v>505</v>
      </c>
      <c r="F34" s="245"/>
      <c r="G34" s="245"/>
      <c r="H34" s="245"/>
      <c r="I34" s="245"/>
      <c r="J34" s="245"/>
      <c r="K34" s="245"/>
      <c r="L34" s="245"/>
      <c r="M34" s="245"/>
      <c r="N34" s="245"/>
      <c r="O34" s="245"/>
      <c r="P34" s="245"/>
      <c r="Q34" s="245"/>
      <c r="R34" s="39"/>
      <c r="S34"/>
      <c r="T34" s="38"/>
      <c r="U34" s="249"/>
      <c r="V34" s="250"/>
      <c r="W34" s="250"/>
      <c r="X34" s="250"/>
      <c r="Y34" s="250"/>
      <c r="Z34" s="250"/>
      <c r="AA34" s="250"/>
      <c r="AB34" s="250"/>
      <c r="AC34" s="251"/>
      <c r="AD34" s="39"/>
    </row>
    <row r="35" spans="2:30" ht="15" customHeight="1">
      <c r="B35" s="38"/>
      <c r="C35" s="35" t="s">
        <v>504</v>
      </c>
      <c r="F35" s="42"/>
      <c r="G35" s="42"/>
      <c r="H35" s="245"/>
      <c r="I35" s="245"/>
      <c r="J35" s="245"/>
      <c r="K35" s="245"/>
      <c r="L35" s="245"/>
      <c r="M35" s="245"/>
      <c r="N35" s="245"/>
      <c r="O35" s="245"/>
      <c r="P35" s="245"/>
      <c r="Q35" s="245"/>
      <c r="R35" s="39"/>
      <c r="S35"/>
      <c r="T35" s="38"/>
      <c r="U35" s="252"/>
      <c r="V35" s="253"/>
      <c r="W35" s="253"/>
      <c r="X35" s="253"/>
      <c r="Y35" s="253"/>
      <c r="Z35" s="253"/>
      <c r="AA35" s="253"/>
      <c r="AB35" s="253"/>
      <c r="AC35" s="254"/>
      <c r="AD35" s="39"/>
    </row>
    <row r="36" spans="2:30" ht="15" customHeight="1" thickBot="1">
      <c r="B36" s="43"/>
      <c r="C36" s="44"/>
      <c r="D36" s="44"/>
      <c r="E36" s="44"/>
      <c r="F36" s="44"/>
      <c r="G36" s="44"/>
      <c r="H36" s="44"/>
      <c r="I36" s="44"/>
      <c r="J36" s="44"/>
      <c r="K36" s="44"/>
      <c r="L36" s="44"/>
      <c r="M36" s="44"/>
      <c r="N36" s="44"/>
      <c r="O36" s="44"/>
      <c r="P36" s="44"/>
      <c r="Q36" s="44"/>
      <c r="R36" s="45"/>
      <c r="S36"/>
      <c r="T36" s="43"/>
      <c r="U36" s="44"/>
      <c r="V36" s="44"/>
      <c r="W36" s="44"/>
      <c r="X36" s="44"/>
      <c r="Y36" s="44"/>
      <c r="Z36" s="44"/>
      <c r="AA36" s="44"/>
      <c r="AB36" s="44"/>
      <c r="AC36" s="44"/>
      <c r="AD36" s="45"/>
    </row>
    <row r="37" spans="2:30" ht="15" customHeight="1" thickBot="1">
      <c r="B37"/>
      <c r="C37"/>
      <c r="D37"/>
      <c r="E37"/>
      <c r="F37"/>
      <c r="G37"/>
      <c r="H37"/>
      <c r="I37"/>
      <c r="J37"/>
      <c r="K37"/>
      <c r="L37"/>
      <c r="M37"/>
      <c r="N37"/>
      <c r="O37"/>
      <c r="P37"/>
      <c r="Q37"/>
      <c r="R37"/>
      <c r="S37"/>
      <c r="T37" s="46"/>
      <c r="U37"/>
      <c r="V37"/>
      <c r="W37"/>
      <c r="X37"/>
      <c r="Y37"/>
      <c r="Z37"/>
      <c r="AA37"/>
      <c r="AB37"/>
      <c r="AC37"/>
      <c r="AD37"/>
    </row>
    <row r="38" spans="2:30" ht="15" customHeight="1" thickBot="1">
      <c r="B38" s="235" t="s">
        <v>520</v>
      </c>
      <c r="C38" s="236"/>
      <c r="D38" s="236"/>
      <c r="E38" s="236"/>
      <c r="F38" s="236"/>
      <c r="G38" s="236"/>
      <c r="H38" s="236"/>
      <c r="I38" s="236"/>
      <c r="J38" s="236"/>
      <c r="K38" s="236"/>
      <c r="L38" s="236"/>
      <c r="M38" s="236"/>
      <c r="N38" s="236"/>
      <c r="O38" s="236"/>
      <c r="P38" s="236"/>
      <c r="Q38" s="236"/>
      <c r="R38" s="237"/>
      <c r="S38"/>
      <c r="T38" s="238" t="s">
        <v>508</v>
      </c>
      <c r="U38" s="239"/>
      <c r="V38" s="239"/>
      <c r="W38" s="239"/>
      <c r="X38" s="239"/>
      <c r="Y38" s="239"/>
      <c r="Z38" s="239"/>
      <c r="AA38" s="239"/>
      <c r="AB38" s="239"/>
      <c r="AC38" s="239"/>
      <c r="AD38" s="240"/>
    </row>
    <row r="39" spans="2:30" ht="60" customHeight="1" thickBot="1">
      <c r="B39" s="36"/>
      <c r="C39" s="241" t="s">
        <v>588</v>
      </c>
      <c r="D39" s="241"/>
      <c r="E39" s="241"/>
      <c r="F39" s="241"/>
      <c r="G39" s="241"/>
      <c r="H39" s="241"/>
      <c r="I39" s="241"/>
      <c r="J39" s="241"/>
      <c r="K39" s="241"/>
      <c r="L39" s="241"/>
      <c r="M39" s="241"/>
      <c r="N39" s="241"/>
      <c r="O39" s="241"/>
      <c r="P39" s="241"/>
      <c r="Q39" s="241"/>
      <c r="R39" s="37"/>
      <c r="S39"/>
      <c r="T39" s="242" t="s">
        <v>509</v>
      </c>
      <c r="U39" s="243"/>
      <c r="V39" s="243"/>
      <c r="W39" s="243"/>
      <c r="X39" s="243"/>
      <c r="Y39" s="243"/>
      <c r="Z39" s="243"/>
      <c r="AA39" s="243"/>
      <c r="AB39" s="243"/>
      <c r="AC39" s="243"/>
      <c r="AD39" s="244"/>
    </row>
    <row r="40" spans="2:30" ht="15" customHeight="1">
      <c r="B40" s="38"/>
      <c r="C40"/>
      <c r="D40"/>
      <c r="E40"/>
      <c r="F40"/>
      <c r="G40"/>
      <c r="H40"/>
      <c r="I40"/>
      <c r="J40"/>
      <c r="K40"/>
      <c r="L40"/>
      <c r="M40"/>
      <c r="N40"/>
      <c r="O40"/>
      <c r="P40"/>
      <c r="Q40"/>
      <c r="R40" s="39"/>
      <c r="S40"/>
      <c r="T40" s="38"/>
      <c r="U40"/>
      <c r="V40"/>
      <c r="W40" s="168"/>
      <c r="X40" s="40" t="s">
        <v>510</v>
      </c>
      <c r="Y40" s="169"/>
      <c r="Z40" s="40" t="s">
        <v>510</v>
      </c>
      <c r="AA40" s="170"/>
      <c r="AB40"/>
      <c r="AC40"/>
      <c r="AD40" s="39"/>
    </row>
    <row r="41" spans="2:30" ht="15" customHeight="1">
      <c r="B41" s="38"/>
      <c r="C41" s="35" t="s">
        <v>511</v>
      </c>
      <c r="H41" s="228"/>
      <c r="I41" s="228"/>
      <c r="J41" s="228"/>
      <c r="K41" s="228"/>
      <c r="L41" s="228"/>
      <c r="M41" s="228"/>
      <c r="N41" s="228"/>
      <c r="O41" s="228"/>
      <c r="P41" s="228"/>
      <c r="Q41" s="228"/>
      <c r="R41" s="39"/>
      <c r="S41"/>
      <c r="T41" s="38"/>
      <c r="U41"/>
      <c r="V41"/>
      <c r="W41" s="41" t="s">
        <v>512</v>
      </c>
      <c r="Y41" s="41" t="s">
        <v>513</v>
      </c>
      <c r="AA41" s="41" t="s">
        <v>514</v>
      </c>
      <c r="AB41"/>
      <c r="AC41"/>
      <c r="AD41" s="39"/>
    </row>
    <row r="42" spans="2:30" ht="15" customHeight="1">
      <c r="B42" s="38"/>
      <c r="C42" s="35" t="s">
        <v>600</v>
      </c>
      <c r="F42" s="228"/>
      <c r="G42" s="228"/>
      <c r="H42" s="228"/>
      <c r="I42" s="228"/>
      <c r="J42" s="228"/>
      <c r="K42" s="228"/>
      <c r="L42" s="228"/>
      <c r="M42" s="228"/>
      <c r="N42" s="228"/>
      <c r="O42" s="228"/>
      <c r="P42" s="228"/>
      <c r="Q42" s="228"/>
      <c r="R42" s="39"/>
      <c r="S42"/>
      <c r="T42" s="38"/>
      <c r="U42" s="229" t="s">
        <v>515</v>
      </c>
      <c r="V42" s="230"/>
      <c r="W42" s="230"/>
      <c r="X42" s="230"/>
      <c r="Y42" s="230"/>
      <c r="Z42" s="230"/>
      <c r="AA42" s="230"/>
      <c r="AB42" s="230"/>
      <c r="AC42" s="231"/>
      <c r="AD42" s="39"/>
    </row>
    <row r="43" spans="2:30" ht="15" customHeight="1">
      <c r="B43" s="38"/>
      <c r="C43" s="35" t="s">
        <v>516</v>
      </c>
      <c r="G43" s="245"/>
      <c r="H43" s="245"/>
      <c r="I43" s="245"/>
      <c r="J43" s="245"/>
      <c r="K43" s="245"/>
      <c r="L43" s="245"/>
      <c r="M43" s="245"/>
      <c r="N43" s="245"/>
      <c r="O43" s="245"/>
      <c r="P43" s="245"/>
      <c r="Q43" s="245"/>
      <c r="R43" s="39"/>
      <c r="S43"/>
      <c r="T43" s="38"/>
      <c r="U43" s="255"/>
      <c r="V43" s="247"/>
      <c r="W43" s="247"/>
      <c r="X43" s="247"/>
      <c r="Y43" s="247"/>
      <c r="Z43" s="247"/>
      <c r="AA43" s="247"/>
      <c r="AB43" s="247"/>
      <c r="AC43" s="248"/>
      <c r="AD43" s="39"/>
    </row>
    <row r="44" spans="2:30" ht="15" customHeight="1">
      <c r="B44" s="38"/>
      <c r="C44" s="35" t="s">
        <v>517</v>
      </c>
      <c r="H44" s="245"/>
      <c r="I44" s="245"/>
      <c r="J44" s="245"/>
      <c r="K44" s="245"/>
      <c r="L44" s="245"/>
      <c r="M44" s="245"/>
      <c r="N44" s="245"/>
      <c r="O44" s="245"/>
      <c r="P44" s="245"/>
      <c r="Q44" s="245"/>
      <c r="R44" s="39"/>
      <c r="S44"/>
      <c r="T44" s="38"/>
      <c r="U44" s="249"/>
      <c r="V44" s="250"/>
      <c r="W44" s="250"/>
      <c r="X44" s="250"/>
      <c r="Y44" s="250"/>
      <c r="Z44" s="250"/>
      <c r="AA44" s="250"/>
      <c r="AB44" s="250"/>
      <c r="AC44" s="251"/>
      <c r="AD44" s="39"/>
    </row>
    <row r="45" spans="2:30" ht="15" customHeight="1">
      <c r="B45" s="38"/>
      <c r="C45" s="35" t="s">
        <v>518</v>
      </c>
      <c r="H45" s="245"/>
      <c r="I45" s="245"/>
      <c r="J45" s="245"/>
      <c r="K45" s="245"/>
      <c r="L45" s="245"/>
      <c r="M45" s="245"/>
      <c r="N45" s="245"/>
      <c r="O45" s="245"/>
      <c r="P45" s="245"/>
      <c r="Q45" s="245"/>
      <c r="R45" s="39"/>
      <c r="S45"/>
      <c r="T45" s="38"/>
      <c r="U45" s="249"/>
      <c r="V45" s="250"/>
      <c r="W45" s="250"/>
      <c r="X45" s="250"/>
      <c r="Y45" s="250"/>
      <c r="Z45" s="250"/>
      <c r="AA45" s="250"/>
      <c r="AB45" s="250"/>
      <c r="AC45" s="251"/>
      <c r="AD45" s="39"/>
    </row>
    <row r="46" spans="2:30" ht="15" customHeight="1">
      <c r="B46" s="38"/>
      <c r="C46" s="35" t="s">
        <v>503</v>
      </c>
      <c r="E46" s="228"/>
      <c r="F46" s="228"/>
      <c r="G46" s="228"/>
      <c r="H46" s="228"/>
      <c r="I46" s="228"/>
      <c r="J46" s="228"/>
      <c r="K46" s="228"/>
      <c r="L46" s="228"/>
      <c r="M46" s="228"/>
      <c r="N46" s="228"/>
      <c r="O46" s="228"/>
      <c r="P46" s="228"/>
      <c r="Q46" s="228"/>
      <c r="R46" s="39"/>
      <c r="S46"/>
      <c r="T46" s="38"/>
      <c r="U46" s="249"/>
      <c r="V46" s="250"/>
      <c r="W46" s="250"/>
      <c r="X46" s="250"/>
      <c r="Y46" s="250"/>
      <c r="Z46" s="250"/>
      <c r="AA46" s="250"/>
      <c r="AB46" s="250"/>
      <c r="AC46" s="251"/>
      <c r="AD46" s="39"/>
    </row>
    <row r="47" spans="2:30" ht="15" customHeight="1">
      <c r="B47" s="38"/>
      <c r="C47" s="35" t="s">
        <v>505</v>
      </c>
      <c r="F47" s="245"/>
      <c r="G47" s="245"/>
      <c r="H47" s="245"/>
      <c r="I47" s="245"/>
      <c r="J47" s="245"/>
      <c r="K47" s="245"/>
      <c r="L47" s="245"/>
      <c r="M47" s="245"/>
      <c r="N47" s="245"/>
      <c r="O47" s="245"/>
      <c r="P47" s="245"/>
      <c r="Q47" s="245"/>
      <c r="R47" s="39"/>
      <c r="S47"/>
      <c r="T47" s="38"/>
      <c r="U47" s="249"/>
      <c r="V47" s="250"/>
      <c r="W47" s="250"/>
      <c r="X47" s="250"/>
      <c r="Y47" s="250"/>
      <c r="Z47" s="250"/>
      <c r="AA47" s="250"/>
      <c r="AB47" s="250"/>
      <c r="AC47" s="251"/>
      <c r="AD47" s="39"/>
    </row>
    <row r="48" spans="2:30" ht="15" customHeight="1">
      <c r="B48" s="38"/>
      <c r="C48" s="35" t="s">
        <v>504</v>
      </c>
      <c r="F48" s="42"/>
      <c r="G48" s="42"/>
      <c r="H48" s="245"/>
      <c r="I48" s="245"/>
      <c r="J48" s="245"/>
      <c r="K48" s="245"/>
      <c r="L48" s="245"/>
      <c r="M48" s="245"/>
      <c r="N48" s="245"/>
      <c r="O48" s="245"/>
      <c r="P48" s="245"/>
      <c r="Q48" s="245"/>
      <c r="R48" s="39"/>
      <c r="S48"/>
      <c r="T48" s="38"/>
      <c r="U48" s="252"/>
      <c r="V48" s="253"/>
      <c r="W48" s="253"/>
      <c r="X48" s="253"/>
      <c r="Y48" s="253"/>
      <c r="Z48" s="253"/>
      <c r="AA48" s="253"/>
      <c r="AB48" s="253"/>
      <c r="AC48" s="254"/>
      <c r="AD48" s="39"/>
    </row>
    <row r="49" spans="2:30" ht="15" customHeight="1" thickBot="1">
      <c r="B49" s="43"/>
      <c r="C49" s="44"/>
      <c r="D49" s="44"/>
      <c r="E49" s="44"/>
      <c r="F49" s="44"/>
      <c r="G49" s="44"/>
      <c r="H49" s="44"/>
      <c r="I49" s="44"/>
      <c r="J49" s="44"/>
      <c r="K49" s="44"/>
      <c r="L49" s="44"/>
      <c r="M49" s="44"/>
      <c r="N49" s="44"/>
      <c r="O49" s="44"/>
      <c r="P49" s="44"/>
      <c r="Q49" s="44"/>
      <c r="R49" s="45"/>
      <c r="S49"/>
      <c r="T49" s="43"/>
      <c r="U49" s="44"/>
      <c r="V49" s="44"/>
      <c r="W49" s="44"/>
      <c r="X49" s="44"/>
      <c r="Y49" s="44"/>
      <c r="Z49" s="44"/>
      <c r="AA49" s="44"/>
      <c r="AB49" s="44"/>
      <c r="AC49" s="44"/>
      <c r="AD49" s="45"/>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47"/>
      <c r="C51" s="48" t="s">
        <v>521</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9"/>
    </row>
    <row r="52" spans="2:30" ht="72" customHeight="1" thickBot="1">
      <c r="B52" s="50"/>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51"/>
    </row>
    <row r="53" spans="2:30" ht="15" customHeight="1"/>
    <row r="54" spans="2:30" ht="15" customHeight="1"/>
    <row r="55" spans="2:30" ht="15" customHeight="1"/>
    <row r="56" spans="2:30" ht="15" customHeight="1"/>
    <row r="57" spans="2:30" ht="15" customHeight="1"/>
    <row r="58" spans="2:30" ht="15" customHeight="1"/>
  </sheetData>
  <sheetProtection algorithmName="SHA-512" hashValue="K2M248XkHYy4T88bVTpLTxDmL19qU9yLVlAYyr4G2pxu7CNx48Ylp6Jf7LRQN64sIdcJ/ZgntVFNMjxEGAXIDA==" saltValue="zX09xbUOl74zeC0NVKgKGw==" spinCount="100000" sheet="1" objects="1" scenarios="1"/>
  <mergeCells count="50">
    <mergeCell ref="C52:AC52"/>
    <mergeCell ref="G43:Q43"/>
    <mergeCell ref="U43:AC48"/>
    <mergeCell ref="H44:Q44"/>
    <mergeCell ref="H45:Q45"/>
    <mergeCell ref="E46:Q46"/>
    <mergeCell ref="F47:Q47"/>
    <mergeCell ref="H48:Q48"/>
    <mergeCell ref="F42:Q42"/>
    <mergeCell ref="U42:AC42"/>
    <mergeCell ref="G30:Q30"/>
    <mergeCell ref="U30:AC35"/>
    <mergeCell ref="H31:Q31"/>
    <mergeCell ref="H32:Q32"/>
    <mergeCell ref="E33:Q33"/>
    <mergeCell ref="F34:Q34"/>
    <mergeCell ref="H35:Q35"/>
    <mergeCell ref="B38:R38"/>
    <mergeCell ref="T38:AD38"/>
    <mergeCell ref="C39:Q39"/>
    <mergeCell ref="T39:AD39"/>
    <mergeCell ref="H41:Q41"/>
    <mergeCell ref="F29:Q29"/>
    <mergeCell ref="U29:AC29"/>
    <mergeCell ref="G17:Q17"/>
    <mergeCell ref="U17:AC22"/>
    <mergeCell ref="H18:Q18"/>
    <mergeCell ref="H19:Q19"/>
    <mergeCell ref="E20:Q20"/>
    <mergeCell ref="F21:Q21"/>
    <mergeCell ref="H22:Q22"/>
    <mergeCell ref="B25:R25"/>
    <mergeCell ref="T25:AD25"/>
    <mergeCell ref="C26:Q26"/>
    <mergeCell ref="T26:AD26"/>
    <mergeCell ref="H28:Q28"/>
    <mergeCell ref="F16:Q16"/>
    <mergeCell ref="U16:AC16"/>
    <mergeCell ref="B1:AD1"/>
    <mergeCell ref="B3:AD3"/>
    <mergeCell ref="B5:AD5"/>
    <mergeCell ref="B7:AD7"/>
    <mergeCell ref="AA9:AD9"/>
    <mergeCell ref="B10:L10"/>
    <mergeCell ref="N10:O10"/>
    <mergeCell ref="B12:R12"/>
    <mergeCell ref="T12:AD12"/>
    <mergeCell ref="C13:Q13"/>
    <mergeCell ref="T13:AD13"/>
    <mergeCell ref="H15:Q15"/>
  </mergeCells>
  <hyperlinks>
    <hyperlink ref="AA9:AD9" location="Índice!B13" display="Índice"/>
  </hyperlinks>
  <pageMargins left="0.70866141732283472" right="0.70866141732283472" top="0.74803149606299213" bottom="0.74803149606299213" header="0.31496062992125984" footer="0.31496062992125984"/>
  <pageSetup scale="75" orientation="portrait" r:id="rId1"/>
  <headerFooter>
    <oddHeader>&amp;CMódulo 1 Sección XI
Informantes</oddHeader>
    <oddFooter>&amp;LCenso Nacional de Gobiernos Estatales 2022&amp;R&amp;P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E57"/>
  <sheetViews>
    <sheetView showGridLines="0" zoomScale="120" zoomScaleNormal="120" workbookViewId="0"/>
  </sheetViews>
  <sheetFormatPr baseColWidth="10" defaultColWidth="0" defaultRowHeight="15" customHeight="1" zeroHeight="1"/>
  <cols>
    <col min="1" max="1" width="5.7109375" style="2" customWidth="1"/>
    <col min="2" max="30" width="3.7109375" style="2" customWidth="1"/>
    <col min="31" max="31" width="5.7109375" style="2" customWidth="1"/>
    <col min="32" max="16384" width="3.7109375" style="2" hidden="1"/>
  </cols>
  <sheetData>
    <row r="1" spans="1:31" ht="173.25" customHeight="1">
      <c r="B1" s="197"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row>
    <row r="2" spans="1:31" ht="15" customHeight="1"/>
    <row r="3" spans="1:31" ht="45" customHeight="1">
      <c r="B3" s="199" t="s">
        <v>1</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row>
    <row r="4" spans="1:31" ht="15" customHeight="1"/>
    <row r="5" spans="1:31" ht="45" customHeight="1">
      <c r="B5" s="201" t="s">
        <v>614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row>
    <row r="6" spans="1:31" ht="15" customHeight="1"/>
    <row r="7" spans="1:31" ht="75" customHeight="1">
      <c r="B7" s="199" t="s">
        <v>464</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row>
    <row r="8" spans="1:31" ht="15" customHeight="1">
      <c r="B8" s="73"/>
      <c r="C8" s="73"/>
      <c r="D8" s="73"/>
      <c r="E8" s="73"/>
      <c r="F8" s="73"/>
      <c r="G8" s="73"/>
      <c r="H8" s="73"/>
      <c r="I8" s="73"/>
      <c r="J8" s="73"/>
      <c r="K8" s="73"/>
      <c r="L8" s="73"/>
      <c r="M8" s="73"/>
      <c r="N8" s="73"/>
      <c r="O8" s="73"/>
      <c r="P8" s="73"/>
      <c r="Q8" s="73"/>
      <c r="R8" s="73"/>
      <c r="S8" s="73"/>
      <c r="T8" s="73"/>
      <c r="U8" s="73"/>
      <c r="V8" s="73"/>
      <c r="W8" s="73"/>
      <c r="X8" s="73"/>
      <c r="Y8" s="73"/>
      <c r="Z8" s="73"/>
      <c r="AA8"/>
      <c r="AB8"/>
      <c r="AC8"/>
      <c r="AD8"/>
    </row>
    <row r="9" spans="1:31" ht="15" customHeight="1" thickBot="1">
      <c r="A9" s="55"/>
      <c r="B9" s="56" t="s">
        <v>2</v>
      </c>
      <c r="C9" s="55"/>
      <c r="D9" s="55"/>
      <c r="E9" s="55"/>
      <c r="F9" s="55"/>
      <c r="G9" s="55"/>
      <c r="H9" s="55"/>
      <c r="I9" s="55"/>
      <c r="J9" s="55"/>
      <c r="K9" s="55"/>
      <c r="L9" s="55"/>
      <c r="M9" s="55"/>
      <c r="N9" s="56" t="s">
        <v>3</v>
      </c>
      <c r="O9" s="55"/>
      <c r="P9" s="55"/>
      <c r="Q9" s="55"/>
      <c r="R9" s="55"/>
      <c r="AA9" s="234" t="s">
        <v>4</v>
      </c>
      <c r="AB9" s="234"/>
      <c r="AC9" s="234"/>
      <c r="AD9" s="234"/>
    </row>
    <row r="10" spans="1:31" ht="15" customHeight="1" thickBot="1">
      <c r="A10" s="55"/>
      <c r="B10" s="257" t="str">
        <f>IF(Presentación!B10="","",Presentación!B10)</f>
        <v>Veracruz de Ignacio de la Llave</v>
      </c>
      <c r="C10" s="258"/>
      <c r="D10" s="258"/>
      <c r="E10" s="258"/>
      <c r="F10" s="258"/>
      <c r="G10" s="258"/>
      <c r="H10" s="258"/>
      <c r="I10" s="258"/>
      <c r="J10" s="258"/>
      <c r="K10" s="258"/>
      <c r="L10" s="259"/>
      <c r="M10" s="55"/>
      <c r="N10" s="257" t="str">
        <f>IF(Presentación!N10="","",Presentación!N10)</f>
        <v>230</v>
      </c>
      <c r="O10" s="259"/>
      <c r="P10" s="55"/>
      <c r="Q10" s="55"/>
      <c r="R10" s="55"/>
    </row>
    <row r="11" spans="1:31" ht="15" customHeight="1" thickBot="1"/>
    <row r="12" spans="1:31" ht="15" customHeight="1" thickBot="1">
      <c r="B12" s="235" t="s">
        <v>589</v>
      </c>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7"/>
    </row>
    <row r="13" spans="1:31" ht="24" customHeight="1">
      <c r="A13" s="55"/>
      <c r="B13" s="260" t="s">
        <v>522</v>
      </c>
      <c r="C13" s="263" t="s">
        <v>597</v>
      </c>
      <c r="D13" s="263"/>
      <c r="E13" s="263"/>
      <c r="F13" s="263" t="s">
        <v>523</v>
      </c>
      <c r="G13" s="263"/>
      <c r="H13" s="263"/>
      <c r="I13" s="263" t="s">
        <v>524</v>
      </c>
      <c r="J13" s="263"/>
      <c r="K13" s="263"/>
      <c r="L13" s="263" t="s">
        <v>525</v>
      </c>
      <c r="M13" s="263"/>
      <c r="N13" s="263"/>
      <c r="O13" s="263" t="s">
        <v>526</v>
      </c>
      <c r="P13" s="263"/>
      <c r="Q13" s="263"/>
      <c r="R13" s="263"/>
      <c r="S13" s="263" t="s">
        <v>527</v>
      </c>
      <c r="T13" s="263"/>
      <c r="U13" s="263"/>
      <c r="V13" s="263" t="s">
        <v>528</v>
      </c>
      <c r="W13" s="263"/>
      <c r="X13" s="263"/>
      <c r="Y13" s="263" t="s">
        <v>617</v>
      </c>
      <c r="Z13" s="263"/>
      <c r="AA13" s="263"/>
      <c r="AB13" s="263"/>
      <c r="AC13" s="263"/>
      <c r="AD13" s="265"/>
    </row>
    <row r="14" spans="1:31" ht="15" customHeight="1">
      <c r="B14" s="261"/>
      <c r="C14" s="264"/>
      <c r="D14" s="264"/>
      <c r="E14" s="264"/>
      <c r="F14" s="264"/>
      <c r="G14" s="264"/>
      <c r="H14" s="264"/>
      <c r="I14" s="264"/>
      <c r="J14" s="264"/>
      <c r="K14" s="264"/>
      <c r="L14" s="264"/>
      <c r="M14" s="264"/>
      <c r="N14" s="264"/>
      <c r="O14" s="264"/>
      <c r="P14" s="264"/>
      <c r="Q14" s="264"/>
      <c r="R14" s="264"/>
      <c r="S14" s="264"/>
      <c r="T14" s="264"/>
      <c r="U14" s="264"/>
      <c r="V14" s="264"/>
      <c r="W14" s="264"/>
      <c r="X14" s="264"/>
      <c r="Y14" s="264" t="s">
        <v>601</v>
      </c>
      <c r="Z14" s="264"/>
      <c r="AA14" s="264"/>
      <c r="AB14" s="264" t="s">
        <v>598</v>
      </c>
      <c r="AC14" s="264"/>
      <c r="AD14" s="266"/>
      <c r="AE14" s="55"/>
    </row>
    <row r="15" spans="1:31" ht="120" customHeight="1">
      <c r="B15" s="262"/>
      <c r="C15" s="267" t="s">
        <v>529</v>
      </c>
      <c r="D15" s="267"/>
      <c r="E15" s="267"/>
      <c r="F15" s="267"/>
      <c r="G15" s="267"/>
      <c r="H15" s="267"/>
      <c r="I15" s="267"/>
      <c r="J15" s="267"/>
      <c r="K15" s="267"/>
      <c r="L15" s="267" t="s">
        <v>530</v>
      </c>
      <c r="M15" s="267"/>
      <c r="N15" s="267"/>
      <c r="O15" s="267" t="s">
        <v>531</v>
      </c>
      <c r="P15" s="268"/>
      <c r="Q15" s="268"/>
      <c r="R15" s="268"/>
      <c r="S15" s="267" t="s">
        <v>532</v>
      </c>
      <c r="T15" s="267"/>
      <c r="U15" s="267"/>
      <c r="V15" s="267" t="s">
        <v>533</v>
      </c>
      <c r="W15" s="267"/>
      <c r="X15" s="267"/>
      <c r="Y15" s="267" t="s">
        <v>602</v>
      </c>
      <c r="Z15" s="267"/>
      <c r="AA15" s="267"/>
      <c r="AB15" s="267" t="s">
        <v>534</v>
      </c>
      <c r="AC15" s="268"/>
      <c r="AD15" s="269"/>
    </row>
    <row r="16" spans="1:31" ht="36" customHeight="1">
      <c r="B16" s="62" t="s">
        <v>535</v>
      </c>
      <c r="C16" s="272" t="s">
        <v>536</v>
      </c>
      <c r="D16" s="272"/>
      <c r="E16" s="272"/>
      <c r="F16" s="272" t="s">
        <v>537</v>
      </c>
      <c r="G16" s="272"/>
      <c r="H16" s="272"/>
      <c r="I16" s="272" t="s">
        <v>538</v>
      </c>
      <c r="J16" s="272"/>
      <c r="K16" s="272"/>
      <c r="L16" s="272" t="s">
        <v>539</v>
      </c>
      <c r="M16" s="272"/>
      <c r="N16" s="272"/>
      <c r="O16" s="272" t="s">
        <v>540</v>
      </c>
      <c r="P16" s="275"/>
      <c r="Q16" s="275"/>
      <c r="R16" s="275"/>
      <c r="S16" s="272" t="s">
        <v>541</v>
      </c>
      <c r="T16" s="273"/>
      <c r="U16" s="273"/>
      <c r="V16" s="270" t="s">
        <v>542</v>
      </c>
      <c r="W16" s="271"/>
      <c r="X16" s="271"/>
      <c r="Y16" s="272" t="s">
        <v>603</v>
      </c>
      <c r="Z16" s="273"/>
      <c r="AA16" s="273"/>
      <c r="AB16" s="272" t="s">
        <v>543</v>
      </c>
      <c r="AC16" s="273"/>
      <c r="AD16" s="273"/>
    </row>
    <row r="17" spans="2:30" ht="15" customHeight="1">
      <c r="B17" s="52" t="s">
        <v>26</v>
      </c>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6"/>
    </row>
    <row r="18" spans="2:30" ht="15" customHeight="1">
      <c r="B18" s="52" t="s">
        <v>27</v>
      </c>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6"/>
    </row>
    <row r="19" spans="2:30" ht="15" customHeight="1">
      <c r="B19" s="52" t="s">
        <v>28</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6"/>
    </row>
    <row r="20" spans="2:30" ht="15" customHeight="1">
      <c r="B20" s="52" t="s">
        <v>29</v>
      </c>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6"/>
    </row>
    <row r="21" spans="2:30" ht="15" customHeight="1">
      <c r="B21" s="52" t="s">
        <v>30</v>
      </c>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6"/>
    </row>
    <row r="22" spans="2:30" ht="15" customHeight="1">
      <c r="B22" s="52" t="s">
        <v>31</v>
      </c>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6"/>
    </row>
    <row r="23" spans="2:30" ht="15" customHeight="1">
      <c r="B23" s="52" t="s">
        <v>32</v>
      </c>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6"/>
    </row>
    <row r="24" spans="2:30" ht="15" customHeight="1">
      <c r="B24" s="52" t="s">
        <v>33</v>
      </c>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6"/>
    </row>
    <row r="25" spans="2:30" ht="15" customHeight="1">
      <c r="B25" s="52" t="s">
        <v>34</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6"/>
    </row>
    <row r="26" spans="2:30" ht="15" customHeight="1">
      <c r="B26" s="52" t="s">
        <v>35</v>
      </c>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6"/>
    </row>
    <row r="27" spans="2:30" ht="15" customHeight="1">
      <c r="B27" s="52" t="s">
        <v>36</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6"/>
    </row>
    <row r="28" spans="2:30" ht="15" customHeight="1">
      <c r="B28" s="52" t="s">
        <v>37</v>
      </c>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6"/>
    </row>
    <row r="29" spans="2:30" ht="15" customHeight="1">
      <c r="B29" s="52" t="s">
        <v>285</v>
      </c>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6"/>
    </row>
    <row r="30" spans="2:30" ht="15" customHeight="1">
      <c r="B30" s="52" t="s">
        <v>287</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6"/>
    </row>
    <row r="31" spans="2:30" ht="15" customHeight="1">
      <c r="B31" s="52" t="s">
        <v>289</v>
      </c>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6"/>
    </row>
    <row r="32" spans="2:30" ht="15" customHeight="1">
      <c r="B32" s="52" t="s">
        <v>291</v>
      </c>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6"/>
    </row>
    <row r="33" spans="2:30" ht="15" customHeight="1">
      <c r="B33" s="52" t="s">
        <v>293</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6"/>
    </row>
    <row r="34" spans="2:30" ht="15" customHeight="1">
      <c r="B34" s="52" t="s">
        <v>295</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6"/>
    </row>
    <row r="35" spans="2:30" ht="15" customHeight="1">
      <c r="B35" s="52" t="s">
        <v>297</v>
      </c>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6"/>
    </row>
    <row r="36" spans="2:30" ht="15" customHeight="1">
      <c r="B36" s="52" t="s">
        <v>299</v>
      </c>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6"/>
    </row>
    <row r="37" spans="2:30" ht="15" customHeight="1">
      <c r="B37" s="52" t="s">
        <v>301</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6"/>
    </row>
    <row r="38" spans="2:30" ht="15" customHeight="1">
      <c r="B38" s="52" t="s">
        <v>303</v>
      </c>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6"/>
    </row>
    <row r="39" spans="2:30" ht="15" customHeight="1">
      <c r="B39" s="52" t="s">
        <v>305</v>
      </c>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6"/>
    </row>
    <row r="40" spans="2:30" ht="15" customHeight="1">
      <c r="B40" s="52" t="s">
        <v>307</v>
      </c>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6"/>
    </row>
    <row r="41" spans="2:30" ht="15" customHeight="1">
      <c r="B41" s="52" t="s">
        <v>309</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6"/>
    </row>
    <row r="42" spans="2:30" ht="15" customHeight="1">
      <c r="B42" s="52" t="s">
        <v>311</v>
      </c>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6"/>
    </row>
    <row r="43" spans="2:30" ht="15" customHeight="1">
      <c r="B43" s="52" t="s">
        <v>312</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6"/>
    </row>
    <row r="44" spans="2:30" ht="15" customHeight="1">
      <c r="B44" s="52" t="s">
        <v>544</v>
      </c>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6"/>
    </row>
    <row r="45" spans="2:30" ht="15" customHeight="1">
      <c r="B45" s="52" t="s">
        <v>545</v>
      </c>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6"/>
    </row>
    <row r="46" spans="2:30" ht="15" customHeight="1">
      <c r="B46" s="52" t="s">
        <v>546</v>
      </c>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6"/>
    </row>
    <row r="47" spans="2:30" ht="15" customHeight="1">
      <c r="B47" s="52" t="s">
        <v>547</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6"/>
    </row>
    <row r="48" spans="2:30" ht="15" customHeight="1">
      <c r="B48" s="52" t="s">
        <v>548</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6"/>
    </row>
    <row r="49" spans="2:30" ht="15" customHeight="1">
      <c r="B49" s="52" t="s">
        <v>549</v>
      </c>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6"/>
    </row>
    <row r="50" spans="2:30" ht="15" customHeight="1">
      <c r="B50" s="52" t="s">
        <v>550</v>
      </c>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6"/>
    </row>
    <row r="51" spans="2:30" ht="15" customHeight="1" thickBot="1">
      <c r="B51" s="53" t="s">
        <v>551</v>
      </c>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8"/>
    </row>
    <row r="52" spans="2:30" ht="15" customHeight="1"/>
    <row r="53" spans="2:30" ht="15" customHeight="1"/>
    <row r="54" spans="2:30" ht="15" customHeight="1"/>
    <row r="55" spans="2:30" ht="15" customHeight="1"/>
    <row r="56" spans="2:30" ht="15" customHeight="1"/>
    <row r="57" spans="2:30" ht="15" customHeight="1"/>
  </sheetData>
  <sheetProtection algorithmName="SHA-512" hashValue="CoUXiS5I/Lxbi8wOOy8FrpwYf8ePtdj/WyYiFAvLUTKX2sPBc7mtpkZHN6JOid2asrzFLcHl8VBW1q+JpZo0YA==" saltValue="xdFR2SIX6BIsIZOj4ewpSw==" spinCount="100000" sheet="1" objects="1" scenarios="1"/>
  <mergeCells count="350">
    <mergeCell ref="C51:E51"/>
    <mergeCell ref="F51:H51"/>
    <mergeCell ref="I51:K51"/>
    <mergeCell ref="L51:N51"/>
    <mergeCell ref="O51:R51"/>
    <mergeCell ref="S51:U51"/>
    <mergeCell ref="V51:X51"/>
    <mergeCell ref="Y51:AA51"/>
    <mergeCell ref="AB51:AD51"/>
    <mergeCell ref="C50:E50"/>
    <mergeCell ref="F50:H50"/>
    <mergeCell ref="I50:K50"/>
    <mergeCell ref="L50:N50"/>
    <mergeCell ref="O50:R50"/>
    <mergeCell ref="S50:U50"/>
    <mergeCell ref="V50:X50"/>
    <mergeCell ref="Y50:AA50"/>
    <mergeCell ref="AB50:AD50"/>
    <mergeCell ref="V48:X48"/>
    <mergeCell ref="Y48:AA48"/>
    <mergeCell ref="AB48:AD48"/>
    <mergeCell ref="C49:E49"/>
    <mergeCell ref="F49:H49"/>
    <mergeCell ref="I49:K49"/>
    <mergeCell ref="L49:N49"/>
    <mergeCell ref="O49:R49"/>
    <mergeCell ref="S49:U49"/>
    <mergeCell ref="V49:X49"/>
    <mergeCell ref="C48:E48"/>
    <mergeCell ref="F48:H48"/>
    <mergeCell ref="I48:K48"/>
    <mergeCell ref="L48:N48"/>
    <mergeCell ref="O48:R48"/>
    <mergeCell ref="S48:U48"/>
    <mergeCell ref="Y49:AA49"/>
    <mergeCell ref="AB49:AD49"/>
    <mergeCell ref="C47:E47"/>
    <mergeCell ref="F47:H47"/>
    <mergeCell ref="I47:K47"/>
    <mergeCell ref="L47:N47"/>
    <mergeCell ref="O47:R47"/>
    <mergeCell ref="S47:U47"/>
    <mergeCell ref="V47:X47"/>
    <mergeCell ref="Y47:AA47"/>
    <mergeCell ref="AB47:AD47"/>
    <mergeCell ref="C46:E46"/>
    <mergeCell ref="F46:H46"/>
    <mergeCell ref="I46:K46"/>
    <mergeCell ref="L46:N46"/>
    <mergeCell ref="O46:R46"/>
    <mergeCell ref="S46:U46"/>
    <mergeCell ref="V46:X46"/>
    <mergeCell ref="Y46:AA46"/>
    <mergeCell ref="AB46:AD46"/>
    <mergeCell ref="V44:X44"/>
    <mergeCell ref="Y44:AA44"/>
    <mergeCell ref="AB44:AD44"/>
    <mergeCell ref="C45:E45"/>
    <mergeCell ref="F45:H45"/>
    <mergeCell ref="I45:K45"/>
    <mergeCell ref="L45:N45"/>
    <mergeCell ref="O45:R45"/>
    <mergeCell ref="S45:U45"/>
    <mergeCell ref="V45:X45"/>
    <mergeCell ref="C44:E44"/>
    <mergeCell ref="F44:H44"/>
    <mergeCell ref="I44:K44"/>
    <mergeCell ref="L44:N44"/>
    <mergeCell ref="O44:R44"/>
    <mergeCell ref="S44:U44"/>
    <mergeCell ref="Y45:AA45"/>
    <mergeCell ref="AB45:AD45"/>
    <mergeCell ref="C43:E43"/>
    <mergeCell ref="F43:H43"/>
    <mergeCell ref="I43:K43"/>
    <mergeCell ref="L43:N43"/>
    <mergeCell ref="O43:R43"/>
    <mergeCell ref="S43:U43"/>
    <mergeCell ref="V43:X43"/>
    <mergeCell ref="Y43:AA43"/>
    <mergeCell ref="AB43:AD43"/>
    <mergeCell ref="C42:E42"/>
    <mergeCell ref="F42:H42"/>
    <mergeCell ref="I42:K42"/>
    <mergeCell ref="L42:N42"/>
    <mergeCell ref="O42:R42"/>
    <mergeCell ref="S42:U42"/>
    <mergeCell ref="V42:X42"/>
    <mergeCell ref="Y42:AA42"/>
    <mergeCell ref="AB42:AD42"/>
    <mergeCell ref="V40:X40"/>
    <mergeCell ref="Y40:AA40"/>
    <mergeCell ref="AB40:AD40"/>
    <mergeCell ref="C41:E41"/>
    <mergeCell ref="F41:H41"/>
    <mergeCell ref="I41:K41"/>
    <mergeCell ref="L41:N41"/>
    <mergeCell ref="O41:R41"/>
    <mergeCell ref="S41:U41"/>
    <mergeCell ref="V41:X41"/>
    <mergeCell ref="C40:E40"/>
    <mergeCell ref="F40:H40"/>
    <mergeCell ref="I40:K40"/>
    <mergeCell ref="L40:N40"/>
    <mergeCell ref="O40:R40"/>
    <mergeCell ref="S40:U40"/>
    <mergeCell ref="Y41:AA41"/>
    <mergeCell ref="AB41:AD41"/>
    <mergeCell ref="C39:E39"/>
    <mergeCell ref="F39:H39"/>
    <mergeCell ref="I39:K39"/>
    <mergeCell ref="L39:N39"/>
    <mergeCell ref="O39:R39"/>
    <mergeCell ref="S39:U39"/>
    <mergeCell ref="V39:X39"/>
    <mergeCell ref="Y39:AA39"/>
    <mergeCell ref="AB39:AD39"/>
    <mergeCell ref="C38:E38"/>
    <mergeCell ref="F38:H38"/>
    <mergeCell ref="I38:K38"/>
    <mergeCell ref="L38:N38"/>
    <mergeCell ref="O38:R38"/>
    <mergeCell ref="S38:U38"/>
    <mergeCell ref="V38:X38"/>
    <mergeCell ref="Y38:AA38"/>
    <mergeCell ref="AB38:AD38"/>
    <mergeCell ref="V36:X36"/>
    <mergeCell ref="Y36:AA36"/>
    <mergeCell ref="AB36:AD36"/>
    <mergeCell ref="C37:E37"/>
    <mergeCell ref="F37:H37"/>
    <mergeCell ref="I37:K37"/>
    <mergeCell ref="L37:N37"/>
    <mergeCell ref="O37:R37"/>
    <mergeCell ref="S37:U37"/>
    <mergeCell ref="V37:X37"/>
    <mergeCell ref="C36:E36"/>
    <mergeCell ref="F36:H36"/>
    <mergeCell ref="I36:K36"/>
    <mergeCell ref="L36:N36"/>
    <mergeCell ref="O36:R36"/>
    <mergeCell ref="S36:U36"/>
    <mergeCell ref="Y37:AA37"/>
    <mergeCell ref="AB37:AD37"/>
    <mergeCell ref="C35:E35"/>
    <mergeCell ref="F35:H35"/>
    <mergeCell ref="I35:K35"/>
    <mergeCell ref="L35:N35"/>
    <mergeCell ref="O35:R35"/>
    <mergeCell ref="S35:U35"/>
    <mergeCell ref="V35:X35"/>
    <mergeCell ref="Y35:AA35"/>
    <mergeCell ref="AB35:AD35"/>
    <mergeCell ref="C34:E34"/>
    <mergeCell ref="F34:H34"/>
    <mergeCell ref="I34:K34"/>
    <mergeCell ref="L34:N34"/>
    <mergeCell ref="O34:R34"/>
    <mergeCell ref="S34:U34"/>
    <mergeCell ref="V34:X34"/>
    <mergeCell ref="Y34:AA34"/>
    <mergeCell ref="AB34:AD34"/>
    <mergeCell ref="V32:X32"/>
    <mergeCell ref="Y32:AA32"/>
    <mergeCell ref="AB32:AD32"/>
    <mergeCell ref="C33:E33"/>
    <mergeCell ref="F33:H33"/>
    <mergeCell ref="I33:K33"/>
    <mergeCell ref="L33:N33"/>
    <mergeCell ref="O33:R33"/>
    <mergeCell ref="S33:U33"/>
    <mergeCell ref="V33:X33"/>
    <mergeCell ref="C32:E32"/>
    <mergeCell ref="F32:H32"/>
    <mergeCell ref="I32:K32"/>
    <mergeCell ref="L32:N32"/>
    <mergeCell ref="O32:R32"/>
    <mergeCell ref="S32:U32"/>
    <mergeCell ref="Y33:AA33"/>
    <mergeCell ref="AB33:AD33"/>
    <mergeCell ref="C31:E31"/>
    <mergeCell ref="F31:H31"/>
    <mergeCell ref="I31:K31"/>
    <mergeCell ref="L31:N31"/>
    <mergeCell ref="O31:R31"/>
    <mergeCell ref="S31:U31"/>
    <mergeCell ref="V31:X31"/>
    <mergeCell ref="Y31:AA31"/>
    <mergeCell ref="AB31:AD31"/>
    <mergeCell ref="C30:E30"/>
    <mergeCell ref="F30:H30"/>
    <mergeCell ref="I30:K30"/>
    <mergeCell ref="L30:N30"/>
    <mergeCell ref="O30:R30"/>
    <mergeCell ref="S30:U30"/>
    <mergeCell ref="V30:X30"/>
    <mergeCell ref="Y30:AA30"/>
    <mergeCell ref="AB30:AD30"/>
    <mergeCell ref="V28:X28"/>
    <mergeCell ref="Y28:AA28"/>
    <mergeCell ref="AB28:AD28"/>
    <mergeCell ref="C29:E29"/>
    <mergeCell ref="F29:H29"/>
    <mergeCell ref="I29:K29"/>
    <mergeCell ref="L29:N29"/>
    <mergeCell ref="O29:R29"/>
    <mergeCell ref="S29:U29"/>
    <mergeCell ref="V29:X29"/>
    <mergeCell ref="C28:E28"/>
    <mergeCell ref="F28:H28"/>
    <mergeCell ref="I28:K28"/>
    <mergeCell ref="L28:N28"/>
    <mergeCell ref="O28:R28"/>
    <mergeCell ref="S28:U28"/>
    <mergeCell ref="Y29:AA29"/>
    <mergeCell ref="AB29:AD29"/>
    <mergeCell ref="C27:E27"/>
    <mergeCell ref="F27:H27"/>
    <mergeCell ref="I27:K27"/>
    <mergeCell ref="L27:N27"/>
    <mergeCell ref="O27:R27"/>
    <mergeCell ref="S27:U27"/>
    <mergeCell ref="V27:X27"/>
    <mergeCell ref="Y27:AA27"/>
    <mergeCell ref="AB27:AD27"/>
    <mergeCell ref="C26:E26"/>
    <mergeCell ref="F26:H26"/>
    <mergeCell ref="I26:K26"/>
    <mergeCell ref="L26:N26"/>
    <mergeCell ref="O26:R26"/>
    <mergeCell ref="S26:U26"/>
    <mergeCell ref="V26:X26"/>
    <mergeCell ref="Y26:AA26"/>
    <mergeCell ref="AB26:AD26"/>
    <mergeCell ref="V24:X24"/>
    <mergeCell ref="Y24:AA24"/>
    <mergeCell ref="AB24:AD24"/>
    <mergeCell ref="C25:E25"/>
    <mergeCell ref="F25:H25"/>
    <mergeCell ref="I25:K25"/>
    <mergeCell ref="L25:N25"/>
    <mergeCell ref="O25:R25"/>
    <mergeCell ref="S25:U25"/>
    <mergeCell ref="V25:X25"/>
    <mergeCell ref="C24:E24"/>
    <mergeCell ref="F24:H24"/>
    <mergeCell ref="I24:K24"/>
    <mergeCell ref="L24:N24"/>
    <mergeCell ref="O24:R24"/>
    <mergeCell ref="S24:U24"/>
    <mergeCell ref="Y25:AA25"/>
    <mergeCell ref="AB25:AD25"/>
    <mergeCell ref="C23:E23"/>
    <mergeCell ref="F23:H23"/>
    <mergeCell ref="I23:K23"/>
    <mergeCell ref="L23:N23"/>
    <mergeCell ref="O23:R23"/>
    <mergeCell ref="S23:U23"/>
    <mergeCell ref="V23:X23"/>
    <mergeCell ref="Y23:AA23"/>
    <mergeCell ref="AB23:AD23"/>
    <mergeCell ref="C22:E22"/>
    <mergeCell ref="F22:H22"/>
    <mergeCell ref="I22:K22"/>
    <mergeCell ref="L22:N22"/>
    <mergeCell ref="O22:R22"/>
    <mergeCell ref="S22:U22"/>
    <mergeCell ref="V22:X22"/>
    <mergeCell ref="Y22:AA22"/>
    <mergeCell ref="AB22:AD22"/>
    <mergeCell ref="V20:X20"/>
    <mergeCell ref="Y20:AA20"/>
    <mergeCell ref="AB20:AD20"/>
    <mergeCell ref="C21:E21"/>
    <mergeCell ref="F21:H21"/>
    <mergeCell ref="I21:K21"/>
    <mergeCell ref="L21:N21"/>
    <mergeCell ref="O21:R21"/>
    <mergeCell ref="S21:U21"/>
    <mergeCell ref="V21:X21"/>
    <mergeCell ref="C20:E20"/>
    <mergeCell ref="F20:H20"/>
    <mergeCell ref="I20:K20"/>
    <mergeCell ref="L20:N20"/>
    <mergeCell ref="O20:R20"/>
    <mergeCell ref="S20:U20"/>
    <mergeCell ref="Y21:AA21"/>
    <mergeCell ref="AB21:AD21"/>
    <mergeCell ref="C19:E19"/>
    <mergeCell ref="F19:H19"/>
    <mergeCell ref="I19:K19"/>
    <mergeCell ref="L19:N19"/>
    <mergeCell ref="O19:R19"/>
    <mergeCell ref="S19:U19"/>
    <mergeCell ref="V19:X19"/>
    <mergeCell ref="Y19:AA19"/>
    <mergeCell ref="AB19:AD19"/>
    <mergeCell ref="C18:E18"/>
    <mergeCell ref="F18:H18"/>
    <mergeCell ref="I18:K18"/>
    <mergeCell ref="L18:N18"/>
    <mergeCell ref="O18:R18"/>
    <mergeCell ref="S18:U18"/>
    <mergeCell ref="V18:X18"/>
    <mergeCell ref="Y18:AA18"/>
    <mergeCell ref="AB18:AD18"/>
    <mergeCell ref="Y15:AA15"/>
    <mergeCell ref="AB15:AD15"/>
    <mergeCell ref="V16:X16"/>
    <mergeCell ref="Y16:AA16"/>
    <mergeCell ref="AB16:AD16"/>
    <mergeCell ref="C17:E17"/>
    <mergeCell ref="F17:H17"/>
    <mergeCell ref="I17:K17"/>
    <mergeCell ref="L17:N17"/>
    <mergeCell ref="O17:R17"/>
    <mergeCell ref="S17:U17"/>
    <mergeCell ref="V17:X17"/>
    <mergeCell ref="C16:E16"/>
    <mergeCell ref="F16:H16"/>
    <mergeCell ref="I16:K16"/>
    <mergeCell ref="L16:N16"/>
    <mergeCell ref="O16:R16"/>
    <mergeCell ref="S16:U16"/>
    <mergeCell ref="Y17:AA17"/>
    <mergeCell ref="AB17:AD17"/>
    <mergeCell ref="B1:AD1"/>
    <mergeCell ref="B3:AD3"/>
    <mergeCell ref="B5:AD5"/>
    <mergeCell ref="B7:AD7"/>
    <mergeCell ref="AA9:AD9"/>
    <mergeCell ref="B10:L10"/>
    <mergeCell ref="N10:O10"/>
    <mergeCell ref="B12:AD12"/>
    <mergeCell ref="B13:B15"/>
    <mergeCell ref="C13:E14"/>
    <mergeCell ref="F13:H14"/>
    <mergeCell ref="I13:K14"/>
    <mergeCell ref="L13:N14"/>
    <mergeCell ref="O13:R14"/>
    <mergeCell ref="S13:U14"/>
    <mergeCell ref="V13:X14"/>
    <mergeCell ref="Y13:AD13"/>
    <mergeCell ref="Y14:AA14"/>
    <mergeCell ref="AB14:AD14"/>
    <mergeCell ref="C15:K15"/>
    <mergeCell ref="L15:N15"/>
    <mergeCell ref="O15:R15"/>
    <mergeCell ref="S15:U15"/>
    <mergeCell ref="V15:X15"/>
  </mergeCells>
  <hyperlinks>
    <hyperlink ref="AA9:AD9" location="Índice!B15" display="Índice"/>
    <hyperlink ref="V16" r:id="rId1"/>
  </hyperlinks>
  <pageMargins left="0.70866141732283472" right="0.70866141732283472" top="0.74803149606299213" bottom="0.74803149606299213" header="0.31496062992125984" footer="0.31496062992125984"/>
  <pageSetup scale="75" orientation="portrait" r:id="rId2"/>
  <headerFooter>
    <oddHeader>&amp;CMódulo 1 Sección XI
Participantes</oddHeader>
    <oddFooter>&amp;LCenso Nacional de Gobiernos Estatales 2022&amp;R&amp;P de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S1131"/>
  <sheetViews>
    <sheetView showGridLines="0" topLeftCell="A20" zoomScale="120" zoomScaleNormal="120" workbookViewId="0">
      <selection activeCell="A33" sqref="A33"/>
    </sheetView>
  </sheetViews>
  <sheetFormatPr baseColWidth="10" defaultColWidth="0" defaultRowHeight="0" customHeight="1" zeroHeight="1"/>
  <cols>
    <col min="1" max="1" width="5.7109375" style="75" customWidth="1"/>
    <col min="2" max="31" width="3.7109375" style="75" customWidth="1"/>
    <col min="32" max="32" width="1.7109375" style="76" hidden="1" customWidth="1"/>
    <col min="33" max="33" width="4.7109375" style="75" hidden="1" customWidth="1"/>
    <col min="34" max="34" width="9.5703125" style="75" hidden="1" customWidth="1"/>
    <col min="35" max="35" width="4.28515625" style="75" hidden="1" customWidth="1"/>
    <col min="36" max="36" width="11.5703125" style="75" hidden="1" customWidth="1"/>
    <col min="37" max="37" width="3.7109375" style="75" hidden="1" customWidth="1"/>
    <col min="38" max="38" width="15.5703125" style="75" hidden="1" customWidth="1"/>
    <col min="39" max="45" width="0" style="75" hidden="1" customWidth="1"/>
    <col min="46" max="16384" width="3.7109375" style="75" hidden="1"/>
  </cols>
  <sheetData>
    <row r="1" spans="1:37" ht="173.25" customHeight="1">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row>
    <row r="2" spans="1:37" ht="15" customHeight="1"/>
    <row r="3" spans="1:37" ht="45" customHeight="1">
      <c r="B3" s="295" t="s">
        <v>1</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row>
    <row r="4" spans="1:37" ht="15" customHeight="1"/>
    <row r="5" spans="1:37" ht="45" customHeight="1">
      <c r="B5" s="297" t="s">
        <v>614</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row>
    <row r="6" spans="1:37" ht="15" customHeight="1">
      <c r="A6" s="77"/>
      <c r="B6" s="78"/>
      <c r="C6" s="78"/>
      <c r="D6" s="78"/>
      <c r="E6" s="78"/>
      <c r="F6" s="78"/>
      <c r="G6" s="78"/>
      <c r="H6" s="78"/>
      <c r="I6" s="78"/>
      <c r="J6" s="78"/>
      <c r="K6" s="78"/>
      <c r="L6" s="78"/>
      <c r="M6" s="78"/>
      <c r="N6" s="78"/>
      <c r="O6" s="78"/>
      <c r="P6" s="78"/>
      <c r="Q6" s="78"/>
      <c r="R6" s="79"/>
      <c r="S6" s="79"/>
      <c r="T6" s="79"/>
      <c r="U6" s="79"/>
      <c r="V6" s="79"/>
      <c r="W6" s="79"/>
      <c r="X6" s="79"/>
      <c r="Y6" s="79"/>
      <c r="Z6" s="79"/>
      <c r="AA6" s="80"/>
      <c r="AB6" s="80"/>
      <c r="AC6" s="80"/>
      <c r="AD6" s="80"/>
    </row>
    <row r="7" spans="1:37" ht="15" customHeight="1" thickBot="1">
      <c r="A7" s="77"/>
      <c r="B7" s="81" t="s">
        <v>2</v>
      </c>
      <c r="C7" s="77"/>
      <c r="D7" s="77"/>
      <c r="E7" s="77"/>
      <c r="F7" s="77"/>
      <c r="G7" s="77"/>
      <c r="H7" s="77"/>
      <c r="I7" s="77"/>
      <c r="J7" s="77"/>
      <c r="K7" s="77"/>
      <c r="L7" s="77"/>
      <c r="M7" s="77"/>
      <c r="N7" s="81" t="s">
        <v>3</v>
      </c>
      <c r="O7" s="77"/>
      <c r="P7" s="77"/>
      <c r="Q7" s="77"/>
      <c r="AA7" s="299" t="s">
        <v>4</v>
      </c>
      <c r="AB7" s="299"/>
      <c r="AC7" s="299"/>
      <c r="AD7" s="299"/>
    </row>
    <row r="8" spans="1:37" ht="15" customHeight="1" thickBot="1">
      <c r="A8" s="77"/>
      <c r="B8" s="300" t="str">
        <f>IF(Presentación!B10="","",Presentación!B10)</f>
        <v>Veracruz de Ignacio de la Llave</v>
      </c>
      <c r="C8" s="301"/>
      <c r="D8" s="301"/>
      <c r="E8" s="301"/>
      <c r="F8" s="301"/>
      <c r="G8" s="301"/>
      <c r="H8" s="301"/>
      <c r="I8" s="301"/>
      <c r="J8" s="301"/>
      <c r="K8" s="301"/>
      <c r="L8" s="302"/>
      <c r="M8" s="77"/>
      <c r="N8" s="300" t="str">
        <f>IF(Presentación!N10="","",Presentación!N10)</f>
        <v>230</v>
      </c>
      <c r="O8" s="302"/>
      <c r="P8" s="77"/>
      <c r="Q8" s="77"/>
    </row>
    <row r="9" spans="1:37" ht="15" customHeight="1">
      <c r="A9" s="77"/>
      <c r="B9" s="77"/>
      <c r="C9" s="77"/>
      <c r="D9" s="77"/>
      <c r="E9" s="77"/>
      <c r="F9" s="77"/>
      <c r="G9" s="77"/>
      <c r="H9" s="77"/>
      <c r="I9" s="77"/>
      <c r="J9" s="77"/>
      <c r="K9" s="77"/>
      <c r="L9" s="77"/>
      <c r="M9" s="77"/>
      <c r="N9" s="77"/>
      <c r="O9" s="77"/>
      <c r="P9" s="77"/>
      <c r="Q9" s="77"/>
      <c r="AG9" s="75" t="s">
        <v>766</v>
      </c>
    </row>
    <row r="10" spans="1:37" ht="15" customHeight="1">
      <c r="B10" s="282" t="s">
        <v>5</v>
      </c>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4"/>
      <c r="AH10" s="75" t="s">
        <v>767</v>
      </c>
      <c r="AI10" s="75" t="s">
        <v>768</v>
      </c>
      <c r="AJ10" s="75" t="s">
        <v>769</v>
      </c>
      <c r="AK10" s="75" t="s">
        <v>52</v>
      </c>
    </row>
    <row r="11" spans="1:37" ht="36" customHeight="1">
      <c r="B11" s="82"/>
      <c r="C11" s="285" t="s">
        <v>6</v>
      </c>
      <c r="D11" s="286"/>
      <c r="E11" s="286"/>
      <c r="F11" s="286"/>
      <c r="G11" s="286"/>
      <c r="H11" s="286"/>
      <c r="I11" s="286"/>
      <c r="J11" s="286"/>
      <c r="K11" s="286"/>
      <c r="L11" s="286"/>
      <c r="M11" s="286"/>
      <c r="N11" s="286"/>
      <c r="O11" s="286"/>
      <c r="P11" s="286"/>
      <c r="Q11" s="286"/>
      <c r="R11" s="286"/>
      <c r="S11" s="286"/>
      <c r="T11" s="286"/>
      <c r="U11" s="286"/>
      <c r="V11" s="286"/>
      <c r="W11" s="286"/>
      <c r="X11" s="286"/>
      <c r="Y11" s="286"/>
      <c r="Z11" s="286"/>
      <c r="AA11" s="286"/>
      <c r="AB11" s="286"/>
      <c r="AC11" s="286"/>
      <c r="AD11" s="287"/>
      <c r="AH11" s="75">
        <v>1</v>
      </c>
      <c r="AI11" s="75">
        <v>2</v>
      </c>
      <c r="AJ11" s="75">
        <v>3</v>
      </c>
      <c r="AK11" s="75">
        <v>9</v>
      </c>
    </row>
    <row r="12" spans="1:37" ht="24" customHeight="1">
      <c r="B12" s="82"/>
      <c r="C12" s="285" t="s">
        <v>7</v>
      </c>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7"/>
      <c r="AH12" s="75" t="s">
        <v>767</v>
      </c>
      <c r="AI12" s="75" t="s">
        <v>769</v>
      </c>
      <c r="AJ12" s="75" t="s">
        <v>52</v>
      </c>
    </row>
    <row r="13" spans="1:37" ht="36" customHeight="1">
      <c r="B13" s="82"/>
      <c r="C13" s="280" t="s">
        <v>634</v>
      </c>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9"/>
      <c r="AH13" s="75">
        <v>1</v>
      </c>
      <c r="AI13" s="75">
        <v>2</v>
      </c>
      <c r="AJ13" s="75">
        <v>9</v>
      </c>
    </row>
    <row r="14" spans="1:37" ht="36" customHeight="1">
      <c r="B14" s="82"/>
      <c r="C14" s="285" t="s">
        <v>8</v>
      </c>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7"/>
      <c r="AG14" s="75" t="s">
        <v>770</v>
      </c>
      <c r="AI14" s="75" t="s">
        <v>771</v>
      </c>
    </row>
    <row r="15" spans="1:37" ht="15" customHeight="1">
      <c r="B15" s="83"/>
      <c r="C15" s="290" t="s">
        <v>9</v>
      </c>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2"/>
    </row>
    <row r="16" spans="1:37" ht="15" customHeight="1" thickBot="1">
      <c r="B16" s="84"/>
      <c r="C16" s="85"/>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row>
    <row r="17" spans="1:30" ht="15" customHeight="1" thickBot="1">
      <c r="B17" s="322" t="s">
        <v>590</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4"/>
    </row>
    <row r="18" spans="1:30" ht="15" customHeight="1">
      <c r="B18" s="305" t="s">
        <v>618</v>
      </c>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7"/>
    </row>
    <row r="19" spans="1:30" ht="48" customHeight="1">
      <c r="B19" s="87"/>
      <c r="C19" s="308" t="s">
        <v>619</v>
      </c>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10"/>
    </row>
    <row r="20" spans="1:30" ht="15" customHeight="1">
      <c r="B20" s="314" t="s">
        <v>10</v>
      </c>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6"/>
    </row>
    <row r="21" spans="1:30" ht="48" customHeight="1">
      <c r="B21" s="88"/>
      <c r="C21" s="317" t="s">
        <v>11</v>
      </c>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9"/>
    </row>
    <row r="22" spans="1:30" ht="15" customHeight="1" thickBot="1">
      <c r="B22" s="89"/>
      <c r="C22" s="90"/>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row>
    <row r="23" spans="1:30" ht="15" customHeight="1" thickBot="1">
      <c r="B23" s="328" t="s">
        <v>14</v>
      </c>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30"/>
    </row>
    <row r="24" spans="1:30" ht="15" customHeight="1">
      <c r="B24" s="325" t="s">
        <v>12</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7"/>
    </row>
    <row r="25" spans="1:30" ht="36" customHeight="1">
      <c r="B25" s="88"/>
      <c r="C25" s="317" t="s">
        <v>13</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9"/>
    </row>
    <row r="26" spans="1:30" ht="15" customHeight="1"/>
    <row r="27" spans="1:30" ht="24" customHeight="1">
      <c r="A27" s="92" t="s">
        <v>18</v>
      </c>
      <c r="B27" s="320" t="s">
        <v>633</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row>
    <row r="28" spans="1:30" ht="15" customHeight="1">
      <c r="A28" s="93"/>
      <c r="B28" s="84"/>
      <c r="C28" s="286" t="s">
        <v>15</v>
      </c>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row>
    <row r="29" spans="1:30" ht="15" customHeight="1" thickBot="1">
      <c r="A29" s="9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row>
    <row r="30" spans="1:30" ht="15" customHeight="1" thickBot="1">
      <c r="A30" s="93"/>
      <c r="B30" s="84"/>
      <c r="C30" s="12"/>
      <c r="D30" s="94" t="s">
        <v>16</v>
      </c>
      <c r="E30" s="84"/>
      <c r="F30" s="84"/>
      <c r="G30" s="84"/>
      <c r="H30" s="84"/>
      <c r="I30" s="12"/>
      <c r="J30" s="94" t="s">
        <v>343</v>
      </c>
      <c r="K30" s="84"/>
      <c r="L30" s="84"/>
      <c r="M30" s="84"/>
      <c r="N30" s="84"/>
      <c r="O30" s="84"/>
      <c r="P30" s="84"/>
      <c r="Q30" s="84"/>
      <c r="R30" s="84"/>
      <c r="S30" s="84"/>
      <c r="T30" s="12"/>
      <c r="U30" s="94" t="s">
        <v>344</v>
      </c>
      <c r="V30" s="84"/>
      <c r="W30" s="84"/>
      <c r="X30" s="84"/>
      <c r="Y30" s="84"/>
      <c r="Z30" s="84"/>
      <c r="AA30" s="84"/>
      <c r="AB30" s="84"/>
      <c r="AC30" s="84"/>
      <c r="AD30" s="84"/>
    </row>
    <row r="31" spans="1:30" ht="15" customHeight="1">
      <c r="A31" s="9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row>
    <row r="32" spans="1:30" ht="24" customHeight="1">
      <c r="A32" s="93"/>
      <c r="B32" s="84"/>
      <c r="C32" s="285" t="s">
        <v>17</v>
      </c>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row>
    <row r="33" spans="1:36" ht="60" customHeight="1">
      <c r="A33" s="93"/>
      <c r="B33" s="84"/>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row>
    <row r="34" spans="1:36" ht="15" customHeight="1"/>
    <row r="35" spans="1:36" ht="15" customHeight="1">
      <c r="B35" s="338" t="str">
        <f>IF(COUNTIF(C30:T30,"X")&gt;1,"Error: Seleccionar sólo un código.","")</f>
        <v/>
      </c>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row>
    <row r="36" spans="1:36" ht="15" customHeight="1"/>
    <row r="37" spans="1:36" ht="15" customHeight="1"/>
    <row r="38" spans="1:36" ht="15" customHeight="1"/>
    <row r="39" spans="1:36" ht="15" customHeight="1"/>
    <row r="40" spans="1:36" ht="36" customHeight="1">
      <c r="A40" s="92" t="s">
        <v>54</v>
      </c>
      <c r="B40" s="311" t="s">
        <v>19</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row>
    <row r="41" spans="1:36" ht="36" customHeight="1">
      <c r="A41" s="93"/>
      <c r="B41" s="84"/>
      <c r="C41" s="286" t="s">
        <v>20</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row>
    <row r="42" spans="1:36" ht="15" customHeight="1">
      <c r="A42" s="93"/>
      <c r="B42" s="84"/>
      <c r="C42" s="286" t="s">
        <v>21</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row>
    <row r="43" spans="1:36" ht="15" customHeight="1">
      <c r="A43" s="93"/>
      <c r="B43" s="84"/>
      <c r="C43" s="286" t="s">
        <v>22</v>
      </c>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row>
    <row r="44" spans="1:36" ht="24" customHeight="1">
      <c r="A44" s="93"/>
      <c r="B44" s="84"/>
      <c r="C44" s="286" t="s">
        <v>23</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row>
    <row r="45" spans="1:36" ht="15" customHeight="1">
      <c r="A45" s="93"/>
      <c r="B45" s="84"/>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G45" s="75" t="s">
        <v>761</v>
      </c>
      <c r="AH45" s="75" t="s">
        <v>762</v>
      </c>
    </row>
    <row r="46" spans="1:36" ht="36" customHeight="1">
      <c r="A46" s="93"/>
      <c r="B46" s="84"/>
      <c r="C46" s="312" t="s">
        <v>24</v>
      </c>
      <c r="D46" s="313"/>
      <c r="E46" s="313"/>
      <c r="F46" s="313"/>
      <c r="G46" s="313"/>
      <c r="H46" s="313"/>
      <c r="I46" s="313"/>
      <c r="J46" s="313"/>
      <c r="K46" s="313"/>
      <c r="L46" s="313"/>
      <c r="M46" s="313"/>
      <c r="N46" s="313"/>
      <c r="O46" s="313"/>
      <c r="P46" s="313"/>
      <c r="Q46" s="313"/>
      <c r="R46" s="313" t="s">
        <v>25</v>
      </c>
      <c r="S46" s="313"/>
      <c r="T46" s="313"/>
      <c r="U46" s="313"/>
      <c r="V46" s="313"/>
      <c r="W46" s="313"/>
      <c r="X46" s="313"/>
      <c r="Y46" s="313"/>
      <c r="Z46" s="313"/>
      <c r="AA46" s="313"/>
      <c r="AB46" s="313"/>
      <c r="AC46" s="313"/>
      <c r="AD46" s="313"/>
      <c r="AG46" s="75">
        <f>COUNTBLANK(C48:AD48)</f>
        <v>28</v>
      </c>
      <c r="AH46" s="75">
        <v>28</v>
      </c>
    </row>
    <row r="47" spans="1:36" ht="15" customHeight="1">
      <c r="A47" s="93"/>
      <c r="B47" s="84"/>
      <c r="C47" s="313"/>
      <c r="D47" s="313"/>
      <c r="E47" s="313"/>
      <c r="F47" s="313"/>
      <c r="G47" s="313"/>
      <c r="H47" s="313"/>
      <c r="I47" s="313"/>
      <c r="J47" s="313"/>
      <c r="K47" s="313"/>
      <c r="L47" s="313"/>
      <c r="M47" s="313"/>
      <c r="N47" s="313"/>
      <c r="O47" s="313"/>
      <c r="P47" s="313"/>
      <c r="Q47" s="313"/>
      <c r="R47" s="96" t="s">
        <v>26</v>
      </c>
      <c r="S47" s="96" t="s">
        <v>27</v>
      </c>
      <c r="T47" s="96" t="s">
        <v>28</v>
      </c>
      <c r="U47" s="96" t="s">
        <v>29</v>
      </c>
      <c r="V47" s="96" t="s">
        <v>30</v>
      </c>
      <c r="W47" s="96" t="s">
        <v>31</v>
      </c>
      <c r="X47" s="96" t="s">
        <v>32</v>
      </c>
      <c r="Y47" s="96" t="s">
        <v>33</v>
      </c>
      <c r="Z47" s="96" t="s">
        <v>34</v>
      </c>
      <c r="AA47" s="96" t="s">
        <v>35</v>
      </c>
      <c r="AB47" s="96" t="s">
        <v>36</v>
      </c>
      <c r="AC47" s="96" t="s">
        <v>37</v>
      </c>
      <c r="AD47" s="96" t="s">
        <v>38</v>
      </c>
      <c r="AG47" s="75" t="s">
        <v>772</v>
      </c>
      <c r="AH47" s="75" t="s">
        <v>773</v>
      </c>
      <c r="AI47" s="75" t="s">
        <v>775</v>
      </c>
      <c r="AJ47" s="75" t="s">
        <v>5573</v>
      </c>
    </row>
    <row r="48" spans="1:36" ht="15" customHeight="1">
      <c r="A48" s="93"/>
      <c r="B48" s="84"/>
      <c r="C48" s="303"/>
      <c r="D48" s="227"/>
      <c r="E48" s="227"/>
      <c r="F48" s="227"/>
      <c r="G48" s="227"/>
      <c r="H48" s="227"/>
      <c r="I48" s="227"/>
      <c r="J48" s="227"/>
      <c r="K48" s="227"/>
      <c r="L48" s="227"/>
      <c r="M48" s="227"/>
      <c r="N48" s="227"/>
      <c r="O48" s="227"/>
      <c r="P48" s="227"/>
      <c r="Q48" s="304"/>
      <c r="R48" s="74"/>
      <c r="S48" s="74"/>
      <c r="T48" s="74"/>
      <c r="U48" s="74"/>
      <c r="V48" s="74"/>
      <c r="W48" s="74"/>
      <c r="X48" s="74"/>
      <c r="Y48" s="74"/>
      <c r="Z48" s="74"/>
      <c r="AA48" s="74"/>
      <c r="AB48" s="74"/>
      <c r="AC48" s="74"/>
      <c r="AD48" s="74"/>
      <c r="AG48" s="75">
        <f>IF(OR(AND(C48=1,COUNTA(R48:AD48)=0),AND(C48="",COUNTA(R48:AD48)&gt;=1)),1,0)</f>
        <v>0</v>
      </c>
      <c r="AH48" s="75">
        <f>IF(OR(AND(AC48="X",F50=""),AND(F50&lt;&gt;"",AC48="")),1,0)</f>
        <v>0</v>
      </c>
      <c r="AI48" s="75">
        <f>IF(AND(AD48="X",COUNTIF(R48:AC48,"X")&gt;=1),1,0)</f>
        <v>0</v>
      </c>
      <c r="AJ48" s="75">
        <f>IF(AND(C48&gt;1,COUNTA(R48:AD48)&gt;=1),1,0)</f>
        <v>0</v>
      </c>
    </row>
    <row r="49" spans="1:30" ht="15" customHeight="1">
      <c r="A49" s="93"/>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row>
    <row r="50" spans="1:30" ht="45" customHeight="1">
      <c r="A50" s="93"/>
      <c r="B50" s="84"/>
      <c r="C50" s="337" t="s">
        <v>39</v>
      </c>
      <c r="D50" s="337"/>
      <c r="E50" s="337"/>
      <c r="F50" s="303"/>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304"/>
    </row>
    <row r="51" spans="1:30" ht="15" customHeight="1">
      <c r="A51" s="93"/>
      <c r="B51" s="84"/>
      <c r="C51" s="97"/>
      <c r="D51" s="97"/>
      <c r="E51" s="97"/>
      <c r="F51" s="97"/>
      <c r="G51" s="97"/>
      <c r="H51" s="97"/>
      <c r="I51" s="97"/>
      <c r="J51" s="97"/>
      <c r="K51" s="97"/>
      <c r="L51" s="97"/>
      <c r="M51" s="97"/>
      <c r="N51" s="97"/>
      <c r="O51" s="97"/>
      <c r="P51" s="97"/>
      <c r="Q51" s="97"/>
      <c r="R51" s="97"/>
      <c r="S51" s="97"/>
      <c r="T51" s="97"/>
      <c r="U51" s="97"/>
      <c r="V51" s="97"/>
      <c r="W51" s="97"/>
      <c r="X51" s="98"/>
      <c r="Y51" s="98"/>
      <c r="Z51" s="98"/>
      <c r="AA51" s="98"/>
      <c r="AB51" s="98"/>
      <c r="AC51" s="98"/>
      <c r="AD51" s="98"/>
    </row>
    <row r="52" spans="1:30" ht="24" customHeight="1">
      <c r="A52" s="93"/>
      <c r="B52" s="84"/>
      <c r="C52" s="313" t="s">
        <v>40</v>
      </c>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row>
    <row r="53" spans="1:30" ht="24" customHeight="1">
      <c r="A53" s="93"/>
      <c r="B53" s="84"/>
      <c r="C53" s="99" t="s">
        <v>26</v>
      </c>
      <c r="D53" s="331" t="s">
        <v>41</v>
      </c>
      <c r="E53" s="332"/>
      <c r="F53" s="332"/>
      <c r="G53" s="332"/>
      <c r="H53" s="332"/>
      <c r="I53" s="332"/>
      <c r="J53" s="332"/>
      <c r="K53" s="332"/>
      <c r="L53" s="332"/>
      <c r="M53" s="332"/>
      <c r="N53" s="332"/>
      <c r="O53" s="332"/>
      <c r="P53" s="333"/>
      <c r="Q53" s="100" t="s">
        <v>33</v>
      </c>
      <c r="R53" s="331" t="s">
        <v>42</v>
      </c>
      <c r="S53" s="332"/>
      <c r="T53" s="332"/>
      <c r="U53" s="332"/>
      <c r="V53" s="332"/>
      <c r="W53" s="332"/>
      <c r="X53" s="332"/>
      <c r="Y53" s="332"/>
      <c r="Z53" s="332"/>
      <c r="AA53" s="332"/>
      <c r="AB53" s="332"/>
      <c r="AC53" s="332"/>
      <c r="AD53" s="333"/>
    </row>
    <row r="54" spans="1:30" ht="15" customHeight="1">
      <c r="A54" s="93"/>
      <c r="B54" s="84"/>
      <c r="C54" s="96" t="s">
        <v>27</v>
      </c>
      <c r="D54" s="331" t="s">
        <v>43</v>
      </c>
      <c r="E54" s="332"/>
      <c r="F54" s="332"/>
      <c r="G54" s="332"/>
      <c r="H54" s="332"/>
      <c r="I54" s="332"/>
      <c r="J54" s="332"/>
      <c r="K54" s="332"/>
      <c r="L54" s="332"/>
      <c r="M54" s="332"/>
      <c r="N54" s="332"/>
      <c r="O54" s="332"/>
      <c r="P54" s="333"/>
      <c r="Q54" s="96" t="s">
        <v>34</v>
      </c>
      <c r="R54" s="331" t="s">
        <v>44</v>
      </c>
      <c r="S54" s="332"/>
      <c r="T54" s="332"/>
      <c r="U54" s="332"/>
      <c r="V54" s="332"/>
      <c r="W54" s="332"/>
      <c r="X54" s="332"/>
      <c r="Y54" s="332"/>
      <c r="Z54" s="332"/>
      <c r="AA54" s="332"/>
      <c r="AB54" s="332"/>
      <c r="AC54" s="332"/>
      <c r="AD54" s="333"/>
    </row>
    <row r="55" spans="1:30" ht="24" customHeight="1">
      <c r="A55" s="93"/>
      <c r="B55" s="84"/>
      <c r="C55" s="96" t="s">
        <v>28</v>
      </c>
      <c r="D55" s="331" t="s">
        <v>45</v>
      </c>
      <c r="E55" s="332"/>
      <c r="F55" s="332"/>
      <c r="G55" s="332"/>
      <c r="H55" s="332"/>
      <c r="I55" s="332"/>
      <c r="J55" s="332"/>
      <c r="K55" s="332"/>
      <c r="L55" s="332"/>
      <c r="M55" s="332"/>
      <c r="N55" s="332"/>
      <c r="O55" s="332"/>
      <c r="P55" s="333"/>
      <c r="Q55" s="96" t="s">
        <v>35</v>
      </c>
      <c r="R55" s="331" t="s">
        <v>46</v>
      </c>
      <c r="S55" s="332"/>
      <c r="T55" s="332"/>
      <c r="U55" s="332"/>
      <c r="V55" s="332"/>
      <c r="W55" s="332"/>
      <c r="X55" s="332"/>
      <c r="Y55" s="332"/>
      <c r="Z55" s="332"/>
      <c r="AA55" s="332"/>
      <c r="AB55" s="332"/>
      <c r="AC55" s="332"/>
      <c r="AD55" s="333"/>
    </row>
    <row r="56" spans="1:30" ht="24" customHeight="1">
      <c r="A56" s="93"/>
      <c r="B56" s="84"/>
      <c r="C56" s="96" t="s">
        <v>29</v>
      </c>
      <c r="D56" s="331" t="s">
        <v>47</v>
      </c>
      <c r="E56" s="332"/>
      <c r="F56" s="332"/>
      <c r="G56" s="332"/>
      <c r="H56" s="332"/>
      <c r="I56" s="332"/>
      <c r="J56" s="332"/>
      <c r="K56" s="332"/>
      <c r="L56" s="332"/>
      <c r="M56" s="332"/>
      <c r="N56" s="332"/>
      <c r="O56" s="332"/>
      <c r="P56" s="333"/>
      <c r="Q56" s="100" t="s">
        <v>36</v>
      </c>
      <c r="R56" s="331" t="s">
        <v>48</v>
      </c>
      <c r="S56" s="332"/>
      <c r="T56" s="332"/>
      <c r="U56" s="332"/>
      <c r="V56" s="332"/>
      <c r="W56" s="332"/>
      <c r="X56" s="332"/>
      <c r="Y56" s="332"/>
      <c r="Z56" s="332"/>
      <c r="AA56" s="332"/>
      <c r="AB56" s="332"/>
      <c r="AC56" s="332"/>
      <c r="AD56" s="333"/>
    </row>
    <row r="57" spans="1:30" ht="24" customHeight="1">
      <c r="A57" s="93"/>
      <c r="B57" s="84"/>
      <c r="C57" s="96" t="s">
        <v>30</v>
      </c>
      <c r="D57" s="331" t="s">
        <v>49</v>
      </c>
      <c r="E57" s="332"/>
      <c r="F57" s="332"/>
      <c r="G57" s="332"/>
      <c r="H57" s="332"/>
      <c r="I57" s="332"/>
      <c r="J57" s="332"/>
      <c r="K57" s="332"/>
      <c r="L57" s="332"/>
      <c r="M57" s="332"/>
      <c r="N57" s="332"/>
      <c r="O57" s="332"/>
      <c r="P57" s="333"/>
      <c r="Q57" s="100" t="s">
        <v>37</v>
      </c>
      <c r="R57" s="331" t="s">
        <v>50</v>
      </c>
      <c r="S57" s="332"/>
      <c r="T57" s="332"/>
      <c r="U57" s="332"/>
      <c r="V57" s="332"/>
      <c r="W57" s="332"/>
      <c r="X57" s="332"/>
      <c r="Y57" s="332"/>
      <c r="Z57" s="332"/>
      <c r="AA57" s="332"/>
      <c r="AB57" s="332"/>
      <c r="AC57" s="332"/>
      <c r="AD57" s="333"/>
    </row>
    <row r="58" spans="1:30" ht="15" customHeight="1">
      <c r="A58" s="93"/>
      <c r="B58" s="84"/>
      <c r="C58" s="96" t="s">
        <v>31</v>
      </c>
      <c r="D58" s="331" t="s">
        <v>51</v>
      </c>
      <c r="E58" s="332"/>
      <c r="F58" s="332"/>
      <c r="G58" s="332"/>
      <c r="H58" s="332"/>
      <c r="I58" s="332"/>
      <c r="J58" s="332"/>
      <c r="K58" s="332"/>
      <c r="L58" s="332"/>
      <c r="M58" s="332"/>
      <c r="N58" s="332"/>
      <c r="O58" s="332"/>
      <c r="P58" s="333"/>
      <c r="Q58" s="100" t="s">
        <v>38</v>
      </c>
      <c r="R58" s="331" t="s">
        <v>52</v>
      </c>
      <c r="S58" s="332"/>
      <c r="T58" s="332"/>
      <c r="U58" s="332"/>
      <c r="V58" s="332"/>
      <c r="W58" s="332"/>
      <c r="X58" s="332"/>
      <c r="Y58" s="332"/>
      <c r="Z58" s="332"/>
      <c r="AA58" s="332"/>
      <c r="AB58" s="332"/>
      <c r="AC58" s="332"/>
      <c r="AD58" s="333"/>
    </row>
    <row r="59" spans="1:30" ht="15" customHeight="1">
      <c r="A59" s="93"/>
      <c r="B59" s="84"/>
      <c r="C59" s="96" t="s">
        <v>32</v>
      </c>
      <c r="D59" s="331" t="s">
        <v>53</v>
      </c>
      <c r="E59" s="332"/>
      <c r="F59" s="332"/>
      <c r="G59" s="332"/>
      <c r="H59" s="332"/>
      <c r="I59" s="332"/>
      <c r="J59" s="332"/>
      <c r="K59" s="332"/>
      <c r="L59" s="332"/>
      <c r="M59" s="332"/>
      <c r="N59" s="332"/>
      <c r="O59" s="332"/>
      <c r="P59" s="333"/>
      <c r="Q59" s="334"/>
      <c r="R59" s="335"/>
      <c r="S59" s="335"/>
      <c r="T59" s="335"/>
      <c r="U59" s="335"/>
      <c r="V59" s="335"/>
      <c r="W59" s="335"/>
      <c r="X59" s="335"/>
      <c r="Y59" s="335"/>
      <c r="Z59" s="335"/>
      <c r="AA59" s="335"/>
      <c r="AB59" s="335"/>
      <c r="AC59" s="335"/>
      <c r="AD59" s="336"/>
    </row>
    <row r="60" spans="1:30" ht="15" customHeight="1">
      <c r="A60" s="93"/>
      <c r="B60" s="84"/>
      <c r="C60" s="97"/>
      <c r="D60" s="97"/>
      <c r="E60" s="97"/>
      <c r="F60" s="97"/>
      <c r="G60" s="97"/>
      <c r="H60" s="97"/>
      <c r="I60" s="97"/>
      <c r="J60" s="97"/>
      <c r="K60" s="97"/>
      <c r="L60" s="97"/>
      <c r="M60" s="97"/>
      <c r="N60" s="97"/>
      <c r="O60" s="97"/>
      <c r="P60" s="97"/>
      <c r="Q60" s="97"/>
      <c r="R60" s="97"/>
      <c r="S60" s="97"/>
      <c r="T60" s="97"/>
      <c r="U60" s="97"/>
      <c r="V60" s="97"/>
      <c r="W60" s="97"/>
      <c r="X60" s="98"/>
      <c r="Y60" s="98"/>
      <c r="Z60" s="98"/>
      <c r="AA60" s="98"/>
      <c r="AB60" s="98"/>
      <c r="AC60" s="98"/>
      <c r="AD60" s="98"/>
    </row>
    <row r="61" spans="1:30" ht="24" customHeight="1">
      <c r="A61" s="93"/>
      <c r="B61" s="84"/>
      <c r="C61" s="285" t="s">
        <v>17</v>
      </c>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row>
    <row r="62" spans="1:30" ht="60" customHeight="1">
      <c r="A62" s="93"/>
      <c r="B62" s="84"/>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row>
    <row r="63" spans="1:30" ht="15" customHeight="1"/>
    <row r="64" spans="1:30" ht="15" customHeight="1">
      <c r="B64" s="338" t="str">
        <f>IF(AH48=0,"","Error: Debe especificar la otra institución.")</f>
        <v/>
      </c>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row>
    <row r="65" spans="1:39" ht="15" customHeight="1">
      <c r="B65" s="338" t="str">
        <f>IF(AI48=0,"","Error: Verificar el codigo 99.")</f>
        <v/>
      </c>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row>
    <row r="66" spans="1:39" ht="15" customHeight="1">
      <c r="B66" s="338" t="str">
        <f>IF(AJ48=0,"","Error: Verificar el codigo 2 o 9.")</f>
        <v/>
      </c>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row>
    <row r="67" spans="1:39" ht="15" customHeight="1">
      <c r="B67" s="355" t="str">
        <f>IF(AG48=0,"","Error: Debe completar toda la información requerida.")</f>
        <v/>
      </c>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row>
    <row r="68" spans="1:39" ht="15" customHeight="1" thickBot="1"/>
    <row r="69" spans="1:39" ht="15" customHeight="1" thickBot="1">
      <c r="A69" s="77"/>
      <c r="B69" s="328" t="s">
        <v>55</v>
      </c>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30"/>
    </row>
    <row r="70" spans="1:39" ht="15" customHeight="1">
      <c r="A70" s="93"/>
      <c r="B70" s="348" t="s">
        <v>395</v>
      </c>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49"/>
    </row>
    <row r="71" spans="1:39" ht="24" customHeight="1">
      <c r="A71" s="93"/>
      <c r="B71" s="101"/>
      <c r="C71" s="308" t="s">
        <v>638</v>
      </c>
      <c r="D71" s="308"/>
      <c r="E71" s="308"/>
      <c r="F71" s="308"/>
      <c r="G71" s="308"/>
      <c r="H71" s="308"/>
      <c r="I71" s="308"/>
      <c r="J71" s="308"/>
      <c r="K71" s="308"/>
      <c r="L71" s="308"/>
      <c r="M71" s="308"/>
      <c r="N71" s="308"/>
      <c r="O71" s="308"/>
      <c r="P71" s="308"/>
      <c r="Q71" s="308"/>
      <c r="R71" s="308"/>
      <c r="S71" s="308"/>
      <c r="T71" s="308"/>
      <c r="U71" s="308"/>
      <c r="V71" s="308"/>
      <c r="W71" s="308"/>
      <c r="X71" s="308"/>
      <c r="Y71" s="308"/>
      <c r="Z71" s="308"/>
      <c r="AA71" s="308"/>
      <c r="AB71" s="308"/>
      <c r="AC71" s="308"/>
      <c r="AD71" s="350"/>
    </row>
    <row r="72" spans="1:39" ht="15" customHeight="1">
      <c r="A72" s="93"/>
      <c r="B72" s="351" t="s">
        <v>12</v>
      </c>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3"/>
    </row>
    <row r="73" spans="1:39" ht="48" customHeight="1">
      <c r="A73" s="93"/>
      <c r="B73" s="88"/>
      <c r="C73" s="317" t="s">
        <v>56</v>
      </c>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9"/>
    </row>
    <row r="74" spans="1:39" ht="15" customHeight="1"/>
    <row r="75" spans="1:39" s="103" customFormat="1" ht="24" customHeight="1">
      <c r="A75" s="102" t="s">
        <v>58</v>
      </c>
      <c r="B75" s="340" t="s">
        <v>636</v>
      </c>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F75" s="171"/>
      <c r="AG75" s="72"/>
      <c r="AH75" s="72"/>
      <c r="AI75" s="72"/>
      <c r="AJ75" s="72"/>
      <c r="AK75" s="72"/>
      <c r="AL75" s="72"/>
      <c r="AM75" s="72"/>
    </row>
    <row r="76" spans="1:39" s="103" customFormat="1" ht="36" customHeight="1">
      <c r="A76" s="104"/>
      <c r="B76" s="105"/>
      <c r="C76" s="341" t="s">
        <v>637</v>
      </c>
      <c r="D76" s="341"/>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F76" s="171"/>
      <c r="AG76" s="72"/>
      <c r="AH76" s="72"/>
      <c r="AI76" s="72"/>
      <c r="AJ76" s="72"/>
      <c r="AK76" s="72"/>
      <c r="AL76" s="72"/>
      <c r="AM76" s="72"/>
    </row>
    <row r="77" spans="1:39" s="103" customFormat="1" ht="24" customHeight="1">
      <c r="A77" s="106"/>
      <c r="B77" s="106"/>
      <c r="C77" s="280" t="s">
        <v>650</v>
      </c>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F77" s="171"/>
      <c r="AG77" s="72" t="s">
        <v>761</v>
      </c>
      <c r="AH77" s="72" t="s">
        <v>762</v>
      </c>
      <c r="AI77" s="72"/>
      <c r="AJ77" s="72"/>
      <c r="AK77" s="72"/>
      <c r="AL77" s="72"/>
      <c r="AM77" s="72"/>
    </row>
    <row r="78" spans="1:39" s="103" customFormat="1" ht="15">
      <c r="A78" s="107"/>
      <c r="B78" s="107"/>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F78" s="171"/>
      <c r="AG78" s="72">
        <f>COUNTBLANK(C80:AD80)</f>
        <v>28</v>
      </c>
      <c r="AH78" s="72">
        <v>28</v>
      </c>
      <c r="AI78" s="72"/>
      <c r="AJ78" s="72"/>
      <c r="AK78" s="72"/>
      <c r="AL78" s="72"/>
      <c r="AM78" s="72"/>
    </row>
    <row r="79" spans="1:39" s="103" customFormat="1" ht="36" customHeight="1">
      <c r="A79" s="107"/>
      <c r="B79" s="107"/>
      <c r="C79" s="342" t="s">
        <v>635</v>
      </c>
      <c r="D79" s="343"/>
      <c r="E79" s="343"/>
      <c r="F79" s="343"/>
      <c r="G79" s="343"/>
      <c r="H79" s="343"/>
      <c r="I79" s="343"/>
      <c r="J79" s="343"/>
      <c r="K79" s="343"/>
      <c r="L79" s="343"/>
      <c r="M79" s="343"/>
      <c r="N79" s="343"/>
      <c r="O79" s="343"/>
      <c r="P79" s="343"/>
      <c r="Q79" s="344"/>
      <c r="R79" s="345" t="s">
        <v>57</v>
      </c>
      <c r="S79" s="346"/>
      <c r="T79" s="346"/>
      <c r="U79" s="346"/>
      <c r="V79" s="346"/>
      <c r="W79" s="346"/>
      <c r="X79" s="346"/>
      <c r="Y79" s="346"/>
      <c r="Z79" s="346"/>
      <c r="AA79" s="346"/>
      <c r="AB79" s="346"/>
      <c r="AC79" s="346"/>
      <c r="AD79" s="347"/>
      <c r="AF79" s="171"/>
      <c r="AG79" s="72" t="s">
        <v>772</v>
      </c>
      <c r="AH79" s="72" t="s">
        <v>778</v>
      </c>
      <c r="AI79" s="72"/>
      <c r="AJ79" s="72"/>
      <c r="AK79" s="72"/>
      <c r="AL79" s="72"/>
      <c r="AM79" s="72"/>
    </row>
    <row r="80" spans="1:39" s="103" customFormat="1" ht="15">
      <c r="A80" s="107"/>
      <c r="B80" s="107"/>
      <c r="C80" s="303"/>
      <c r="D80" s="227"/>
      <c r="E80" s="227"/>
      <c r="F80" s="227"/>
      <c r="G80" s="227"/>
      <c r="H80" s="227"/>
      <c r="I80" s="227"/>
      <c r="J80" s="227"/>
      <c r="K80" s="227"/>
      <c r="L80" s="227"/>
      <c r="M80" s="227"/>
      <c r="N80" s="227"/>
      <c r="O80" s="227"/>
      <c r="P80" s="227"/>
      <c r="Q80" s="304"/>
      <c r="R80" s="303"/>
      <c r="S80" s="227"/>
      <c r="T80" s="227"/>
      <c r="U80" s="227"/>
      <c r="V80" s="227"/>
      <c r="W80" s="227"/>
      <c r="X80" s="227"/>
      <c r="Y80" s="227"/>
      <c r="Z80" s="227"/>
      <c r="AA80" s="227"/>
      <c r="AB80" s="227"/>
      <c r="AC80" s="227"/>
      <c r="AD80" s="304"/>
      <c r="AF80" s="171"/>
      <c r="AG80" s="72">
        <f>IF(OR(AND(C80="", R80&lt;&gt;""),AND(C80=1, R80="")),1,0)</f>
        <v>0</v>
      </c>
      <c r="AH80" s="72">
        <f>IF(AND(C80&gt;1,R80&lt;&gt;""),1,0)</f>
        <v>0</v>
      </c>
      <c r="AI80" s="72"/>
      <c r="AJ80" s="72"/>
      <c r="AK80" s="72"/>
      <c r="AL80" s="72"/>
      <c r="AM80" s="72"/>
    </row>
    <row r="81" spans="1:39" s="103" customFormat="1" ht="15">
      <c r="A81" s="107"/>
      <c r="B81" s="107"/>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F81" s="171"/>
      <c r="AG81" s="72"/>
      <c r="AH81" s="72"/>
      <c r="AI81" s="72"/>
      <c r="AJ81" s="72"/>
      <c r="AK81" s="72"/>
      <c r="AL81" s="72"/>
      <c r="AM81" s="72"/>
    </row>
    <row r="82" spans="1:39" s="103" customFormat="1" ht="24" customHeight="1">
      <c r="A82" s="107"/>
      <c r="B82" s="107"/>
      <c r="C82" s="285" t="s">
        <v>17</v>
      </c>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F82" s="171"/>
      <c r="AG82" s="72"/>
      <c r="AH82" s="72"/>
      <c r="AI82" s="72"/>
      <c r="AJ82" s="72"/>
      <c r="AK82" s="72"/>
      <c r="AL82" s="72"/>
      <c r="AM82" s="72"/>
    </row>
    <row r="83" spans="1:39" s="103" customFormat="1" ht="60" customHeight="1">
      <c r="A83" s="107"/>
      <c r="B83" s="107"/>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F83" s="171"/>
      <c r="AG83" s="72"/>
      <c r="AH83" s="72"/>
      <c r="AI83" s="72"/>
      <c r="AJ83" s="72"/>
      <c r="AK83" s="72"/>
      <c r="AL83" s="72"/>
      <c r="AM83" s="72"/>
    </row>
    <row r="84" spans="1:39" ht="15" customHeight="1"/>
    <row r="85" spans="1:39" ht="15" customHeight="1">
      <c r="B85" s="354" t="str">
        <f>IF(AH80=0, "", "Error: Verificar el codigo 2,3 o 9.")</f>
        <v/>
      </c>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row>
    <row r="86" spans="1:39" ht="15" customHeight="1">
      <c r="B86" s="279" t="str">
        <f>IF(AG80=0, "", "Error: Debe completar toda la información requerida.")</f>
        <v/>
      </c>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row>
    <row r="87" spans="1:39" ht="15" customHeight="1"/>
    <row r="88" spans="1:39" ht="15" customHeight="1"/>
    <row r="89" spans="1:39" ht="15" customHeight="1"/>
    <row r="90" spans="1:39" s="103" customFormat="1" ht="15" customHeight="1">
      <c r="A90" s="92" t="s">
        <v>77</v>
      </c>
      <c r="B90" s="311" t="s">
        <v>59</v>
      </c>
      <c r="C90" s="311"/>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1"/>
      <c r="AD90" s="311"/>
      <c r="AF90" s="171"/>
      <c r="AG90" s="72"/>
      <c r="AH90" s="72"/>
      <c r="AI90" s="72"/>
      <c r="AJ90" s="72"/>
      <c r="AK90" s="72"/>
      <c r="AL90" s="72"/>
      <c r="AM90" s="72"/>
    </row>
    <row r="91" spans="1:39" s="103" customFormat="1" ht="15" customHeight="1">
      <c r="A91" s="108"/>
      <c r="B91" s="72"/>
      <c r="C91" s="285" t="s">
        <v>60</v>
      </c>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F91" s="171"/>
      <c r="AG91" s="72"/>
      <c r="AH91" s="72"/>
      <c r="AI91" s="72"/>
      <c r="AJ91" s="72"/>
      <c r="AK91" s="72"/>
      <c r="AL91" s="72"/>
      <c r="AM91" s="72"/>
    </row>
    <row r="92" spans="1:39" s="103" customFormat="1" ht="24" customHeight="1">
      <c r="A92" s="108"/>
      <c r="B92" s="72"/>
      <c r="C92" s="285" t="s">
        <v>76</v>
      </c>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F92" s="171"/>
      <c r="AG92" s="72" t="s">
        <v>761</v>
      </c>
      <c r="AH92" s="72" t="s">
        <v>762</v>
      </c>
      <c r="AI92" s="72"/>
      <c r="AJ92" s="72"/>
      <c r="AK92" s="72"/>
      <c r="AL92" s="72"/>
      <c r="AM92" s="72"/>
    </row>
    <row r="93" spans="1:39" s="103" customFormat="1" ht="24" customHeight="1">
      <c r="A93" s="108"/>
      <c r="B93" s="72"/>
      <c r="C93" s="285" t="s">
        <v>61</v>
      </c>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F93" s="171"/>
      <c r="AG93" s="72">
        <f>COUNTBLANK(C95:C108)</f>
        <v>14</v>
      </c>
      <c r="AH93" s="72">
        <v>14</v>
      </c>
      <c r="AI93" s="72"/>
      <c r="AJ93" s="72"/>
      <c r="AK93" s="72"/>
      <c r="AL93" s="72"/>
      <c r="AM93" s="72"/>
    </row>
    <row r="94" spans="1:39" s="103" customFormat="1" ht="15" customHeight="1" thickBot="1">
      <c r="A94" s="108"/>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F94" s="171"/>
      <c r="AG94" s="72" t="s">
        <v>773</v>
      </c>
      <c r="AH94" s="72" t="s">
        <v>774</v>
      </c>
      <c r="AI94" s="72"/>
      <c r="AJ94" s="72"/>
      <c r="AK94" s="72"/>
      <c r="AL94" s="72"/>
      <c r="AM94" s="72"/>
    </row>
    <row r="95" spans="1:39" s="103" customFormat="1" ht="15" customHeight="1" thickBot="1">
      <c r="A95" s="108"/>
      <c r="B95" s="72"/>
      <c r="C95" s="12"/>
      <c r="D95" s="94" t="s">
        <v>62</v>
      </c>
      <c r="E95" s="109"/>
      <c r="F95" s="109"/>
      <c r="G95" s="109"/>
      <c r="H95" s="109"/>
      <c r="I95" s="109"/>
      <c r="J95" s="109"/>
      <c r="K95" s="109"/>
      <c r="L95" s="109"/>
      <c r="M95" s="109"/>
      <c r="N95" s="109"/>
      <c r="O95" s="109"/>
      <c r="P95" s="109"/>
      <c r="Q95" s="72"/>
      <c r="R95" s="72"/>
      <c r="S95" s="72"/>
      <c r="T95" s="72"/>
      <c r="U95" s="72"/>
      <c r="V95" s="72"/>
      <c r="W95" s="72"/>
      <c r="X95" s="72"/>
      <c r="Y95" s="72"/>
      <c r="Z95" s="72"/>
      <c r="AA95" s="72"/>
      <c r="AB95" s="72"/>
      <c r="AC95" s="72"/>
      <c r="AD95" s="72"/>
      <c r="AF95" s="171"/>
      <c r="AG95" s="72"/>
      <c r="AH95" s="72"/>
      <c r="AI95" s="72"/>
      <c r="AJ95" s="72"/>
      <c r="AK95" s="72"/>
      <c r="AL95" s="72"/>
      <c r="AM95" s="72"/>
    </row>
    <row r="96" spans="1:39" s="103" customFormat="1" ht="15" customHeight="1" thickBot="1">
      <c r="A96" s="108"/>
      <c r="B96" s="72"/>
      <c r="C96" s="12"/>
      <c r="D96" s="94" t="s">
        <v>63</v>
      </c>
      <c r="E96" s="109"/>
      <c r="F96" s="109"/>
      <c r="G96" s="109"/>
      <c r="H96" s="109"/>
      <c r="I96" s="109"/>
      <c r="J96" s="109"/>
      <c r="K96" s="109"/>
      <c r="L96" s="109"/>
      <c r="M96" s="109"/>
      <c r="N96" s="109"/>
      <c r="O96" s="109"/>
      <c r="P96" s="109"/>
      <c r="Q96" s="72"/>
      <c r="R96" s="72"/>
      <c r="S96" s="72"/>
      <c r="T96" s="72"/>
      <c r="U96" s="72"/>
      <c r="V96" s="72"/>
      <c r="W96" s="72"/>
      <c r="X96" s="72"/>
      <c r="Y96" s="72"/>
      <c r="Z96" s="72"/>
      <c r="AA96" s="72"/>
      <c r="AB96" s="72"/>
      <c r="AC96" s="72"/>
      <c r="AD96" s="72"/>
      <c r="AF96" s="171"/>
      <c r="AG96" s="72"/>
      <c r="AH96" s="72"/>
      <c r="AI96" s="72"/>
      <c r="AJ96" s="72"/>
      <c r="AK96" s="72"/>
      <c r="AL96" s="72"/>
      <c r="AM96" s="72"/>
    </row>
    <row r="97" spans="1:39" s="103" customFormat="1" ht="15" customHeight="1" thickBot="1">
      <c r="A97" s="108"/>
      <c r="B97" s="72"/>
      <c r="C97" s="12"/>
      <c r="D97" s="94" t="s">
        <v>64</v>
      </c>
      <c r="E97" s="109"/>
      <c r="F97" s="109"/>
      <c r="G97" s="109"/>
      <c r="H97" s="109"/>
      <c r="I97" s="109"/>
      <c r="J97" s="109"/>
      <c r="K97" s="109"/>
      <c r="L97" s="109"/>
      <c r="M97" s="109"/>
      <c r="N97" s="109"/>
      <c r="O97" s="109"/>
      <c r="P97" s="109"/>
      <c r="Q97" s="72"/>
      <c r="R97" s="72"/>
      <c r="S97" s="72"/>
      <c r="T97" s="72"/>
      <c r="U97" s="72"/>
      <c r="V97" s="72"/>
      <c r="W97" s="72"/>
      <c r="X97" s="72"/>
      <c r="Y97" s="72"/>
      <c r="Z97" s="72"/>
      <c r="AA97" s="72"/>
      <c r="AB97" s="72"/>
      <c r="AC97" s="72"/>
      <c r="AD97" s="72"/>
      <c r="AF97" s="171"/>
      <c r="AG97" s="72"/>
      <c r="AH97" s="72"/>
      <c r="AI97" s="72"/>
      <c r="AJ97" s="72"/>
      <c r="AK97" s="72"/>
      <c r="AL97" s="72"/>
      <c r="AM97" s="72"/>
    </row>
    <row r="98" spans="1:39" s="103" customFormat="1" ht="15" customHeight="1" thickBot="1">
      <c r="A98" s="108"/>
      <c r="B98" s="72"/>
      <c r="C98" s="12"/>
      <c r="D98" s="94" t="s">
        <v>65</v>
      </c>
      <c r="E98" s="109"/>
      <c r="F98" s="109"/>
      <c r="G98" s="109"/>
      <c r="H98" s="109"/>
      <c r="I98" s="109"/>
      <c r="J98" s="109"/>
      <c r="K98" s="109"/>
      <c r="L98" s="109"/>
      <c r="M98" s="109"/>
      <c r="N98" s="109"/>
      <c r="O98" s="109"/>
      <c r="P98" s="109"/>
      <c r="Q98" s="72"/>
      <c r="R98" s="72"/>
      <c r="S98" s="72"/>
      <c r="T98" s="72"/>
      <c r="U98" s="72"/>
      <c r="V98" s="72"/>
      <c r="W98" s="72"/>
      <c r="X98" s="72"/>
      <c r="Y98" s="72"/>
      <c r="Z98" s="72"/>
      <c r="AA98" s="72"/>
      <c r="AB98" s="72"/>
      <c r="AC98" s="72"/>
      <c r="AD98" s="72"/>
      <c r="AF98" s="171"/>
      <c r="AG98" s="72"/>
      <c r="AH98" s="72"/>
      <c r="AI98" s="72"/>
      <c r="AJ98" s="72"/>
      <c r="AK98" s="72"/>
      <c r="AL98" s="72"/>
      <c r="AM98" s="72"/>
    </row>
    <row r="99" spans="1:39" s="103" customFormat="1" ht="15" customHeight="1" thickBot="1">
      <c r="A99" s="108"/>
      <c r="B99" s="72"/>
      <c r="C99" s="12"/>
      <c r="D99" s="94" t="s">
        <v>66</v>
      </c>
      <c r="E99" s="109"/>
      <c r="F99" s="109"/>
      <c r="G99" s="109"/>
      <c r="H99" s="109"/>
      <c r="I99" s="109"/>
      <c r="J99" s="109"/>
      <c r="K99" s="109"/>
      <c r="L99" s="109"/>
      <c r="M99" s="109"/>
      <c r="N99" s="109"/>
      <c r="O99" s="109"/>
      <c r="P99" s="109"/>
      <c r="Q99" s="72"/>
      <c r="R99" s="72"/>
      <c r="S99" s="72"/>
      <c r="T99" s="72"/>
      <c r="U99" s="72"/>
      <c r="V99" s="72"/>
      <c r="W99" s="72"/>
      <c r="X99" s="72"/>
      <c r="Y99" s="72"/>
      <c r="Z99" s="72"/>
      <c r="AA99" s="72"/>
      <c r="AB99" s="72"/>
      <c r="AC99" s="72"/>
      <c r="AD99" s="72"/>
      <c r="AF99" s="171"/>
      <c r="AG99" s="72"/>
      <c r="AH99" s="72"/>
      <c r="AI99" s="72"/>
      <c r="AJ99" s="72"/>
      <c r="AK99" s="72"/>
      <c r="AL99" s="72"/>
      <c r="AM99" s="72"/>
    </row>
    <row r="100" spans="1:39" s="103" customFormat="1" ht="15" customHeight="1" thickBot="1">
      <c r="A100" s="108"/>
      <c r="B100" s="72"/>
      <c r="C100" s="12"/>
      <c r="D100" s="94" t="s">
        <v>67</v>
      </c>
      <c r="E100" s="109"/>
      <c r="F100" s="109"/>
      <c r="G100" s="109"/>
      <c r="H100" s="109"/>
      <c r="I100" s="109"/>
      <c r="J100" s="109"/>
      <c r="K100" s="109"/>
      <c r="L100" s="109"/>
      <c r="M100" s="109"/>
      <c r="N100" s="109"/>
      <c r="O100" s="109"/>
      <c r="P100" s="109"/>
      <c r="Q100" s="72"/>
      <c r="R100" s="72"/>
      <c r="S100" s="72"/>
      <c r="T100" s="72"/>
      <c r="U100" s="72"/>
      <c r="V100" s="72"/>
      <c r="W100" s="72"/>
      <c r="X100" s="72"/>
      <c r="Y100" s="72"/>
      <c r="Z100" s="72"/>
      <c r="AA100" s="72"/>
      <c r="AB100" s="72"/>
      <c r="AC100" s="72"/>
      <c r="AD100" s="72"/>
      <c r="AF100" s="171"/>
      <c r="AG100" s="72"/>
      <c r="AH100" s="72"/>
      <c r="AI100" s="72"/>
      <c r="AJ100" s="72"/>
      <c r="AK100" s="72"/>
      <c r="AL100" s="72"/>
      <c r="AM100" s="72"/>
    </row>
    <row r="101" spans="1:39" s="103" customFormat="1" ht="15" customHeight="1" thickBot="1">
      <c r="A101" s="108"/>
      <c r="B101" s="72"/>
      <c r="C101" s="12"/>
      <c r="D101" s="94" t="s">
        <v>68</v>
      </c>
      <c r="E101" s="109"/>
      <c r="F101" s="109"/>
      <c r="G101" s="109"/>
      <c r="H101" s="109"/>
      <c r="I101" s="109"/>
      <c r="J101" s="109"/>
      <c r="K101" s="109"/>
      <c r="L101" s="109"/>
      <c r="M101" s="109"/>
      <c r="N101" s="109"/>
      <c r="O101" s="109"/>
      <c r="P101" s="109"/>
      <c r="Q101" s="72"/>
      <c r="R101" s="72"/>
      <c r="S101" s="72"/>
      <c r="T101" s="72"/>
      <c r="U101" s="72"/>
      <c r="V101" s="72"/>
      <c r="W101" s="72"/>
      <c r="X101" s="72"/>
      <c r="Y101" s="72"/>
      <c r="Z101" s="72"/>
      <c r="AA101" s="72"/>
      <c r="AB101" s="72"/>
      <c r="AC101" s="72"/>
      <c r="AD101" s="72"/>
      <c r="AF101" s="171"/>
      <c r="AG101" s="72"/>
      <c r="AH101" s="72"/>
      <c r="AI101" s="72"/>
      <c r="AJ101" s="72"/>
      <c r="AK101" s="72"/>
      <c r="AL101" s="72"/>
      <c r="AM101" s="72"/>
    </row>
    <row r="102" spans="1:39" s="103" customFormat="1" ht="15" customHeight="1" thickBot="1">
      <c r="A102" s="108"/>
      <c r="B102" s="72"/>
      <c r="C102" s="12"/>
      <c r="D102" s="94" t="s">
        <v>69</v>
      </c>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F102" s="171"/>
      <c r="AG102" s="72"/>
      <c r="AH102" s="72"/>
      <c r="AI102" s="72"/>
      <c r="AJ102" s="72"/>
      <c r="AK102" s="72"/>
      <c r="AL102" s="72"/>
      <c r="AM102" s="72"/>
    </row>
    <row r="103" spans="1:39" s="103" customFormat="1" ht="15" customHeight="1" thickBot="1">
      <c r="A103" s="108"/>
      <c r="B103" s="72"/>
      <c r="C103" s="12"/>
      <c r="D103" s="94" t="s">
        <v>70</v>
      </c>
      <c r="E103" s="109"/>
      <c r="F103" s="109"/>
      <c r="G103" s="109"/>
      <c r="H103" s="109"/>
      <c r="I103" s="109"/>
      <c r="J103" s="109"/>
      <c r="K103" s="109"/>
      <c r="L103" s="109"/>
      <c r="M103" s="109"/>
      <c r="N103" s="109"/>
      <c r="O103" s="109"/>
      <c r="P103" s="109"/>
      <c r="Q103" s="72"/>
      <c r="R103" s="72"/>
      <c r="S103" s="72"/>
      <c r="T103" s="72"/>
      <c r="U103" s="72"/>
      <c r="V103" s="72"/>
      <c r="W103" s="72"/>
      <c r="X103" s="72"/>
      <c r="Y103" s="72"/>
      <c r="Z103" s="72"/>
      <c r="AA103" s="72"/>
      <c r="AB103" s="72"/>
      <c r="AC103" s="72"/>
      <c r="AD103" s="72"/>
      <c r="AF103" s="171"/>
      <c r="AG103" s="72"/>
      <c r="AH103" s="72"/>
      <c r="AI103" s="72"/>
      <c r="AJ103" s="72"/>
      <c r="AK103" s="72"/>
      <c r="AL103" s="72"/>
      <c r="AM103" s="72"/>
    </row>
    <row r="104" spans="1:39" s="103" customFormat="1" ht="15" customHeight="1" thickBot="1">
      <c r="A104" s="108"/>
      <c r="B104" s="72"/>
      <c r="C104" s="12"/>
      <c r="D104" s="94" t="s">
        <v>71</v>
      </c>
      <c r="E104" s="109"/>
      <c r="F104" s="109"/>
      <c r="G104" s="109"/>
      <c r="H104" s="109"/>
      <c r="I104" s="109"/>
      <c r="J104" s="109"/>
      <c r="K104" s="109"/>
      <c r="L104" s="109"/>
      <c r="M104" s="109"/>
      <c r="N104" s="109"/>
      <c r="O104" s="109"/>
      <c r="P104" s="109"/>
      <c r="Q104" s="72"/>
      <c r="R104" s="72"/>
      <c r="S104" s="72"/>
      <c r="T104" s="72"/>
      <c r="U104" s="72"/>
      <c r="V104" s="72"/>
      <c r="W104" s="72"/>
      <c r="X104" s="72"/>
      <c r="Y104" s="72"/>
      <c r="Z104" s="72"/>
      <c r="AA104" s="72"/>
      <c r="AB104" s="72"/>
      <c r="AC104" s="72"/>
      <c r="AD104" s="72"/>
      <c r="AF104" s="171"/>
      <c r="AG104" s="72"/>
      <c r="AH104" s="72"/>
      <c r="AI104" s="72"/>
      <c r="AJ104" s="72"/>
      <c r="AK104" s="72"/>
      <c r="AL104" s="72"/>
      <c r="AM104" s="72"/>
    </row>
    <row r="105" spans="1:39" s="103" customFormat="1" ht="15" customHeight="1" thickBot="1">
      <c r="A105" s="108"/>
      <c r="B105" s="72"/>
      <c r="C105" s="12"/>
      <c r="D105" s="94" t="s">
        <v>72</v>
      </c>
      <c r="E105" s="109"/>
      <c r="F105" s="109"/>
      <c r="G105" s="109"/>
      <c r="H105" s="109"/>
      <c r="I105" s="109"/>
      <c r="J105" s="109"/>
      <c r="K105" s="109"/>
      <c r="L105" s="109"/>
      <c r="M105" s="109"/>
      <c r="N105" s="109"/>
      <c r="O105" s="109"/>
      <c r="P105" s="109"/>
      <c r="Q105" s="72"/>
      <c r="R105" s="72"/>
      <c r="S105" s="72"/>
      <c r="T105" s="72"/>
      <c r="U105" s="72"/>
      <c r="V105" s="72"/>
      <c r="W105" s="72"/>
      <c r="X105" s="72"/>
      <c r="Y105" s="72"/>
      <c r="Z105" s="72"/>
      <c r="AA105" s="72"/>
      <c r="AB105" s="72"/>
      <c r="AC105" s="72"/>
      <c r="AD105" s="72"/>
      <c r="AF105" s="171"/>
      <c r="AG105" s="72"/>
      <c r="AH105" s="72"/>
      <c r="AI105" s="72"/>
      <c r="AJ105" s="72"/>
      <c r="AK105" s="72"/>
      <c r="AL105" s="72"/>
      <c r="AM105" s="72"/>
    </row>
    <row r="106" spans="1:39" s="103" customFormat="1" ht="15" customHeight="1" thickBot="1">
      <c r="A106" s="108"/>
      <c r="B106" s="72"/>
      <c r="C106" s="12"/>
      <c r="D106" s="94" t="s">
        <v>73</v>
      </c>
      <c r="E106" s="109"/>
      <c r="F106" s="109"/>
      <c r="G106" s="109"/>
      <c r="H106" s="109"/>
      <c r="I106" s="109"/>
      <c r="J106" s="109"/>
      <c r="K106" s="109"/>
      <c r="L106" s="109"/>
      <c r="M106" s="109"/>
      <c r="N106" s="109"/>
      <c r="O106" s="109"/>
      <c r="P106" s="109"/>
      <c r="Q106" s="72"/>
      <c r="R106" s="72"/>
      <c r="S106" s="72"/>
      <c r="T106" s="72"/>
      <c r="U106" s="72"/>
      <c r="V106" s="72"/>
      <c r="W106" s="72"/>
      <c r="X106" s="72"/>
      <c r="Y106" s="72"/>
      <c r="Z106" s="72"/>
      <c r="AA106" s="72"/>
      <c r="AB106" s="72"/>
      <c r="AC106" s="72"/>
      <c r="AD106" s="72"/>
      <c r="AF106" s="171"/>
      <c r="AG106" s="72"/>
      <c r="AH106" s="72"/>
      <c r="AI106" s="72"/>
      <c r="AJ106" s="72"/>
      <c r="AK106" s="72"/>
      <c r="AL106" s="72"/>
      <c r="AM106" s="72"/>
    </row>
    <row r="107" spans="1:39" s="103" customFormat="1" ht="15" customHeight="1" thickBot="1">
      <c r="A107" s="108"/>
      <c r="B107" s="72"/>
      <c r="C107" s="12"/>
      <c r="D107" s="94" t="s">
        <v>74</v>
      </c>
      <c r="E107" s="109"/>
      <c r="F107" s="109"/>
      <c r="G107" s="109"/>
      <c r="H107" s="109"/>
      <c r="I107" s="109"/>
      <c r="J107" s="109"/>
      <c r="K107" s="226"/>
      <c r="L107" s="226"/>
      <c r="M107" s="226"/>
      <c r="N107" s="226"/>
      <c r="O107" s="226"/>
      <c r="P107" s="226"/>
      <c r="Q107" s="226"/>
      <c r="R107" s="226"/>
      <c r="S107" s="226"/>
      <c r="T107" s="226"/>
      <c r="U107" s="226"/>
      <c r="V107" s="226"/>
      <c r="W107" s="226"/>
      <c r="X107" s="226"/>
      <c r="Y107" s="226"/>
      <c r="Z107" s="226"/>
      <c r="AA107" s="226"/>
      <c r="AB107" s="226"/>
      <c r="AC107" s="226"/>
      <c r="AD107" s="226"/>
      <c r="AF107" s="171"/>
      <c r="AG107" s="72">
        <f>IF(OR(AND(C107="X",K107=""),AND(K107&lt;&gt;"",C107="")),1,0)</f>
        <v>0</v>
      </c>
      <c r="AH107" s="72"/>
      <c r="AI107" s="72"/>
      <c r="AJ107" s="72"/>
      <c r="AK107" s="72"/>
      <c r="AL107" s="72"/>
      <c r="AM107" s="72"/>
    </row>
    <row r="108" spans="1:39" s="103" customFormat="1" ht="15" customHeight="1" thickBot="1">
      <c r="A108" s="108"/>
      <c r="B108" s="72"/>
      <c r="C108" s="12"/>
      <c r="D108" s="94" t="s">
        <v>75</v>
      </c>
      <c r="E108" s="109"/>
      <c r="F108" s="109"/>
      <c r="G108" s="109"/>
      <c r="H108" s="109"/>
      <c r="I108" s="109"/>
      <c r="J108" s="109"/>
      <c r="K108" s="109"/>
      <c r="L108" s="109"/>
      <c r="M108" s="109"/>
      <c r="N108" s="109"/>
      <c r="O108" s="109"/>
      <c r="P108" s="109"/>
      <c r="Q108" s="72"/>
      <c r="R108" s="72"/>
      <c r="S108" s="72"/>
      <c r="T108" s="72"/>
      <c r="U108" s="72"/>
      <c r="V108" s="72"/>
      <c r="W108" s="72"/>
      <c r="X108" s="72"/>
      <c r="Y108" s="72"/>
      <c r="Z108" s="72"/>
      <c r="AA108" s="72"/>
      <c r="AB108" s="72"/>
      <c r="AC108" s="72"/>
      <c r="AD108" s="72"/>
      <c r="AF108" s="171"/>
      <c r="AG108" s="72"/>
      <c r="AH108" s="72">
        <f>IF(OR(AND(C108="X", COUNTIF(C95:C107, "X")&gt;0),AND(C95="X",COUNTIF(C96:C108,"X")&gt;0),AND(C48&lt;&gt;1,C95="X")), 1, 0)</f>
        <v>0</v>
      </c>
      <c r="AI108" s="72"/>
      <c r="AJ108" s="72"/>
      <c r="AK108" s="72"/>
      <c r="AL108" s="72"/>
      <c r="AM108" s="72"/>
    </row>
    <row r="109" spans="1:39" s="103" customFormat="1" ht="15" customHeight="1">
      <c r="A109" s="108"/>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F109" s="171"/>
      <c r="AG109" s="72"/>
      <c r="AH109" s="72"/>
      <c r="AI109" s="72"/>
      <c r="AJ109" s="72"/>
      <c r="AK109" s="72"/>
      <c r="AL109" s="72"/>
      <c r="AM109" s="72"/>
    </row>
    <row r="110" spans="1:39" s="103" customFormat="1" ht="24" customHeight="1">
      <c r="A110" s="108"/>
      <c r="B110" s="72"/>
      <c r="C110" s="285" t="s">
        <v>17</v>
      </c>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F110" s="171"/>
      <c r="AG110" s="72"/>
      <c r="AH110" s="72"/>
      <c r="AI110" s="72"/>
      <c r="AJ110" s="72"/>
      <c r="AK110" s="72"/>
      <c r="AL110" s="72"/>
      <c r="AM110" s="72"/>
    </row>
    <row r="111" spans="1:39" s="103" customFormat="1" ht="60" customHeight="1">
      <c r="A111" s="108"/>
      <c r="B111" s="72"/>
      <c r="C111" s="339"/>
      <c r="D111" s="339"/>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c r="AC111" s="339"/>
      <c r="AD111" s="339"/>
      <c r="AF111" s="171"/>
      <c r="AG111" s="72"/>
      <c r="AH111" s="72"/>
      <c r="AI111" s="72"/>
      <c r="AJ111" s="72"/>
      <c r="AK111" s="72"/>
      <c r="AL111" s="72"/>
      <c r="AM111" s="72"/>
    </row>
    <row r="112" spans="1:39" ht="15" customHeight="1"/>
    <row r="113" spans="1:39" ht="15" customHeight="1">
      <c r="B113" s="338" t="str">
        <f>IF(AG107=0,"","Error: Debe especificar la otra institución.")</f>
        <v/>
      </c>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row>
    <row r="114" spans="1:39" ht="15" customHeight="1">
      <c r="B114" s="338" t="str">
        <f>IF(AH108=0, "", "Error: Debe verificar la consistencia de las respuestas con código 1 o 99.")</f>
        <v/>
      </c>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row>
    <row r="115" spans="1:39" ht="15" customHeight="1"/>
    <row r="116" spans="1:39" ht="15" customHeight="1"/>
    <row r="117" spans="1:39" ht="15" customHeight="1"/>
    <row r="118" spans="1:39" s="103" customFormat="1" ht="15">
      <c r="A118" s="92" t="s">
        <v>92</v>
      </c>
      <c r="B118" s="320" t="s">
        <v>78</v>
      </c>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F118" s="171"/>
      <c r="AG118" s="72"/>
      <c r="AH118" s="72"/>
      <c r="AI118" s="72"/>
      <c r="AJ118" s="72"/>
      <c r="AK118" s="72"/>
      <c r="AL118" s="72"/>
      <c r="AM118" s="72"/>
    </row>
    <row r="119" spans="1:39" s="103" customFormat="1" ht="15">
      <c r="A119" s="107"/>
      <c r="B119" s="106"/>
      <c r="C119" s="362" t="s">
        <v>60</v>
      </c>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F119" s="171"/>
      <c r="AG119" s="72" t="s">
        <v>761</v>
      </c>
      <c r="AH119" s="72" t="s">
        <v>762</v>
      </c>
      <c r="AI119" s="72"/>
      <c r="AJ119" s="72"/>
      <c r="AK119" s="72"/>
      <c r="AL119" s="72"/>
      <c r="AM119" s="72"/>
    </row>
    <row r="120" spans="1:39" s="103" customFormat="1" ht="15">
      <c r="A120" s="107"/>
      <c r="B120" s="106"/>
      <c r="C120" s="362" t="s">
        <v>79</v>
      </c>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F120" s="171"/>
      <c r="AG120" s="72">
        <f>COUNTBLANK(C122:C134)</f>
        <v>13</v>
      </c>
      <c r="AH120" s="72">
        <v>13</v>
      </c>
      <c r="AI120" s="72"/>
      <c r="AJ120" s="72"/>
      <c r="AK120" s="72"/>
      <c r="AL120" s="72"/>
      <c r="AM120" s="72"/>
    </row>
    <row r="121" spans="1:39" s="103" customFormat="1" ht="15.75" thickBot="1">
      <c r="A121" s="107"/>
      <c r="B121" s="107"/>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F121" s="171"/>
      <c r="AG121" s="72" t="s">
        <v>773</v>
      </c>
      <c r="AH121" s="72" t="s">
        <v>775</v>
      </c>
      <c r="AI121" s="72"/>
      <c r="AJ121" s="72"/>
      <c r="AK121" s="72"/>
      <c r="AL121" s="72"/>
      <c r="AM121" s="72"/>
    </row>
    <row r="122" spans="1:39" s="103" customFormat="1" ht="15" customHeight="1" thickBot="1">
      <c r="A122" s="107"/>
      <c r="B122" s="107"/>
      <c r="C122" s="12"/>
      <c r="D122" s="110" t="s">
        <v>80</v>
      </c>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F122" s="171"/>
      <c r="AG122" s="72"/>
      <c r="AH122" s="72"/>
      <c r="AI122" s="72"/>
      <c r="AJ122" s="72"/>
      <c r="AK122" s="72"/>
      <c r="AL122" s="72"/>
      <c r="AM122" s="72"/>
    </row>
    <row r="123" spans="1:39" s="103" customFormat="1" ht="15" customHeight="1" thickBot="1">
      <c r="A123" s="107"/>
      <c r="B123" s="107"/>
      <c r="C123" s="12"/>
      <c r="D123" s="110" t="s">
        <v>81</v>
      </c>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F123" s="171"/>
      <c r="AG123" s="72"/>
      <c r="AH123" s="72"/>
      <c r="AI123" s="72"/>
      <c r="AJ123" s="72"/>
      <c r="AK123" s="72"/>
      <c r="AL123" s="72"/>
      <c r="AM123" s="72"/>
    </row>
    <row r="124" spans="1:39" s="103" customFormat="1" ht="15" customHeight="1" thickBot="1">
      <c r="A124" s="107"/>
      <c r="B124" s="107"/>
      <c r="C124" s="12"/>
      <c r="D124" s="110" t="s">
        <v>82</v>
      </c>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F124" s="171"/>
      <c r="AG124" s="72"/>
      <c r="AH124" s="72"/>
      <c r="AI124" s="72"/>
      <c r="AJ124" s="72"/>
      <c r="AK124" s="72"/>
      <c r="AL124" s="72"/>
      <c r="AM124" s="72"/>
    </row>
    <row r="125" spans="1:39" s="103" customFormat="1" ht="15" customHeight="1" thickBot="1">
      <c r="A125" s="107"/>
      <c r="B125" s="107"/>
      <c r="C125" s="13"/>
      <c r="D125" s="110" t="s">
        <v>83</v>
      </c>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F125" s="171"/>
      <c r="AG125" s="72"/>
      <c r="AH125" s="72"/>
      <c r="AI125" s="72"/>
      <c r="AJ125" s="72"/>
      <c r="AK125" s="72"/>
      <c r="AL125" s="72"/>
      <c r="AM125" s="72"/>
    </row>
    <row r="126" spans="1:39" s="103" customFormat="1" ht="15" customHeight="1" thickBot="1">
      <c r="A126" s="107"/>
      <c r="B126" s="107"/>
      <c r="C126" s="12"/>
      <c r="D126" s="110" t="s">
        <v>84</v>
      </c>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F126" s="171"/>
      <c r="AG126" s="72"/>
      <c r="AH126" s="72"/>
      <c r="AI126" s="72"/>
      <c r="AJ126" s="72"/>
      <c r="AK126" s="72"/>
      <c r="AL126" s="72"/>
      <c r="AM126" s="72"/>
    </row>
    <row r="127" spans="1:39" s="103" customFormat="1" ht="24" customHeight="1" thickBot="1">
      <c r="A127" s="107"/>
      <c r="B127" s="107"/>
      <c r="C127" s="13"/>
      <c r="D127" s="363" t="s">
        <v>85</v>
      </c>
      <c r="E127" s="364"/>
      <c r="F127" s="364"/>
      <c r="G127" s="364"/>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F127" s="171"/>
      <c r="AG127" s="72"/>
      <c r="AH127" s="72"/>
      <c r="AI127" s="72"/>
      <c r="AJ127" s="72"/>
      <c r="AK127" s="72"/>
      <c r="AL127" s="72"/>
      <c r="AM127" s="72"/>
    </row>
    <row r="128" spans="1:39" s="103" customFormat="1" ht="15" customHeight="1" thickBot="1">
      <c r="A128" s="107"/>
      <c r="B128" s="107"/>
      <c r="C128" s="12"/>
      <c r="D128" s="110" t="s">
        <v>86</v>
      </c>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F128" s="171"/>
      <c r="AG128" s="72"/>
      <c r="AH128" s="72"/>
      <c r="AI128" s="72"/>
      <c r="AJ128" s="72"/>
      <c r="AK128" s="72"/>
      <c r="AL128" s="72"/>
      <c r="AM128" s="72"/>
    </row>
    <row r="129" spans="1:39" s="103" customFormat="1" ht="15" customHeight="1" thickBot="1">
      <c r="A129" s="107"/>
      <c r="B129" s="107"/>
      <c r="C129" s="12"/>
      <c r="D129" s="110" t="s">
        <v>87</v>
      </c>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F129" s="171"/>
      <c r="AG129" s="72"/>
      <c r="AH129" s="72"/>
      <c r="AI129" s="72"/>
      <c r="AJ129" s="72"/>
      <c r="AK129" s="72"/>
      <c r="AL129" s="72"/>
      <c r="AM129" s="72"/>
    </row>
    <row r="130" spans="1:39" s="103" customFormat="1" ht="15" customHeight="1" thickBot="1">
      <c r="A130" s="107"/>
      <c r="B130" s="107"/>
      <c r="C130" s="12"/>
      <c r="D130" s="110" t="s">
        <v>88</v>
      </c>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F130" s="171"/>
      <c r="AG130" s="72"/>
      <c r="AH130" s="72"/>
      <c r="AI130" s="72"/>
      <c r="AJ130" s="72"/>
      <c r="AK130" s="72"/>
      <c r="AL130" s="72"/>
      <c r="AM130" s="72"/>
    </row>
    <row r="131" spans="1:39" s="103" customFormat="1" ht="15" customHeight="1" thickBot="1">
      <c r="A131" s="107"/>
      <c r="B131" s="107"/>
      <c r="C131" s="12"/>
      <c r="D131" s="110" t="s">
        <v>89</v>
      </c>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F131" s="171"/>
      <c r="AG131" s="72"/>
      <c r="AH131" s="72"/>
      <c r="AI131" s="72"/>
      <c r="AJ131" s="72"/>
      <c r="AK131" s="72"/>
      <c r="AL131" s="72"/>
      <c r="AM131" s="72"/>
    </row>
    <row r="132" spans="1:39" s="103" customFormat="1" ht="15" customHeight="1" thickBot="1">
      <c r="A132" s="107"/>
      <c r="B132" s="107"/>
      <c r="C132" s="12"/>
      <c r="D132" s="110" t="s">
        <v>90</v>
      </c>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F132" s="171"/>
      <c r="AG132" s="72"/>
      <c r="AH132" s="72"/>
      <c r="AI132" s="72"/>
      <c r="AJ132" s="72"/>
      <c r="AK132" s="72"/>
      <c r="AL132" s="72"/>
      <c r="AM132" s="72"/>
    </row>
    <row r="133" spans="1:39" s="103" customFormat="1" ht="15" customHeight="1" thickBot="1">
      <c r="A133" s="107"/>
      <c r="B133" s="107"/>
      <c r="C133" s="12"/>
      <c r="D133" s="110" t="s">
        <v>91</v>
      </c>
      <c r="E133" s="109"/>
      <c r="F133" s="109"/>
      <c r="G133" s="109"/>
      <c r="H133" s="109"/>
      <c r="I133" s="109"/>
      <c r="J133" s="109"/>
      <c r="K133" s="109"/>
      <c r="L133" s="109"/>
      <c r="M133" s="109"/>
      <c r="N133" s="226"/>
      <c r="O133" s="226"/>
      <c r="P133" s="226"/>
      <c r="Q133" s="226"/>
      <c r="R133" s="226"/>
      <c r="S133" s="226"/>
      <c r="T133" s="226"/>
      <c r="U133" s="226"/>
      <c r="V133" s="226"/>
      <c r="W133" s="226"/>
      <c r="X133" s="226"/>
      <c r="Y133" s="226"/>
      <c r="Z133" s="226"/>
      <c r="AA133" s="226"/>
      <c r="AB133" s="226"/>
      <c r="AC133" s="226"/>
      <c r="AD133" s="226"/>
      <c r="AF133" s="171"/>
      <c r="AG133" s="72">
        <f>IF(OR(AND(N133="",C133="X"),AND(N133&lt;&gt;"",C133="")),1,0)</f>
        <v>0</v>
      </c>
      <c r="AH133" s="72"/>
      <c r="AI133" s="72"/>
      <c r="AJ133" s="72"/>
      <c r="AK133" s="72"/>
      <c r="AL133" s="72"/>
      <c r="AM133" s="72"/>
    </row>
    <row r="134" spans="1:39" s="103" customFormat="1" ht="15" customHeight="1" thickBot="1">
      <c r="A134" s="107"/>
      <c r="B134" s="107"/>
      <c r="C134" s="12"/>
      <c r="D134" s="110" t="s">
        <v>75</v>
      </c>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F134" s="171"/>
      <c r="AG134" s="72"/>
      <c r="AH134" s="72">
        <f>IF(AND(C134="X", COUNTIF(C122:C133, "X")&gt;0), 1, 0)</f>
        <v>0</v>
      </c>
      <c r="AI134" s="72"/>
      <c r="AJ134" s="72"/>
      <c r="AK134" s="72"/>
      <c r="AL134" s="72"/>
      <c r="AM134" s="72"/>
    </row>
    <row r="135" spans="1:39" s="103" customFormat="1" ht="15">
      <c r="A135" s="107"/>
      <c r="B135" s="107"/>
      <c r="C135" s="97"/>
      <c r="D135" s="97"/>
      <c r="E135" s="97"/>
      <c r="F135" s="97"/>
      <c r="G135" s="97"/>
      <c r="H135" s="97"/>
      <c r="I135" s="97"/>
      <c r="J135" s="97"/>
      <c r="K135" s="97"/>
      <c r="L135" s="97"/>
      <c r="M135" s="97"/>
      <c r="N135" s="97"/>
      <c r="O135" s="97"/>
      <c r="P135" s="97"/>
      <c r="Q135" s="97"/>
      <c r="R135" s="97"/>
      <c r="S135" s="97"/>
      <c r="T135" s="97"/>
      <c r="U135" s="97"/>
      <c r="V135" s="97"/>
      <c r="W135" s="97"/>
      <c r="X135" s="98"/>
      <c r="Y135" s="98"/>
      <c r="Z135" s="98"/>
      <c r="AA135" s="98"/>
      <c r="AB135" s="98"/>
      <c r="AC135" s="98"/>
      <c r="AD135" s="98"/>
      <c r="AF135" s="171"/>
      <c r="AG135" s="72"/>
      <c r="AH135" s="72"/>
      <c r="AI135" s="72"/>
      <c r="AJ135" s="72"/>
      <c r="AK135" s="72"/>
      <c r="AL135" s="72"/>
      <c r="AM135" s="72"/>
    </row>
    <row r="136" spans="1:39" s="103" customFormat="1" ht="24" customHeight="1">
      <c r="A136" s="107"/>
      <c r="B136" s="107"/>
      <c r="C136" s="285" t="s">
        <v>17</v>
      </c>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F136" s="171"/>
      <c r="AG136" s="72"/>
      <c r="AH136" s="72"/>
      <c r="AI136" s="72"/>
      <c r="AJ136" s="72"/>
      <c r="AK136" s="72"/>
      <c r="AL136" s="72"/>
      <c r="AM136" s="72"/>
    </row>
    <row r="137" spans="1:39" s="103" customFormat="1" ht="60" customHeight="1">
      <c r="A137" s="107"/>
      <c r="B137" s="107"/>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c r="AC137" s="339"/>
      <c r="AD137" s="339"/>
      <c r="AF137" s="171"/>
      <c r="AG137" s="72"/>
      <c r="AH137" s="72"/>
      <c r="AI137" s="72"/>
      <c r="AJ137" s="72"/>
      <c r="AK137" s="72"/>
      <c r="AL137" s="72"/>
      <c r="AM137" s="72"/>
    </row>
    <row r="138" spans="1:39" ht="15" customHeight="1"/>
    <row r="139" spans="1:39" ht="15" customHeight="1">
      <c r="B139" s="338" t="str">
        <f>IF(AG133=0,"","Error: Debe especificar las acciones de vinculación.")</f>
        <v/>
      </c>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row>
    <row r="140" spans="1:39" ht="15" customHeight="1">
      <c r="B140" s="338" t="str">
        <f>IF(AH134=0, "", "Error: Debe verificar la consistencia de las respuestas con código 99.")</f>
        <v/>
      </c>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row>
    <row r="141" spans="1:39" ht="15" customHeight="1"/>
    <row r="142" spans="1:39" ht="15" customHeight="1"/>
    <row r="143" spans="1:39" ht="15" customHeight="1" thickBot="1"/>
    <row r="144" spans="1:39" ht="15" customHeight="1" thickBot="1">
      <c r="A144" s="112"/>
      <c r="B144" s="328" t="s">
        <v>631</v>
      </c>
      <c r="C144" s="329"/>
      <c r="D144" s="329"/>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30"/>
    </row>
    <row r="145" spans="1:39" ht="15" customHeight="1"/>
    <row r="146" spans="1:39" s="103" customFormat="1" ht="24" customHeight="1">
      <c r="A146" s="92" t="s">
        <v>94</v>
      </c>
      <c r="B146" s="320" t="s">
        <v>639</v>
      </c>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F146" s="171"/>
      <c r="AG146" s="72"/>
      <c r="AH146" s="72"/>
      <c r="AI146" s="72"/>
      <c r="AJ146" s="72"/>
      <c r="AK146" s="72"/>
      <c r="AL146" s="72"/>
      <c r="AM146" s="72"/>
    </row>
    <row r="147" spans="1:39" s="103" customFormat="1" ht="15" customHeight="1" thickBot="1">
      <c r="A147" s="92"/>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F147" s="171"/>
      <c r="AG147" s="72"/>
      <c r="AH147" s="72"/>
      <c r="AI147" s="72"/>
      <c r="AJ147" s="72"/>
      <c r="AK147" s="72"/>
      <c r="AL147" s="72"/>
      <c r="AM147" s="72"/>
    </row>
    <row r="148" spans="1:39" s="103" customFormat="1" ht="15.75" thickBot="1">
      <c r="A148" s="107"/>
      <c r="B148" s="106"/>
      <c r="C148" s="365"/>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7"/>
      <c r="AF148" s="171"/>
      <c r="AG148" s="72"/>
      <c r="AH148" s="72"/>
      <c r="AI148" s="72"/>
      <c r="AJ148" s="72"/>
      <c r="AK148" s="72"/>
      <c r="AL148" s="72"/>
      <c r="AM148" s="72"/>
    </row>
    <row r="149" spans="1:39" s="103" customFormat="1" ht="15">
      <c r="A149" s="107"/>
      <c r="B149" s="107"/>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F149" s="171"/>
      <c r="AG149" s="72"/>
      <c r="AH149" s="72"/>
      <c r="AI149" s="72"/>
      <c r="AJ149" s="72"/>
      <c r="AK149" s="72"/>
      <c r="AL149" s="72"/>
      <c r="AM149" s="72"/>
    </row>
    <row r="150" spans="1:39" s="103" customFormat="1" ht="24" customHeight="1">
      <c r="C150" s="317" t="s">
        <v>17</v>
      </c>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F150" s="171"/>
      <c r="AG150" s="72"/>
      <c r="AH150" s="72"/>
      <c r="AI150" s="72"/>
      <c r="AJ150" s="72"/>
      <c r="AK150" s="72"/>
      <c r="AL150" s="72"/>
      <c r="AM150" s="72"/>
    </row>
    <row r="151" spans="1:39" s="103" customFormat="1" ht="60" customHeight="1">
      <c r="C151" s="356"/>
      <c r="D151" s="357"/>
      <c r="E151" s="357"/>
      <c r="F151" s="357"/>
      <c r="G151" s="357"/>
      <c r="H151" s="357"/>
      <c r="I151" s="357"/>
      <c r="J151" s="357"/>
      <c r="K151" s="357"/>
      <c r="L151" s="357"/>
      <c r="M151" s="357"/>
      <c r="N151" s="357"/>
      <c r="O151" s="357"/>
      <c r="P151" s="357"/>
      <c r="Q151" s="357"/>
      <c r="R151" s="357"/>
      <c r="S151" s="357"/>
      <c r="T151" s="357"/>
      <c r="U151" s="357"/>
      <c r="V151" s="357"/>
      <c r="W151" s="357"/>
      <c r="X151" s="357"/>
      <c r="Y151" s="357"/>
      <c r="Z151" s="357"/>
      <c r="AA151" s="357"/>
      <c r="AB151" s="357"/>
      <c r="AC151" s="357"/>
      <c r="AD151" s="358"/>
      <c r="AF151" s="171"/>
      <c r="AG151" s="72"/>
      <c r="AH151" s="72"/>
      <c r="AI151" s="72"/>
      <c r="AJ151" s="72"/>
      <c r="AK151" s="72"/>
      <c r="AL151" s="72"/>
      <c r="AM151" s="72"/>
    </row>
    <row r="152" spans="1:39" ht="15" customHeight="1"/>
    <row r="153" spans="1:39" ht="15" customHeight="1"/>
    <row r="154" spans="1:39" ht="15" customHeight="1"/>
    <row r="155" spans="1:39" ht="15" customHeight="1"/>
    <row r="156" spans="1:39" ht="15" customHeight="1"/>
    <row r="157" spans="1:39" ht="15" customHeight="1"/>
    <row r="158" spans="1:39" s="103" customFormat="1" ht="24" customHeight="1">
      <c r="A158" s="92" t="s">
        <v>98</v>
      </c>
      <c r="B158" s="340" t="s">
        <v>620</v>
      </c>
      <c r="C158" s="340"/>
      <c r="D158" s="340"/>
      <c r="E158" s="340"/>
      <c r="F158" s="340"/>
      <c r="G158" s="340"/>
      <c r="H158" s="340"/>
      <c r="I158" s="340"/>
      <c r="J158" s="340"/>
      <c r="K158" s="340"/>
      <c r="L158" s="340"/>
      <c r="M158" s="340"/>
      <c r="N158" s="340"/>
      <c r="O158" s="340"/>
      <c r="P158" s="340"/>
      <c r="Q158" s="340"/>
      <c r="R158" s="340"/>
      <c r="S158" s="340"/>
      <c r="T158" s="340"/>
      <c r="U158" s="340"/>
      <c r="V158" s="340"/>
      <c r="W158" s="340"/>
      <c r="X158" s="340"/>
      <c r="Y158" s="340"/>
      <c r="Z158" s="340"/>
      <c r="AA158" s="340"/>
      <c r="AB158" s="340"/>
      <c r="AC158" s="340"/>
      <c r="AD158" s="340"/>
      <c r="AF158" s="171"/>
      <c r="AG158" s="72" t="s">
        <v>761</v>
      </c>
      <c r="AH158" s="72" t="s">
        <v>762</v>
      </c>
      <c r="AI158" s="72" t="s">
        <v>776</v>
      </c>
      <c r="AJ158" s="72"/>
      <c r="AK158" s="72"/>
      <c r="AL158" s="72"/>
      <c r="AM158" s="72"/>
    </row>
    <row r="159" spans="1:39" s="103" customFormat="1" ht="36" customHeight="1">
      <c r="A159" s="92"/>
      <c r="B159" s="105"/>
      <c r="C159" s="281" t="s">
        <v>679</v>
      </c>
      <c r="D159" s="281"/>
      <c r="E159" s="281"/>
      <c r="F159" s="281"/>
      <c r="G159" s="281"/>
      <c r="H159" s="281"/>
      <c r="I159" s="281"/>
      <c r="J159" s="281"/>
      <c r="K159" s="281"/>
      <c r="L159" s="281"/>
      <c r="M159" s="281"/>
      <c r="N159" s="281"/>
      <c r="O159" s="281"/>
      <c r="P159" s="281"/>
      <c r="Q159" s="281"/>
      <c r="R159" s="281"/>
      <c r="S159" s="281"/>
      <c r="T159" s="281"/>
      <c r="U159" s="281"/>
      <c r="V159" s="281"/>
      <c r="W159" s="281"/>
      <c r="X159" s="281"/>
      <c r="Y159" s="281"/>
      <c r="Z159" s="281"/>
      <c r="AA159" s="281"/>
      <c r="AB159" s="281"/>
      <c r="AC159" s="281"/>
      <c r="AD159" s="281"/>
      <c r="AF159" s="171"/>
      <c r="AG159" s="72">
        <f>COUNTBLANK(C161)+COUNTBLANK(E163)+COUNTBLANK(E165)</f>
        <v>3</v>
      </c>
      <c r="AH159" s="72">
        <v>3</v>
      </c>
      <c r="AI159" s="72">
        <v>0</v>
      </c>
      <c r="AJ159" s="72"/>
      <c r="AK159" s="72"/>
      <c r="AL159" s="72"/>
      <c r="AM159" s="72"/>
    </row>
    <row r="160" spans="1:39" s="103" customFormat="1" ht="15" customHeight="1" thickBot="1">
      <c r="A160" s="9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F160" s="171"/>
      <c r="AG160" s="72" t="s">
        <v>177</v>
      </c>
      <c r="AH160" s="72" t="s">
        <v>763</v>
      </c>
      <c r="AI160" s="72" t="s">
        <v>764</v>
      </c>
      <c r="AJ160" s="72" t="s">
        <v>765</v>
      </c>
      <c r="AK160" s="72"/>
      <c r="AL160" s="72"/>
      <c r="AM160" s="72"/>
    </row>
    <row r="161" spans="1:39" s="103" customFormat="1" ht="15" customHeight="1" thickBot="1">
      <c r="A161" s="92"/>
      <c r="B161" s="72"/>
      <c r="C161" s="359"/>
      <c r="D161" s="360"/>
      <c r="E161" s="360"/>
      <c r="F161" s="361"/>
      <c r="G161" s="114" t="s">
        <v>95</v>
      </c>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F161" s="171"/>
      <c r="AG161" s="72">
        <f>C161</f>
        <v>0</v>
      </c>
      <c r="AH161" s="72">
        <f>COUNTIF(E163,"NS")+COUNTIF(E165,"NS")</f>
        <v>0</v>
      </c>
      <c r="AI161" s="72">
        <f>SUM(E163,E165)</f>
        <v>0</v>
      </c>
      <c r="AJ161" s="126">
        <f>IF($AG$159=3,0,IF(OR(AND(AG161=0,AH161&gt;0),AND(AG161="NS",AI161&gt;0),AND(AG161="NS",AH161=0,AI161=0)),1,IF(OR(AND(AG161&gt;0,AH161=2),AND(AG161="NS",AH161=2),AND(AG161="NS",AI161=0,AH161&gt;0),AG161=AI161),0,1)))</f>
        <v>0</v>
      </c>
      <c r="AK161" s="72"/>
      <c r="AL161" s="72"/>
      <c r="AM161" s="72"/>
    </row>
    <row r="162" spans="1:39" s="103" customFormat="1" ht="15" customHeight="1">
      <c r="A162" s="9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F162" s="171"/>
      <c r="AG162" s="72"/>
      <c r="AH162" s="72"/>
      <c r="AI162" s="72"/>
      <c r="AJ162" s="72"/>
      <c r="AK162" s="72"/>
      <c r="AL162" s="72"/>
      <c r="AM162" s="72"/>
    </row>
    <row r="163" spans="1:39" s="103" customFormat="1" ht="15" customHeight="1">
      <c r="A163" s="92"/>
      <c r="B163" s="72"/>
      <c r="C163" s="72"/>
      <c r="D163" s="72"/>
      <c r="E163" s="370"/>
      <c r="F163" s="370"/>
      <c r="G163" s="370"/>
      <c r="H163" s="370"/>
      <c r="I163" s="94" t="s">
        <v>96</v>
      </c>
      <c r="J163" s="72"/>
      <c r="K163" s="72"/>
      <c r="L163" s="72"/>
      <c r="M163" s="72"/>
      <c r="N163" s="72"/>
      <c r="O163" s="72"/>
      <c r="P163" s="72"/>
      <c r="Q163" s="72"/>
      <c r="R163" s="72"/>
      <c r="S163" s="72"/>
      <c r="T163" s="72"/>
      <c r="U163" s="72"/>
      <c r="V163" s="72"/>
      <c r="W163" s="72"/>
      <c r="X163" s="72"/>
      <c r="Y163" s="72"/>
      <c r="Z163" s="72"/>
      <c r="AA163" s="72"/>
      <c r="AB163" s="72"/>
      <c r="AC163" s="72"/>
      <c r="AD163" s="72"/>
      <c r="AF163" s="171"/>
      <c r="AG163" s="72"/>
      <c r="AH163" s="72"/>
      <c r="AI163" s="72"/>
      <c r="AJ163" s="72"/>
      <c r="AK163" s="72"/>
      <c r="AL163" s="72"/>
      <c r="AM163" s="72"/>
    </row>
    <row r="164" spans="1:39" s="103" customFormat="1" ht="15" customHeight="1">
      <c r="A164" s="92"/>
      <c r="B164" s="72"/>
      <c r="C164" s="72"/>
      <c r="D164" s="72"/>
      <c r="E164" s="72"/>
      <c r="F164" s="72"/>
      <c r="G164" s="72"/>
      <c r="H164" s="72"/>
      <c r="I164" s="94"/>
      <c r="J164" s="72"/>
      <c r="K164" s="72"/>
      <c r="L164" s="72"/>
      <c r="M164" s="72"/>
      <c r="N164" s="72"/>
      <c r="O164" s="72"/>
      <c r="P164" s="72"/>
      <c r="Q164" s="72"/>
      <c r="R164" s="72"/>
      <c r="S164" s="72"/>
      <c r="T164" s="72"/>
      <c r="U164" s="72"/>
      <c r="V164" s="72"/>
      <c r="W164" s="72"/>
      <c r="X164" s="72"/>
      <c r="Y164" s="72"/>
      <c r="Z164" s="72"/>
      <c r="AA164" s="72"/>
      <c r="AB164" s="72"/>
      <c r="AC164" s="72"/>
      <c r="AD164" s="72"/>
      <c r="AF164" s="171"/>
      <c r="AG164" s="72"/>
      <c r="AH164" s="72"/>
      <c r="AI164" s="72"/>
      <c r="AJ164" s="72"/>
      <c r="AK164" s="72"/>
      <c r="AL164" s="72"/>
      <c r="AM164" s="72"/>
    </row>
    <row r="165" spans="1:39" s="103" customFormat="1" ht="15" customHeight="1">
      <c r="A165" s="92"/>
      <c r="B165" s="72"/>
      <c r="C165" s="72"/>
      <c r="D165" s="72"/>
      <c r="E165" s="370"/>
      <c r="F165" s="370"/>
      <c r="G165" s="370"/>
      <c r="H165" s="370"/>
      <c r="I165" s="94" t="s">
        <v>97</v>
      </c>
      <c r="J165" s="72"/>
      <c r="K165" s="72"/>
      <c r="L165" s="72"/>
      <c r="M165" s="72"/>
      <c r="N165" s="72"/>
      <c r="O165" s="72"/>
      <c r="P165" s="72"/>
      <c r="Q165" s="72"/>
      <c r="R165" s="72"/>
      <c r="S165" s="72"/>
      <c r="T165" s="72"/>
      <c r="U165" s="72"/>
      <c r="V165" s="72"/>
      <c r="W165" s="72"/>
      <c r="X165" s="72"/>
      <c r="Y165" s="72"/>
      <c r="Z165" s="72"/>
      <c r="AA165" s="72"/>
      <c r="AB165" s="72"/>
      <c r="AC165" s="72"/>
      <c r="AD165" s="72"/>
      <c r="AF165" s="171"/>
      <c r="AG165" s="72"/>
      <c r="AH165" s="72"/>
      <c r="AI165" s="72"/>
      <c r="AJ165" s="72"/>
      <c r="AK165" s="72"/>
      <c r="AL165" s="72"/>
      <c r="AM165" s="72"/>
    </row>
    <row r="166" spans="1:39" s="103" customFormat="1" ht="15" customHeight="1">
      <c r="A166" s="9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F166" s="171"/>
      <c r="AG166" s="72"/>
      <c r="AH166" s="72"/>
      <c r="AI166" s="72"/>
      <c r="AJ166" s="72"/>
      <c r="AK166" s="72"/>
      <c r="AL166" s="72"/>
      <c r="AM166" s="72"/>
    </row>
    <row r="167" spans="1:39" s="103" customFormat="1" ht="24" customHeight="1">
      <c r="A167" s="108"/>
      <c r="B167" s="72"/>
      <c r="C167" s="285" t="s">
        <v>17</v>
      </c>
      <c r="D167" s="285"/>
      <c r="E167" s="285"/>
      <c r="F167" s="285"/>
      <c r="G167" s="285"/>
      <c r="H167" s="285"/>
      <c r="I167" s="285"/>
      <c r="J167" s="285"/>
      <c r="K167" s="285"/>
      <c r="L167" s="285"/>
      <c r="M167" s="285"/>
      <c r="N167" s="285"/>
      <c r="O167" s="285"/>
      <c r="P167" s="285"/>
      <c r="Q167" s="285"/>
      <c r="R167" s="285"/>
      <c r="S167" s="285"/>
      <c r="T167" s="285"/>
      <c r="U167" s="285"/>
      <c r="V167" s="285"/>
      <c r="W167" s="285"/>
      <c r="X167" s="285"/>
      <c r="Y167" s="285"/>
      <c r="Z167" s="285"/>
      <c r="AA167" s="285"/>
      <c r="AB167" s="285"/>
      <c r="AC167" s="285"/>
      <c r="AD167" s="285"/>
      <c r="AF167" s="171"/>
      <c r="AG167" s="72"/>
      <c r="AH167" s="72"/>
      <c r="AI167" s="72"/>
      <c r="AJ167" s="72"/>
      <c r="AK167" s="72"/>
      <c r="AL167" s="72"/>
      <c r="AM167" s="72"/>
    </row>
    <row r="168" spans="1:39" s="103" customFormat="1" ht="60" customHeight="1">
      <c r="A168" s="108"/>
      <c r="B168" s="72"/>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c r="AC168" s="339"/>
      <c r="AD168" s="339"/>
      <c r="AF168" s="171"/>
      <c r="AG168" s="72"/>
      <c r="AH168" s="72"/>
      <c r="AI168" s="72"/>
      <c r="AJ168" s="72"/>
      <c r="AK168" s="72"/>
      <c r="AL168" s="72"/>
      <c r="AM168" s="72"/>
    </row>
    <row r="169" spans="1:39" ht="15" customHeight="1"/>
    <row r="170" spans="1:39" ht="15" customHeight="1">
      <c r="B170" s="338" t="str">
        <f>IF(AJ161=0,"","Error: Verificar sumas por columna.")</f>
        <v/>
      </c>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row>
    <row r="171" spans="1:39" ht="15" customHeight="1">
      <c r="B171" s="279" t="str">
        <f>IF(OR(AG159=AH159,AG159=AI159),"","Error: Debe completar toda la información requerida.")</f>
        <v/>
      </c>
      <c r="C171" s="279"/>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row>
    <row r="172" spans="1:39" ht="15" customHeight="1"/>
    <row r="173" spans="1:39" ht="15" customHeight="1"/>
    <row r="174" spans="1:39" ht="15" customHeight="1"/>
    <row r="175" spans="1:39" s="103" customFormat="1" ht="24" customHeight="1">
      <c r="A175" s="92" t="s">
        <v>102</v>
      </c>
      <c r="B175" s="340" t="s">
        <v>621</v>
      </c>
      <c r="C175" s="340"/>
      <c r="D175" s="340"/>
      <c r="E175" s="340"/>
      <c r="F175" s="340"/>
      <c r="G175" s="340"/>
      <c r="H175" s="340"/>
      <c r="I175" s="340"/>
      <c r="J175" s="340"/>
      <c r="K175" s="340"/>
      <c r="L175" s="340"/>
      <c r="M175" s="340"/>
      <c r="N175" s="340"/>
      <c r="O175" s="340"/>
      <c r="P175" s="340"/>
      <c r="Q175" s="340"/>
      <c r="R175" s="340"/>
      <c r="S175" s="340"/>
      <c r="T175" s="340"/>
      <c r="U175" s="340"/>
      <c r="V175" s="340"/>
      <c r="W175" s="340"/>
      <c r="X175" s="340"/>
      <c r="Y175" s="340"/>
      <c r="Z175" s="340"/>
      <c r="AA175" s="340"/>
      <c r="AB175" s="340"/>
      <c r="AC175" s="340"/>
      <c r="AD175" s="340"/>
      <c r="AF175" s="171"/>
      <c r="AG175" s="72"/>
      <c r="AH175" s="72"/>
      <c r="AI175" s="72"/>
      <c r="AJ175" s="72"/>
      <c r="AK175" s="72"/>
      <c r="AL175" s="72"/>
      <c r="AM175" s="72"/>
    </row>
    <row r="176" spans="1:39" s="103" customFormat="1" ht="15" customHeight="1">
      <c r="A176" s="92"/>
      <c r="B176" s="105"/>
      <c r="C176" s="280" t="s">
        <v>99</v>
      </c>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F176" s="171"/>
      <c r="AG176" s="72"/>
      <c r="AH176" s="72"/>
      <c r="AI176" s="72"/>
      <c r="AJ176" s="72"/>
      <c r="AK176" s="72"/>
      <c r="AL176" s="72"/>
      <c r="AM176" s="72"/>
    </row>
    <row r="177" spans="1:39" s="103" customFormat="1" ht="15" customHeight="1">
      <c r="A177" s="92"/>
      <c r="B177" s="105"/>
      <c r="C177" s="280" t="s">
        <v>100</v>
      </c>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F177" s="171"/>
      <c r="AG177" s="72"/>
      <c r="AH177" s="72"/>
      <c r="AI177" s="72"/>
      <c r="AJ177" s="72"/>
      <c r="AK177" s="72"/>
      <c r="AL177" s="72"/>
      <c r="AM177" s="72"/>
    </row>
    <row r="178" spans="1:39" s="103" customFormat="1" ht="24" customHeight="1">
      <c r="A178" s="92"/>
      <c r="B178" s="105"/>
      <c r="C178" s="368" t="s">
        <v>680</v>
      </c>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8"/>
      <c r="AC178" s="368"/>
      <c r="AD178" s="368"/>
      <c r="AF178" s="171"/>
      <c r="AG178" s="72"/>
      <c r="AH178" s="72"/>
      <c r="AI178" s="72"/>
      <c r="AJ178" s="72"/>
      <c r="AK178" s="72"/>
      <c r="AL178" s="72"/>
      <c r="AM178" s="72"/>
    </row>
    <row r="179" spans="1:39" s="103" customFormat="1" ht="15" customHeight="1" thickBot="1">
      <c r="A179" s="92"/>
      <c r="B179" s="72"/>
      <c r="C179" s="85"/>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F179" s="171"/>
      <c r="AG179" s="72" t="s">
        <v>777</v>
      </c>
      <c r="AH179" s="72"/>
      <c r="AI179" s="72"/>
      <c r="AJ179" s="72"/>
      <c r="AK179" s="72"/>
      <c r="AL179" s="72"/>
      <c r="AM179" s="72"/>
    </row>
    <row r="180" spans="1:39" s="103" customFormat="1" ht="15" customHeight="1" thickBot="1">
      <c r="A180" s="92"/>
      <c r="B180" s="72"/>
      <c r="C180" s="359"/>
      <c r="D180" s="360"/>
      <c r="E180" s="360"/>
      <c r="F180" s="361"/>
      <c r="G180" s="114" t="s">
        <v>101</v>
      </c>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F180" s="171"/>
      <c r="AG180" s="72">
        <f>IF(OR(C180="na",C180="ns"),0,IF((LEN(C180)-LEN(INT(C180))-1)&lt;3,0,1))</f>
        <v>0</v>
      </c>
      <c r="AH180" s="72"/>
      <c r="AI180" s="72"/>
      <c r="AJ180" s="72"/>
      <c r="AK180" s="72"/>
      <c r="AL180" s="72"/>
      <c r="AM180" s="72"/>
    </row>
    <row r="181" spans="1:39" s="103" customFormat="1" ht="15" customHeight="1">
      <c r="A181" s="9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F181" s="171"/>
      <c r="AG181" s="72"/>
      <c r="AH181" s="72"/>
      <c r="AI181" s="72"/>
      <c r="AJ181" s="72"/>
      <c r="AK181" s="72"/>
      <c r="AL181" s="72"/>
      <c r="AM181" s="72"/>
    </row>
    <row r="182" spans="1:39" s="103" customFormat="1" ht="24" customHeight="1">
      <c r="A182" s="108"/>
      <c r="B182" s="72"/>
      <c r="C182" s="285" t="s">
        <v>17</v>
      </c>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5"/>
      <c r="AA182" s="285"/>
      <c r="AB182" s="285"/>
      <c r="AC182" s="285"/>
      <c r="AD182" s="285"/>
      <c r="AF182" s="171"/>
      <c r="AG182" s="72"/>
      <c r="AH182" s="72"/>
      <c r="AI182" s="72"/>
      <c r="AJ182" s="72"/>
      <c r="AK182" s="72"/>
      <c r="AL182" s="72"/>
      <c r="AM182" s="72"/>
    </row>
    <row r="183" spans="1:39" s="103" customFormat="1" ht="60" customHeight="1">
      <c r="A183" s="108"/>
      <c r="B183" s="72"/>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c r="AC183" s="339"/>
      <c r="AD183" s="339"/>
      <c r="AF183" s="171"/>
      <c r="AG183" s="72"/>
      <c r="AH183" s="72"/>
      <c r="AI183" s="72"/>
      <c r="AJ183" s="72"/>
      <c r="AK183" s="72"/>
      <c r="AL183" s="72"/>
      <c r="AM183" s="72"/>
    </row>
    <row r="184" spans="1:39" ht="15" customHeight="1"/>
    <row r="185" spans="1:39" ht="15" customHeight="1">
      <c r="B185" s="338" t="str">
        <f>IF(AG180=0,"","Error: Debe desagregar solo dos decimales.")</f>
        <v/>
      </c>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row>
    <row r="186" spans="1:39" ht="15" customHeight="1"/>
    <row r="187" spans="1:39" ht="15" customHeight="1"/>
    <row r="188" spans="1:39" ht="15" customHeight="1"/>
    <row r="189" spans="1:39" ht="15" customHeight="1"/>
    <row r="190" spans="1:39" s="84" customFormat="1" ht="48" customHeight="1">
      <c r="A190" s="92" t="s">
        <v>129</v>
      </c>
      <c r="B190" s="340" t="s">
        <v>622</v>
      </c>
      <c r="C190" s="340"/>
      <c r="D190" s="340"/>
      <c r="E190" s="340"/>
      <c r="F190" s="340"/>
      <c r="G190" s="340"/>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F190" s="171"/>
      <c r="AG190" s="72"/>
      <c r="AH190" s="72"/>
      <c r="AI190" s="72"/>
      <c r="AJ190" s="72"/>
      <c r="AK190" s="72"/>
      <c r="AL190" s="72"/>
      <c r="AM190" s="72"/>
    </row>
    <row r="191" spans="1:39" s="103" customFormat="1" ht="24" customHeight="1">
      <c r="A191" s="92"/>
      <c r="B191" s="117"/>
      <c r="C191" s="341" t="s">
        <v>623</v>
      </c>
      <c r="D191" s="341"/>
      <c r="E191" s="341"/>
      <c r="F191" s="341"/>
      <c r="G191" s="341"/>
      <c r="H191" s="341"/>
      <c r="I191" s="341"/>
      <c r="J191" s="341"/>
      <c r="K191" s="341"/>
      <c r="L191" s="341"/>
      <c r="M191" s="341"/>
      <c r="N191" s="341"/>
      <c r="O191" s="341"/>
      <c r="P191" s="341"/>
      <c r="Q191" s="341"/>
      <c r="R191" s="341"/>
      <c r="S191" s="341"/>
      <c r="T191" s="341"/>
      <c r="U191" s="341"/>
      <c r="V191" s="341"/>
      <c r="W191" s="341"/>
      <c r="X191" s="341"/>
      <c r="Y191" s="341"/>
      <c r="Z191" s="341"/>
      <c r="AA191" s="341"/>
      <c r="AB191" s="341"/>
      <c r="AC191" s="341"/>
      <c r="AD191" s="341"/>
      <c r="AF191" s="171"/>
      <c r="AG191" s="72"/>
      <c r="AH191" s="72"/>
      <c r="AI191" s="72"/>
      <c r="AJ191" s="72"/>
      <c r="AK191" s="72"/>
      <c r="AL191" s="72"/>
      <c r="AM191" s="72"/>
    </row>
    <row r="192" spans="1:39" s="103" customFormat="1" ht="48" customHeight="1">
      <c r="A192" s="92"/>
      <c r="B192" s="117"/>
      <c r="C192" s="280" t="s">
        <v>692</v>
      </c>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F192" s="171"/>
      <c r="AG192" s="72"/>
      <c r="AH192" s="72"/>
      <c r="AI192" s="72"/>
      <c r="AJ192" s="72"/>
      <c r="AK192" s="72"/>
      <c r="AL192" s="72"/>
      <c r="AM192" s="72"/>
    </row>
    <row r="193" spans="1:39" s="103" customFormat="1" ht="24" customHeight="1">
      <c r="A193" s="92"/>
      <c r="B193" s="117"/>
      <c r="C193" s="281" t="s">
        <v>695</v>
      </c>
      <c r="D193" s="281"/>
      <c r="E193" s="281"/>
      <c r="F193" s="281"/>
      <c r="G193" s="281"/>
      <c r="H193" s="281"/>
      <c r="I193" s="281"/>
      <c r="J193" s="281"/>
      <c r="K193" s="281"/>
      <c r="L193" s="281"/>
      <c r="M193" s="281"/>
      <c r="N193" s="281"/>
      <c r="O193" s="281"/>
      <c r="P193" s="281"/>
      <c r="Q193" s="281"/>
      <c r="R193" s="281"/>
      <c r="S193" s="281"/>
      <c r="T193" s="281"/>
      <c r="U193" s="281"/>
      <c r="V193" s="281"/>
      <c r="W193" s="281"/>
      <c r="X193" s="281"/>
      <c r="Y193" s="281"/>
      <c r="Z193" s="281"/>
      <c r="AA193" s="281"/>
      <c r="AB193" s="281"/>
      <c r="AC193" s="281"/>
      <c r="AD193" s="281"/>
      <c r="AF193" s="171"/>
      <c r="AG193" s="72"/>
      <c r="AH193" s="72"/>
      <c r="AI193" s="72"/>
      <c r="AJ193" s="72"/>
      <c r="AK193" s="72"/>
      <c r="AL193" s="72"/>
      <c r="AM193" s="72"/>
    </row>
    <row r="194" spans="1:39" s="103" customFormat="1" ht="36" customHeight="1">
      <c r="A194" s="92"/>
      <c r="B194" s="117"/>
      <c r="C194" s="341" t="s">
        <v>624</v>
      </c>
      <c r="D194" s="341"/>
      <c r="E194" s="341"/>
      <c r="F194" s="341"/>
      <c r="G194" s="341"/>
      <c r="H194" s="341"/>
      <c r="I194" s="341"/>
      <c r="J194" s="341"/>
      <c r="K194" s="341"/>
      <c r="L194" s="341"/>
      <c r="M194" s="341"/>
      <c r="N194" s="341"/>
      <c r="O194" s="341"/>
      <c r="P194" s="341"/>
      <c r="Q194" s="341"/>
      <c r="R194" s="341"/>
      <c r="S194" s="341"/>
      <c r="T194" s="341"/>
      <c r="U194" s="341"/>
      <c r="V194" s="341"/>
      <c r="W194" s="341"/>
      <c r="X194" s="341"/>
      <c r="Y194" s="341"/>
      <c r="Z194" s="341"/>
      <c r="AA194" s="341"/>
      <c r="AB194" s="341"/>
      <c r="AC194" s="341"/>
      <c r="AD194" s="341"/>
      <c r="AF194" s="171"/>
      <c r="AG194" s="72"/>
      <c r="AH194" s="72"/>
      <c r="AI194" s="72"/>
      <c r="AJ194" s="72"/>
      <c r="AK194" s="72"/>
      <c r="AL194" s="72"/>
      <c r="AM194" s="72"/>
    </row>
    <row r="195" spans="1:39" s="103" customFormat="1" ht="36" customHeight="1">
      <c r="A195" s="93"/>
      <c r="B195" s="118"/>
      <c r="C195" s="341" t="s">
        <v>625</v>
      </c>
      <c r="D195" s="341"/>
      <c r="E195" s="341"/>
      <c r="F195" s="341"/>
      <c r="G195" s="341"/>
      <c r="H195" s="341"/>
      <c r="I195" s="341"/>
      <c r="J195" s="341"/>
      <c r="K195" s="341"/>
      <c r="L195" s="341"/>
      <c r="M195" s="341"/>
      <c r="N195" s="341"/>
      <c r="O195" s="341"/>
      <c r="P195" s="341"/>
      <c r="Q195" s="341"/>
      <c r="R195" s="341"/>
      <c r="S195" s="341"/>
      <c r="T195" s="341"/>
      <c r="U195" s="341"/>
      <c r="V195" s="341"/>
      <c r="W195" s="341"/>
      <c r="X195" s="341"/>
      <c r="Y195" s="341"/>
      <c r="Z195" s="341"/>
      <c r="AA195" s="341"/>
      <c r="AB195" s="341"/>
      <c r="AC195" s="341"/>
      <c r="AD195" s="341"/>
      <c r="AF195" s="171"/>
      <c r="AG195" s="72"/>
      <c r="AH195" s="72"/>
      <c r="AI195" s="72"/>
      <c r="AJ195" s="72"/>
      <c r="AK195" s="72"/>
      <c r="AL195" s="72"/>
      <c r="AM195" s="72"/>
    </row>
    <row r="196" spans="1:39" s="103" customFormat="1" ht="24" customHeight="1">
      <c r="A196" s="92"/>
      <c r="B196" s="119"/>
      <c r="C196" s="341" t="s">
        <v>626</v>
      </c>
      <c r="D196" s="341"/>
      <c r="E196" s="341"/>
      <c r="F196" s="341"/>
      <c r="G196" s="341"/>
      <c r="H196" s="341"/>
      <c r="I196" s="341"/>
      <c r="J196" s="341"/>
      <c r="K196" s="341"/>
      <c r="L196" s="341"/>
      <c r="M196" s="341"/>
      <c r="N196" s="341"/>
      <c r="O196" s="341"/>
      <c r="P196" s="341"/>
      <c r="Q196" s="341"/>
      <c r="R196" s="341"/>
      <c r="S196" s="341"/>
      <c r="T196" s="341"/>
      <c r="U196" s="341"/>
      <c r="V196" s="341"/>
      <c r="W196" s="341"/>
      <c r="X196" s="341"/>
      <c r="Y196" s="341"/>
      <c r="Z196" s="341"/>
      <c r="AA196" s="341"/>
      <c r="AB196" s="341"/>
      <c r="AC196" s="341"/>
      <c r="AD196" s="341"/>
      <c r="AF196" s="171"/>
      <c r="AG196" s="72"/>
      <c r="AH196" s="72"/>
      <c r="AI196" s="72"/>
      <c r="AJ196" s="72"/>
      <c r="AK196" s="72"/>
      <c r="AL196" s="72"/>
      <c r="AM196" s="72"/>
    </row>
    <row r="197" spans="1:39" s="84" customFormat="1" ht="24" customHeight="1">
      <c r="A197" s="93"/>
      <c r="B197" s="118"/>
      <c r="C197" s="341" t="s">
        <v>103</v>
      </c>
      <c r="D197" s="341"/>
      <c r="E197" s="341"/>
      <c r="F197" s="341"/>
      <c r="G197" s="341"/>
      <c r="H197" s="341"/>
      <c r="I197" s="341"/>
      <c r="J197" s="341"/>
      <c r="K197" s="341"/>
      <c r="L197" s="341"/>
      <c r="M197" s="341"/>
      <c r="N197" s="341"/>
      <c r="O197" s="341"/>
      <c r="P197" s="341"/>
      <c r="Q197" s="341"/>
      <c r="R197" s="341"/>
      <c r="S197" s="341"/>
      <c r="T197" s="341"/>
      <c r="U197" s="341"/>
      <c r="V197" s="341"/>
      <c r="W197" s="341"/>
      <c r="X197" s="341"/>
      <c r="Y197" s="341"/>
      <c r="Z197" s="341"/>
      <c r="AA197" s="341"/>
      <c r="AB197" s="341"/>
      <c r="AC197" s="341"/>
      <c r="AD197" s="341"/>
      <c r="AF197" s="171"/>
      <c r="AG197" s="72"/>
      <c r="AH197" s="72"/>
      <c r="AI197" s="72"/>
      <c r="AJ197" s="72"/>
      <c r="AK197" s="72"/>
      <c r="AL197" s="72"/>
      <c r="AM197" s="72"/>
    </row>
    <row r="198" spans="1:39" s="84" customFormat="1" ht="24" customHeight="1">
      <c r="A198" s="92"/>
      <c r="B198" s="120"/>
      <c r="C198" s="341" t="s">
        <v>627</v>
      </c>
      <c r="D198" s="341"/>
      <c r="E198" s="341"/>
      <c r="F198" s="341"/>
      <c r="G198" s="341"/>
      <c r="H198" s="341"/>
      <c r="I198" s="341"/>
      <c r="J198" s="341"/>
      <c r="K198" s="341"/>
      <c r="L198" s="341"/>
      <c r="M198" s="341"/>
      <c r="N198" s="341"/>
      <c r="O198" s="341"/>
      <c r="P198" s="341"/>
      <c r="Q198" s="341"/>
      <c r="R198" s="341"/>
      <c r="S198" s="341"/>
      <c r="T198" s="341"/>
      <c r="U198" s="341"/>
      <c r="V198" s="341"/>
      <c r="W198" s="341"/>
      <c r="X198" s="341"/>
      <c r="Y198" s="341"/>
      <c r="Z198" s="341"/>
      <c r="AA198" s="341"/>
      <c r="AB198" s="341"/>
      <c r="AC198" s="341"/>
      <c r="AD198" s="341"/>
      <c r="AF198" s="171"/>
      <c r="AG198" s="72"/>
      <c r="AH198" s="72"/>
      <c r="AI198" s="72"/>
      <c r="AJ198" s="72"/>
      <c r="AK198" s="72"/>
      <c r="AL198" s="72"/>
      <c r="AM198" s="72"/>
    </row>
    <row r="199" spans="1:39" s="84" customFormat="1" ht="15" customHeight="1">
      <c r="A199" s="93"/>
      <c r="AF199" s="171"/>
      <c r="AG199" s="72"/>
      <c r="AH199" s="72"/>
      <c r="AI199" s="72"/>
      <c r="AJ199" s="72"/>
      <c r="AK199" s="72"/>
      <c r="AL199" s="72"/>
      <c r="AM199" s="72"/>
    </row>
    <row r="200" spans="1:39" s="103" customFormat="1" ht="15" customHeight="1">
      <c r="A200" s="92"/>
      <c r="B200" s="121"/>
      <c r="C200" s="86"/>
      <c r="D200" s="86"/>
      <c r="E200" s="86"/>
      <c r="F200" s="86"/>
      <c r="G200" s="86"/>
      <c r="H200" s="86"/>
      <c r="I200" s="86"/>
      <c r="J200" s="86"/>
      <c r="K200" s="86"/>
      <c r="L200" s="86"/>
      <c r="M200" s="86"/>
      <c r="N200" s="86"/>
      <c r="O200" s="86"/>
      <c r="P200" s="86"/>
      <c r="Q200" s="86"/>
      <c r="R200" s="86"/>
      <c r="S200" s="86"/>
      <c r="T200" s="86"/>
      <c r="U200" s="86"/>
      <c r="V200" s="86"/>
      <c r="W200" s="86"/>
      <c r="X200" s="86"/>
      <c r="Y200" s="122"/>
      <c r="Z200" s="122"/>
      <c r="AA200" s="369" t="s">
        <v>130</v>
      </c>
      <c r="AB200" s="369"/>
      <c r="AC200" s="369"/>
      <c r="AD200" s="369"/>
      <c r="AF200" s="171"/>
      <c r="AG200" s="72"/>
      <c r="AH200" s="72"/>
      <c r="AI200" s="72"/>
      <c r="AJ200" s="72"/>
      <c r="AK200" s="72"/>
      <c r="AL200" s="72"/>
      <c r="AM200" s="72"/>
    </row>
    <row r="201" spans="1:39" s="103" customFormat="1" ht="15">
      <c r="A201" s="92"/>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F201" s="171"/>
      <c r="AG201" s="72" t="s">
        <v>761</v>
      </c>
      <c r="AH201" s="72" t="s">
        <v>762</v>
      </c>
      <c r="AI201" s="72"/>
      <c r="AJ201" s="72"/>
      <c r="AK201" s="72"/>
      <c r="AL201" s="72"/>
      <c r="AM201" s="72"/>
    </row>
    <row r="202" spans="1:39" s="84" customFormat="1" ht="15" customHeight="1">
      <c r="A202" s="93"/>
      <c r="C202" s="372" t="s">
        <v>628</v>
      </c>
      <c r="D202" s="372"/>
      <c r="E202" s="372"/>
      <c r="F202" s="372"/>
      <c r="G202" s="372"/>
      <c r="H202" s="373" t="s">
        <v>664</v>
      </c>
      <c r="I202" s="374"/>
      <c r="J202" s="345" t="s">
        <v>104</v>
      </c>
      <c r="K202" s="346"/>
      <c r="L202" s="346"/>
      <c r="M202" s="347"/>
      <c r="N202" s="380" t="s">
        <v>105</v>
      </c>
      <c r="O202" s="380"/>
      <c r="P202" s="380"/>
      <c r="Q202" s="380"/>
      <c r="R202" s="380"/>
      <c r="S202" s="380"/>
      <c r="T202" s="380"/>
      <c r="U202" s="380"/>
      <c r="V202" s="380"/>
      <c r="W202" s="380"/>
      <c r="X202" s="380"/>
      <c r="Y202" s="380"/>
      <c r="Z202" s="380"/>
      <c r="AA202" s="380"/>
      <c r="AB202" s="380"/>
      <c r="AC202" s="380"/>
      <c r="AD202" s="381"/>
      <c r="AF202" s="171"/>
      <c r="AG202" s="72">
        <f>COUNTBLANK(D204:AD208)</f>
        <v>135</v>
      </c>
      <c r="AH202" s="72">
        <v>135</v>
      </c>
      <c r="AI202" s="72"/>
      <c r="AJ202" s="72"/>
      <c r="AK202" s="72"/>
      <c r="AL202" s="72"/>
      <c r="AM202" s="72"/>
    </row>
    <row r="203" spans="1:39" s="84" customFormat="1" ht="171.95" customHeight="1">
      <c r="A203" s="93"/>
      <c r="C203" s="372"/>
      <c r="D203" s="372"/>
      <c r="E203" s="372"/>
      <c r="F203" s="372"/>
      <c r="G203" s="372"/>
      <c r="H203" s="375"/>
      <c r="I203" s="376"/>
      <c r="J203" s="377"/>
      <c r="K203" s="378"/>
      <c r="L203" s="378"/>
      <c r="M203" s="379"/>
      <c r="N203" s="124" t="s">
        <v>106</v>
      </c>
      <c r="O203" s="124" t="s">
        <v>107</v>
      </c>
      <c r="P203" s="382" t="s">
        <v>108</v>
      </c>
      <c r="Q203" s="383"/>
      <c r="R203" s="124" t="s">
        <v>109</v>
      </c>
      <c r="S203" s="124" t="s">
        <v>110</v>
      </c>
      <c r="T203" s="124" t="s">
        <v>111</v>
      </c>
      <c r="U203" s="124" t="s">
        <v>112</v>
      </c>
      <c r="V203" s="124" t="s">
        <v>113</v>
      </c>
      <c r="W203" s="384" t="s">
        <v>114</v>
      </c>
      <c r="X203" s="384"/>
      <c r="Y203" s="124" t="s">
        <v>115</v>
      </c>
      <c r="Z203" s="124" t="s">
        <v>116</v>
      </c>
      <c r="AA203" s="124" t="s">
        <v>117</v>
      </c>
      <c r="AB203" s="124" t="s">
        <v>118</v>
      </c>
      <c r="AC203" s="384" t="s">
        <v>119</v>
      </c>
      <c r="AD203" s="384"/>
      <c r="AF203" s="171"/>
      <c r="AG203" s="72" t="s">
        <v>772</v>
      </c>
      <c r="AH203" s="72" t="s">
        <v>778</v>
      </c>
      <c r="AI203" s="72" t="s">
        <v>773</v>
      </c>
      <c r="AJ203" s="72"/>
      <c r="AK203" s="72"/>
      <c r="AL203" s="72"/>
      <c r="AM203" s="72"/>
    </row>
    <row r="204" spans="1:39" s="84" customFormat="1" ht="15" customHeight="1">
      <c r="A204" s="93"/>
      <c r="C204" s="125" t="s">
        <v>26</v>
      </c>
      <c r="D204" s="371"/>
      <c r="E204" s="371"/>
      <c r="F204" s="371"/>
      <c r="G204" s="371"/>
      <c r="H204" s="370"/>
      <c r="I204" s="370"/>
      <c r="J204" s="227"/>
      <c r="K204" s="227"/>
      <c r="L204" s="227"/>
      <c r="M204" s="304"/>
      <c r="N204" s="74"/>
      <c r="O204" s="74"/>
      <c r="P204" s="303"/>
      <c r="Q204" s="304"/>
      <c r="R204" s="74"/>
      <c r="S204" s="74"/>
      <c r="T204" s="74"/>
      <c r="U204" s="74"/>
      <c r="V204" s="74"/>
      <c r="W204" s="303"/>
      <c r="X204" s="304"/>
      <c r="Y204" s="74"/>
      <c r="Z204" s="74"/>
      <c r="AA204" s="74"/>
      <c r="AB204" s="74"/>
      <c r="AC204" s="303"/>
      <c r="AD204" s="304"/>
      <c r="AF204" s="171"/>
      <c r="AG204" s="72">
        <f>IF(OR(AND(D204="",H204="", J204&lt;&gt;""),AND(D204="",H204&lt;&gt;"", J204=""),AND(D204&lt;&gt;"",H204="", J204=""),AND(J204=2,COUNTA(N204:AD204)&lt;&gt;0),AND(J204=9,COUNTA(N204:AD204)&lt;&gt;0),AND(J204=1,COUNTA(N204:AD204)=0),AND(H204&lt;&gt;"",J204&lt;&gt;"",D204=""),AND(COUNTA(N204:AD204)&gt;=1,D204="",H204="",J204="")), 1, 0)</f>
        <v>0</v>
      </c>
      <c r="AH204" s="72">
        <f>IF(OR(AND(OR(J204=2, J204=9), COUNTA(N204:AD204)&gt;=1)), 1, 0)</f>
        <v>0</v>
      </c>
      <c r="AI204" s="72">
        <f>IF(AND(AC204="X",$G$210=""),1,0)</f>
        <v>0</v>
      </c>
      <c r="AJ204" s="72"/>
      <c r="AK204" s="72"/>
      <c r="AL204" s="72"/>
      <c r="AM204" s="72"/>
    </row>
    <row r="205" spans="1:39" s="103" customFormat="1" ht="15">
      <c r="C205" s="96" t="s">
        <v>27</v>
      </c>
      <c r="D205" s="371"/>
      <c r="E205" s="371"/>
      <c r="F205" s="371"/>
      <c r="G205" s="371"/>
      <c r="H205" s="370"/>
      <c r="I205" s="370"/>
      <c r="J205" s="303"/>
      <c r="K205" s="227"/>
      <c r="L205" s="227"/>
      <c r="M205" s="304"/>
      <c r="N205" s="74"/>
      <c r="O205" s="74"/>
      <c r="P205" s="303"/>
      <c r="Q205" s="304"/>
      <c r="R205" s="74"/>
      <c r="S205" s="74"/>
      <c r="T205" s="74"/>
      <c r="U205" s="74"/>
      <c r="V205" s="74"/>
      <c r="W205" s="303"/>
      <c r="X205" s="304"/>
      <c r="Y205" s="74"/>
      <c r="Z205" s="74"/>
      <c r="AA205" s="74"/>
      <c r="AB205" s="74"/>
      <c r="AC205" s="303"/>
      <c r="AD205" s="304"/>
      <c r="AF205" s="171"/>
      <c r="AG205" s="72">
        <f t="shared" ref="AG205:AG208" si="0">IF(OR(AND(D205="",H205="", J205&lt;&gt;""),AND(D205="",H205&lt;&gt;"", J205=""),AND(D205&lt;&gt;"",H205="", J205=""),AND(J205=2,COUNTA(N205:AD205)&lt;&gt;0),AND(J205=9,COUNTA(N205:AD205)&lt;&gt;0),AND(J205=1,COUNTA(N205:AD205)=0),AND(H205&lt;&gt;"",J205&lt;&gt;"",D205=""),AND(COUNTA(N205:AD205)&gt;=1,D205="",H205="",J205="")), 1, 0)</f>
        <v>0</v>
      </c>
      <c r="AH205" s="72">
        <f t="shared" ref="AH205:AH208" si="1">IF(OR(AND(OR(J205=2, J205=9), COUNTA(N205:AD205)&gt;=1)), 1, 0)</f>
        <v>0</v>
      </c>
      <c r="AI205" s="72">
        <f t="shared" ref="AI205:AI208" si="2">IF(AND(AC205="X",$G$210=""),1,0)</f>
        <v>0</v>
      </c>
      <c r="AJ205" s="72"/>
      <c r="AK205" s="72"/>
      <c r="AL205" s="72"/>
      <c r="AM205" s="72"/>
    </row>
    <row r="206" spans="1:39" s="103" customFormat="1" ht="15">
      <c r="C206" s="96" t="s">
        <v>28</v>
      </c>
      <c r="D206" s="371"/>
      <c r="E206" s="371"/>
      <c r="F206" s="371"/>
      <c r="G206" s="371"/>
      <c r="H206" s="370"/>
      <c r="I206" s="370"/>
      <c r="J206" s="303"/>
      <c r="K206" s="227"/>
      <c r="L206" s="227"/>
      <c r="M206" s="304"/>
      <c r="N206" s="74"/>
      <c r="O206" s="74"/>
      <c r="P206" s="303"/>
      <c r="Q206" s="304"/>
      <c r="R206" s="74"/>
      <c r="S206" s="74"/>
      <c r="T206" s="74"/>
      <c r="U206" s="74"/>
      <c r="V206" s="74"/>
      <c r="W206" s="303"/>
      <c r="X206" s="304"/>
      <c r="Y206" s="74"/>
      <c r="Z206" s="74"/>
      <c r="AA206" s="74"/>
      <c r="AB206" s="74"/>
      <c r="AC206" s="303"/>
      <c r="AD206" s="304"/>
      <c r="AF206" s="171"/>
      <c r="AG206" s="72">
        <f t="shared" si="0"/>
        <v>0</v>
      </c>
      <c r="AH206" s="72">
        <f t="shared" si="1"/>
        <v>0</v>
      </c>
      <c r="AI206" s="72">
        <f t="shared" si="2"/>
        <v>0</v>
      </c>
      <c r="AJ206" s="72"/>
      <c r="AK206" s="72"/>
      <c r="AL206" s="72"/>
      <c r="AM206" s="72"/>
    </row>
    <row r="207" spans="1:39" s="103" customFormat="1" ht="15">
      <c r="C207" s="96" t="s">
        <v>29</v>
      </c>
      <c r="D207" s="371"/>
      <c r="E207" s="371"/>
      <c r="F207" s="371"/>
      <c r="G207" s="371"/>
      <c r="H207" s="370"/>
      <c r="I207" s="370"/>
      <c r="J207" s="303"/>
      <c r="K207" s="227"/>
      <c r="L207" s="227"/>
      <c r="M207" s="304"/>
      <c r="N207" s="74"/>
      <c r="O207" s="74"/>
      <c r="P207" s="303"/>
      <c r="Q207" s="304"/>
      <c r="R207" s="74"/>
      <c r="S207" s="74"/>
      <c r="T207" s="74"/>
      <c r="U207" s="74"/>
      <c r="V207" s="74"/>
      <c r="W207" s="303"/>
      <c r="X207" s="304"/>
      <c r="Y207" s="74"/>
      <c r="Z207" s="74"/>
      <c r="AA207" s="74"/>
      <c r="AB207" s="74"/>
      <c r="AC207" s="303"/>
      <c r="AD207" s="304"/>
      <c r="AF207" s="171"/>
      <c r="AG207" s="72">
        <f t="shared" si="0"/>
        <v>0</v>
      </c>
      <c r="AH207" s="72">
        <f t="shared" si="1"/>
        <v>0</v>
      </c>
      <c r="AI207" s="72">
        <f t="shared" si="2"/>
        <v>0</v>
      </c>
      <c r="AJ207" s="72"/>
      <c r="AK207" s="72"/>
      <c r="AL207" s="72"/>
      <c r="AM207" s="72"/>
    </row>
    <row r="208" spans="1:39" s="103" customFormat="1" ht="15">
      <c r="C208" s="96" t="s">
        <v>30</v>
      </c>
      <c r="D208" s="371"/>
      <c r="E208" s="371"/>
      <c r="F208" s="371"/>
      <c r="G208" s="371"/>
      <c r="H208" s="370"/>
      <c r="I208" s="370"/>
      <c r="J208" s="303"/>
      <c r="K208" s="227"/>
      <c r="L208" s="227"/>
      <c r="M208" s="304"/>
      <c r="N208" s="74"/>
      <c r="O208" s="74"/>
      <c r="P208" s="303"/>
      <c r="Q208" s="304"/>
      <c r="R208" s="74"/>
      <c r="S208" s="74"/>
      <c r="T208" s="74"/>
      <c r="U208" s="74"/>
      <c r="V208" s="74"/>
      <c r="W208" s="303"/>
      <c r="X208" s="304"/>
      <c r="Y208" s="74"/>
      <c r="Z208" s="74"/>
      <c r="AA208" s="74"/>
      <c r="AB208" s="74"/>
      <c r="AC208" s="303"/>
      <c r="AD208" s="304"/>
      <c r="AF208" s="171"/>
      <c r="AG208" s="72">
        <f t="shared" si="0"/>
        <v>0</v>
      </c>
      <c r="AH208" s="72">
        <f t="shared" si="1"/>
        <v>0</v>
      </c>
      <c r="AI208" s="72">
        <f t="shared" si="2"/>
        <v>0</v>
      </c>
      <c r="AJ208" s="72"/>
      <c r="AK208" s="72"/>
      <c r="AL208" s="72"/>
      <c r="AM208" s="72"/>
    </row>
    <row r="209" spans="1:39" s="84" customFormat="1" ht="15" customHeight="1">
      <c r="A209" s="93"/>
      <c r="AF209" s="171"/>
      <c r="AG209" s="126">
        <f>SUM(AG204:AG208)</f>
        <v>0</v>
      </c>
      <c r="AH209" s="126">
        <f>SUM(AH204:AH208)</f>
        <v>0</v>
      </c>
      <c r="AI209" s="126">
        <f>SUM(AI204:AI208)</f>
        <v>0</v>
      </c>
      <c r="AJ209" s="72"/>
      <c r="AK209" s="72"/>
      <c r="AL209" s="72"/>
      <c r="AM209" s="72"/>
    </row>
    <row r="210" spans="1:39" s="103" customFormat="1" ht="45" customHeight="1">
      <c r="A210" s="107"/>
      <c r="B210" s="107"/>
      <c r="C210" s="392" t="s">
        <v>120</v>
      </c>
      <c r="D210" s="392"/>
      <c r="E210" s="392"/>
      <c r="F210" s="392"/>
      <c r="G210" s="303"/>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304"/>
      <c r="AF210" s="171"/>
      <c r="AG210" s="72">
        <f>COUNTIF(AC204:AD208,"X")</f>
        <v>0</v>
      </c>
      <c r="AH210" s="72"/>
      <c r="AI210" s="72"/>
      <c r="AJ210" s="72"/>
      <c r="AK210" s="72"/>
      <c r="AL210" s="72"/>
      <c r="AM210" s="72"/>
    </row>
    <row r="211" spans="1:39" s="103" customFormat="1" ht="15">
      <c r="A211" s="107"/>
      <c r="B211" s="107"/>
      <c r="C211" s="97"/>
      <c r="D211" s="97"/>
      <c r="E211" s="97"/>
      <c r="F211" s="97"/>
      <c r="G211" s="97"/>
      <c r="H211" s="97"/>
      <c r="I211" s="97"/>
      <c r="J211" s="97"/>
      <c r="K211" s="97"/>
      <c r="L211" s="97"/>
      <c r="M211" s="97"/>
      <c r="N211" s="97"/>
      <c r="O211" s="97"/>
      <c r="P211" s="97"/>
      <c r="Q211" s="97"/>
      <c r="R211" s="97"/>
      <c r="S211" s="97"/>
      <c r="T211" s="97"/>
      <c r="U211" s="97"/>
      <c r="V211" s="97"/>
      <c r="W211" s="97"/>
      <c r="X211" s="98"/>
      <c r="Y211" s="98"/>
      <c r="Z211" s="98"/>
      <c r="AA211" s="98"/>
      <c r="AB211" s="98"/>
      <c r="AC211" s="98"/>
      <c r="AD211" s="98"/>
      <c r="AF211" s="171"/>
      <c r="AG211" s="72"/>
      <c r="AH211" s="72"/>
      <c r="AI211" s="72"/>
      <c r="AJ211" s="72"/>
      <c r="AK211" s="72"/>
      <c r="AL211" s="72"/>
      <c r="AM211" s="72"/>
    </row>
    <row r="212" spans="1:39" s="84" customFormat="1" ht="24" customHeight="1">
      <c r="A212" s="93"/>
      <c r="C212" s="285" t="s">
        <v>17</v>
      </c>
      <c r="D212" s="285"/>
      <c r="E212" s="285"/>
      <c r="F212" s="285"/>
      <c r="G212" s="285"/>
      <c r="H212" s="285"/>
      <c r="I212" s="285"/>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F212" s="171"/>
      <c r="AG212" s="72"/>
      <c r="AH212" s="72"/>
      <c r="AI212" s="72"/>
      <c r="AJ212" s="72"/>
      <c r="AK212" s="72"/>
      <c r="AL212" s="72"/>
      <c r="AM212" s="72"/>
    </row>
    <row r="213" spans="1:39" s="84" customFormat="1" ht="60" customHeight="1">
      <c r="A213" s="93"/>
      <c r="C213" s="339"/>
      <c r="D213" s="339"/>
      <c r="E213" s="339"/>
      <c r="F213" s="339"/>
      <c r="G213" s="339"/>
      <c r="H213" s="339"/>
      <c r="I213" s="339"/>
      <c r="J213" s="339"/>
      <c r="K213" s="339"/>
      <c r="L213" s="339"/>
      <c r="M213" s="339"/>
      <c r="N213" s="339"/>
      <c r="O213" s="339"/>
      <c r="P213" s="339"/>
      <c r="Q213" s="339"/>
      <c r="R213" s="339"/>
      <c r="S213" s="339"/>
      <c r="T213" s="339"/>
      <c r="U213" s="339"/>
      <c r="V213" s="339"/>
      <c r="W213" s="339"/>
      <c r="X213" s="339"/>
      <c r="Y213" s="339"/>
      <c r="Z213" s="339"/>
      <c r="AA213" s="339"/>
      <c r="AB213" s="339"/>
      <c r="AC213" s="339"/>
      <c r="AD213" s="339"/>
      <c r="AF213" s="171"/>
      <c r="AG213" s="72"/>
      <c r="AH213" s="72"/>
      <c r="AI213" s="72"/>
      <c r="AJ213" s="72"/>
      <c r="AK213" s="72"/>
      <c r="AL213" s="72"/>
      <c r="AM213" s="72"/>
    </row>
    <row r="214" spans="1:39" ht="15" customHeight="1"/>
    <row r="215" spans="1:39" ht="15" customHeight="1">
      <c r="B215" s="338" t="str">
        <f>IF(AI209=0,"","Error: Debe especificar la otra area o espacio físico de infraestuctura.")</f>
        <v/>
      </c>
      <c r="C215" s="338"/>
      <c r="D215" s="338"/>
      <c r="E215" s="338"/>
      <c r="F215" s="338"/>
      <c r="G215" s="338"/>
      <c r="H215" s="338"/>
      <c r="I215" s="338"/>
      <c r="J215" s="338"/>
      <c r="K215" s="338"/>
      <c r="L215" s="338"/>
      <c r="M215" s="338"/>
      <c r="N215" s="338"/>
      <c r="O215" s="338"/>
      <c r="P215" s="338"/>
      <c r="Q215" s="338"/>
      <c r="R215" s="338"/>
      <c r="S215" s="338"/>
      <c r="T215" s="338"/>
      <c r="U215" s="338"/>
      <c r="V215" s="338"/>
      <c r="W215" s="338"/>
      <c r="X215" s="338"/>
      <c r="Y215" s="338"/>
      <c r="Z215" s="338"/>
      <c r="AA215" s="338"/>
      <c r="AB215" s="338"/>
      <c r="AC215" s="338"/>
      <c r="AD215" s="338"/>
    </row>
    <row r="216" spans="1:39" ht="15" customHeight="1">
      <c r="B216" s="338" t="str">
        <f>IF(AH209=0,"","Error: Debe verificar la consistencia de las respuestas con código 2 o 9.")</f>
        <v/>
      </c>
      <c r="C216" s="338"/>
      <c r="D216" s="338"/>
      <c r="E216" s="338"/>
      <c r="F216" s="338"/>
      <c r="G216" s="338"/>
      <c r="H216" s="338"/>
      <c r="I216" s="338"/>
      <c r="J216" s="338"/>
      <c r="K216" s="338"/>
      <c r="L216" s="338"/>
      <c r="M216" s="338"/>
      <c r="N216" s="338"/>
      <c r="O216" s="338"/>
      <c r="P216" s="338"/>
      <c r="Q216" s="338"/>
      <c r="R216" s="338"/>
      <c r="S216" s="338"/>
      <c r="T216" s="338"/>
      <c r="U216" s="338"/>
      <c r="V216" s="338"/>
      <c r="W216" s="338"/>
      <c r="X216" s="338"/>
      <c r="Y216" s="338"/>
      <c r="Z216" s="338"/>
      <c r="AA216" s="338"/>
      <c r="AB216" s="338"/>
      <c r="AC216" s="338"/>
      <c r="AD216" s="338"/>
    </row>
    <row r="217" spans="1:39" ht="15" customHeight="1">
      <c r="B217" s="279" t="str">
        <f>IF(AG209=0,"","Error: Debe completar toda la información requerida.")</f>
        <v/>
      </c>
      <c r="C217" s="279"/>
      <c r="D217" s="279"/>
      <c r="E217" s="279"/>
      <c r="F217" s="279"/>
      <c r="G217" s="279"/>
      <c r="H217" s="279"/>
      <c r="I217" s="279"/>
      <c r="J217" s="279"/>
      <c r="K217" s="279"/>
      <c r="L217" s="279"/>
      <c r="M217" s="279"/>
      <c r="N217" s="279"/>
      <c r="O217" s="279"/>
      <c r="P217" s="279"/>
      <c r="Q217" s="279"/>
      <c r="R217" s="279"/>
      <c r="S217" s="279"/>
      <c r="T217" s="279"/>
      <c r="U217" s="279"/>
      <c r="V217" s="279"/>
      <c r="W217" s="279"/>
      <c r="X217" s="279"/>
      <c r="Y217" s="279"/>
      <c r="Z217" s="279"/>
      <c r="AA217" s="279"/>
      <c r="AB217" s="279"/>
      <c r="AC217" s="279"/>
      <c r="AD217" s="279"/>
    </row>
    <row r="218" spans="1:39" ht="15" customHeight="1"/>
    <row r="219" spans="1:39" ht="15" customHeight="1"/>
    <row r="220" spans="1:39" s="103" customFormat="1" ht="24" customHeight="1">
      <c r="A220" s="92" t="s">
        <v>142</v>
      </c>
      <c r="B220" s="340" t="s">
        <v>629</v>
      </c>
      <c r="C220" s="340"/>
      <c r="D220" s="340"/>
      <c r="E220" s="340"/>
      <c r="F220" s="340"/>
      <c r="G220" s="340"/>
      <c r="H220" s="340"/>
      <c r="I220" s="340"/>
      <c r="J220" s="340"/>
      <c r="K220" s="340"/>
      <c r="L220" s="340"/>
      <c r="M220" s="340"/>
      <c r="N220" s="340"/>
      <c r="O220" s="340"/>
      <c r="P220" s="340"/>
      <c r="Q220" s="340"/>
      <c r="R220" s="340"/>
      <c r="S220" s="340"/>
      <c r="T220" s="340"/>
      <c r="U220" s="340"/>
      <c r="V220" s="340"/>
      <c r="W220" s="340"/>
      <c r="X220" s="340"/>
      <c r="Y220" s="340"/>
      <c r="Z220" s="340"/>
      <c r="AA220" s="340"/>
      <c r="AB220" s="340"/>
      <c r="AC220" s="340"/>
      <c r="AD220" s="340"/>
      <c r="AF220" s="171"/>
      <c r="AG220" s="72"/>
      <c r="AH220" s="72"/>
      <c r="AI220" s="72"/>
      <c r="AJ220" s="72"/>
      <c r="AK220" s="72"/>
      <c r="AL220" s="72"/>
      <c r="AM220" s="72"/>
    </row>
    <row r="221" spans="1:39" s="103" customFormat="1" ht="15" customHeight="1">
      <c r="C221" s="386" t="s">
        <v>60</v>
      </c>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F221" s="171"/>
      <c r="AG221" s="72"/>
      <c r="AH221" s="72"/>
      <c r="AI221" s="72"/>
      <c r="AJ221" s="72"/>
      <c r="AK221" s="72"/>
      <c r="AL221" s="72"/>
      <c r="AM221" s="72"/>
    </row>
    <row r="222" spans="1:39" s="103" customFormat="1" ht="15" customHeight="1">
      <c r="C222" s="386" t="s">
        <v>131</v>
      </c>
      <c r="D222" s="386"/>
      <c r="E222" s="386"/>
      <c r="F222" s="386"/>
      <c r="G222" s="386"/>
      <c r="H222" s="386"/>
      <c r="I222" s="386"/>
      <c r="J222" s="386"/>
      <c r="K222" s="386"/>
      <c r="L222" s="386"/>
      <c r="M222" s="386"/>
      <c r="N222" s="386"/>
      <c r="O222" s="386"/>
      <c r="P222" s="386"/>
      <c r="Q222" s="386"/>
      <c r="R222" s="386"/>
      <c r="S222" s="386"/>
      <c r="T222" s="386"/>
      <c r="U222" s="386"/>
      <c r="V222" s="386"/>
      <c r="W222" s="386"/>
      <c r="X222" s="386"/>
      <c r="Y222" s="386"/>
      <c r="Z222" s="386"/>
      <c r="AA222" s="386"/>
      <c r="AB222" s="386"/>
      <c r="AC222" s="386"/>
      <c r="AD222" s="386"/>
      <c r="AF222" s="171"/>
      <c r="AG222" s="72" t="s">
        <v>761</v>
      </c>
      <c r="AH222" s="72" t="s">
        <v>762</v>
      </c>
      <c r="AI222" s="72"/>
      <c r="AJ222" s="72"/>
      <c r="AK222" s="72"/>
      <c r="AL222" s="72"/>
      <c r="AM222" s="72"/>
    </row>
    <row r="223" spans="1:39" s="103" customFormat="1" ht="15" customHeight="1" thickBot="1">
      <c r="AF223" s="171"/>
      <c r="AG223" s="72">
        <f>COUNTBLANK(C224:C234)</f>
        <v>11</v>
      </c>
      <c r="AH223" s="72">
        <v>11</v>
      </c>
      <c r="AI223" s="72"/>
      <c r="AJ223" s="72"/>
      <c r="AK223" s="72"/>
      <c r="AL223" s="72"/>
      <c r="AM223" s="72"/>
    </row>
    <row r="224" spans="1:39" s="103" customFormat="1" ht="15" customHeight="1" thickBot="1">
      <c r="C224" s="11"/>
      <c r="D224" s="94" t="s">
        <v>132</v>
      </c>
      <c r="E224" s="127"/>
      <c r="F224" s="127"/>
      <c r="G224" s="127"/>
      <c r="H224" s="127"/>
      <c r="I224" s="127"/>
      <c r="J224" s="127"/>
      <c r="K224" s="127"/>
      <c r="L224" s="127"/>
      <c r="M224" s="127"/>
      <c r="N224" s="127"/>
      <c r="O224" s="127"/>
      <c r="P224" s="127"/>
      <c r="Q224" s="127"/>
      <c r="R224" s="127"/>
      <c r="AF224" s="171"/>
      <c r="AG224" s="72" t="s">
        <v>773</v>
      </c>
      <c r="AH224" s="72" t="s">
        <v>779</v>
      </c>
      <c r="AI224" s="72"/>
      <c r="AJ224" s="72"/>
      <c r="AK224" s="72"/>
      <c r="AL224" s="72"/>
      <c r="AM224" s="72"/>
    </row>
    <row r="225" spans="2:39" s="103" customFormat="1" ht="15" customHeight="1" thickBot="1">
      <c r="C225" s="12"/>
      <c r="D225" s="94" t="s">
        <v>133</v>
      </c>
      <c r="AF225" s="171"/>
      <c r="AG225" s="72"/>
      <c r="AH225" s="72"/>
      <c r="AI225" s="72"/>
      <c r="AJ225" s="72"/>
      <c r="AK225" s="72"/>
      <c r="AL225" s="72"/>
      <c r="AM225" s="72"/>
    </row>
    <row r="226" spans="2:39" s="103" customFormat="1" ht="15" customHeight="1" thickBot="1">
      <c r="C226" s="13"/>
      <c r="D226" s="110" t="s">
        <v>134</v>
      </c>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F226" s="171"/>
      <c r="AG226" s="72"/>
      <c r="AH226" s="72"/>
      <c r="AI226" s="72"/>
      <c r="AJ226" s="72"/>
      <c r="AK226" s="72"/>
      <c r="AL226" s="72"/>
      <c r="AM226" s="72"/>
    </row>
    <row r="227" spans="2:39" s="103" customFormat="1" ht="15" customHeight="1" thickBot="1">
      <c r="C227" s="12"/>
      <c r="D227" s="94" t="s">
        <v>135</v>
      </c>
      <c r="AF227" s="171"/>
      <c r="AG227" s="72"/>
      <c r="AH227" s="72"/>
      <c r="AI227" s="72"/>
      <c r="AJ227" s="72"/>
      <c r="AK227" s="72"/>
      <c r="AL227" s="72"/>
      <c r="AM227" s="72"/>
    </row>
    <row r="228" spans="2:39" s="103" customFormat="1" ht="15" customHeight="1" thickBot="1">
      <c r="C228" s="12"/>
      <c r="D228" s="94" t="s">
        <v>136</v>
      </c>
      <c r="AF228" s="171"/>
      <c r="AG228" s="72"/>
      <c r="AH228" s="72"/>
      <c r="AI228" s="72"/>
      <c r="AJ228" s="72"/>
      <c r="AK228" s="72"/>
      <c r="AL228" s="72"/>
      <c r="AM228" s="72"/>
    </row>
    <row r="229" spans="2:39" s="103" customFormat="1" ht="24" customHeight="1" thickBot="1">
      <c r="C229" s="12"/>
      <c r="D229" s="387" t="s">
        <v>137</v>
      </c>
      <c r="E229" s="388"/>
      <c r="F229" s="388"/>
      <c r="G229" s="388"/>
      <c r="H229" s="388"/>
      <c r="I229" s="388"/>
      <c r="J229" s="388"/>
      <c r="K229" s="388"/>
      <c r="L229" s="388"/>
      <c r="M229" s="388"/>
      <c r="N229" s="388"/>
      <c r="O229" s="388"/>
      <c r="P229" s="388"/>
      <c r="Q229" s="388"/>
      <c r="R229" s="388"/>
      <c r="S229" s="388"/>
      <c r="T229" s="388"/>
      <c r="U229" s="388"/>
      <c r="V229" s="388"/>
      <c r="W229" s="388"/>
      <c r="X229" s="388"/>
      <c r="Y229" s="388"/>
      <c r="Z229" s="388"/>
      <c r="AA229" s="388"/>
      <c r="AB229" s="388"/>
      <c r="AC229" s="388"/>
      <c r="AD229" s="388"/>
      <c r="AF229" s="171"/>
      <c r="AG229" s="72"/>
      <c r="AH229" s="72"/>
      <c r="AI229" s="72"/>
      <c r="AJ229" s="72"/>
      <c r="AK229" s="72"/>
      <c r="AL229" s="72"/>
      <c r="AM229" s="72"/>
    </row>
    <row r="230" spans="2:39" s="103" customFormat="1" ht="15" customHeight="1" thickBot="1">
      <c r="C230" s="12"/>
      <c r="D230" s="94" t="s">
        <v>138</v>
      </c>
      <c r="AF230" s="171"/>
      <c r="AG230" s="72"/>
      <c r="AH230" s="72"/>
      <c r="AI230" s="72"/>
      <c r="AJ230" s="72"/>
      <c r="AK230" s="72"/>
      <c r="AL230" s="72"/>
      <c r="AM230" s="72"/>
    </row>
    <row r="231" spans="2:39" s="103" customFormat="1" ht="15" customHeight="1" thickBot="1">
      <c r="C231" s="12"/>
      <c r="D231" s="94" t="s">
        <v>139</v>
      </c>
      <c r="AF231" s="171"/>
      <c r="AG231" s="72"/>
      <c r="AH231" s="72"/>
      <c r="AI231" s="72"/>
      <c r="AJ231" s="72"/>
      <c r="AK231" s="72"/>
      <c r="AL231" s="72"/>
      <c r="AM231" s="72"/>
    </row>
    <row r="232" spans="2:39" s="103" customFormat="1" ht="15" customHeight="1" thickBot="1">
      <c r="C232" s="13"/>
      <c r="D232" s="94" t="s">
        <v>140</v>
      </c>
      <c r="J232" s="109"/>
      <c r="K232" s="389"/>
      <c r="L232" s="390"/>
      <c r="M232" s="390"/>
      <c r="N232" s="390"/>
      <c r="O232" s="390"/>
      <c r="P232" s="390"/>
      <c r="Q232" s="390"/>
      <c r="R232" s="390"/>
      <c r="S232" s="390"/>
      <c r="T232" s="390"/>
      <c r="U232" s="390"/>
      <c r="V232" s="390"/>
      <c r="W232" s="390"/>
      <c r="X232" s="390"/>
      <c r="Y232" s="390"/>
      <c r="Z232" s="390"/>
      <c r="AA232" s="390"/>
      <c r="AB232" s="390"/>
      <c r="AC232" s="390"/>
      <c r="AD232" s="391"/>
      <c r="AF232" s="171"/>
      <c r="AG232" s="72">
        <f>IF(OR(AND(C232="X",K232=""),AND(K232&lt;&gt;"",C232="")),1,0)</f>
        <v>0</v>
      </c>
      <c r="AH232" s="72"/>
      <c r="AI232" s="72"/>
      <c r="AJ232" s="72"/>
      <c r="AK232" s="72"/>
      <c r="AL232" s="72"/>
      <c r="AM232" s="72"/>
    </row>
    <row r="233" spans="2:39" s="103" customFormat="1" ht="15" customHeight="1" thickBot="1">
      <c r="C233" s="12"/>
      <c r="D233" s="94" t="s">
        <v>141</v>
      </c>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F233" s="171"/>
      <c r="AG233" s="72"/>
      <c r="AH233" s="72">
        <f>IF(AND(C233="X",(COUNTIF(C224:C232,"x")+COUNTIF(C234,"x")&gt;=1)),1,0)</f>
        <v>0</v>
      </c>
      <c r="AI233" s="72"/>
      <c r="AJ233" s="72"/>
      <c r="AK233" s="72"/>
      <c r="AL233" s="72"/>
      <c r="AM233" s="72"/>
    </row>
    <row r="234" spans="2:39" s="103" customFormat="1" ht="15" customHeight="1" thickBot="1">
      <c r="C234" s="12"/>
      <c r="D234" s="94" t="s">
        <v>75</v>
      </c>
      <c r="AF234" s="171"/>
      <c r="AG234" s="72"/>
      <c r="AH234" s="72">
        <f>IF(AND(C234="X",COUNTIF(C224:C233,"X")&gt;0), 1, 0)</f>
        <v>0</v>
      </c>
      <c r="AI234" s="72"/>
      <c r="AJ234" s="72"/>
      <c r="AK234" s="72"/>
      <c r="AL234" s="72"/>
      <c r="AM234" s="72"/>
    </row>
    <row r="235" spans="2:39" s="103" customFormat="1" ht="15" customHeight="1">
      <c r="AF235" s="171"/>
      <c r="AG235" s="72"/>
      <c r="AH235" s="126">
        <f>SUM(AH225:AH234)</f>
        <v>0</v>
      </c>
      <c r="AI235" s="72"/>
      <c r="AJ235" s="72"/>
      <c r="AK235" s="72"/>
      <c r="AL235" s="72"/>
      <c r="AM235" s="72"/>
    </row>
    <row r="236" spans="2:39" s="103" customFormat="1" ht="24" customHeight="1">
      <c r="C236" s="285" t="s">
        <v>17</v>
      </c>
      <c r="D236" s="285"/>
      <c r="E236" s="285"/>
      <c r="F236" s="285"/>
      <c r="G236" s="285"/>
      <c r="H236" s="285"/>
      <c r="I236" s="285"/>
      <c r="J236" s="285"/>
      <c r="K236" s="285"/>
      <c r="L236" s="285"/>
      <c r="M236" s="285"/>
      <c r="N236" s="285"/>
      <c r="O236" s="285"/>
      <c r="P236" s="285"/>
      <c r="Q236" s="285"/>
      <c r="R236" s="285"/>
      <c r="S236" s="285"/>
      <c r="T236" s="285"/>
      <c r="U236" s="285"/>
      <c r="V236" s="285"/>
      <c r="W236" s="285"/>
      <c r="X236" s="285"/>
      <c r="Y236" s="285"/>
      <c r="Z236" s="285"/>
      <c r="AA236" s="285"/>
      <c r="AB236" s="285"/>
      <c r="AC236" s="285"/>
      <c r="AD236" s="285"/>
      <c r="AF236" s="171"/>
      <c r="AG236" s="72"/>
      <c r="AH236" s="72"/>
      <c r="AI236" s="72"/>
      <c r="AJ236" s="72"/>
      <c r="AK236" s="72"/>
      <c r="AL236" s="72"/>
      <c r="AM236" s="72"/>
    </row>
    <row r="237" spans="2:39" s="103" customFormat="1" ht="60" customHeight="1">
      <c r="C237" s="339"/>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39"/>
      <c r="AD237" s="339"/>
      <c r="AF237" s="171"/>
      <c r="AG237" s="72"/>
      <c r="AH237" s="72"/>
      <c r="AI237" s="72"/>
      <c r="AJ237" s="72"/>
      <c r="AK237" s="72"/>
      <c r="AL237" s="72"/>
      <c r="AM237" s="72"/>
    </row>
    <row r="238" spans="2:39" ht="15" customHeight="1"/>
    <row r="239" spans="2:39" ht="15" customHeight="1">
      <c r="B239" s="338" t="str">
        <f>IF(AG232=0,"","Error: Debe especificar las otras acciones.")</f>
        <v/>
      </c>
      <c r="C239" s="338"/>
      <c r="D239" s="338"/>
      <c r="E239" s="338"/>
      <c r="F239" s="338"/>
      <c r="G239" s="338"/>
      <c r="H239" s="338"/>
      <c r="I239" s="338"/>
      <c r="J239" s="338"/>
      <c r="K239" s="338"/>
      <c r="L239" s="338"/>
      <c r="M239" s="338"/>
      <c r="N239" s="338"/>
      <c r="O239" s="338"/>
      <c r="P239" s="338"/>
      <c r="Q239" s="338"/>
      <c r="R239" s="338"/>
      <c r="S239" s="338"/>
      <c r="T239" s="338"/>
      <c r="U239" s="338"/>
      <c r="V239" s="338"/>
      <c r="W239" s="338"/>
      <c r="X239" s="338"/>
      <c r="Y239" s="338"/>
      <c r="Z239" s="338"/>
      <c r="AA239" s="338"/>
      <c r="AB239" s="338"/>
      <c r="AC239" s="338"/>
      <c r="AD239" s="338"/>
    </row>
    <row r="240" spans="2:39" ht="15" customHeight="1">
      <c r="B240" s="338" t="str">
        <f>IF(AH235=0, "", "Error: Debe verificar la consistencia de las respuestas con código 10 o 99.")</f>
        <v/>
      </c>
      <c r="C240" s="338"/>
      <c r="D240" s="338"/>
      <c r="E240" s="338"/>
      <c r="F240" s="338"/>
      <c r="G240" s="338"/>
      <c r="H240" s="338"/>
      <c r="I240" s="338"/>
      <c r="J240" s="338"/>
      <c r="K240" s="338"/>
      <c r="L240" s="338"/>
      <c r="M240" s="338"/>
      <c r="N240" s="338"/>
      <c r="O240" s="338"/>
      <c r="P240" s="338"/>
      <c r="Q240" s="338"/>
      <c r="R240" s="338"/>
      <c r="S240" s="338"/>
      <c r="T240" s="338"/>
      <c r="U240" s="338"/>
      <c r="V240" s="338"/>
      <c r="W240" s="338"/>
      <c r="X240" s="338"/>
      <c r="Y240" s="338"/>
      <c r="Z240" s="338"/>
      <c r="AA240" s="338"/>
      <c r="AB240" s="338"/>
      <c r="AC240" s="338"/>
      <c r="AD240" s="338"/>
    </row>
    <row r="241" spans="1:39" ht="15" customHeight="1"/>
    <row r="242" spans="1:39" ht="15" customHeight="1"/>
    <row r="243" spans="1:39" ht="15" customHeight="1"/>
    <row r="244" spans="1:39" s="103" customFormat="1" ht="48" customHeight="1">
      <c r="A244" s="92" t="s">
        <v>154</v>
      </c>
      <c r="B244" s="340" t="s">
        <v>630</v>
      </c>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20"/>
      <c r="AB244" s="320"/>
      <c r="AC244" s="320"/>
      <c r="AD244" s="320"/>
      <c r="AF244" s="171"/>
      <c r="AG244" s="72"/>
      <c r="AH244" s="72"/>
      <c r="AI244" s="72"/>
      <c r="AJ244" s="72"/>
      <c r="AK244" s="72"/>
      <c r="AL244" s="72"/>
      <c r="AM244" s="72"/>
    </row>
    <row r="245" spans="1:39" s="103" customFormat="1" ht="24" customHeight="1">
      <c r="A245" s="93"/>
      <c r="B245" s="84"/>
      <c r="C245" s="285" t="s">
        <v>143</v>
      </c>
      <c r="D245" s="285"/>
      <c r="E245" s="285"/>
      <c r="F245" s="285"/>
      <c r="G245" s="285"/>
      <c r="H245" s="285"/>
      <c r="I245" s="285"/>
      <c r="J245" s="285"/>
      <c r="K245" s="285"/>
      <c r="L245" s="285"/>
      <c r="M245" s="285"/>
      <c r="N245" s="285"/>
      <c r="O245" s="285"/>
      <c r="P245" s="285"/>
      <c r="Q245" s="285"/>
      <c r="R245" s="285"/>
      <c r="S245" s="285"/>
      <c r="T245" s="285"/>
      <c r="U245" s="285"/>
      <c r="V245" s="285"/>
      <c r="W245" s="285"/>
      <c r="X245" s="285"/>
      <c r="Y245" s="285"/>
      <c r="Z245" s="285"/>
      <c r="AA245" s="285"/>
      <c r="AB245" s="285"/>
      <c r="AC245" s="285"/>
      <c r="AD245" s="285"/>
      <c r="AF245" s="171"/>
      <c r="AG245" s="72"/>
      <c r="AH245" s="72"/>
      <c r="AI245" s="72"/>
      <c r="AJ245" s="72"/>
      <c r="AK245" s="72"/>
      <c r="AL245" s="72"/>
      <c r="AM245" s="72"/>
    </row>
    <row r="246" spans="1:39" s="103" customFormat="1" ht="24" customHeight="1">
      <c r="A246" s="92"/>
      <c r="B246" s="128"/>
      <c r="C246" s="285" t="s">
        <v>144</v>
      </c>
      <c r="D246" s="285"/>
      <c r="E246" s="285"/>
      <c r="F246" s="285"/>
      <c r="G246" s="285"/>
      <c r="H246" s="285"/>
      <c r="I246" s="285"/>
      <c r="J246" s="285"/>
      <c r="K246" s="285"/>
      <c r="L246" s="285"/>
      <c r="M246" s="285"/>
      <c r="N246" s="285"/>
      <c r="O246" s="285"/>
      <c r="P246" s="285"/>
      <c r="Q246" s="285"/>
      <c r="R246" s="285"/>
      <c r="S246" s="285"/>
      <c r="T246" s="285"/>
      <c r="U246" s="285"/>
      <c r="V246" s="285"/>
      <c r="W246" s="285"/>
      <c r="X246" s="285"/>
      <c r="Y246" s="285"/>
      <c r="Z246" s="285"/>
      <c r="AA246" s="285"/>
      <c r="AB246" s="285"/>
      <c r="AC246" s="285"/>
      <c r="AD246" s="285"/>
      <c r="AF246" s="171"/>
      <c r="AG246" s="72" t="s">
        <v>761</v>
      </c>
      <c r="AH246" s="72" t="s">
        <v>762</v>
      </c>
      <c r="AI246" s="72"/>
      <c r="AJ246" s="72"/>
      <c r="AK246" s="72"/>
      <c r="AL246" s="72"/>
      <c r="AM246" s="72"/>
    </row>
    <row r="247" spans="1:39" s="103" customFormat="1" ht="15">
      <c r="A247" s="92"/>
      <c r="B247" s="128"/>
      <c r="C247" s="128"/>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F247" s="171"/>
      <c r="AG247" s="72">
        <f>COUNTBLANK(S249:AD253)</f>
        <v>60</v>
      </c>
      <c r="AH247" s="72">
        <v>60</v>
      </c>
      <c r="AI247" s="72"/>
      <c r="AJ247" s="72"/>
      <c r="AK247" s="72"/>
      <c r="AL247" s="72"/>
      <c r="AM247" s="72"/>
    </row>
    <row r="248" spans="1:39" s="103" customFormat="1" ht="48" customHeight="1">
      <c r="A248" s="92"/>
      <c r="B248" s="128"/>
      <c r="C248" s="313" t="s">
        <v>145</v>
      </c>
      <c r="D248" s="313"/>
      <c r="E248" s="313"/>
      <c r="F248" s="313"/>
      <c r="G248" s="313"/>
      <c r="H248" s="313"/>
      <c r="I248" s="313"/>
      <c r="J248" s="313"/>
      <c r="K248" s="313"/>
      <c r="L248" s="313"/>
      <c r="M248" s="313"/>
      <c r="N248" s="313"/>
      <c r="O248" s="313"/>
      <c r="P248" s="313"/>
      <c r="Q248" s="313"/>
      <c r="R248" s="313"/>
      <c r="S248" s="313" t="s">
        <v>146</v>
      </c>
      <c r="T248" s="313"/>
      <c r="U248" s="313"/>
      <c r="V248" s="313"/>
      <c r="W248" s="313"/>
      <c r="X248" s="313"/>
      <c r="Y248" s="313" t="s">
        <v>147</v>
      </c>
      <c r="Z248" s="313"/>
      <c r="AA248" s="313"/>
      <c r="AB248" s="313"/>
      <c r="AC248" s="313"/>
      <c r="AD248" s="313"/>
      <c r="AF248" s="171"/>
      <c r="AG248" s="72" t="s">
        <v>772</v>
      </c>
      <c r="AH248" s="72" t="s">
        <v>773</v>
      </c>
      <c r="AI248" s="72" t="s">
        <v>778</v>
      </c>
      <c r="AJ248" s="72"/>
      <c r="AK248" s="72"/>
      <c r="AL248" s="72"/>
      <c r="AM248" s="72"/>
    </row>
    <row r="249" spans="1:39" s="103" customFormat="1" ht="15">
      <c r="A249" s="93"/>
      <c r="B249" s="129"/>
      <c r="C249" s="96" t="s">
        <v>26</v>
      </c>
      <c r="D249" s="385" t="s">
        <v>148</v>
      </c>
      <c r="E249" s="385"/>
      <c r="F249" s="385"/>
      <c r="G249" s="385"/>
      <c r="H249" s="385"/>
      <c r="I249" s="385"/>
      <c r="J249" s="385"/>
      <c r="K249" s="385"/>
      <c r="L249" s="385"/>
      <c r="M249" s="385"/>
      <c r="N249" s="385"/>
      <c r="O249" s="385"/>
      <c r="P249" s="385"/>
      <c r="Q249" s="385"/>
      <c r="R249" s="385"/>
      <c r="S249" s="370"/>
      <c r="T249" s="370"/>
      <c r="U249" s="370"/>
      <c r="V249" s="370"/>
      <c r="W249" s="370"/>
      <c r="X249" s="370"/>
      <c r="Y249" s="370"/>
      <c r="Z249" s="370"/>
      <c r="AA249" s="370"/>
      <c r="AB249" s="370"/>
      <c r="AC249" s="370"/>
      <c r="AD249" s="370"/>
      <c r="AF249" s="171"/>
      <c r="AG249" s="72">
        <f>IF($AG$247=$AH$247,0,IF(OR(AND(S249=1,Y249=""),AND(S249="",Y249&lt;&gt;""),AND(S249="",Y249="")),1,0))</f>
        <v>0</v>
      </c>
      <c r="AH249" s="72"/>
      <c r="AI249" s="72">
        <f>IF(AND(S249&gt;1,Y249&lt;&gt;""),1,0)</f>
        <v>0</v>
      </c>
      <c r="AJ249" s="72"/>
      <c r="AK249" s="72"/>
      <c r="AL249" s="72"/>
      <c r="AM249" s="72"/>
    </row>
    <row r="250" spans="1:39" s="103" customFormat="1" ht="15">
      <c r="A250" s="93"/>
      <c r="B250" s="129"/>
      <c r="C250" s="96" t="s">
        <v>27</v>
      </c>
      <c r="D250" s="385" t="s">
        <v>149</v>
      </c>
      <c r="E250" s="385"/>
      <c r="F250" s="385"/>
      <c r="G250" s="385"/>
      <c r="H250" s="385"/>
      <c r="I250" s="385"/>
      <c r="J250" s="385"/>
      <c r="K250" s="385"/>
      <c r="L250" s="385"/>
      <c r="M250" s="385"/>
      <c r="N250" s="385"/>
      <c r="O250" s="385"/>
      <c r="P250" s="385"/>
      <c r="Q250" s="385"/>
      <c r="R250" s="385"/>
      <c r="S250" s="370"/>
      <c r="T250" s="370"/>
      <c r="U250" s="370"/>
      <c r="V250" s="370"/>
      <c r="W250" s="370"/>
      <c r="X250" s="370"/>
      <c r="Y250" s="370"/>
      <c r="Z250" s="370"/>
      <c r="AA250" s="370"/>
      <c r="AB250" s="370"/>
      <c r="AC250" s="370"/>
      <c r="AD250" s="370"/>
      <c r="AF250" s="171"/>
      <c r="AG250" s="72">
        <f t="shared" ref="AG250:AG253" si="3">IF($AG$247=$AH$247,0,IF(OR(AND(S250=1,Y250=""),AND(S250="",Y250&lt;&gt;""),AND(S250="",Y250="")),1,0))</f>
        <v>0</v>
      </c>
      <c r="AH250" s="72"/>
      <c r="AI250" s="72">
        <f t="shared" ref="AI250:AI253" si="4">IF(AND(S250&gt;1,Y250&lt;&gt;""),1,0)</f>
        <v>0</v>
      </c>
      <c r="AJ250" s="72"/>
      <c r="AK250" s="72"/>
      <c r="AL250" s="72"/>
      <c r="AM250" s="72"/>
    </row>
    <row r="251" spans="1:39" s="103" customFormat="1" ht="15">
      <c r="A251" s="93"/>
      <c r="B251" s="129"/>
      <c r="C251" s="96" t="s">
        <v>28</v>
      </c>
      <c r="D251" s="385" t="s">
        <v>150</v>
      </c>
      <c r="E251" s="385"/>
      <c r="F251" s="385"/>
      <c r="G251" s="385"/>
      <c r="H251" s="385"/>
      <c r="I251" s="385"/>
      <c r="J251" s="385"/>
      <c r="K251" s="385"/>
      <c r="L251" s="385"/>
      <c r="M251" s="385"/>
      <c r="N251" s="385"/>
      <c r="O251" s="385"/>
      <c r="P251" s="385"/>
      <c r="Q251" s="385"/>
      <c r="R251" s="385"/>
      <c r="S251" s="370"/>
      <c r="T251" s="370"/>
      <c r="U251" s="370"/>
      <c r="V251" s="370"/>
      <c r="W251" s="370"/>
      <c r="X251" s="370"/>
      <c r="Y251" s="370"/>
      <c r="Z251" s="370"/>
      <c r="AA251" s="370"/>
      <c r="AB251" s="370"/>
      <c r="AC251" s="370"/>
      <c r="AD251" s="370"/>
      <c r="AF251" s="171"/>
      <c r="AG251" s="72">
        <f t="shared" si="3"/>
        <v>0</v>
      </c>
      <c r="AH251" s="72"/>
      <c r="AI251" s="72">
        <f t="shared" si="4"/>
        <v>0</v>
      </c>
      <c r="AJ251" s="72"/>
      <c r="AK251" s="72"/>
      <c r="AL251" s="72"/>
      <c r="AM251" s="72"/>
    </row>
    <row r="252" spans="1:39" s="103" customFormat="1" ht="15">
      <c r="A252" s="93"/>
      <c r="B252" s="129"/>
      <c r="C252" s="96" t="s">
        <v>29</v>
      </c>
      <c r="D252" s="385" t="s">
        <v>151</v>
      </c>
      <c r="E252" s="385"/>
      <c r="F252" s="385"/>
      <c r="G252" s="385"/>
      <c r="H252" s="385"/>
      <c r="I252" s="385"/>
      <c r="J252" s="385"/>
      <c r="K252" s="385"/>
      <c r="L252" s="385"/>
      <c r="M252" s="385"/>
      <c r="N252" s="385"/>
      <c r="O252" s="385"/>
      <c r="P252" s="385"/>
      <c r="Q252" s="385"/>
      <c r="R252" s="385"/>
      <c r="S252" s="370"/>
      <c r="T252" s="370"/>
      <c r="U252" s="370"/>
      <c r="V252" s="370"/>
      <c r="W252" s="370"/>
      <c r="X252" s="370"/>
      <c r="Y252" s="370"/>
      <c r="Z252" s="370"/>
      <c r="AA252" s="370"/>
      <c r="AB252" s="370"/>
      <c r="AC252" s="370"/>
      <c r="AD252" s="370"/>
      <c r="AF252" s="171"/>
      <c r="AG252" s="72">
        <f t="shared" si="3"/>
        <v>0</v>
      </c>
      <c r="AH252" s="72"/>
      <c r="AI252" s="72">
        <f t="shared" si="4"/>
        <v>0</v>
      </c>
      <c r="AJ252" s="72"/>
      <c r="AK252" s="72"/>
      <c r="AL252" s="72"/>
      <c r="AM252" s="72"/>
    </row>
    <row r="253" spans="1:39" s="103" customFormat="1" ht="15">
      <c r="A253" s="93"/>
      <c r="B253" s="129"/>
      <c r="C253" s="96" t="s">
        <v>30</v>
      </c>
      <c r="D253" s="385" t="s">
        <v>152</v>
      </c>
      <c r="E253" s="385"/>
      <c r="F253" s="385"/>
      <c r="G253" s="385"/>
      <c r="H253" s="385"/>
      <c r="I253" s="385"/>
      <c r="J253" s="385"/>
      <c r="K253" s="385"/>
      <c r="L253" s="385"/>
      <c r="M253" s="385"/>
      <c r="N253" s="385"/>
      <c r="O253" s="385"/>
      <c r="P253" s="385"/>
      <c r="Q253" s="385"/>
      <c r="R253" s="385"/>
      <c r="S253" s="370"/>
      <c r="T253" s="370"/>
      <c r="U253" s="370"/>
      <c r="V253" s="370"/>
      <c r="W253" s="370"/>
      <c r="X253" s="370"/>
      <c r="Y253" s="370"/>
      <c r="Z253" s="370"/>
      <c r="AA253" s="370"/>
      <c r="AB253" s="370"/>
      <c r="AC253" s="370"/>
      <c r="AD253" s="370"/>
      <c r="AF253" s="171"/>
      <c r="AG253" s="72">
        <f t="shared" si="3"/>
        <v>0</v>
      </c>
      <c r="AH253" s="126">
        <f>IF(OR(AND(S253=1,F255=""),AND(F255&lt;&gt;"",S253&gt;1)),1,0)</f>
        <v>0</v>
      </c>
      <c r="AI253" s="72">
        <f t="shared" si="4"/>
        <v>0</v>
      </c>
      <c r="AJ253" s="72"/>
      <c r="AK253" s="72"/>
      <c r="AL253" s="72"/>
      <c r="AM253" s="72"/>
    </row>
    <row r="254" spans="1:39" s="103" customFormat="1" ht="15">
      <c r="A254" s="93"/>
      <c r="B254" s="129"/>
      <c r="C254" s="129"/>
      <c r="D254" s="129"/>
      <c r="E254" s="130"/>
      <c r="F254" s="130"/>
      <c r="G254" s="130"/>
      <c r="H254" s="130"/>
      <c r="I254" s="130"/>
      <c r="J254" s="130"/>
      <c r="K254" s="130"/>
      <c r="L254" s="130"/>
      <c r="M254" s="130"/>
      <c r="N254" s="130"/>
      <c r="O254" s="130"/>
      <c r="P254" s="130"/>
      <c r="Q254" s="130"/>
      <c r="R254" s="130"/>
      <c r="S254" s="130"/>
      <c r="T254" s="131"/>
      <c r="U254" s="132"/>
      <c r="V254" s="132"/>
      <c r="W254" s="132"/>
      <c r="X254" s="132"/>
      <c r="Y254" s="132"/>
      <c r="Z254" s="132"/>
      <c r="AA254" s="132"/>
      <c r="AB254" s="132"/>
      <c r="AC254" s="132"/>
      <c r="AD254" s="132"/>
      <c r="AF254" s="171"/>
      <c r="AG254" s="126">
        <f>SUM(AG249:AG253)</f>
        <v>0</v>
      </c>
      <c r="AH254" s="72"/>
      <c r="AI254" s="126">
        <f>SUM(AI249:AI253)</f>
        <v>0</v>
      </c>
      <c r="AJ254" s="72"/>
      <c r="AK254" s="72"/>
      <c r="AL254" s="72"/>
      <c r="AM254" s="72"/>
    </row>
    <row r="255" spans="1:39" s="103" customFormat="1" ht="45" customHeight="1">
      <c r="A255" s="93"/>
      <c r="B255" s="129"/>
      <c r="C255" s="337" t="s">
        <v>153</v>
      </c>
      <c r="D255" s="337"/>
      <c r="E255" s="337"/>
      <c r="F255" s="303"/>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304"/>
      <c r="AF255" s="171"/>
      <c r="AG255" s="72"/>
      <c r="AH255" s="72"/>
      <c r="AI255" s="72"/>
      <c r="AJ255" s="72"/>
      <c r="AK255" s="72"/>
      <c r="AL255" s="72"/>
      <c r="AM255" s="72"/>
    </row>
    <row r="256" spans="1:39" ht="15" customHeight="1"/>
    <row r="257" spans="1:39" s="103" customFormat="1" ht="24" customHeight="1">
      <c r="A257" s="108"/>
      <c r="B257" s="72"/>
      <c r="C257" s="285" t="s">
        <v>17</v>
      </c>
      <c r="D257" s="285"/>
      <c r="E257" s="285"/>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F257" s="171"/>
      <c r="AG257" s="72"/>
      <c r="AH257" s="72"/>
      <c r="AI257" s="72"/>
      <c r="AJ257" s="72"/>
      <c r="AK257" s="72"/>
      <c r="AL257" s="72"/>
      <c r="AM257" s="72"/>
    </row>
    <row r="258" spans="1:39" s="103" customFormat="1" ht="60" customHeight="1">
      <c r="A258" s="108"/>
      <c r="B258" s="72"/>
      <c r="C258" s="339"/>
      <c r="D258" s="339"/>
      <c r="E258" s="339"/>
      <c r="F258" s="339"/>
      <c r="G258" s="339"/>
      <c r="H258" s="339"/>
      <c r="I258" s="339"/>
      <c r="J258" s="339"/>
      <c r="K258" s="339"/>
      <c r="L258" s="339"/>
      <c r="M258" s="339"/>
      <c r="N258" s="339"/>
      <c r="O258" s="339"/>
      <c r="P258" s="339"/>
      <c r="Q258" s="339"/>
      <c r="R258" s="339"/>
      <c r="S258" s="339"/>
      <c r="T258" s="339"/>
      <c r="U258" s="339"/>
      <c r="V258" s="339"/>
      <c r="W258" s="339"/>
      <c r="X258" s="339"/>
      <c r="Y258" s="339"/>
      <c r="Z258" s="339"/>
      <c r="AA258" s="339"/>
      <c r="AB258" s="339"/>
      <c r="AC258" s="339"/>
      <c r="AD258" s="339"/>
      <c r="AF258" s="171"/>
      <c r="AG258" s="72"/>
      <c r="AH258" s="72"/>
      <c r="AI258" s="72"/>
      <c r="AJ258" s="72"/>
      <c r="AK258" s="72"/>
      <c r="AL258" s="72"/>
      <c r="AM258" s="72"/>
    </row>
    <row r="259" spans="1:39" ht="15" customHeight="1"/>
    <row r="260" spans="1:39" ht="15" customHeight="1">
      <c r="B260" s="338" t="str">
        <f>IF(AH253=0,"","Error: Debe especificar el otro medio.")</f>
        <v/>
      </c>
      <c r="C260" s="338"/>
      <c r="D260" s="338"/>
      <c r="E260" s="338"/>
      <c r="F260" s="338"/>
      <c r="G260" s="338"/>
      <c r="H260" s="338"/>
      <c r="I260" s="338"/>
      <c r="J260" s="338"/>
      <c r="K260" s="338"/>
      <c r="L260" s="338"/>
      <c r="M260" s="338"/>
      <c r="N260" s="338"/>
      <c r="O260" s="338"/>
      <c r="P260" s="338"/>
      <c r="Q260" s="338"/>
      <c r="R260" s="338"/>
      <c r="S260" s="338"/>
      <c r="T260" s="338"/>
      <c r="U260" s="338"/>
      <c r="V260" s="338"/>
      <c r="W260" s="338"/>
      <c r="X260" s="338"/>
      <c r="Y260" s="338"/>
      <c r="Z260" s="338"/>
      <c r="AA260" s="338"/>
      <c r="AB260" s="338"/>
      <c r="AC260" s="338"/>
      <c r="AD260" s="338"/>
    </row>
    <row r="261" spans="1:39" ht="15" customHeight="1">
      <c r="B261" s="338" t="str">
        <f>IF(AI254=0,"","Error: Verificar el codigo 2 o 9.")</f>
        <v/>
      </c>
      <c r="C261" s="338"/>
      <c r="D261" s="338"/>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8"/>
    </row>
    <row r="262" spans="1:39" ht="15" customHeight="1">
      <c r="B262" s="279" t="str">
        <f>IF(AG254=0,"","Error: Debe completar toda la información requerida.")</f>
        <v/>
      </c>
      <c r="C262" s="279"/>
      <c r="D262" s="279"/>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row>
    <row r="263" spans="1:39" ht="15" customHeight="1"/>
    <row r="264" spans="1:39" ht="15" customHeight="1" thickBot="1"/>
    <row r="265" spans="1:39" ht="15" customHeight="1" thickBot="1">
      <c r="A265" s="77"/>
      <c r="B265" s="328" t="s">
        <v>155</v>
      </c>
      <c r="C265" s="329"/>
      <c r="D265" s="329"/>
      <c r="E265" s="329"/>
      <c r="F265" s="329"/>
      <c r="G265" s="329"/>
      <c r="H265" s="329"/>
      <c r="I265" s="329"/>
      <c r="J265" s="329"/>
      <c r="K265" s="329"/>
      <c r="L265" s="329"/>
      <c r="M265" s="329"/>
      <c r="N265" s="329"/>
      <c r="O265" s="329"/>
      <c r="P265" s="329"/>
      <c r="Q265" s="329"/>
      <c r="R265" s="329"/>
      <c r="S265" s="329"/>
      <c r="T265" s="329"/>
      <c r="U265" s="329"/>
      <c r="V265" s="329"/>
      <c r="W265" s="329"/>
      <c r="X265" s="329"/>
      <c r="Y265" s="329"/>
      <c r="Z265" s="329"/>
      <c r="AA265" s="329"/>
      <c r="AB265" s="329"/>
      <c r="AC265" s="329"/>
      <c r="AD265" s="330"/>
    </row>
    <row r="266" spans="1:39" ht="15" customHeight="1">
      <c r="A266" s="103"/>
      <c r="B266" s="348" t="s">
        <v>395</v>
      </c>
      <c r="C266" s="306"/>
      <c r="D266" s="306"/>
      <c r="E266" s="306"/>
      <c r="F266" s="306"/>
      <c r="G266" s="306"/>
      <c r="H266" s="306"/>
      <c r="I266" s="306"/>
      <c r="J266" s="306"/>
      <c r="K266" s="306"/>
      <c r="L266" s="306"/>
      <c r="M266" s="306"/>
      <c r="N266" s="306"/>
      <c r="O266" s="306"/>
      <c r="P266" s="306"/>
      <c r="Q266" s="306"/>
      <c r="R266" s="306"/>
      <c r="S266" s="306"/>
      <c r="T266" s="306"/>
      <c r="U266" s="306"/>
      <c r="V266" s="306"/>
      <c r="W266" s="306"/>
      <c r="X266" s="306"/>
      <c r="Y266" s="306"/>
      <c r="Z266" s="306"/>
      <c r="AA266" s="306"/>
      <c r="AB266" s="306"/>
      <c r="AC266" s="306"/>
      <c r="AD266" s="349"/>
    </row>
    <row r="267" spans="1:39" ht="24" customHeight="1">
      <c r="A267" s="103"/>
      <c r="B267" s="101"/>
      <c r="C267" s="308" t="s">
        <v>640</v>
      </c>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50"/>
    </row>
    <row r="268" spans="1:39" ht="15" customHeight="1">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row>
    <row r="269" spans="1:39" s="84" customFormat="1" ht="48" customHeight="1">
      <c r="A269" s="92" t="s">
        <v>168</v>
      </c>
      <c r="B269" s="340" t="s">
        <v>641</v>
      </c>
      <c r="C269" s="340"/>
      <c r="D269" s="340"/>
      <c r="E269" s="340"/>
      <c r="F269" s="340"/>
      <c r="G269" s="340"/>
      <c r="H269" s="340"/>
      <c r="I269" s="340"/>
      <c r="J269" s="340"/>
      <c r="K269" s="340"/>
      <c r="L269" s="340"/>
      <c r="M269" s="340"/>
      <c r="N269" s="340"/>
      <c r="O269" s="340"/>
      <c r="P269" s="340"/>
      <c r="Q269" s="340"/>
      <c r="R269" s="340"/>
      <c r="S269" s="340"/>
      <c r="T269" s="340"/>
      <c r="U269" s="340"/>
      <c r="V269" s="340"/>
      <c r="W269" s="340"/>
      <c r="X269" s="340"/>
      <c r="Y269" s="340"/>
      <c r="Z269" s="340"/>
      <c r="AA269" s="340"/>
      <c r="AB269" s="340"/>
      <c r="AC269" s="340"/>
      <c r="AD269" s="340"/>
      <c r="AF269" s="171"/>
      <c r="AG269" s="72"/>
      <c r="AH269" s="72"/>
      <c r="AI269" s="72"/>
      <c r="AJ269" s="72"/>
      <c r="AK269" s="72"/>
      <c r="AL269" s="72"/>
      <c r="AM269" s="72"/>
    </row>
    <row r="270" spans="1:39" s="84" customFormat="1" ht="24" customHeight="1">
      <c r="A270" s="93"/>
      <c r="B270" s="118"/>
      <c r="C270" s="280" t="s">
        <v>156</v>
      </c>
      <c r="D270" s="280"/>
      <c r="E270" s="280"/>
      <c r="F270" s="280"/>
      <c r="G270" s="280"/>
      <c r="H270" s="280"/>
      <c r="I270" s="280"/>
      <c r="J270" s="280"/>
      <c r="K270" s="280"/>
      <c r="L270" s="280"/>
      <c r="M270" s="280"/>
      <c r="N270" s="280"/>
      <c r="O270" s="280"/>
      <c r="P270" s="280"/>
      <c r="Q270" s="280"/>
      <c r="R270" s="280"/>
      <c r="S270" s="280"/>
      <c r="T270" s="280"/>
      <c r="U270" s="280"/>
      <c r="V270" s="280"/>
      <c r="W270" s="280"/>
      <c r="X270" s="280"/>
      <c r="Y270" s="280"/>
      <c r="Z270" s="280"/>
      <c r="AA270" s="280"/>
      <c r="AB270" s="280"/>
      <c r="AC270" s="280"/>
      <c r="AD270" s="280"/>
      <c r="AF270" s="171"/>
      <c r="AG270" s="72"/>
      <c r="AH270" s="72"/>
      <c r="AI270" s="72"/>
      <c r="AJ270" s="72"/>
      <c r="AK270" s="72"/>
      <c r="AL270" s="72"/>
      <c r="AM270" s="72"/>
    </row>
    <row r="271" spans="1:39" s="84" customFormat="1" ht="48" customHeight="1">
      <c r="A271" s="93"/>
      <c r="C271" s="285" t="s">
        <v>157</v>
      </c>
      <c r="D271" s="285"/>
      <c r="E271" s="285"/>
      <c r="F271" s="285"/>
      <c r="G271" s="285"/>
      <c r="H271" s="285"/>
      <c r="I271" s="285"/>
      <c r="J271" s="285"/>
      <c r="K271" s="285"/>
      <c r="L271" s="285"/>
      <c r="M271" s="285"/>
      <c r="N271" s="285"/>
      <c r="O271" s="285"/>
      <c r="P271" s="285"/>
      <c r="Q271" s="285"/>
      <c r="R271" s="285"/>
      <c r="S271" s="285"/>
      <c r="T271" s="285"/>
      <c r="U271" s="285"/>
      <c r="V271" s="285"/>
      <c r="W271" s="285"/>
      <c r="X271" s="285"/>
      <c r="Y271" s="285"/>
      <c r="Z271" s="285"/>
      <c r="AA271" s="285"/>
      <c r="AB271" s="285"/>
      <c r="AC271" s="285"/>
      <c r="AD271" s="285"/>
      <c r="AF271" s="171"/>
      <c r="AG271" s="72"/>
      <c r="AH271" s="72"/>
      <c r="AI271" s="72"/>
      <c r="AJ271" s="72"/>
      <c r="AK271" s="72"/>
      <c r="AL271" s="72"/>
      <c r="AM271" s="72"/>
    </row>
    <row r="272" spans="1:39" s="84" customFormat="1" ht="24" customHeight="1">
      <c r="A272" s="93"/>
      <c r="C272" s="285" t="s">
        <v>607</v>
      </c>
      <c r="D272" s="285"/>
      <c r="E272" s="285"/>
      <c r="F272" s="285"/>
      <c r="G272" s="285"/>
      <c r="H272" s="285"/>
      <c r="I272" s="285"/>
      <c r="J272" s="285"/>
      <c r="K272" s="285"/>
      <c r="L272" s="285"/>
      <c r="M272" s="285"/>
      <c r="N272" s="285"/>
      <c r="O272" s="285"/>
      <c r="P272" s="285"/>
      <c r="Q272" s="285"/>
      <c r="R272" s="285"/>
      <c r="S272" s="285"/>
      <c r="T272" s="285"/>
      <c r="U272" s="285"/>
      <c r="V272" s="285"/>
      <c r="W272" s="285"/>
      <c r="X272" s="285"/>
      <c r="Y272" s="285"/>
      <c r="Z272" s="285"/>
      <c r="AA272" s="285"/>
      <c r="AB272" s="285"/>
      <c r="AC272" s="285"/>
      <c r="AD272" s="285"/>
      <c r="AF272" s="171"/>
      <c r="AG272" s="72" t="s">
        <v>761</v>
      </c>
      <c r="AH272" s="72" t="s">
        <v>762</v>
      </c>
      <c r="AI272" s="72"/>
      <c r="AJ272" s="72"/>
      <c r="AK272" s="72"/>
      <c r="AL272" s="72"/>
      <c r="AM272" s="72"/>
    </row>
    <row r="273" spans="1:39" s="84" customFormat="1" ht="15" customHeight="1">
      <c r="A273" s="93"/>
      <c r="AF273" s="171"/>
      <c r="AG273" s="72">
        <f>COUNTBLANK(S275:AD280)</f>
        <v>72</v>
      </c>
      <c r="AH273" s="72">
        <v>72</v>
      </c>
      <c r="AI273" s="72"/>
      <c r="AJ273" s="72"/>
      <c r="AK273" s="72"/>
      <c r="AL273" s="72"/>
      <c r="AM273" s="72"/>
    </row>
    <row r="274" spans="1:39" s="84" customFormat="1" ht="77.25" customHeight="1">
      <c r="A274" s="93"/>
      <c r="C274" s="313" t="s">
        <v>158</v>
      </c>
      <c r="D274" s="313"/>
      <c r="E274" s="313"/>
      <c r="F274" s="313"/>
      <c r="G274" s="313"/>
      <c r="H274" s="313"/>
      <c r="I274" s="313"/>
      <c r="J274" s="313"/>
      <c r="K274" s="313"/>
      <c r="L274" s="313"/>
      <c r="M274" s="313"/>
      <c r="N274" s="313"/>
      <c r="O274" s="313"/>
      <c r="P274" s="313"/>
      <c r="Q274" s="313"/>
      <c r="R274" s="313"/>
      <c r="S274" s="313" t="s">
        <v>159</v>
      </c>
      <c r="T274" s="313"/>
      <c r="U274" s="313"/>
      <c r="V274" s="313"/>
      <c r="W274" s="313"/>
      <c r="X274" s="313"/>
      <c r="Y274" s="313" t="s">
        <v>160</v>
      </c>
      <c r="Z274" s="313"/>
      <c r="AA274" s="313"/>
      <c r="AB274" s="313"/>
      <c r="AC274" s="313"/>
      <c r="AD274" s="313"/>
      <c r="AF274" s="171"/>
      <c r="AG274" s="72" t="s">
        <v>772</v>
      </c>
      <c r="AH274" s="72"/>
      <c r="AI274" s="72" t="s">
        <v>773</v>
      </c>
      <c r="AJ274" s="72" t="s">
        <v>778</v>
      </c>
      <c r="AK274" s="72"/>
      <c r="AL274" s="72"/>
      <c r="AM274" s="72"/>
    </row>
    <row r="275" spans="1:39" s="84" customFormat="1" ht="15" customHeight="1">
      <c r="A275" s="93"/>
      <c r="C275" s="100" t="s">
        <v>26</v>
      </c>
      <c r="D275" s="395" t="s">
        <v>161</v>
      </c>
      <c r="E275" s="394"/>
      <c r="F275" s="394"/>
      <c r="G275" s="394"/>
      <c r="H275" s="394"/>
      <c r="I275" s="394"/>
      <c r="J275" s="394"/>
      <c r="K275" s="394"/>
      <c r="L275" s="394"/>
      <c r="M275" s="394"/>
      <c r="N275" s="394"/>
      <c r="O275" s="394"/>
      <c r="P275" s="394"/>
      <c r="Q275" s="394"/>
      <c r="R275" s="394"/>
      <c r="S275" s="303"/>
      <c r="T275" s="227"/>
      <c r="U275" s="227"/>
      <c r="V275" s="227"/>
      <c r="W275" s="227"/>
      <c r="X275" s="304"/>
      <c r="Y275" s="303"/>
      <c r="Z275" s="227"/>
      <c r="AA275" s="227"/>
      <c r="AB275" s="227"/>
      <c r="AC275" s="227"/>
      <c r="AD275" s="304"/>
      <c r="AF275" s="171"/>
      <c r="AG275" s="72">
        <f>IF($AG$273=$AH$273,0,IF(OR(AND(S275=1,Y275=""),AND(S275="",Y275&lt;&gt;""),AND(S275="",Y275="")),1,0))</f>
        <v>0</v>
      </c>
      <c r="AH275" s="172"/>
      <c r="AI275" s="72"/>
      <c r="AJ275" s="72">
        <f>IF(AND(S275&gt;1,Y275&lt;&gt;""),1,0)</f>
        <v>0</v>
      </c>
      <c r="AK275" s="72"/>
      <c r="AL275" s="174"/>
      <c r="AM275" s="72"/>
    </row>
    <row r="276" spans="1:39" s="84" customFormat="1" ht="15" customHeight="1">
      <c r="A276" s="93"/>
      <c r="C276" s="133" t="s">
        <v>27</v>
      </c>
      <c r="D276" s="393" t="s">
        <v>162</v>
      </c>
      <c r="E276" s="394"/>
      <c r="F276" s="394"/>
      <c r="G276" s="394"/>
      <c r="H276" s="394"/>
      <c r="I276" s="394"/>
      <c r="J276" s="394"/>
      <c r="K276" s="394"/>
      <c r="L276" s="394"/>
      <c r="M276" s="394"/>
      <c r="N276" s="394"/>
      <c r="O276" s="394"/>
      <c r="P276" s="394"/>
      <c r="Q276" s="394"/>
      <c r="R276" s="394"/>
      <c r="S276" s="303"/>
      <c r="T276" s="227"/>
      <c r="U276" s="227"/>
      <c r="V276" s="227"/>
      <c r="W276" s="227"/>
      <c r="X276" s="304"/>
      <c r="Y276" s="303"/>
      <c r="Z276" s="227"/>
      <c r="AA276" s="227"/>
      <c r="AB276" s="227"/>
      <c r="AC276" s="227"/>
      <c r="AD276" s="304"/>
      <c r="AF276" s="171"/>
      <c r="AG276" s="72">
        <f t="shared" ref="AG276:AG280" si="5">IF($AG$273=$AH$273,0,IF(OR(AND(S276=1,Y276=""),AND(S276="",Y276&lt;&gt;""),AND(S276="",Y276="")),1,0))</f>
        <v>0</v>
      </c>
      <c r="AH276" s="172"/>
      <c r="AI276" s="72"/>
      <c r="AJ276" s="72">
        <f t="shared" ref="AJ276:AJ280" si="6">IF(AND(S276&gt;1,Y276&lt;&gt;""),1,0)</f>
        <v>0</v>
      </c>
      <c r="AK276" s="72"/>
      <c r="AL276" s="72"/>
      <c r="AM276" s="72"/>
    </row>
    <row r="277" spans="1:39" s="84" customFormat="1" ht="15" customHeight="1">
      <c r="A277" s="93"/>
      <c r="C277" s="133" t="s">
        <v>28</v>
      </c>
      <c r="D277" s="393" t="s">
        <v>163</v>
      </c>
      <c r="E277" s="394"/>
      <c r="F277" s="394"/>
      <c r="G277" s="394"/>
      <c r="H277" s="394"/>
      <c r="I277" s="394"/>
      <c r="J277" s="394"/>
      <c r="K277" s="394"/>
      <c r="L277" s="394"/>
      <c r="M277" s="394"/>
      <c r="N277" s="394"/>
      <c r="O277" s="394"/>
      <c r="P277" s="394"/>
      <c r="Q277" s="394"/>
      <c r="R277" s="394"/>
      <c r="S277" s="303"/>
      <c r="T277" s="227"/>
      <c r="U277" s="227"/>
      <c r="V277" s="227"/>
      <c r="W277" s="227"/>
      <c r="X277" s="304"/>
      <c r="Y277" s="303"/>
      <c r="Z277" s="227"/>
      <c r="AA277" s="227"/>
      <c r="AB277" s="227"/>
      <c r="AC277" s="227"/>
      <c r="AD277" s="304"/>
      <c r="AF277" s="171"/>
      <c r="AG277" s="72">
        <f t="shared" si="5"/>
        <v>0</v>
      </c>
      <c r="AH277" s="172"/>
      <c r="AI277" s="72"/>
      <c r="AJ277" s="72">
        <f t="shared" si="6"/>
        <v>0</v>
      </c>
      <c r="AK277" s="72"/>
      <c r="AL277" s="72"/>
      <c r="AM277" s="72"/>
    </row>
    <row r="278" spans="1:39" s="84" customFormat="1" ht="15" customHeight="1">
      <c r="A278" s="93"/>
      <c r="C278" s="133" t="s">
        <v>29</v>
      </c>
      <c r="D278" s="393" t="s">
        <v>164</v>
      </c>
      <c r="E278" s="394"/>
      <c r="F278" s="394"/>
      <c r="G278" s="394"/>
      <c r="H278" s="394"/>
      <c r="I278" s="394"/>
      <c r="J278" s="394"/>
      <c r="K278" s="394"/>
      <c r="L278" s="394"/>
      <c r="M278" s="394"/>
      <c r="N278" s="394"/>
      <c r="O278" s="394"/>
      <c r="P278" s="394"/>
      <c r="Q278" s="394"/>
      <c r="R278" s="394"/>
      <c r="S278" s="303"/>
      <c r="T278" s="227"/>
      <c r="U278" s="227"/>
      <c r="V278" s="227"/>
      <c r="W278" s="227"/>
      <c r="X278" s="304"/>
      <c r="Y278" s="303"/>
      <c r="Z278" s="227"/>
      <c r="AA278" s="227"/>
      <c r="AB278" s="227"/>
      <c r="AC278" s="227"/>
      <c r="AD278" s="304"/>
      <c r="AF278" s="171"/>
      <c r="AG278" s="72">
        <f t="shared" si="5"/>
        <v>0</v>
      </c>
      <c r="AH278" s="172"/>
      <c r="AI278" s="72"/>
      <c r="AJ278" s="72">
        <f t="shared" si="6"/>
        <v>0</v>
      </c>
      <c r="AK278" s="72"/>
      <c r="AL278" s="72"/>
      <c r="AM278" s="72"/>
    </row>
    <row r="279" spans="1:39" s="84" customFormat="1" ht="15" customHeight="1">
      <c r="A279" s="93"/>
      <c r="C279" s="133" t="s">
        <v>30</v>
      </c>
      <c r="D279" s="393" t="s">
        <v>165</v>
      </c>
      <c r="E279" s="394"/>
      <c r="F279" s="394"/>
      <c r="G279" s="394"/>
      <c r="H279" s="394"/>
      <c r="I279" s="394"/>
      <c r="J279" s="394"/>
      <c r="K279" s="394"/>
      <c r="L279" s="394"/>
      <c r="M279" s="394"/>
      <c r="N279" s="394"/>
      <c r="O279" s="394"/>
      <c r="P279" s="394"/>
      <c r="Q279" s="394"/>
      <c r="R279" s="394"/>
      <c r="S279" s="303"/>
      <c r="T279" s="227"/>
      <c r="U279" s="227"/>
      <c r="V279" s="227"/>
      <c r="W279" s="227"/>
      <c r="X279" s="304"/>
      <c r="Y279" s="303"/>
      <c r="Z279" s="227"/>
      <c r="AA279" s="227"/>
      <c r="AB279" s="227"/>
      <c r="AC279" s="227"/>
      <c r="AD279" s="304"/>
      <c r="AF279" s="171"/>
      <c r="AG279" s="72">
        <f t="shared" si="5"/>
        <v>0</v>
      </c>
      <c r="AH279" s="172"/>
      <c r="AI279" s="72"/>
      <c r="AJ279" s="72">
        <f t="shared" si="6"/>
        <v>0</v>
      </c>
      <c r="AK279" s="72"/>
      <c r="AL279" s="72"/>
      <c r="AM279" s="72"/>
    </row>
    <row r="280" spans="1:39" s="84" customFormat="1" ht="15" customHeight="1">
      <c r="A280" s="93"/>
      <c r="C280" s="133" t="s">
        <v>31</v>
      </c>
      <c r="D280" s="393" t="s">
        <v>166</v>
      </c>
      <c r="E280" s="394"/>
      <c r="F280" s="394"/>
      <c r="G280" s="394"/>
      <c r="H280" s="394"/>
      <c r="I280" s="394"/>
      <c r="J280" s="394"/>
      <c r="K280" s="394"/>
      <c r="L280" s="394"/>
      <c r="M280" s="394"/>
      <c r="N280" s="394"/>
      <c r="O280" s="394"/>
      <c r="P280" s="394"/>
      <c r="Q280" s="394"/>
      <c r="R280" s="394"/>
      <c r="S280" s="303"/>
      <c r="T280" s="227"/>
      <c r="U280" s="227"/>
      <c r="V280" s="227"/>
      <c r="W280" s="227"/>
      <c r="X280" s="304"/>
      <c r="Y280" s="303"/>
      <c r="Z280" s="227"/>
      <c r="AA280" s="227"/>
      <c r="AB280" s="227"/>
      <c r="AC280" s="227"/>
      <c r="AD280" s="304"/>
      <c r="AF280" s="171"/>
      <c r="AG280" s="72">
        <f t="shared" si="5"/>
        <v>0</v>
      </c>
      <c r="AH280" s="172"/>
      <c r="AI280" s="126">
        <f>IF(OR(AND(S280=1,F282=""),AND(F282&lt;&gt;"",S280&lt;&gt;1)),1,0)</f>
        <v>0</v>
      </c>
      <c r="AJ280" s="72">
        <f t="shared" si="6"/>
        <v>0</v>
      </c>
      <c r="AK280" s="72"/>
      <c r="AL280" s="72"/>
      <c r="AM280" s="72"/>
    </row>
    <row r="281" spans="1:39" s="84" customFormat="1" ht="15" customHeight="1">
      <c r="A281" s="93"/>
      <c r="AF281" s="171"/>
      <c r="AG281" s="126">
        <f>SUM(AG275:AG280)</f>
        <v>0</v>
      </c>
      <c r="AH281" s="126"/>
      <c r="AI281" s="72"/>
      <c r="AJ281" s="126">
        <f>SUM(AJ275:AJ280)</f>
        <v>0</v>
      </c>
      <c r="AK281" s="72"/>
      <c r="AL281" s="72"/>
      <c r="AM281" s="72"/>
    </row>
    <row r="282" spans="1:39" s="84" customFormat="1" ht="45" customHeight="1">
      <c r="A282" s="93"/>
      <c r="C282" s="337" t="s">
        <v>167</v>
      </c>
      <c r="D282" s="337"/>
      <c r="E282" s="396"/>
      <c r="F282" s="370"/>
      <c r="G282" s="370"/>
      <c r="H282" s="370"/>
      <c r="I282" s="370"/>
      <c r="J282" s="370"/>
      <c r="K282" s="370"/>
      <c r="L282" s="370"/>
      <c r="M282" s="370"/>
      <c r="N282" s="370"/>
      <c r="O282" s="370"/>
      <c r="P282" s="370"/>
      <c r="Q282" s="370"/>
      <c r="R282" s="370"/>
      <c r="S282" s="370"/>
      <c r="T282" s="370"/>
      <c r="U282" s="370"/>
      <c r="V282" s="370"/>
      <c r="W282" s="370"/>
      <c r="X282" s="370"/>
      <c r="Y282" s="370"/>
      <c r="Z282" s="370"/>
      <c r="AA282" s="370"/>
      <c r="AB282" s="370"/>
      <c r="AC282" s="370"/>
      <c r="AD282" s="370"/>
      <c r="AF282" s="171"/>
      <c r="AG282" s="72"/>
      <c r="AH282" s="72"/>
      <c r="AI282" s="72"/>
      <c r="AJ282" s="72"/>
      <c r="AK282" s="72"/>
      <c r="AL282" s="72"/>
      <c r="AM282" s="72"/>
    </row>
    <row r="283" spans="1:39" s="84" customFormat="1" ht="15" customHeight="1">
      <c r="A283" s="93"/>
      <c r="AF283" s="171"/>
      <c r="AG283" s="72"/>
      <c r="AH283" s="72"/>
      <c r="AI283" s="72"/>
      <c r="AJ283" s="72"/>
      <c r="AK283" s="72"/>
      <c r="AL283" s="72"/>
      <c r="AM283" s="72"/>
    </row>
    <row r="284" spans="1:39" s="84" customFormat="1" ht="24" customHeight="1">
      <c r="A284" s="93"/>
      <c r="C284" s="285" t="s">
        <v>17</v>
      </c>
      <c r="D284" s="285"/>
      <c r="E284" s="285"/>
      <c r="F284" s="285"/>
      <c r="G284" s="285"/>
      <c r="H284" s="285"/>
      <c r="I284" s="285"/>
      <c r="J284" s="285"/>
      <c r="K284" s="285"/>
      <c r="L284" s="285"/>
      <c r="M284" s="285"/>
      <c r="N284" s="285"/>
      <c r="O284" s="285"/>
      <c r="P284" s="285"/>
      <c r="Q284" s="285"/>
      <c r="R284" s="285"/>
      <c r="S284" s="285"/>
      <c r="T284" s="285"/>
      <c r="U284" s="285"/>
      <c r="V284" s="285"/>
      <c r="W284" s="285"/>
      <c r="X284" s="285"/>
      <c r="Y284" s="285"/>
      <c r="Z284" s="285"/>
      <c r="AA284" s="285"/>
      <c r="AB284" s="285"/>
      <c r="AC284" s="285"/>
      <c r="AD284" s="285"/>
      <c r="AF284" s="171"/>
      <c r="AG284" s="72"/>
      <c r="AH284" s="72"/>
      <c r="AI284" s="72"/>
      <c r="AJ284" s="72"/>
      <c r="AK284" s="72"/>
      <c r="AL284" s="72"/>
      <c r="AM284" s="72"/>
    </row>
    <row r="285" spans="1:39" s="84" customFormat="1" ht="60" customHeight="1">
      <c r="A285" s="93"/>
      <c r="C285" s="321"/>
      <c r="D285" s="321"/>
      <c r="E285" s="321"/>
      <c r="F285" s="321"/>
      <c r="G285" s="321"/>
      <c r="H285" s="321"/>
      <c r="I285" s="321"/>
      <c r="J285" s="321"/>
      <c r="K285" s="321"/>
      <c r="L285" s="321"/>
      <c r="M285" s="321"/>
      <c r="N285" s="321"/>
      <c r="O285" s="321"/>
      <c r="P285" s="321"/>
      <c r="Q285" s="321"/>
      <c r="R285" s="321"/>
      <c r="S285" s="321"/>
      <c r="T285" s="321"/>
      <c r="U285" s="321"/>
      <c r="V285" s="321"/>
      <c r="W285" s="321"/>
      <c r="X285" s="321"/>
      <c r="Y285" s="321"/>
      <c r="Z285" s="321"/>
      <c r="AA285" s="321"/>
      <c r="AB285" s="321"/>
      <c r="AC285" s="321"/>
      <c r="AD285" s="321"/>
      <c r="AF285" s="171"/>
      <c r="AG285" s="72"/>
      <c r="AH285" s="72"/>
      <c r="AI285" s="72"/>
      <c r="AJ285" s="72"/>
      <c r="AK285" s="72"/>
      <c r="AL285" s="72"/>
      <c r="AM285" s="72"/>
    </row>
    <row r="286" spans="1:39" ht="15" customHeight="1"/>
    <row r="287" spans="1:39" ht="15" customHeight="1">
      <c r="B287" s="338" t="str">
        <f>IF(AI280=0,"","Error: Debe especificar la otra materia.")</f>
        <v/>
      </c>
      <c r="C287" s="338"/>
      <c r="D287" s="338"/>
      <c r="E287" s="338"/>
      <c r="F287" s="338"/>
      <c r="G287" s="338"/>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8"/>
    </row>
    <row r="288" spans="1:39" ht="15" customHeight="1">
      <c r="B288" s="338"/>
      <c r="C288" s="338"/>
      <c r="D288" s="338"/>
      <c r="E288" s="338"/>
      <c r="F288" s="338"/>
      <c r="G288" s="338"/>
      <c r="H288" s="338"/>
      <c r="I288" s="338"/>
      <c r="J288" s="338"/>
      <c r="K288" s="338"/>
      <c r="L288" s="338"/>
      <c r="M288" s="338"/>
      <c r="N288" s="338"/>
      <c r="O288" s="338"/>
      <c r="P288" s="338"/>
      <c r="Q288" s="338"/>
      <c r="R288" s="338"/>
      <c r="S288" s="338"/>
      <c r="T288" s="338"/>
      <c r="U288" s="338"/>
      <c r="V288" s="338"/>
      <c r="W288" s="338"/>
      <c r="X288" s="338"/>
      <c r="Y288" s="338"/>
      <c r="Z288" s="338"/>
      <c r="AA288" s="338"/>
      <c r="AB288" s="338"/>
      <c r="AC288" s="338"/>
      <c r="AD288" s="338"/>
    </row>
    <row r="289" spans="1:39" ht="15" customHeight="1">
      <c r="B289" s="338" t="str">
        <f>IF(AJ281=0,"","Error: Verificar el codigo 2 o 9.")</f>
        <v/>
      </c>
      <c r="C289" s="338"/>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row>
    <row r="290" spans="1:39" ht="15" customHeight="1">
      <c r="B290" s="279" t="str">
        <f>IF(AG281=0,"","Error: Debe completar toda la información requerida.")</f>
        <v/>
      </c>
      <c r="C290" s="279"/>
      <c r="D290" s="279"/>
      <c r="E290" s="279"/>
      <c r="F290" s="279"/>
      <c r="G290" s="279"/>
      <c r="H290" s="279"/>
      <c r="I290" s="279"/>
      <c r="J290" s="279"/>
      <c r="K290" s="279"/>
      <c r="L290" s="279"/>
      <c r="M290" s="279"/>
      <c r="N290" s="279"/>
      <c r="O290" s="279"/>
      <c r="P290" s="279"/>
      <c r="Q290" s="279"/>
      <c r="R290" s="279"/>
      <c r="S290" s="279"/>
      <c r="T290" s="279"/>
      <c r="U290" s="279"/>
      <c r="V290" s="279"/>
      <c r="W290" s="279"/>
      <c r="X290" s="279"/>
      <c r="Y290" s="279"/>
      <c r="Z290" s="279"/>
      <c r="AA290" s="279"/>
      <c r="AB290" s="279"/>
      <c r="AC290" s="279"/>
      <c r="AD290" s="279"/>
    </row>
    <row r="291" spans="1:39" ht="15" customHeight="1"/>
    <row r="292" spans="1:39" s="103" customFormat="1" ht="15" customHeight="1">
      <c r="A292" s="92" t="s">
        <v>171</v>
      </c>
      <c r="B292" s="397" t="s">
        <v>169</v>
      </c>
      <c r="C292" s="397"/>
      <c r="D292" s="397"/>
      <c r="E292" s="397"/>
      <c r="F292" s="397"/>
      <c r="G292" s="397"/>
      <c r="H292" s="397"/>
      <c r="I292" s="397"/>
      <c r="J292" s="397"/>
      <c r="K292" s="397"/>
      <c r="L292" s="397"/>
      <c r="M292" s="397"/>
      <c r="N292" s="397"/>
      <c r="O292" s="397"/>
      <c r="P292" s="397"/>
      <c r="Q292" s="397"/>
      <c r="R292" s="397"/>
      <c r="S292" s="397"/>
      <c r="T292" s="397"/>
      <c r="U292" s="397"/>
      <c r="V292" s="397"/>
      <c r="W292" s="397"/>
      <c r="X292" s="397"/>
      <c r="Y292" s="397"/>
      <c r="Z292" s="397"/>
      <c r="AA292" s="397"/>
      <c r="AB292" s="397"/>
      <c r="AC292" s="397"/>
      <c r="AD292" s="397"/>
      <c r="AF292" s="171"/>
      <c r="AG292" s="72" t="s">
        <v>761</v>
      </c>
      <c r="AH292" s="72" t="s">
        <v>762</v>
      </c>
      <c r="AI292" s="72" t="s">
        <v>776</v>
      </c>
      <c r="AJ292" s="72"/>
      <c r="AK292" s="72"/>
      <c r="AL292" s="72"/>
      <c r="AM292" s="72"/>
    </row>
    <row r="293" spans="1:39" s="103" customFormat="1" ht="15" customHeight="1" thickBot="1">
      <c r="A293" s="92"/>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F293" s="171"/>
      <c r="AG293" s="72">
        <f>COUNTBLANK(C294)+COUNTBLANK(E296)+COUNTBLANK(E298)</f>
        <v>3</v>
      </c>
      <c r="AH293" s="72">
        <v>3</v>
      </c>
      <c r="AI293" s="72">
        <v>0</v>
      </c>
      <c r="AJ293" s="72"/>
      <c r="AK293" s="72"/>
      <c r="AL293" s="72"/>
      <c r="AM293" s="72"/>
    </row>
    <row r="294" spans="1:39" s="103" customFormat="1" ht="15" customHeight="1" thickBot="1">
      <c r="A294" s="92"/>
      <c r="B294" s="123"/>
      <c r="C294" s="359"/>
      <c r="D294" s="360"/>
      <c r="E294" s="360"/>
      <c r="F294" s="361"/>
      <c r="G294" s="114" t="s">
        <v>170</v>
      </c>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F294" s="171"/>
      <c r="AG294" s="72" t="s">
        <v>177</v>
      </c>
      <c r="AH294" s="72" t="s">
        <v>763</v>
      </c>
      <c r="AI294" s="72" t="s">
        <v>764</v>
      </c>
      <c r="AJ294" s="72" t="s">
        <v>765</v>
      </c>
      <c r="AK294" s="72"/>
      <c r="AL294" s="72"/>
      <c r="AM294" s="72"/>
    </row>
    <row r="295" spans="1:39" s="103" customFormat="1" ht="15" customHeight="1">
      <c r="A295" s="92"/>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F295" s="171"/>
      <c r="AG295" s="72">
        <f>C294</f>
        <v>0</v>
      </c>
      <c r="AH295" s="72">
        <f>COUNTIF(E296,"NS")+COUNTIF(E298,"NS")</f>
        <v>0</v>
      </c>
      <c r="AI295" s="72">
        <f>SUM(E296,E298)</f>
        <v>0</v>
      </c>
      <c r="AJ295" s="126">
        <f>IF($AG$293=3,0,IF(OR(AND(AG295=0,AH295&gt;0),AND(AG295="NS",AI295&gt;0),AND(AG295="NS",AH295=0,AI295=0)),1,IF(OR(AND(AG295&gt;0,AH295=2),AND(AG295="NS",AH295=2),AND(AG295="NS",AI295=0,AH295&gt;0),AG295=AI295),0,1)))</f>
        <v>0</v>
      </c>
      <c r="AK295" s="72"/>
      <c r="AL295" s="72"/>
      <c r="AM295" s="72"/>
    </row>
    <row r="296" spans="1:39" s="103" customFormat="1" ht="15" customHeight="1">
      <c r="A296" s="108"/>
      <c r="B296" s="72"/>
      <c r="C296" s="72"/>
      <c r="D296" s="72"/>
      <c r="E296" s="370"/>
      <c r="F296" s="370"/>
      <c r="G296" s="370"/>
      <c r="H296" s="370"/>
      <c r="I296" s="94" t="s">
        <v>96</v>
      </c>
      <c r="J296" s="72"/>
      <c r="K296" s="72"/>
      <c r="L296" s="72"/>
      <c r="M296" s="72"/>
      <c r="N296" s="72"/>
      <c r="O296" s="72"/>
      <c r="P296" s="72"/>
      <c r="Q296" s="72"/>
      <c r="R296" s="72"/>
      <c r="S296" s="72"/>
      <c r="T296" s="72"/>
      <c r="U296" s="72"/>
      <c r="V296" s="72"/>
      <c r="W296" s="72"/>
      <c r="X296" s="72"/>
      <c r="Y296" s="72"/>
      <c r="Z296" s="72"/>
      <c r="AA296" s="72"/>
      <c r="AB296" s="72"/>
      <c r="AC296" s="72"/>
      <c r="AD296" s="72"/>
      <c r="AF296" s="171"/>
      <c r="AG296" s="72"/>
      <c r="AH296" s="72"/>
      <c r="AI296" s="72"/>
      <c r="AJ296" s="72"/>
      <c r="AK296" s="72"/>
      <c r="AL296" s="72"/>
      <c r="AM296" s="72"/>
    </row>
    <row r="297" spans="1:39" s="103" customFormat="1" ht="15" customHeight="1">
      <c r="A297" s="108"/>
      <c r="B297" s="72"/>
      <c r="C297" s="72"/>
      <c r="D297" s="72"/>
      <c r="E297" s="72"/>
      <c r="F297" s="72"/>
      <c r="G297" s="72"/>
      <c r="H297" s="72"/>
      <c r="I297" s="94"/>
      <c r="J297" s="72"/>
      <c r="K297" s="72"/>
      <c r="L297" s="72"/>
      <c r="M297" s="72"/>
      <c r="N297" s="72"/>
      <c r="O297" s="72"/>
      <c r="P297" s="72"/>
      <c r="Q297" s="72"/>
      <c r="R297" s="72"/>
      <c r="S297" s="72"/>
      <c r="T297" s="72"/>
      <c r="U297" s="72"/>
      <c r="V297" s="72"/>
      <c r="W297" s="72"/>
      <c r="X297" s="72"/>
      <c r="Y297" s="72"/>
      <c r="Z297" s="72"/>
      <c r="AA297" s="72"/>
      <c r="AB297" s="72"/>
      <c r="AC297" s="72"/>
      <c r="AD297" s="72"/>
      <c r="AF297" s="171"/>
      <c r="AG297" s="72"/>
      <c r="AH297" s="72"/>
      <c r="AI297" s="72"/>
      <c r="AJ297" s="72"/>
      <c r="AK297" s="72"/>
      <c r="AL297" s="72"/>
      <c r="AM297" s="72"/>
    </row>
    <row r="298" spans="1:39" s="103" customFormat="1" ht="15" customHeight="1">
      <c r="A298" s="108"/>
      <c r="B298" s="72"/>
      <c r="C298" s="72"/>
      <c r="D298" s="72"/>
      <c r="E298" s="370"/>
      <c r="F298" s="370"/>
      <c r="G298" s="370"/>
      <c r="H298" s="370"/>
      <c r="I298" s="94" t="s">
        <v>97</v>
      </c>
      <c r="J298" s="72"/>
      <c r="K298" s="72"/>
      <c r="L298" s="72"/>
      <c r="M298" s="72"/>
      <c r="N298" s="72"/>
      <c r="O298" s="72"/>
      <c r="P298" s="72"/>
      <c r="Q298" s="72"/>
      <c r="R298" s="72"/>
      <c r="S298" s="72"/>
      <c r="T298" s="72"/>
      <c r="U298" s="72"/>
      <c r="V298" s="72"/>
      <c r="W298" s="72"/>
      <c r="X298" s="72"/>
      <c r="Y298" s="72"/>
      <c r="Z298" s="72"/>
      <c r="AA298" s="72"/>
      <c r="AB298" s="72"/>
      <c r="AC298" s="72"/>
      <c r="AD298" s="72"/>
      <c r="AF298" s="171"/>
      <c r="AG298" s="72"/>
      <c r="AH298" s="72"/>
      <c r="AI298" s="72"/>
      <c r="AJ298" s="72"/>
      <c r="AK298" s="72"/>
      <c r="AL298" s="72"/>
      <c r="AM298" s="72"/>
    </row>
    <row r="299" spans="1:39" s="103" customFormat="1" ht="15" customHeight="1">
      <c r="A299" s="108"/>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F299" s="171"/>
      <c r="AG299" s="72"/>
      <c r="AH299" s="72"/>
      <c r="AI299" s="72"/>
      <c r="AJ299" s="72"/>
      <c r="AK299" s="72"/>
      <c r="AL299" s="72"/>
      <c r="AM299" s="72"/>
    </row>
    <row r="300" spans="1:39" s="103" customFormat="1" ht="24" customHeight="1">
      <c r="A300" s="92"/>
      <c r="B300" s="123"/>
      <c r="C300" s="285" t="s">
        <v>17</v>
      </c>
      <c r="D300" s="285"/>
      <c r="E300" s="285"/>
      <c r="F300" s="285"/>
      <c r="G300" s="285"/>
      <c r="H300" s="285"/>
      <c r="I300" s="285"/>
      <c r="J300" s="285"/>
      <c r="K300" s="285"/>
      <c r="L300" s="285"/>
      <c r="M300" s="285"/>
      <c r="N300" s="285"/>
      <c r="O300" s="285"/>
      <c r="P300" s="285"/>
      <c r="Q300" s="285"/>
      <c r="R300" s="285"/>
      <c r="S300" s="285"/>
      <c r="T300" s="285"/>
      <c r="U300" s="285"/>
      <c r="V300" s="285"/>
      <c r="W300" s="285"/>
      <c r="X300" s="285"/>
      <c r="Y300" s="285"/>
      <c r="Z300" s="285"/>
      <c r="AA300" s="285"/>
      <c r="AB300" s="285"/>
      <c r="AC300" s="285"/>
      <c r="AD300" s="285"/>
      <c r="AF300" s="171"/>
      <c r="AG300" s="72"/>
      <c r="AH300" s="72"/>
      <c r="AI300" s="72"/>
      <c r="AJ300" s="72"/>
      <c r="AK300" s="72"/>
      <c r="AL300" s="72"/>
      <c r="AM300" s="72"/>
    </row>
    <row r="301" spans="1:39" s="103" customFormat="1" ht="60" customHeight="1">
      <c r="A301" s="92"/>
      <c r="B301" s="123"/>
      <c r="C301" s="339"/>
      <c r="D301" s="339"/>
      <c r="E301" s="339"/>
      <c r="F301" s="339"/>
      <c r="G301" s="339"/>
      <c r="H301" s="339"/>
      <c r="I301" s="339"/>
      <c r="J301" s="339"/>
      <c r="K301" s="339"/>
      <c r="L301" s="339"/>
      <c r="M301" s="339"/>
      <c r="N301" s="339"/>
      <c r="O301" s="339"/>
      <c r="P301" s="339"/>
      <c r="Q301" s="339"/>
      <c r="R301" s="339"/>
      <c r="S301" s="339"/>
      <c r="T301" s="339"/>
      <c r="U301" s="339"/>
      <c r="V301" s="339"/>
      <c r="W301" s="339"/>
      <c r="X301" s="339"/>
      <c r="Y301" s="339"/>
      <c r="Z301" s="339"/>
      <c r="AA301" s="339"/>
      <c r="AB301" s="339"/>
      <c r="AC301" s="339"/>
      <c r="AD301" s="339"/>
      <c r="AF301" s="171"/>
      <c r="AG301" s="72"/>
      <c r="AH301" s="72"/>
      <c r="AI301" s="72"/>
      <c r="AJ301" s="72"/>
      <c r="AK301" s="72"/>
      <c r="AL301" s="72"/>
      <c r="AM301" s="72"/>
    </row>
    <row r="302" spans="1:39" ht="15" customHeight="1"/>
    <row r="303" spans="1:39" ht="15" customHeight="1">
      <c r="B303" s="338" t="str">
        <f>IF(AJ295=0,"","Error: Verificar sumas por columna.")</f>
        <v/>
      </c>
      <c r="C303" s="338"/>
      <c r="D303" s="338"/>
      <c r="E303" s="338"/>
      <c r="F303" s="338"/>
      <c r="G303" s="338"/>
      <c r="H303" s="338"/>
      <c r="I303" s="338"/>
      <c r="J303" s="338"/>
      <c r="K303" s="338"/>
      <c r="L303" s="338"/>
      <c r="M303" s="338"/>
      <c r="N303" s="338"/>
      <c r="O303" s="338"/>
      <c r="P303" s="338"/>
      <c r="Q303" s="338"/>
      <c r="R303" s="338"/>
      <c r="S303" s="338"/>
      <c r="T303" s="338"/>
      <c r="U303" s="338"/>
      <c r="V303" s="338"/>
      <c r="W303" s="338"/>
      <c r="X303" s="338"/>
      <c r="Y303" s="338"/>
      <c r="Z303" s="338"/>
      <c r="AA303" s="338"/>
      <c r="AB303" s="338"/>
      <c r="AC303" s="338"/>
      <c r="AD303" s="338"/>
    </row>
    <row r="304" spans="1:39" ht="15" customHeight="1">
      <c r="B304" s="279" t="str">
        <f>IF(OR(AG293=AH293,AG293=AI293),"","Error: Debe completar toda la información requerida.")</f>
        <v/>
      </c>
      <c r="C304" s="279"/>
      <c r="D304" s="279"/>
      <c r="E304" s="279"/>
      <c r="F304" s="279"/>
      <c r="G304" s="279"/>
      <c r="H304" s="279"/>
      <c r="I304" s="279"/>
      <c r="J304" s="279"/>
      <c r="K304" s="279"/>
      <c r="L304" s="279"/>
      <c r="M304" s="279"/>
      <c r="N304" s="279"/>
      <c r="O304" s="279"/>
      <c r="P304" s="279"/>
      <c r="Q304" s="279"/>
      <c r="R304" s="279"/>
      <c r="S304" s="279"/>
      <c r="T304" s="279"/>
      <c r="U304" s="279"/>
      <c r="V304" s="279"/>
      <c r="W304" s="279"/>
      <c r="X304" s="279"/>
      <c r="Y304" s="279"/>
      <c r="Z304" s="279"/>
      <c r="AA304" s="279"/>
      <c r="AB304" s="279"/>
      <c r="AC304" s="279"/>
      <c r="AD304" s="279"/>
    </row>
    <row r="305" spans="1:45" ht="15" customHeight="1"/>
    <row r="306" spans="1:45" ht="15" customHeight="1"/>
    <row r="307" spans="1:45" ht="15" customHeight="1"/>
    <row r="308" spans="1:45" s="103" customFormat="1" ht="24" customHeight="1">
      <c r="A308" s="92" t="s">
        <v>182</v>
      </c>
      <c r="B308" s="311" t="s">
        <v>172</v>
      </c>
      <c r="C308" s="311" t="s">
        <v>173</v>
      </c>
      <c r="D308" s="311"/>
      <c r="E308" s="311"/>
      <c r="F308" s="311"/>
      <c r="G308" s="311"/>
      <c r="H308" s="311"/>
      <c r="I308" s="311"/>
      <c r="J308" s="311"/>
      <c r="K308" s="311"/>
      <c r="L308" s="311"/>
      <c r="M308" s="311"/>
      <c r="N308" s="311"/>
      <c r="O308" s="311"/>
      <c r="P308" s="311"/>
      <c r="Q308" s="311"/>
      <c r="R308" s="311"/>
      <c r="S308" s="311"/>
      <c r="T308" s="311"/>
      <c r="U308" s="311"/>
      <c r="V308" s="311"/>
      <c r="W308" s="311"/>
      <c r="X308" s="311"/>
      <c r="Y308" s="311"/>
      <c r="Z308" s="311"/>
      <c r="AA308" s="311"/>
      <c r="AB308" s="311"/>
      <c r="AC308" s="311"/>
      <c r="AD308" s="311"/>
      <c r="AF308" s="171"/>
      <c r="AG308" s="72"/>
      <c r="AH308" s="72"/>
      <c r="AI308" s="72"/>
      <c r="AJ308" s="72"/>
      <c r="AK308" s="72"/>
      <c r="AL308" s="72"/>
      <c r="AM308" s="72"/>
    </row>
    <row r="309" spans="1:45" s="103" customFormat="1" ht="24" customHeight="1">
      <c r="A309" s="108"/>
      <c r="B309" s="105"/>
      <c r="C309" s="341" t="s">
        <v>632</v>
      </c>
      <c r="D309" s="341"/>
      <c r="E309" s="341"/>
      <c r="F309" s="341"/>
      <c r="G309" s="341"/>
      <c r="H309" s="341"/>
      <c r="I309" s="341"/>
      <c r="J309" s="341"/>
      <c r="K309" s="341"/>
      <c r="L309" s="341"/>
      <c r="M309" s="341"/>
      <c r="N309" s="341"/>
      <c r="O309" s="341"/>
      <c r="P309" s="341"/>
      <c r="Q309" s="341"/>
      <c r="R309" s="341"/>
      <c r="S309" s="341"/>
      <c r="T309" s="341"/>
      <c r="U309" s="341"/>
      <c r="V309" s="341"/>
      <c r="W309" s="341"/>
      <c r="X309" s="341"/>
      <c r="Y309" s="341"/>
      <c r="Z309" s="341"/>
      <c r="AA309" s="341"/>
      <c r="AB309" s="341"/>
      <c r="AC309" s="341"/>
      <c r="AD309" s="341"/>
      <c r="AF309" s="171"/>
      <c r="AG309" s="72"/>
      <c r="AH309" s="72"/>
      <c r="AI309" s="72"/>
      <c r="AJ309" s="72"/>
      <c r="AK309" s="72"/>
      <c r="AL309" s="72"/>
      <c r="AM309" s="72"/>
    </row>
    <row r="310" spans="1:45" s="103" customFormat="1" ht="36" customHeight="1">
      <c r="A310" s="84"/>
      <c r="B310" s="84"/>
      <c r="C310" s="280" t="s">
        <v>174</v>
      </c>
      <c r="D310" s="280"/>
      <c r="E310" s="280"/>
      <c r="F310" s="280"/>
      <c r="G310" s="280"/>
      <c r="H310" s="280"/>
      <c r="I310" s="280"/>
      <c r="J310" s="280"/>
      <c r="K310" s="280"/>
      <c r="L310" s="280"/>
      <c r="M310" s="280"/>
      <c r="N310" s="280"/>
      <c r="O310" s="280"/>
      <c r="P310" s="280"/>
      <c r="Q310" s="280"/>
      <c r="R310" s="280"/>
      <c r="S310" s="280"/>
      <c r="T310" s="280"/>
      <c r="U310" s="280"/>
      <c r="V310" s="280"/>
      <c r="W310" s="280"/>
      <c r="X310" s="280"/>
      <c r="Y310" s="280"/>
      <c r="Z310" s="280"/>
      <c r="AA310" s="280"/>
      <c r="AB310" s="280"/>
      <c r="AC310" s="280"/>
      <c r="AD310" s="280"/>
      <c r="AF310" s="171"/>
      <c r="AG310" s="72"/>
      <c r="AH310" s="72"/>
      <c r="AI310" s="72"/>
      <c r="AJ310" s="72"/>
      <c r="AK310" s="72"/>
      <c r="AL310" s="72"/>
      <c r="AM310" s="72"/>
    </row>
    <row r="311" spans="1:45" s="103" customFormat="1" ht="1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F311" s="171"/>
      <c r="AG311" s="72" t="s">
        <v>761</v>
      </c>
      <c r="AH311" s="72" t="s">
        <v>762</v>
      </c>
      <c r="AI311" s="72"/>
      <c r="AJ311" s="72"/>
      <c r="AK311" s="72"/>
      <c r="AL311" s="72"/>
      <c r="AM311" s="72"/>
    </row>
    <row r="312" spans="1:45" s="103" customFormat="1" ht="36" customHeight="1">
      <c r="A312" s="84"/>
      <c r="B312" s="84"/>
      <c r="C312" s="313" t="s">
        <v>158</v>
      </c>
      <c r="D312" s="313"/>
      <c r="E312" s="313"/>
      <c r="F312" s="313"/>
      <c r="G312" s="313"/>
      <c r="H312" s="313"/>
      <c r="I312" s="313"/>
      <c r="J312" s="313"/>
      <c r="K312" s="313"/>
      <c r="L312" s="313"/>
      <c r="M312" s="313"/>
      <c r="N312" s="398" t="s">
        <v>175</v>
      </c>
      <c r="O312" s="399"/>
      <c r="P312" s="402" t="s">
        <v>176</v>
      </c>
      <c r="Q312" s="380"/>
      <c r="R312" s="380"/>
      <c r="S312" s="380"/>
      <c r="T312" s="380"/>
      <c r="U312" s="380"/>
      <c r="V312" s="380"/>
      <c r="W312" s="380"/>
      <c r="X312" s="380"/>
      <c r="Y312" s="380"/>
      <c r="Z312" s="380"/>
      <c r="AA312" s="380"/>
      <c r="AB312" s="380"/>
      <c r="AC312" s="380"/>
      <c r="AD312" s="381"/>
      <c r="AF312" s="171"/>
      <c r="AG312" s="72">
        <f>COUNTBLANK(P314:AD319)</f>
        <v>90</v>
      </c>
      <c r="AH312" s="72">
        <v>90</v>
      </c>
      <c r="AI312" s="72"/>
      <c r="AJ312" s="72"/>
      <c r="AK312" s="72"/>
      <c r="AL312" s="72"/>
      <c r="AM312" s="72"/>
      <c r="AO312" s="103" t="s">
        <v>781</v>
      </c>
    </row>
    <row r="313" spans="1:45" s="103" customFormat="1" ht="15" customHeight="1">
      <c r="A313" s="84"/>
      <c r="B313" s="84"/>
      <c r="C313" s="313"/>
      <c r="D313" s="313"/>
      <c r="E313" s="313"/>
      <c r="F313" s="313"/>
      <c r="G313" s="313"/>
      <c r="H313" s="313"/>
      <c r="I313" s="313"/>
      <c r="J313" s="313"/>
      <c r="K313" s="313"/>
      <c r="L313" s="313"/>
      <c r="M313" s="313"/>
      <c r="N313" s="400"/>
      <c r="O313" s="401"/>
      <c r="P313" s="313" t="s">
        <v>177</v>
      </c>
      <c r="Q313" s="313"/>
      <c r="R313" s="313"/>
      <c r="S313" s="313"/>
      <c r="T313" s="313"/>
      <c r="U313" s="312" t="s">
        <v>178</v>
      </c>
      <c r="V313" s="312"/>
      <c r="W313" s="312"/>
      <c r="X313" s="312"/>
      <c r="Y313" s="312"/>
      <c r="Z313" s="312" t="s">
        <v>179</v>
      </c>
      <c r="AA313" s="312"/>
      <c r="AB313" s="312"/>
      <c r="AC313" s="312"/>
      <c r="AD313" s="312"/>
      <c r="AF313" s="171"/>
      <c r="AG313" s="72" t="s">
        <v>177</v>
      </c>
      <c r="AH313" s="72" t="s">
        <v>763</v>
      </c>
      <c r="AI313" s="72" t="s">
        <v>764</v>
      </c>
      <c r="AJ313" s="72" t="s">
        <v>765</v>
      </c>
      <c r="AK313" s="72"/>
      <c r="AL313" s="72" t="s">
        <v>772</v>
      </c>
      <c r="AM313" s="72"/>
      <c r="AO313" s="103" t="s">
        <v>177</v>
      </c>
      <c r="AP313" s="103" t="s">
        <v>178</v>
      </c>
      <c r="AQ313" s="103" t="s">
        <v>179</v>
      </c>
      <c r="AS313" s="103" t="s">
        <v>5574</v>
      </c>
    </row>
    <row r="314" spans="1:45" s="103" customFormat="1" ht="15" customHeight="1">
      <c r="A314" s="84"/>
      <c r="B314" s="84"/>
      <c r="C314" s="134" t="s">
        <v>26</v>
      </c>
      <c r="D314" s="385" t="s">
        <v>161</v>
      </c>
      <c r="E314" s="385"/>
      <c r="F314" s="385"/>
      <c r="G314" s="385"/>
      <c r="H314" s="385"/>
      <c r="I314" s="385"/>
      <c r="J314" s="385"/>
      <c r="K314" s="385"/>
      <c r="L314" s="385"/>
      <c r="M314" s="385"/>
      <c r="N314" s="312" t="str">
        <f>IF(OR(S275=2,S275=9),"X","")</f>
        <v/>
      </c>
      <c r="O314" s="312"/>
      <c r="P314" s="303"/>
      <c r="Q314" s="227"/>
      <c r="R314" s="227"/>
      <c r="S314" s="227"/>
      <c r="T314" s="304"/>
      <c r="U314" s="303"/>
      <c r="V314" s="227"/>
      <c r="W314" s="227"/>
      <c r="X314" s="227"/>
      <c r="Y314" s="304"/>
      <c r="Z314" s="303"/>
      <c r="AA314" s="227"/>
      <c r="AB314" s="227"/>
      <c r="AC314" s="227"/>
      <c r="AD314" s="304"/>
      <c r="AF314" s="171"/>
      <c r="AG314" s="72">
        <f>P314</f>
        <v>0</v>
      </c>
      <c r="AH314" s="72">
        <f>COUNTIF(U314:AD314,"NS")</f>
        <v>0</v>
      </c>
      <c r="AI314" s="72">
        <f>SUM(U314:AD314)</f>
        <v>0</v>
      </c>
      <c r="AJ314" s="72">
        <f>IF($AG$312=90,0,IF(OR(AND(AG314=0,AH314&gt;0),AND(AG314="NS",AI314&gt;0),AND(AG314="NS",AH314=0,AI314=0)),1,IF(OR(AND(AG314&gt;0,AH314=2),AND(AG314="NS",AH314=2),AND(AG314="NS",AI314=0,AH314&gt;0),AG314=AI314),0,1)))</f>
        <v>0</v>
      </c>
      <c r="AK314" s="72"/>
      <c r="AL314" s="72">
        <f>IF($AG$312=$AH$312,0,IF(AND(N314="",COUNTA(P314:AD314)&lt;&gt;3),1,0))</f>
        <v>0</v>
      </c>
      <c r="AM314" s="72"/>
      <c r="AN314" s="103" t="s">
        <v>177</v>
      </c>
      <c r="AO314" s="103">
        <f>C294</f>
        <v>0</v>
      </c>
      <c r="AP314" s="103">
        <f>E296</f>
        <v>0</v>
      </c>
      <c r="AQ314" s="103">
        <f>E298</f>
        <v>0</v>
      </c>
      <c r="AS314" s="103">
        <f>IF(AND(N314="X",COUNTA(P314:AD314)&gt;0),1,0)</f>
        <v>0</v>
      </c>
    </row>
    <row r="315" spans="1:45" s="103" customFormat="1" ht="15" customHeight="1">
      <c r="A315" s="84"/>
      <c r="B315" s="84"/>
      <c r="C315" s="135" t="s">
        <v>27</v>
      </c>
      <c r="D315" s="385" t="s">
        <v>162</v>
      </c>
      <c r="E315" s="385"/>
      <c r="F315" s="385"/>
      <c r="G315" s="385"/>
      <c r="H315" s="385"/>
      <c r="I315" s="385"/>
      <c r="J315" s="385"/>
      <c r="K315" s="385"/>
      <c r="L315" s="385"/>
      <c r="M315" s="385"/>
      <c r="N315" s="312" t="str">
        <f t="shared" ref="N315:N319" si="7">IF(OR(S276=2,S276=9),"X","")</f>
        <v/>
      </c>
      <c r="O315" s="312"/>
      <c r="P315" s="303"/>
      <c r="Q315" s="227"/>
      <c r="R315" s="227"/>
      <c r="S315" s="227"/>
      <c r="T315" s="304"/>
      <c r="U315" s="303"/>
      <c r="V315" s="227"/>
      <c r="W315" s="227"/>
      <c r="X315" s="227"/>
      <c r="Y315" s="304"/>
      <c r="Z315" s="303"/>
      <c r="AA315" s="227"/>
      <c r="AB315" s="227"/>
      <c r="AC315" s="227"/>
      <c r="AD315" s="304"/>
      <c r="AF315" s="171"/>
      <c r="AG315" s="72">
        <f t="shared" ref="AG315:AG319" si="8">P315</f>
        <v>0</v>
      </c>
      <c r="AH315" s="72">
        <f t="shared" ref="AH315:AH319" si="9">COUNTIF(U315:AD315,"NS")</f>
        <v>0</v>
      </c>
      <c r="AI315" s="72">
        <f t="shared" ref="AI315:AI319" si="10">SUM(U315:AD315)</f>
        <v>0</v>
      </c>
      <c r="AJ315" s="72">
        <f t="shared" ref="AJ315:AJ319" si="11">IF($AG$312=90,0,IF(OR(AND(AG315=0,AH315&gt;0),AND(AG315="NS",AI315&gt;0),AND(AG315="NS",AH315=0,AI315=0)),1,IF(OR(AND(AG315&gt;0,AH315=2),AND(AG315="NS",AH315=2),AND(AG315="NS",AI315=0,AH315&gt;0),AG315=AI315),0,1)))</f>
        <v>0</v>
      </c>
      <c r="AK315" s="72"/>
      <c r="AL315" s="72">
        <f t="shared" ref="AL315:AL319" si="12">IF($AG$312=$AH$312,0,IF(AND(N315="",COUNTA(P315:AD315)&lt;&gt;3),1,0))</f>
        <v>0</v>
      </c>
      <c r="AM315" s="72"/>
      <c r="AN315" s="103" t="s">
        <v>764</v>
      </c>
      <c r="AO315" s="103">
        <f>SUM(P314:T319)</f>
        <v>0</v>
      </c>
      <c r="AP315" s="103">
        <f>SUM(U314:Y319)</f>
        <v>0</v>
      </c>
      <c r="AQ315" s="103">
        <f>SUM(Z314:AD319)</f>
        <v>0</v>
      </c>
      <c r="AS315" s="103">
        <f t="shared" ref="AS315:AS319" si="13">IF(AND(N315="X",COUNTA(P315:AD315)&gt;0),1,0)</f>
        <v>0</v>
      </c>
    </row>
    <row r="316" spans="1:45" s="103" customFormat="1" ht="15" customHeight="1">
      <c r="A316" s="84"/>
      <c r="B316" s="84"/>
      <c r="C316" s="135" t="s">
        <v>28</v>
      </c>
      <c r="D316" s="385" t="s">
        <v>163</v>
      </c>
      <c r="E316" s="385"/>
      <c r="F316" s="385"/>
      <c r="G316" s="385"/>
      <c r="H316" s="385"/>
      <c r="I316" s="385"/>
      <c r="J316" s="385"/>
      <c r="K316" s="385"/>
      <c r="L316" s="385"/>
      <c r="M316" s="385"/>
      <c r="N316" s="312" t="str">
        <f t="shared" si="7"/>
        <v/>
      </c>
      <c r="O316" s="312"/>
      <c r="P316" s="303"/>
      <c r="Q316" s="227"/>
      <c r="R316" s="227"/>
      <c r="S316" s="227"/>
      <c r="T316" s="304"/>
      <c r="U316" s="303"/>
      <c r="V316" s="227"/>
      <c r="W316" s="227"/>
      <c r="X316" s="227"/>
      <c r="Y316" s="304"/>
      <c r="Z316" s="303"/>
      <c r="AA316" s="227"/>
      <c r="AB316" s="227"/>
      <c r="AC316" s="227"/>
      <c r="AD316" s="304"/>
      <c r="AF316" s="171"/>
      <c r="AG316" s="72">
        <f t="shared" si="8"/>
        <v>0</v>
      </c>
      <c r="AH316" s="72">
        <f t="shared" si="9"/>
        <v>0</v>
      </c>
      <c r="AI316" s="72">
        <f t="shared" si="10"/>
        <v>0</v>
      </c>
      <c r="AJ316" s="72">
        <f t="shared" si="11"/>
        <v>0</v>
      </c>
      <c r="AK316" s="72"/>
      <c r="AL316" s="72">
        <f t="shared" si="12"/>
        <v>0</v>
      </c>
      <c r="AM316" s="72"/>
      <c r="AN316" s="103" t="s">
        <v>763</v>
      </c>
      <c r="AO316" s="103">
        <f>COUNTIF(P314:T319,"NS")</f>
        <v>0</v>
      </c>
      <c r="AP316" s="103">
        <f>COUNTIF(U314:Y319,"NS")</f>
        <v>0</v>
      </c>
      <c r="AQ316" s="103">
        <f>COUNTIF(Z314:AD319,"NS")</f>
        <v>0</v>
      </c>
      <c r="AS316" s="103">
        <f t="shared" si="13"/>
        <v>0</v>
      </c>
    </row>
    <row r="317" spans="1:45" s="103" customFormat="1" ht="15" customHeight="1">
      <c r="A317" s="84"/>
      <c r="B317" s="84"/>
      <c r="C317" s="135" t="s">
        <v>29</v>
      </c>
      <c r="D317" s="385" t="s">
        <v>164</v>
      </c>
      <c r="E317" s="385"/>
      <c r="F317" s="385"/>
      <c r="G317" s="385"/>
      <c r="H317" s="385"/>
      <c r="I317" s="385"/>
      <c r="J317" s="385"/>
      <c r="K317" s="385"/>
      <c r="L317" s="385"/>
      <c r="M317" s="385"/>
      <c r="N317" s="312" t="str">
        <f t="shared" si="7"/>
        <v/>
      </c>
      <c r="O317" s="312"/>
      <c r="P317" s="303"/>
      <c r="Q317" s="227"/>
      <c r="R317" s="227"/>
      <c r="S317" s="227"/>
      <c r="T317" s="304"/>
      <c r="U317" s="303"/>
      <c r="V317" s="227"/>
      <c r="W317" s="227"/>
      <c r="X317" s="227"/>
      <c r="Y317" s="304"/>
      <c r="Z317" s="303"/>
      <c r="AA317" s="227"/>
      <c r="AB317" s="227"/>
      <c r="AC317" s="227"/>
      <c r="AD317" s="304"/>
      <c r="AF317" s="171"/>
      <c r="AG317" s="72">
        <f t="shared" si="8"/>
        <v>0</v>
      </c>
      <c r="AH317" s="72">
        <f t="shared" si="9"/>
        <v>0</v>
      </c>
      <c r="AI317" s="72">
        <f t="shared" si="10"/>
        <v>0</v>
      </c>
      <c r="AJ317" s="72">
        <f t="shared" si="11"/>
        <v>0</v>
      </c>
      <c r="AK317" s="72"/>
      <c r="AL317" s="72">
        <f t="shared" si="12"/>
        <v>0</v>
      </c>
      <c r="AM317" s="72"/>
      <c r="AN317" s="103" t="s">
        <v>765</v>
      </c>
      <c r="AO317" s="136">
        <f>IF($AG$312=$AH$312, 0, IF(OR(AND(AO314 =0, AO316 &gt;0), AND(AO314 ="NS", AO315&gt;0), AND(AO314 ="NS", AO315 =0, AO316=0), AND(AO314="NA", AO315&lt;&gt;"NA"), AND(AO314&lt;&gt;"NA", AO315="NA")  ), 1, IF(OR(AND(AO316&gt;=2, AO315&lt;AO314), AND(AO314="NS", AO315=0, AO316&gt;0), AO315&gt;=AO314 ), 0, 1)))</f>
        <v>0</v>
      </c>
      <c r="AP317" s="136">
        <f t="shared" ref="AP317:AQ317" si="14">IF($AG$312=$AH$312, 0, IF(OR(AND(AP314 =0, AP316 &gt;0), AND(AP314 ="NS", AP315&gt;0), AND(AP314 ="NS", AP315 =0, AP316=0), AND(AP314="NA", AP315&lt;&gt;"NA"), AND(AP314&lt;&gt;"NA", AP315="NA")  ), 1, IF(OR(AND(AP316&gt;=2, AP315&lt;AP314), AND(AP314="NS", AP315=0, AP316&gt;0), AP315&gt;=AP314 ), 0, 1)))</f>
        <v>0</v>
      </c>
      <c r="AQ317" s="136">
        <f t="shared" si="14"/>
        <v>0</v>
      </c>
      <c r="AS317" s="103">
        <f t="shared" si="13"/>
        <v>0</v>
      </c>
    </row>
    <row r="318" spans="1:45" s="103" customFormat="1" ht="15" customHeight="1">
      <c r="A318" s="84"/>
      <c r="B318" s="84"/>
      <c r="C318" s="135" t="s">
        <v>30</v>
      </c>
      <c r="D318" s="385" t="s">
        <v>165</v>
      </c>
      <c r="E318" s="385"/>
      <c r="F318" s="385"/>
      <c r="G318" s="385"/>
      <c r="H318" s="385"/>
      <c r="I318" s="385"/>
      <c r="J318" s="385"/>
      <c r="K318" s="385"/>
      <c r="L318" s="385"/>
      <c r="M318" s="385"/>
      <c r="N318" s="312" t="str">
        <f t="shared" si="7"/>
        <v/>
      </c>
      <c r="O318" s="312"/>
      <c r="P318" s="303"/>
      <c r="Q318" s="227"/>
      <c r="R318" s="227"/>
      <c r="S318" s="227"/>
      <c r="T318" s="304"/>
      <c r="U318" s="303"/>
      <c r="V318" s="227"/>
      <c r="W318" s="227"/>
      <c r="X318" s="227"/>
      <c r="Y318" s="304"/>
      <c r="Z318" s="303"/>
      <c r="AA318" s="227"/>
      <c r="AB318" s="227"/>
      <c r="AC318" s="227"/>
      <c r="AD318" s="304"/>
      <c r="AF318" s="171"/>
      <c r="AG318" s="72">
        <f t="shared" si="8"/>
        <v>0</v>
      </c>
      <c r="AH318" s="72">
        <f t="shared" si="9"/>
        <v>0</v>
      </c>
      <c r="AI318" s="72">
        <f t="shared" si="10"/>
        <v>0</v>
      </c>
      <c r="AJ318" s="72">
        <f t="shared" si="11"/>
        <v>0</v>
      </c>
      <c r="AK318" s="72"/>
      <c r="AL318" s="72">
        <f t="shared" si="12"/>
        <v>0</v>
      </c>
      <c r="AM318" s="72"/>
      <c r="AQ318" s="115">
        <f>SUM(AO317:AQ317)</f>
        <v>0</v>
      </c>
      <c r="AS318" s="103">
        <f t="shared" si="13"/>
        <v>0</v>
      </c>
    </row>
    <row r="319" spans="1:45" s="103" customFormat="1" ht="15" customHeight="1">
      <c r="A319" s="84"/>
      <c r="B319" s="84"/>
      <c r="C319" s="135" t="s">
        <v>31</v>
      </c>
      <c r="D319" s="385" t="s">
        <v>180</v>
      </c>
      <c r="E319" s="385"/>
      <c r="F319" s="385"/>
      <c r="G319" s="385"/>
      <c r="H319" s="385"/>
      <c r="I319" s="385"/>
      <c r="J319" s="385"/>
      <c r="K319" s="385"/>
      <c r="L319" s="385"/>
      <c r="M319" s="385"/>
      <c r="N319" s="312" t="str">
        <f t="shared" si="7"/>
        <v/>
      </c>
      <c r="O319" s="312"/>
      <c r="P319" s="303"/>
      <c r="Q319" s="227"/>
      <c r="R319" s="227"/>
      <c r="S319" s="227"/>
      <c r="T319" s="304"/>
      <c r="U319" s="303"/>
      <c r="V319" s="227"/>
      <c r="W319" s="227"/>
      <c r="X319" s="227"/>
      <c r="Y319" s="304"/>
      <c r="Z319" s="303"/>
      <c r="AA319" s="227"/>
      <c r="AB319" s="227"/>
      <c r="AC319" s="227"/>
      <c r="AD319" s="304"/>
      <c r="AF319" s="171"/>
      <c r="AG319" s="72">
        <f t="shared" si="8"/>
        <v>0</v>
      </c>
      <c r="AH319" s="72">
        <f t="shared" si="9"/>
        <v>0</v>
      </c>
      <c r="AI319" s="72">
        <f t="shared" si="10"/>
        <v>0</v>
      </c>
      <c r="AJ319" s="72">
        <f t="shared" si="11"/>
        <v>0</v>
      </c>
      <c r="AK319" s="72"/>
      <c r="AL319" s="72">
        <f t="shared" si="12"/>
        <v>0</v>
      </c>
      <c r="AM319" s="72"/>
      <c r="AS319" s="103">
        <f t="shared" si="13"/>
        <v>0</v>
      </c>
    </row>
    <row r="320" spans="1:45" s="103" customFormat="1" ht="15" customHeight="1">
      <c r="A320" s="84"/>
      <c r="B320" s="84"/>
      <c r="C320" s="72"/>
      <c r="D320" s="72"/>
      <c r="E320" s="72"/>
      <c r="F320" s="72"/>
      <c r="G320" s="72"/>
      <c r="H320" s="72"/>
      <c r="I320" s="72"/>
      <c r="J320" s="72"/>
      <c r="K320" s="72"/>
      <c r="O320" s="131" t="s">
        <v>181</v>
      </c>
      <c r="P320" s="408">
        <f>IF(AND(SUM(P314:T319)=0,COUNTIF(P314:T319,"NS")&gt;0),"NS",
IF(AND(SUM(P314:T319)=0,COUNTIF(P314:T319,0)&gt;0),0,
IF(AND(SUM(P314:T319)=0,COUNTIF(P314:T319,"NA")&gt;0),"NA",
SUM(P314:T319))))</f>
        <v>0</v>
      </c>
      <c r="Q320" s="409"/>
      <c r="R320" s="409"/>
      <c r="S320" s="409"/>
      <c r="T320" s="410"/>
      <c r="U320" s="408">
        <f>IF(AND(SUM(U314:Y319)=0,COUNTIF(U314:Y319,"NS")&gt;0),"NS",
IF(AND(SUM(U314:Y319)=0,COUNTIF(U314:Y319,0)&gt;0),0,
IF(AND(SUM(U314:Y319)=0,COUNTIF(U314:Y319,"NA")&gt;0),"NA",
SUM(U314:Y319))))</f>
        <v>0</v>
      </c>
      <c r="V320" s="409"/>
      <c r="W320" s="409"/>
      <c r="X320" s="409"/>
      <c r="Y320" s="410"/>
      <c r="Z320" s="408">
        <f>IF(AND(SUM(Z314:AD319)=0,COUNTIF(Z314:AD319,"NS")&gt;0),"NS",
IF(AND(SUM(Z314:AD319)=0,COUNTIF(Z314:AD319,0)&gt;0),0,
IF(AND(SUM(Z314:AD319)=0,COUNTIF(Z314:AD319,"NA")&gt;0),"NA",
SUM(Z314:AD319))))</f>
        <v>0</v>
      </c>
      <c r="AA320" s="409"/>
      <c r="AB320" s="409"/>
      <c r="AC320" s="409"/>
      <c r="AD320" s="410"/>
      <c r="AF320" s="171"/>
      <c r="AG320" s="72"/>
      <c r="AH320" s="72"/>
      <c r="AI320" s="72"/>
      <c r="AJ320" s="126">
        <f>SUM(AJ314:AJ319)</f>
        <v>0</v>
      </c>
      <c r="AK320" s="72"/>
      <c r="AL320" s="126">
        <f>SUM(AL314:AL319)</f>
        <v>0</v>
      </c>
      <c r="AM320" s="72"/>
      <c r="AS320" s="115">
        <f>SUM(AS314:AS319)</f>
        <v>0</v>
      </c>
    </row>
    <row r="321" spans="1:43" s="103" customFormat="1" ht="15" customHeight="1">
      <c r="A321" s="84"/>
      <c r="B321" s="84"/>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F321" s="171"/>
      <c r="AG321" s="72"/>
      <c r="AH321" s="72"/>
      <c r="AI321" s="72"/>
      <c r="AJ321" s="72"/>
      <c r="AK321" s="72"/>
      <c r="AL321" s="72"/>
      <c r="AM321" s="72"/>
    </row>
    <row r="322" spans="1:43" s="103" customFormat="1" ht="24" customHeight="1">
      <c r="A322" s="84"/>
      <c r="B322" s="84"/>
      <c r="C322" s="285" t="s">
        <v>17</v>
      </c>
      <c r="D322" s="285"/>
      <c r="E322" s="285"/>
      <c r="F322" s="285"/>
      <c r="G322" s="285"/>
      <c r="H322" s="285"/>
      <c r="I322" s="285"/>
      <c r="J322" s="285"/>
      <c r="K322" s="285"/>
      <c r="L322" s="285"/>
      <c r="M322" s="285"/>
      <c r="N322" s="285"/>
      <c r="O322" s="285"/>
      <c r="P322" s="285"/>
      <c r="Q322" s="285"/>
      <c r="R322" s="285"/>
      <c r="S322" s="285"/>
      <c r="T322" s="285"/>
      <c r="U322" s="285"/>
      <c r="V322" s="285"/>
      <c r="W322" s="285"/>
      <c r="X322" s="285"/>
      <c r="Y322" s="285"/>
      <c r="Z322" s="285"/>
      <c r="AA322" s="285"/>
      <c r="AB322" s="285"/>
      <c r="AC322" s="285"/>
      <c r="AD322" s="285"/>
      <c r="AF322" s="171"/>
      <c r="AG322" s="72"/>
      <c r="AH322" s="72"/>
      <c r="AI322" s="72"/>
      <c r="AJ322" s="72"/>
      <c r="AK322" s="72"/>
      <c r="AL322" s="72"/>
      <c r="AM322" s="72"/>
    </row>
    <row r="323" spans="1:43" s="103" customFormat="1" ht="60" customHeight="1">
      <c r="A323" s="84"/>
      <c r="B323" s="84"/>
      <c r="C323" s="339"/>
      <c r="D323" s="339"/>
      <c r="E323" s="339"/>
      <c r="F323" s="339"/>
      <c r="G323" s="339"/>
      <c r="H323" s="339"/>
      <c r="I323" s="339"/>
      <c r="J323" s="339"/>
      <c r="K323" s="339"/>
      <c r="L323" s="339"/>
      <c r="M323" s="339"/>
      <c r="N323" s="339"/>
      <c r="O323" s="339"/>
      <c r="P323" s="339"/>
      <c r="Q323" s="339"/>
      <c r="R323" s="339"/>
      <c r="S323" s="339"/>
      <c r="T323" s="339"/>
      <c r="U323" s="339"/>
      <c r="V323" s="339"/>
      <c r="W323" s="339"/>
      <c r="X323" s="339"/>
      <c r="Y323" s="339"/>
      <c r="Z323" s="339"/>
      <c r="AA323" s="339"/>
      <c r="AB323" s="339"/>
      <c r="AC323" s="339"/>
      <c r="AD323" s="339"/>
      <c r="AF323" s="171"/>
      <c r="AG323" s="72"/>
      <c r="AH323" s="72"/>
      <c r="AI323" s="72"/>
      <c r="AJ323" s="72"/>
      <c r="AK323" s="72"/>
      <c r="AL323" s="72"/>
      <c r="AM323" s="72"/>
    </row>
    <row r="324" spans="1:43" ht="15" customHeight="1"/>
    <row r="325" spans="1:43" ht="15" customHeight="1">
      <c r="B325" s="338" t="str">
        <f>IF(AJ320=0,"","Error: Verificar sumas por fila.")</f>
        <v/>
      </c>
      <c r="C325" s="338"/>
      <c r="D325" s="338"/>
      <c r="E325" s="338"/>
      <c r="F325" s="338"/>
      <c r="G325" s="338"/>
      <c r="H325" s="338"/>
      <c r="I325" s="338"/>
      <c r="J325" s="338"/>
      <c r="K325" s="338"/>
      <c r="L325" s="338"/>
      <c r="M325" s="338"/>
      <c r="N325" s="338"/>
      <c r="O325" s="338"/>
      <c r="P325" s="338"/>
      <c r="Q325" s="338"/>
      <c r="R325" s="338"/>
      <c r="S325" s="338"/>
      <c r="T325" s="338"/>
      <c r="U325" s="338"/>
      <c r="V325" s="338"/>
      <c r="W325" s="338"/>
      <c r="X325" s="338"/>
      <c r="Y325" s="338"/>
      <c r="Z325" s="338"/>
      <c r="AA325" s="338"/>
      <c r="AB325" s="338"/>
      <c r="AC325" s="338"/>
      <c r="AD325" s="338"/>
    </row>
    <row r="326" spans="1:43" ht="15" customHeight="1">
      <c r="B326" s="338" t="str">
        <f>IF(AQ318=0,"","Error: Verificar la consistencia con la pregunta 13.")</f>
        <v/>
      </c>
      <c r="C326" s="338"/>
      <c r="D326" s="338"/>
      <c r="E326" s="338"/>
      <c r="F326" s="338"/>
      <c r="G326" s="338"/>
      <c r="H326" s="338"/>
      <c r="I326" s="338"/>
      <c r="J326" s="338"/>
      <c r="K326" s="338"/>
      <c r="L326" s="338"/>
      <c r="M326" s="338"/>
      <c r="N326" s="338"/>
      <c r="O326" s="338"/>
      <c r="P326" s="338"/>
      <c r="Q326" s="338"/>
      <c r="R326" s="338"/>
      <c r="S326" s="338"/>
      <c r="T326" s="338"/>
      <c r="U326" s="338"/>
      <c r="V326" s="338"/>
      <c r="W326" s="338"/>
      <c r="X326" s="338"/>
      <c r="Y326" s="338"/>
      <c r="Z326" s="338"/>
      <c r="AA326" s="338"/>
      <c r="AB326" s="338"/>
      <c r="AC326" s="338"/>
      <c r="AD326" s="338"/>
    </row>
    <row r="327" spans="1:43" ht="15" customHeight="1">
      <c r="B327" s="338" t="str">
        <f>IF(AS320=0,"","Error: Verificar la consistencia con el No aplica.")</f>
        <v/>
      </c>
      <c r="C327" s="338"/>
      <c r="D327" s="338"/>
      <c r="E327" s="338"/>
      <c r="F327" s="338"/>
      <c r="G327" s="338"/>
      <c r="H327" s="338"/>
      <c r="I327" s="338"/>
      <c r="J327" s="338"/>
      <c r="K327" s="338"/>
      <c r="L327" s="338"/>
      <c r="M327" s="338"/>
      <c r="N327" s="338"/>
      <c r="O327" s="338"/>
      <c r="P327" s="338"/>
      <c r="Q327" s="338"/>
      <c r="R327" s="338"/>
      <c r="S327" s="338"/>
      <c r="T327" s="338"/>
      <c r="U327" s="338"/>
      <c r="V327" s="338"/>
      <c r="W327" s="338"/>
      <c r="X327" s="338"/>
      <c r="Y327" s="338"/>
      <c r="Z327" s="338"/>
      <c r="AA327" s="338"/>
      <c r="AB327" s="338"/>
      <c r="AC327" s="338"/>
      <c r="AD327" s="338"/>
    </row>
    <row r="328" spans="1:43" ht="15" customHeight="1">
      <c r="B328" s="279" t="str">
        <f>IF(AL320=0,"","Error: Debe completar toda la información requerida.")</f>
        <v/>
      </c>
      <c r="C328" s="279"/>
      <c r="D328" s="279"/>
      <c r="E328" s="279"/>
      <c r="F328" s="279"/>
      <c r="G328" s="279"/>
      <c r="H328" s="279"/>
      <c r="I328" s="279"/>
      <c r="J328" s="279"/>
      <c r="K328" s="279"/>
      <c r="L328" s="279"/>
      <c r="M328" s="279"/>
      <c r="N328" s="279"/>
      <c r="O328" s="279"/>
      <c r="P328" s="279"/>
      <c r="Q328" s="279"/>
      <c r="R328" s="279"/>
      <c r="S328" s="279"/>
      <c r="T328" s="279"/>
      <c r="U328" s="279"/>
      <c r="V328" s="279"/>
      <c r="W328" s="279"/>
      <c r="X328" s="279"/>
      <c r="Y328" s="279"/>
      <c r="Z328" s="279"/>
      <c r="AA328" s="279"/>
      <c r="AB328" s="279"/>
      <c r="AC328" s="279"/>
      <c r="AD328" s="279"/>
    </row>
    <row r="329" spans="1:43" ht="15" customHeight="1"/>
    <row r="330" spans="1:43" s="103" customFormat="1" ht="36" customHeight="1">
      <c r="A330" s="92" t="s">
        <v>196</v>
      </c>
      <c r="B330" s="311" t="s">
        <v>183</v>
      </c>
      <c r="C330" s="311" t="s">
        <v>173</v>
      </c>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F330" s="171"/>
      <c r="AG330" s="72"/>
      <c r="AH330" s="72"/>
      <c r="AI330" s="72"/>
      <c r="AJ330" s="72"/>
      <c r="AK330" s="72"/>
      <c r="AL330" s="72"/>
      <c r="AM330" s="72"/>
    </row>
    <row r="331" spans="1:43" s="103" customFormat="1" ht="36" customHeight="1">
      <c r="A331" s="84"/>
      <c r="B331" s="84"/>
      <c r="C331" s="285" t="s">
        <v>197</v>
      </c>
      <c r="D331" s="285"/>
      <c r="E331" s="285"/>
      <c r="F331" s="285"/>
      <c r="G331" s="285"/>
      <c r="H331" s="285"/>
      <c r="I331" s="285"/>
      <c r="J331" s="285"/>
      <c r="K331" s="285"/>
      <c r="L331" s="285"/>
      <c r="M331" s="285"/>
      <c r="N331" s="285"/>
      <c r="O331" s="285"/>
      <c r="P331" s="285"/>
      <c r="Q331" s="285"/>
      <c r="R331" s="285"/>
      <c r="S331" s="285"/>
      <c r="T331" s="285"/>
      <c r="U331" s="285"/>
      <c r="V331" s="285"/>
      <c r="W331" s="285"/>
      <c r="X331" s="285"/>
      <c r="Y331" s="285"/>
      <c r="Z331" s="285"/>
      <c r="AA331" s="285"/>
      <c r="AB331" s="285"/>
      <c r="AC331" s="285"/>
      <c r="AD331" s="285"/>
      <c r="AF331" s="171"/>
      <c r="AG331" s="72"/>
      <c r="AH331" s="72"/>
      <c r="AI331" s="72"/>
      <c r="AJ331" s="72"/>
      <c r="AK331" s="72"/>
      <c r="AL331" s="72"/>
      <c r="AM331" s="72"/>
    </row>
    <row r="332" spans="1:43" s="103" customFormat="1" ht="36" customHeight="1">
      <c r="A332" s="84"/>
      <c r="B332" s="84"/>
      <c r="C332" s="285" t="s">
        <v>184</v>
      </c>
      <c r="D332" s="285"/>
      <c r="E332" s="285"/>
      <c r="F332" s="285"/>
      <c r="G332" s="285"/>
      <c r="H332" s="285"/>
      <c r="I332" s="285"/>
      <c r="J332" s="285"/>
      <c r="K332" s="285"/>
      <c r="L332" s="285"/>
      <c r="M332" s="285"/>
      <c r="N332" s="285"/>
      <c r="O332" s="285"/>
      <c r="P332" s="285"/>
      <c r="Q332" s="285"/>
      <c r="R332" s="285"/>
      <c r="S332" s="285"/>
      <c r="T332" s="285"/>
      <c r="U332" s="285"/>
      <c r="V332" s="285"/>
      <c r="W332" s="285"/>
      <c r="X332" s="285"/>
      <c r="Y332" s="285"/>
      <c r="Z332" s="285"/>
      <c r="AA332" s="285"/>
      <c r="AB332" s="285"/>
      <c r="AC332" s="285"/>
      <c r="AD332" s="285"/>
      <c r="AF332" s="171"/>
      <c r="AG332" s="72"/>
      <c r="AH332" s="72"/>
      <c r="AI332" s="72"/>
      <c r="AJ332" s="72"/>
      <c r="AK332" s="72"/>
      <c r="AL332" s="72"/>
      <c r="AM332" s="72"/>
    </row>
    <row r="333" spans="1:43" s="103" customFormat="1" ht="36" customHeight="1">
      <c r="A333" s="84"/>
      <c r="B333" s="84"/>
      <c r="C333" s="285" t="s">
        <v>185</v>
      </c>
      <c r="D333" s="285"/>
      <c r="E333" s="285"/>
      <c r="F333" s="285"/>
      <c r="G333" s="285"/>
      <c r="H333" s="285"/>
      <c r="I333" s="285"/>
      <c r="J333" s="285"/>
      <c r="K333" s="285"/>
      <c r="L333" s="285"/>
      <c r="M333" s="285"/>
      <c r="N333" s="285"/>
      <c r="O333" s="285"/>
      <c r="P333" s="285"/>
      <c r="Q333" s="285"/>
      <c r="R333" s="285"/>
      <c r="S333" s="285"/>
      <c r="T333" s="285"/>
      <c r="U333" s="285"/>
      <c r="V333" s="285"/>
      <c r="W333" s="285"/>
      <c r="X333" s="285"/>
      <c r="Y333" s="285"/>
      <c r="Z333" s="285"/>
      <c r="AA333" s="285"/>
      <c r="AB333" s="285"/>
      <c r="AC333" s="285"/>
      <c r="AD333" s="285"/>
      <c r="AF333" s="171"/>
      <c r="AG333" s="72"/>
      <c r="AH333" s="72"/>
      <c r="AI333" s="72"/>
      <c r="AJ333" s="72"/>
      <c r="AK333" s="72"/>
      <c r="AL333" s="72"/>
      <c r="AM333" s="72"/>
    </row>
    <row r="334" spans="1:43" s="103" customFormat="1" ht="15">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F334" s="171"/>
      <c r="AG334" s="72" t="s">
        <v>761</v>
      </c>
      <c r="AH334" s="72" t="s">
        <v>762</v>
      </c>
      <c r="AI334" s="72" t="s">
        <v>776</v>
      </c>
      <c r="AJ334" s="72"/>
      <c r="AK334" s="72"/>
      <c r="AL334" s="72"/>
      <c r="AM334" s="72"/>
      <c r="AO334" s="103" t="s">
        <v>782</v>
      </c>
    </row>
    <row r="335" spans="1:43" s="103" customFormat="1" ht="24" customHeight="1">
      <c r="A335" s="84"/>
      <c r="B335" s="84"/>
      <c r="C335" s="313" t="s">
        <v>186</v>
      </c>
      <c r="D335" s="313"/>
      <c r="E335" s="313"/>
      <c r="F335" s="313"/>
      <c r="G335" s="313"/>
      <c r="H335" s="313"/>
      <c r="I335" s="313"/>
      <c r="J335" s="313"/>
      <c r="K335" s="313"/>
      <c r="L335" s="313"/>
      <c r="M335" s="313" t="s">
        <v>187</v>
      </c>
      <c r="N335" s="313"/>
      <c r="O335" s="313"/>
      <c r="P335" s="313"/>
      <c r="Q335" s="313"/>
      <c r="R335" s="313"/>
      <c r="S335" s="313"/>
      <c r="T335" s="313"/>
      <c r="U335" s="313"/>
      <c r="V335" s="313"/>
      <c r="W335" s="313"/>
      <c r="X335" s="313"/>
      <c r="Y335" s="313"/>
      <c r="Z335" s="313"/>
      <c r="AA335" s="313"/>
      <c r="AB335" s="313"/>
      <c r="AC335" s="313"/>
      <c r="AD335" s="313"/>
      <c r="AF335" s="171"/>
      <c r="AG335" s="72">
        <f>COUNTBLANK(M337:AD343)</f>
        <v>126</v>
      </c>
      <c r="AH335" s="72">
        <v>126</v>
      </c>
      <c r="AI335" s="72">
        <v>105</v>
      </c>
      <c r="AJ335" s="72"/>
      <c r="AK335" s="72"/>
      <c r="AL335" s="72"/>
      <c r="AM335" s="72"/>
      <c r="AO335" s="103" t="s">
        <v>177</v>
      </c>
      <c r="AP335" s="103" t="s">
        <v>178</v>
      </c>
      <c r="AQ335" s="103" t="s">
        <v>179</v>
      </c>
    </row>
    <row r="336" spans="1:43" s="103" customFormat="1" ht="15">
      <c r="A336" s="84"/>
      <c r="B336" s="84"/>
      <c r="C336" s="313"/>
      <c r="D336" s="313"/>
      <c r="E336" s="313"/>
      <c r="F336" s="313"/>
      <c r="G336" s="313"/>
      <c r="H336" s="313"/>
      <c r="I336" s="313"/>
      <c r="J336" s="313"/>
      <c r="K336" s="313"/>
      <c r="L336" s="313"/>
      <c r="M336" s="404" t="s">
        <v>177</v>
      </c>
      <c r="N336" s="405"/>
      <c r="O336" s="405"/>
      <c r="P336" s="405"/>
      <c r="Q336" s="405"/>
      <c r="R336" s="405"/>
      <c r="S336" s="406" t="s">
        <v>178</v>
      </c>
      <c r="T336" s="407"/>
      <c r="U336" s="407"/>
      <c r="V336" s="407"/>
      <c r="W336" s="407"/>
      <c r="X336" s="407"/>
      <c r="Y336" s="406" t="s">
        <v>179</v>
      </c>
      <c r="Z336" s="407"/>
      <c r="AA336" s="407"/>
      <c r="AB336" s="407"/>
      <c r="AC336" s="407"/>
      <c r="AD336" s="407"/>
      <c r="AF336" s="171"/>
      <c r="AG336" s="72" t="s">
        <v>177</v>
      </c>
      <c r="AH336" s="72" t="s">
        <v>763</v>
      </c>
      <c r="AI336" s="72" t="s">
        <v>764</v>
      </c>
      <c r="AJ336" s="72" t="s">
        <v>765</v>
      </c>
      <c r="AK336" s="72"/>
      <c r="AL336" s="72" t="s">
        <v>773</v>
      </c>
      <c r="AM336" s="72"/>
      <c r="AN336" s="103" t="s">
        <v>177</v>
      </c>
      <c r="AO336" s="103">
        <f>P314</f>
        <v>0</v>
      </c>
      <c r="AP336" s="103">
        <f>U314</f>
        <v>0</v>
      </c>
      <c r="AQ336" s="103">
        <f>Z314</f>
        <v>0</v>
      </c>
    </row>
    <row r="337" spans="1:43" s="103" customFormat="1" ht="15">
      <c r="A337" s="84"/>
      <c r="B337" s="84"/>
      <c r="C337" s="134" t="s">
        <v>26</v>
      </c>
      <c r="D337" s="403" t="s">
        <v>188</v>
      </c>
      <c r="E337" s="403"/>
      <c r="F337" s="403"/>
      <c r="G337" s="403"/>
      <c r="H337" s="403"/>
      <c r="I337" s="403"/>
      <c r="J337" s="403"/>
      <c r="K337" s="403"/>
      <c r="L337" s="403"/>
      <c r="M337" s="370"/>
      <c r="N337" s="370"/>
      <c r="O337" s="370"/>
      <c r="P337" s="370"/>
      <c r="Q337" s="370"/>
      <c r="R337" s="370"/>
      <c r="S337" s="370"/>
      <c r="T337" s="370"/>
      <c r="U337" s="370"/>
      <c r="V337" s="370"/>
      <c r="W337" s="370"/>
      <c r="X337" s="370"/>
      <c r="Y337" s="370"/>
      <c r="Z337" s="370"/>
      <c r="AA337" s="370"/>
      <c r="AB337" s="370"/>
      <c r="AC337" s="370"/>
      <c r="AD337" s="370"/>
      <c r="AF337" s="171"/>
      <c r="AG337" s="72">
        <f>M337</f>
        <v>0</v>
      </c>
      <c r="AH337" s="72">
        <f>COUNTIF(S337:AD337,"NS")</f>
        <v>0</v>
      </c>
      <c r="AI337" s="72">
        <f>SUM(S337:AD337)</f>
        <v>0</v>
      </c>
      <c r="AJ337" s="72">
        <f>IF($AG$335=126,0,IF(OR(AND(AG337=0,AH337&gt;0),AND(AG337="NS",AI337&gt;0),AND(AG337="NS",AH337=0,AI337=0)),1,IF(OR(AND(AG337&gt;0,AH337=2),AND(AG337="NS",AH337=2),AND(AG337="NS",AI337=0,AH337&gt;0),AG337=AI337),0,1)))</f>
        <v>0</v>
      </c>
      <c r="AK337" s="72"/>
      <c r="AL337" s="72"/>
      <c r="AM337" s="72"/>
      <c r="AN337" s="103" t="s">
        <v>764</v>
      </c>
      <c r="AO337" s="103">
        <f>SUM(M337:R343)</f>
        <v>0</v>
      </c>
      <c r="AP337" s="103">
        <f>SUM(S337:X343)</f>
        <v>0</v>
      </c>
      <c r="AQ337" s="103">
        <f>SUM(Y337:AD343)</f>
        <v>0</v>
      </c>
    </row>
    <row r="338" spans="1:43" s="103" customFormat="1" ht="15">
      <c r="A338" s="84"/>
      <c r="B338" s="84"/>
      <c r="C338" s="135" t="s">
        <v>27</v>
      </c>
      <c r="D338" s="385" t="s">
        <v>189</v>
      </c>
      <c r="E338" s="385"/>
      <c r="F338" s="385"/>
      <c r="G338" s="385"/>
      <c r="H338" s="385"/>
      <c r="I338" s="385"/>
      <c r="J338" s="385"/>
      <c r="K338" s="385"/>
      <c r="L338" s="385"/>
      <c r="M338" s="370"/>
      <c r="N338" s="370"/>
      <c r="O338" s="370"/>
      <c r="P338" s="370"/>
      <c r="Q338" s="370"/>
      <c r="R338" s="370"/>
      <c r="S338" s="370"/>
      <c r="T338" s="370"/>
      <c r="U338" s="370"/>
      <c r="V338" s="370"/>
      <c r="W338" s="370"/>
      <c r="X338" s="370"/>
      <c r="Y338" s="370"/>
      <c r="Z338" s="370"/>
      <c r="AA338" s="370"/>
      <c r="AB338" s="370"/>
      <c r="AC338" s="370"/>
      <c r="AD338" s="370"/>
      <c r="AF338" s="171"/>
      <c r="AG338" s="72">
        <f t="shared" ref="AG338:AG343" si="15">M338</f>
        <v>0</v>
      </c>
      <c r="AH338" s="72">
        <f t="shared" ref="AH338:AH343" si="16">COUNTIF(S338:AD338,"NS")</f>
        <v>0</v>
      </c>
      <c r="AI338" s="72">
        <f t="shared" ref="AI338:AI343" si="17">SUM(S338:AD338)</f>
        <v>0</v>
      </c>
      <c r="AJ338" s="72">
        <f t="shared" ref="AJ338:AJ342" si="18">IF($AG$335=126,0,IF(OR(AND(AG338=0,AH338&gt;0),AND(AG338="NS",AI338&gt;0),AND(AG338="NS",AH338=0,AI338=0)),1,IF(OR(AND(AG338&gt;0,AH338=2),AND(AG338="NS",AH338=2),AND(AG338="NS",AI338=0,AH338&gt;0),AG338=AI338),0,1)))</f>
        <v>0</v>
      </c>
      <c r="AK338" s="72"/>
      <c r="AL338" s="72"/>
      <c r="AM338" s="72"/>
      <c r="AN338" s="103" t="s">
        <v>763</v>
      </c>
      <c r="AO338" s="103">
        <f>COUNTIF(M337:R343,"NS")</f>
        <v>0</v>
      </c>
      <c r="AP338" s="103">
        <f>COUNTIF(S337:X343,"NS")</f>
        <v>0</v>
      </c>
      <c r="AQ338" s="103">
        <f>COUNTIF(Y337:AD343,"NS")</f>
        <v>0</v>
      </c>
    </row>
    <row r="339" spans="1:43" s="103" customFormat="1" ht="15" customHeight="1">
      <c r="A339" s="84"/>
      <c r="B339" s="84"/>
      <c r="C339" s="135" t="s">
        <v>28</v>
      </c>
      <c r="D339" s="385" t="s">
        <v>190</v>
      </c>
      <c r="E339" s="385"/>
      <c r="F339" s="385"/>
      <c r="G339" s="385"/>
      <c r="H339" s="385"/>
      <c r="I339" s="385"/>
      <c r="J339" s="385"/>
      <c r="K339" s="385"/>
      <c r="L339" s="385"/>
      <c r="M339" s="370"/>
      <c r="N339" s="370"/>
      <c r="O339" s="370"/>
      <c r="P339" s="370"/>
      <c r="Q339" s="370"/>
      <c r="R339" s="370"/>
      <c r="S339" s="370"/>
      <c r="T339" s="370"/>
      <c r="U339" s="370"/>
      <c r="V339" s="370"/>
      <c r="W339" s="370"/>
      <c r="X339" s="370"/>
      <c r="Y339" s="370"/>
      <c r="Z339" s="370"/>
      <c r="AA339" s="370"/>
      <c r="AB339" s="370"/>
      <c r="AC339" s="370"/>
      <c r="AD339" s="370"/>
      <c r="AF339" s="171"/>
      <c r="AG339" s="72">
        <f t="shared" si="15"/>
        <v>0</v>
      </c>
      <c r="AH339" s="72">
        <f t="shared" si="16"/>
        <v>0</v>
      </c>
      <c r="AI339" s="72">
        <f t="shared" si="17"/>
        <v>0</v>
      </c>
      <c r="AJ339" s="72">
        <f t="shared" si="18"/>
        <v>0</v>
      </c>
      <c r="AK339" s="72"/>
      <c r="AL339" s="72"/>
      <c r="AM339" s="72"/>
      <c r="AN339" s="103" t="s">
        <v>765</v>
      </c>
      <c r="AO339" s="136">
        <f>IF($AG$335=$AH$335, 0, IF(OR(AND(AO336 =0, AO338 &gt;0), AND(AO336 ="NS", AO337&gt;0), AND(AO336 ="NS", AO337 =0, AO338=0), AND(AO336="NA", AO337&lt;&gt;"NA"), AND(AO336&lt;&gt;"NA", AO337="NA")  ), 1, IF(OR(AND(AO338&gt;=2, AO337&lt;AO336), AND(AO336="NS", AO337=0, AO338&gt;0), AO337&gt;=AO336 ), 0, 1)))</f>
        <v>0</v>
      </c>
      <c r="AP339" s="136">
        <f t="shared" ref="AP339:AQ339" si="19">IF($AG$335=$AH$335, 0, IF(OR(AND(AP336 =0, AP338 &gt;0), AND(AP336 ="NS", AP337&gt;0), AND(AP336 ="NS", AP337 =0, AP338=0), AND(AP336="NA", AP337&lt;&gt;"NA"), AND(AP336&lt;&gt;"NA", AP337="NA")  ), 1, IF(OR(AND(AP338&gt;=2, AP337&lt;AP336), AND(AP336="NS", AP337=0, AP338&gt;0), AP337&gt;=AP336 ), 0, 1)))</f>
        <v>0</v>
      </c>
      <c r="AQ339" s="136">
        <f t="shared" si="19"/>
        <v>0</v>
      </c>
    </row>
    <row r="340" spans="1:43" s="103" customFormat="1" ht="15">
      <c r="A340" s="84"/>
      <c r="B340" s="84"/>
      <c r="C340" s="135" t="s">
        <v>29</v>
      </c>
      <c r="D340" s="385" t="s">
        <v>191</v>
      </c>
      <c r="E340" s="385"/>
      <c r="F340" s="385"/>
      <c r="G340" s="385"/>
      <c r="H340" s="385"/>
      <c r="I340" s="385"/>
      <c r="J340" s="385"/>
      <c r="K340" s="385"/>
      <c r="L340" s="385"/>
      <c r="M340" s="370"/>
      <c r="N340" s="370"/>
      <c r="O340" s="370"/>
      <c r="P340" s="370"/>
      <c r="Q340" s="370"/>
      <c r="R340" s="370"/>
      <c r="S340" s="370"/>
      <c r="T340" s="370"/>
      <c r="U340" s="370"/>
      <c r="V340" s="370"/>
      <c r="W340" s="370"/>
      <c r="X340" s="370"/>
      <c r="Y340" s="370"/>
      <c r="Z340" s="370"/>
      <c r="AA340" s="370"/>
      <c r="AB340" s="370"/>
      <c r="AC340" s="370"/>
      <c r="AD340" s="370"/>
      <c r="AF340" s="171"/>
      <c r="AG340" s="72">
        <f t="shared" si="15"/>
        <v>0</v>
      </c>
      <c r="AH340" s="72">
        <f t="shared" si="16"/>
        <v>0</v>
      </c>
      <c r="AI340" s="72">
        <f t="shared" si="17"/>
        <v>0</v>
      </c>
      <c r="AJ340" s="72">
        <f t="shared" si="18"/>
        <v>0</v>
      </c>
      <c r="AK340" s="72"/>
      <c r="AL340" s="72"/>
      <c r="AM340" s="72"/>
      <c r="AQ340" s="115">
        <f>SUM(AO339:AQ339)</f>
        <v>0</v>
      </c>
    </row>
    <row r="341" spans="1:43" s="103" customFormat="1" ht="24" customHeight="1">
      <c r="A341" s="84"/>
      <c r="B341" s="84"/>
      <c r="C341" s="135" t="s">
        <v>30</v>
      </c>
      <c r="D341" s="385" t="s">
        <v>192</v>
      </c>
      <c r="E341" s="385"/>
      <c r="F341" s="385"/>
      <c r="G341" s="385"/>
      <c r="H341" s="385"/>
      <c r="I341" s="385"/>
      <c r="J341" s="385"/>
      <c r="K341" s="385"/>
      <c r="L341" s="385"/>
      <c r="M341" s="370"/>
      <c r="N341" s="370"/>
      <c r="O341" s="370"/>
      <c r="P341" s="370"/>
      <c r="Q341" s="370"/>
      <c r="R341" s="370"/>
      <c r="S341" s="370"/>
      <c r="T341" s="370"/>
      <c r="U341" s="370"/>
      <c r="V341" s="370"/>
      <c r="W341" s="370"/>
      <c r="X341" s="370"/>
      <c r="Y341" s="370"/>
      <c r="Z341" s="370"/>
      <c r="AA341" s="370"/>
      <c r="AB341" s="370"/>
      <c r="AC341" s="370"/>
      <c r="AD341" s="370"/>
      <c r="AF341" s="171"/>
      <c r="AG341" s="72">
        <f t="shared" si="15"/>
        <v>0</v>
      </c>
      <c r="AH341" s="72">
        <f t="shared" si="16"/>
        <v>0</v>
      </c>
      <c r="AI341" s="72">
        <f t="shared" si="17"/>
        <v>0</v>
      </c>
      <c r="AJ341" s="72">
        <f t="shared" si="18"/>
        <v>0</v>
      </c>
      <c r="AK341" s="72"/>
      <c r="AL341" s="72"/>
      <c r="AM341" s="72"/>
    </row>
    <row r="342" spans="1:43" s="103" customFormat="1" ht="24" customHeight="1">
      <c r="A342" s="84"/>
      <c r="B342" s="84"/>
      <c r="C342" s="135" t="s">
        <v>31</v>
      </c>
      <c r="D342" s="385" t="s">
        <v>193</v>
      </c>
      <c r="E342" s="385"/>
      <c r="F342" s="385"/>
      <c r="G342" s="385"/>
      <c r="H342" s="385"/>
      <c r="I342" s="385"/>
      <c r="J342" s="385"/>
      <c r="K342" s="385"/>
      <c r="L342" s="385"/>
      <c r="M342" s="370"/>
      <c r="N342" s="370"/>
      <c r="O342" s="370"/>
      <c r="P342" s="370"/>
      <c r="Q342" s="370"/>
      <c r="R342" s="370"/>
      <c r="S342" s="370"/>
      <c r="T342" s="370"/>
      <c r="U342" s="370"/>
      <c r="V342" s="370"/>
      <c r="W342" s="370"/>
      <c r="X342" s="370"/>
      <c r="Y342" s="370"/>
      <c r="Z342" s="370"/>
      <c r="AA342" s="370"/>
      <c r="AB342" s="370"/>
      <c r="AC342" s="370"/>
      <c r="AD342" s="370"/>
      <c r="AF342" s="171"/>
      <c r="AG342" s="72">
        <f t="shared" si="15"/>
        <v>0</v>
      </c>
      <c r="AH342" s="72">
        <f t="shared" si="16"/>
        <v>0</v>
      </c>
      <c r="AI342" s="72">
        <f t="shared" si="17"/>
        <v>0</v>
      </c>
      <c r="AJ342" s="72">
        <f t="shared" si="18"/>
        <v>0</v>
      </c>
      <c r="AK342" s="72"/>
      <c r="AL342" s="72"/>
      <c r="AM342" s="72"/>
    </row>
    <row r="343" spans="1:43" s="103" customFormat="1" ht="24" customHeight="1">
      <c r="A343" s="84"/>
      <c r="B343" s="84"/>
      <c r="C343" s="135" t="s">
        <v>32</v>
      </c>
      <c r="D343" s="385" t="s">
        <v>194</v>
      </c>
      <c r="E343" s="385"/>
      <c r="F343" s="385"/>
      <c r="G343" s="385"/>
      <c r="H343" s="385"/>
      <c r="I343" s="385"/>
      <c r="J343" s="385"/>
      <c r="K343" s="385"/>
      <c r="L343" s="385"/>
      <c r="M343" s="370"/>
      <c r="N343" s="370"/>
      <c r="O343" s="370"/>
      <c r="P343" s="370"/>
      <c r="Q343" s="370"/>
      <c r="R343" s="370"/>
      <c r="S343" s="370"/>
      <c r="T343" s="370"/>
      <c r="U343" s="370"/>
      <c r="V343" s="370"/>
      <c r="W343" s="370"/>
      <c r="X343" s="370"/>
      <c r="Y343" s="370"/>
      <c r="Z343" s="370"/>
      <c r="AA343" s="370"/>
      <c r="AB343" s="370"/>
      <c r="AC343" s="370"/>
      <c r="AD343" s="370"/>
      <c r="AF343" s="171"/>
      <c r="AG343" s="72">
        <f t="shared" si="15"/>
        <v>0</v>
      </c>
      <c r="AH343" s="72">
        <f t="shared" si="16"/>
        <v>0</v>
      </c>
      <c r="AI343" s="72">
        <f t="shared" si="17"/>
        <v>0</v>
      </c>
      <c r="AJ343" s="72">
        <f>IF($AG$335=126,0,IF(OR(AND(AG343=0,AH343&gt;0),AND(AG343="NS",AI343&gt;0),AND(AG343="NS",AH343=0,AI343=0)),1,IF(OR(AND(AG343&gt;0,AH343=2),AND(AG343="NS",AH343=2),AND(AG343="NS",AI343=0,AH343&gt;0),AG343=AI343,COUNTIF(M343:AD343, "NA")=3),0,1)))</f>
        <v>0</v>
      </c>
      <c r="AK343" s="72"/>
      <c r="AL343" s="72">
        <f>IF(M343="",0,IF(M343="na",0,IF(AND(SUM(M343:AD343)&gt;=0,H346=""),1,0)))</f>
        <v>0</v>
      </c>
      <c r="AM343" s="72"/>
    </row>
    <row r="344" spans="1:43" s="103" customFormat="1" ht="15">
      <c r="A344" s="84"/>
      <c r="B344" s="84"/>
      <c r="C344" s="72"/>
      <c r="D344" s="72"/>
      <c r="E344" s="72"/>
      <c r="F344" s="72"/>
      <c r="G344" s="72"/>
      <c r="H344" s="72"/>
      <c r="I344" s="72"/>
      <c r="J344" s="72"/>
      <c r="K344" s="72"/>
      <c r="L344" s="131" t="s">
        <v>181</v>
      </c>
      <c r="M344" s="312">
        <f>IF(AND(SUM(M337:R343)=0,COUNTIF(M337:R343,"NS")&gt;0),"NS",
IF(AND(SUM(M337:R343)=0,COUNTIF(M337:R343,0)&gt;0),0,
IF(AND(SUM(M337:R343)=0,COUNTIF(M337:R343,"NA")&gt;0),"NA",
SUM(M337:R343))))</f>
        <v>0</v>
      </c>
      <c r="N344" s="312"/>
      <c r="O344" s="312"/>
      <c r="P344" s="312"/>
      <c r="Q344" s="312"/>
      <c r="R344" s="312"/>
      <c r="S344" s="312">
        <f>IF(AND(SUM(S337:X343)=0,COUNTIF(S337:X343,"NS")&gt;0),"NS",
IF(AND(SUM(S337:X343)=0,COUNTIF(S337:X343,0)&gt;0),0,
IF(AND(SUM(S337:X343)=0,COUNTIF(S337:X343,"NA")&gt;0),"NA",
SUM(S337:X343))))</f>
        <v>0</v>
      </c>
      <c r="T344" s="312"/>
      <c r="U344" s="312"/>
      <c r="V344" s="312"/>
      <c r="W344" s="312"/>
      <c r="X344" s="312"/>
      <c r="Y344" s="312">
        <f>IF(AND(SUM(Y337:AD343)=0,COUNTIF(Y337:AD343,"NS")&gt;0),"NS",
IF(AND(SUM(Y337:AD343)=0,COUNTIF(Y337:AD343,0)&gt;0),0,
IF(AND(SUM(Y337:AD343)=0,COUNTIF(Y337:AD343,"NA")&gt;0),"NA",
SUM(Y337:AD343))))</f>
        <v>0</v>
      </c>
      <c r="Z344" s="312"/>
      <c r="AA344" s="312"/>
      <c r="AB344" s="312"/>
      <c r="AC344" s="312"/>
      <c r="AD344" s="312"/>
      <c r="AF344" s="171"/>
      <c r="AG344" s="72"/>
      <c r="AH344" s="72"/>
      <c r="AI344" s="72"/>
      <c r="AJ344" s="126">
        <f>SUM(AJ337:AJ343)</f>
        <v>0</v>
      </c>
      <c r="AK344" s="72"/>
      <c r="AL344" s="126">
        <f>SUM(AL337:AL343)</f>
        <v>0</v>
      </c>
      <c r="AM344" s="72"/>
    </row>
    <row r="345" spans="1:43" s="103" customFormat="1" ht="15">
      <c r="A345" s="84"/>
      <c r="B345" s="84"/>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F345" s="171"/>
      <c r="AG345" s="72"/>
      <c r="AH345" s="72"/>
      <c r="AI345" s="72"/>
      <c r="AJ345" s="72"/>
      <c r="AK345" s="72"/>
      <c r="AL345" s="72"/>
      <c r="AM345" s="72"/>
    </row>
    <row r="346" spans="1:43" s="103" customFormat="1" ht="45" customHeight="1">
      <c r="A346" s="84"/>
      <c r="B346" s="84"/>
      <c r="C346" s="337" t="s">
        <v>195</v>
      </c>
      <c r="D346" s="337"/>
      <c r="E346" s="337"/>
      <c r="F346" s="337"/>
      <c r="G346" s="396"/>
      <c r="H346" s="303"/>
      <c r="I346" s="227"/>
      <c r="J346" s="227"/>
      <c r="K346" s="227"/>
      <c r="L346" s="227"/>
      <c r="M346" s="227"/>
      <c r="N346" s="227"/>
      <c r="O346" s="227"/>
      <c r="P346" s="227"/>
      <c r="Q346" s="227"/>
      <c r="R346" s="227"/>
      <c r="S346" s="227"/>
      <c r="T346" s="227"/>
      <c r="U346" s="227"/>
      <c r="V346" s="227"/>
      <c r="W346" s="227"/>
      <c r="X346" s="227"/>
      <c r="Y346" s="227"/>
      <c r="Z346" s="227"/>
      <c r="AA346" s="227"/>
      <c r="AB346" s="227"/>
      <c r="AC346" s="227"/>
      <c r="AD346" s="304"/>
      <c r="AF346" s="171"/>
      <c r="AG346" s="72"/>
      <c r="AH346" s="72"/>
      <c r="AI346" s="72"/>
      <c r="AJ346" s="72"/>
      <c r="AK346" s="72"/>
      <c r="AL346" s="72"/>
      <c r="AM346" s="72"/>
    </row>
    <row r="347" spans="1:43" s="103" customFormat="1" ht="15">
      <c r="A347" s="84"/>
      <c r="B347" s="84"/>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F347" s="171"/>
      <c r="AG347" s="72"/>
      <c r="AH347" s="72"/>
      <c r="AI347" s="72"/>
      <c r="AJ347" s="72"/>
      <c r="AK347" s="72"/>
      <c r="AL347" s="72"/>
      <c r="AM347" s="72"/>
    </row>
    <row r="348" spans="1:43" s="103" customFormat="1" ht="24" customHeight="1">
      <c r="A348" s="84"/>
      <c r="B348" s="84"/>
      <c r="C348" s="285" t="s">
        <v>17</v>
      </c>
      <c r="D348" s="285"/>
      <c r="E348" s="285"/>
      <c r="F348" s="285"/>
      <c r="G348" s="285"/>
      <c r="H348" s="285"/>
      <c r="I348" s="285"/>
      <c r="J348" s="285"/>
      <c r="K348" s="285"/>
      <c r="L348" s="285"/>
      <c r="M348" s="285"/>
      <c r="N348" s="285"/>
      <c r="O348" s="285"/>
      <c r="P348" s="285"/>
      <c r="Q348" s="285"/>
      <c r="R348" s="285"/>
      <c r="S348" s="285"/>
      <c r="T348" s="285"/>
      <c r="U348" s="285"/>
      <c r="V348" s="285"/>
      <c r="W348" s="285"/>
      <c r="X348" s="285"/>
      <c r="Y348" s="285"/>
      <c r="Z348" s="285"/>
      <c r="AA348" s="285"/>
      <c r="AB348" s="285"/>
      <c r="AC348" s="285"/>
      <c r="AD348" s="285"/>
      <c r="AF348" s="171"/>
      <c r="AG348" s="72"/>
      <c r="AH348" s="72"/>
      <c r="AI348" s="72"/>
      <c r="AJ348" s="72"/>
      <c r="AK348" s="72"/>
      <c r="AL348" s="72"/>
      <c r="AM348" s="72"/>
    </row>
    <row r="349" spans="1:43" s="103" customFormat="1" ht="60" customHeight="1">
      <c r="A349" s="84"/>
      <c r="B349" s="84"/>
      <c r="C349" s="339"/>
      <c r="D349" s="339"/>
      <c r="E349" s="339"/>
      <c r="F349" s="339"/>
      <c r="G349" s="339"/>
      <c r="H349" s="339"/>
      <c r="I349" s="339"/>
      <c r="J349" s="339"/>
      <c r="K349" s="339"/>
      <c r="L349" s="339"/>
      <c r="M349" s="339"/>
      <c r="N349" s="339"/>
      <c r="O349" s="339"/>
      <c r="P349" s="339"/>
      <c r="Q349" s="339"/>
      <c r="R349" s="339"/>
      <c r="S349" s="339"/>
      <c r="T349" s="339"/>
      <c r="U349" s="339"/>
      <c r="V349" s="339"/>
      <c r="W349" s="339"/>
      <c r="X349" s="339"/>
      <c r="Y349" s="339"/>
      <c r="Z349" s="339"/>
      <c r="AA349" s="339"/>
      <c r="AB349" s="339"/>
      <c r="AC349" s="339"/>
      <c r="AD349" s="339"/>
      <c r="AF349" s="171"/>
      <c r="AG349" s="72"/>
      <c r="AH349" s="72"/>
      <c r="AI349" s="72"/>
      <c r="AJ349" s="72"/>
      <c r="AK349" s="72"/>
      <c r="AL349" s="72"/>
      <c r="AM349" s="72"/>
    </row>
    <row r="350" spans="1:43" ht="15" customHeight="1"/>
    <row r="351" spans="1:43" ht="15" customHeight="1">
      <c r="B351" s="338" t="str">
        <f>IF(AJ344=0,"","Error: Verificar sumas por fila.")</f>
        <v/>
      </c>
      <c r="C351" s="338"/>
      <c r="D351" s="338"/>
      <c r="E351" s="338"/>
      <c r="F351" s="338"/>
      <c r="G351" s="338"/>
      <c r="H351" s="338"/>
      <c r="I351" s="338"/>
      <c r="J351" s="338"/>
      <c r="K351" s="338"/>
      <c r="L351" s="338"/>
      <c r="M351" s="338"/>
      <c r="N351" s="338"/>
      <c r="O351" s="338"/>
      <c r="P351" s="338"/>
      <c r="Q351" s="338"/>
      <c r="R351" s="338"/>
      <c r="S351" s="338"/>
      <c r="T351" s="338"/>
      <c r="U351" s="338"/>
      <c r="V351" s="338"/>
      <c r="W351" s="338"/>
      <c r="X351" s="338"/>
      <c r="Y351" s="338"/>
      <c r="Z351" s="338"/>
      <c r="AA351" s="338"/>
      <c r="AB351" s="338"/>
      <c r="AC351" s="338"/>
      <c r="AD351" s="338"/>
    </row>
    <row r="352" spans="1:43" ht="15" customHeight="1">
      <c r="B352" s="338" t="str">
        <f>IF(AQ340=0,"","Error: Verificar la consistencia con la pregunta 14.")</f>
        <v/>
      </c>
      <c r="C352" s="338"/>
      <c r="D352" s="338"/>
      <c r="E352" s="338"/>
      <c r="F352" s="338"/>
      <c r="G352" s="338"/>
      <c r="H352" s="338"/>
      <c r="I352" s="338"/>
      <c r="J352" s="338"/>
      <c r="K352" s="338"/>
      <c r="L352" s="338"/>
      <c r="M352" s="338"/>
      <c r="N352" s="338"/>
      <c r="O352" s="338"/>
      <c r="P352" s="338"/>
      <c r="Q352" s="338"/>
      <c r="R352" s="338"/>
      <c r="S352" s="338"/>
      <c r="T352" s="338"/>
      <c r="U352" s="338"/>
      <c r="V352" s="338"/>
      <c r="W352" s="338"/>
      <c r="X352" s="338"/>
      <c r="Y352" s="338"/>
      <c r="Z352" s="338"/>
      <c r="AA352" s="338"/>
      <c r="AB352" s="338"/>
      <c r="AC352" s="338"/>
      <c r="AD352" s="338"/>
    </row>
    <row r="353" spans="1:43" ht="15" customHeight="1">
      <c r="B353" s="338" t="str">
        <f>IF(AL344=0,"","Error: Debe especificar el otro tipo de servicio postpenal en materia laboral.")</f>
        <v/>
      </c>
      <c r="C353" s="338"/>
      <c r="D353" s="338"/>
      <c r="E353" s="338"/>
      <c r="F353" s="338"/>
      <c r="G353" s="338"/>
      <c r="H353" s="338"/>
      <c r="I353" s="338"/>
      <c r="J353" s="338"/>
      <c r="K353" s="338"/>
      <c r="L353" s="338"/>
      <c r="M353" s="338"/>
      <c r="N353" s="338"/>
      <c r="O353" s="338"/>
      <c r="P353" s="338"/>
      <c r="Q353" s="338"/>
      <c r="R353" s="338"/>
      <c r="S353" s="338"/>
      <c r="T353" s="338"/>
      <c r="U353" s="338"/>
      <c r="V353" s="338"/>
      <c r="W353" s="338"/>
      <c r="X353" s="338"/>
      <c r="Y353" s="338"/>
      <c r="Z353" s="338"/>
      <c r="AA353" s="338"/>
      <c r="AB353" s="338"/>
      <c r="AC353" s="338"/>
      <c r="AD353" s="338"/>
    </row>
    <row r="354" spans="1:43" ht="15" customHeight="1">
      <c r="B354" s="279" t="str">
        <f>IF(OR(AG335=AH335,AG335=AI335),"","Error: Debe completar toda la información requerida.")</f>
        <v/>
      </c>
      <c r="C354" s="279"/>
      <c r="D354" s="279"/>
      <c r="E354" s="279"/>
      <c r="F354" s="279"/>
      <c r="G354" s="279"/>
      <c r="H354" s="279"/>
      <c r="I354" s="279"/>
      <c r="J354" s="279"/>
      <c r="K354" s="279"/>
      <c r="L354" s="279"/>
      <c r="M354" s="279"/>
      <c r="N354" s="279"/>
      <c r="O354" s="279"/>
      <c r="P354" s="279"/>
      <c r="Q354" s="279"/>
      <c r="R354" s="279"/>
      <c r="S354" s="279"/>
      <c r="T354" s="279"/>
      <c r="U354" s="279"/>
      <c r="V354" s="279"/>
      <c r="W354" s="279"/>
      <c r="X354" s="279"/>
      <c r="Y354" s="279"/>
      <c r="Z354" s="279"/>
      <c r="AA354" s="279"/>
      <c r="AB354" s="279"/>
      <c r="AC354" s="279"/>
      <c r="AD354" s="279"/>
    </row>
    <row r="355" spans="1:43" ht="15" customHeight="1"/>
    <row r="356" spans="1:43" s="103" customFormat="1" ht="36" customHeight="1">
      <c r="A356" s="92" t="s">
        <v>214</v>
      </c>
      <c r="B356" s="311" t="s">
        <v>215</v>
      </c>
      <c r="C356" s="311" t="s">
        <v>173</v>
      </c>
      <c r="D356" s="311"/>
      <c r="E356" s="311"/>
      <c r="F356" s="311"/>
      <c r="G356" s="311"/>
      <c r="H356" s="311"/>
      <c r="I356" s="311"/>
      <c r="J356" s="311"/>
      <c r="K356" s="311"/>
      <c r="L356" s="311"/>
      <c r="M356" s="311"/>
      <c r="N356" s="311"/>
      <c r="O356" s="311"/>
      <c r="P356" s="311"/>
      <c r="Q356" s="311"/>
      <c r="R356" s="311"/>
      <c r="S356" s="311"/>
      <c r="T356" s="311"/>
      <c r="U356" s="311"/>
      <c r="V356" s="311"/>
      <c r="W356" s="311"/>
      <c r="X356" s="311"/>
      <c r="Y356" s="311"/>
      <c r="Z356" s="311"/>
      <c r="AA356" s="311"/>
      <c r="AB356" s="311"/>
      <c r="AC356" s="311"/>
      <c r="AD356" s="311"/>
      <c r="AF356" s="171"/>
      <c r="AG356" s="72"/>
      <c r="AH356" s="72"/>
      <c r="AI356" s="72"/>
      <c r="AJ356" s="72"/>
      <c r="AK356" s="72"/>
      <c r="AL356" s="72"/>
      <c r="AM356" s="72"/>
    </row>
    <row r="357" spans="1:43" s="103" customFormat="1" ht="36" customHeight="1">
      <c r="A357" s="84"/>
      <c r="B357" s="84"/>
      <c r="C357" s="285" t="s">
        <v>216</v>
      </c>
      <c r="D357" s="285"/>
      <c r="E357" s="285"/>
      <c r="F357" s="285"/>
      <c r="G357" s="285"/>
      <c r="H357" s="285"/>
      <c r="I357" s="285"/>
      <c r="J357" s="285"/>
      <c r="K357" s="285"/>
      <c r="L357" s="285"/>
      <c r="M357" s="285"/>
      <c r="N357" s="285"/>
      <c r="O357" s="285"/>
      <c r="P357" s="285"/>
      <c r="Q357" s="285"/>
      <c r="R357" s="285"/>
      <c r="S357" s="285"/>
      <c r="T357" s="285"/>
      <c r="U357" s="285"/>
      <c r="V357" s="285"/>
      <c r="W357" s="285"/>
      <c r="X357" s="285"/>
      <c r="Y357" s="285"/>
      <c r="Z357" s="285"/>
      <c r="AA357" s="285"/>
      <c r="AB357" s="285"/>
      <c r="AC357" s="285"/>
      <c r="AD357" s="285"/>
      <c r="AF357" s="171"/>
      <c r="AG357" s="72"/>
      <c r="AH357" s="72"/>
      <c r="AI357" s="72"/>
      <c r="AJ357" s="72"/>
      <c r="AK357" s="72"/>
      <c r="AL357" s="72"/>
      <c r="AM357" s="72"/>
    </row>
    <row r="358" spans="1:43" s="103" customFormat="1" ht="36" customHeight="1">
      <c r="A358" s="84"/>
      <c r="B358" s="84"/>
      <c r="C358" s="285" t="s">
        <v>217</v>
      </c>
      <c r="D358" s="285"/>
      <c r="E358" s="285"/>
      <c r="F358" s="285"/>
      <c r="G358" s="285"/>
      <c r="H358" s="285"/>
      <c r="I358" s="285"/>
      <c r="J358" s="285"/>
      <c r="K358" s="285"/>
      <c r="L358" s="285"/>
      <c r="M358" s="285"/>
      <c r="N358" s="285"/>
      <c r="O358" s="285"/>
      <c r="P358" s="285"/>
      <c r="Q358" s="285"/>
      <c r="R358" s="285"/>
      <c r="S358" s="285"/>
      <c r="T358" s="285"/>
      <c r="U358" s="285"/>
      <c r="V358" s="285"/>
      <c r="W358" s="285"/>
      <c r="X358" s="285"/>
      <c r="Y358" s="285"/>
      <c r="Z358" s="285"/>
      <c r="AA358" s="285"/>
      <c r="AB358" s="285"/>
      <c r="AC358" s="285"/>
      <c r="AD358" s="285"/>
      <c r="AF358" s="171"/>
      <c r="AG358" s="72"/>
      <c r="AH358" s="72"/>
      <c r="AI358" s="72"/>
      <c r="AJ358" s="72"/>
      <c r="AK358" s="72"/>
      <c r="AL358" s="72"/>
      <c r="AM358" s="72"/>
    </row>
    <row r="359" spans="1:43" s="103" customFormat="1" ht="36" customHeight="1">
      <c r="A359" s="84"/>
      <c r="B359" s="84"/>
      <c r="C359" s="285" t="s">
        <v>198</v>
      </c>
      <c r="D359" s="285"/>
      <c r="E359" s="285"/>
      <c r="F359" s="285"/>
      <c r="G359" s="285"/>
      <c r="H359" s="285"/>
      <c r="I359" s="285"/>
      <c r="J359" s="285"/>
      <c r="K359" s="285"/>
      <c r="L359" s="285"/>
      <c r="M359" s="285"/>
      <c r="N359" s="285"/>
      <c r="O359" s="285"/>
      <c r="P359" s="285"/>
      <c r="Q359" s="285"/>
      <c r="R359" s="285"/>
      <c r="S359" s="285"/>
      <c r="T359" s="285"/>
      <c r="U359" s="285"/>
      <c r="V359" s="285"/>
      <c r="W359" s="285"/>
      <c r="X359" s="285"/>
      <c r="Y359" s="285"/>
      <c r="Z359" s="285"/>
      <c r="AA359" s="285"/>
      <c r="AB359" s="285"/>
      <c r="AC359" s="285"/>
      <c r="AD359" s="285"/>
      <c r="AF359" s="171"/>
      <c r="AG359" s="72"/>
      <c r="AH359" s="72"/>
      <c r="AI359" s="72"/>
      <c r="AJ359" s="72"/>
      <c r="AK359" s="72"/>
      <c r="AL359" s="72"/>
      <c r="AM359" s="72"/>
    </row>
    <row r="360" spans="1:43" s="103" customFormat="1" ht="15">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F360" s="171"/>
      <c r="AG360" s="72" t="s">
        <v>761</v>
      </c>
      <c r="AH360" s="72" t="s">
        <v>762</v>
      </c>
      <c r="AI360" s="72" t="s">
        <v>776</v>
      </c>
      <c r="AJ360" s="72"/>
      <c r="AK360" s="72"/>
      <c r="AL360" s="72"/>
      <c r="AM360" s="72"/>
    </row>
    <row r="361" spans="1:43" s="103" customFormat="1" ht="24" customHeight="1">
      <c r="A361" s="84"/>
      <c r="B361" s="84"/>
      <c r="C361" s="313" t="s">
        <v>199</v>
      </c>
      <c r="D361" s="313"/>
      <c r="E361" s="313"/>
      <c r="F361" s="313"/>
      <c r="G361" s="313"/>
      <c r="H361" s="313"/>
      <c r="I361" s="313"/>
      <c r="J361" s="313"/>
      <c r="K361" s="313"/>
      <c r="L361" s="313"/>
      <c r="M361" s="313" t="s">
        <v>200</v>
      </c>
      <c r="N361" s="313"/>
      <c r="O361" s="313"/>
      <c r="P361" s="313"/>
      <c r="Q361" s="313"/>
      <c r="R361" s="313"/>
      <c r="S361" s="313"/>
      <c r="T361" s="313"/>
      <c r="U361" s="313"/>
      <c r="V361" s="313"/>
      <c r="W361" s="313"/>
      <c r="X361" s="313"/>
      <c r="Y361" s="313"/>
      <c r="Z361" s="313"/>
      <c r="AA361" s="313"/>
      <c r="AB361" s="313"/>
      <c r="AC361" s="313"/>
      <c r="AD361" s="313"/>
      <c r="AF361" s="171"/>
      <c r="AG361" s="72">
        <f>COUNTBLANK(M363:AD374)</f>
        <v>216</v>
      </c>
      <c r="AH361" s="72">
        <v>216</v>
      </c>
      <c r="AI361" s="72">
        <v>180</v>
      </c>
      <c r="AJ361" s="72"/>
      <c r="AK361" s="72"/>
      <c r="AL361" s="72"/>
      <c r="AM361" s="72"/>
      <c r="AO361" s="103" t="s">
        <v>782</v>
      </c>
    </row>
    <row r="362" spans="1:43" s="103" customFormat="1" ht="15">
      <c r="A362" s="84"/>
      <c r="B362" s="84"/>
      <c r="C362" s="313"/>
      <c r="D362" s="313"/>
      <c r="E362" s="313"/>
      <c r="F362" s="313"/>
      <c r="G362" s="313"/>
      <c r="H362" s="313"/>
      <c r="I362" s="313"/>
      <c r="J362" s="313"/>
      <c r="K362" s="313"/>
      <c r="L362" s="313"/>
      <c r="M362" s="404" t="s">
        <v>177</v>
      </c>
      <c r="N362" s="405"/>
      <c r="O362" s="405"/>
      <c r="P362" s="405"/>
      <c r="Q362" s="405"/>
      <c r="R362" s="405"/>
      <c r="S362" s="406" t="s">
        <v>178</v>
      </c>
      <c r="T362" s="407"/>
      <c r="U362" s="407"/>
      <c r="V362" s="407"/>
      <c r="W362" s="407"/>
      <c r="X362" s="407"/>
      <c r="Y362" s="406" t="s">
        <v>179</v>
      </c>
      <c r="Z362" s="407"/>
      <c r="AA362" s="407"/>
      <c r="AB362" s="407"/>
      <c r="AC362" s="407"/>
      <c r="AD362" s="407"/>
      <c r="AF362" s="171"/>
      <c r="AG362" s="72" t="s">
        <v>177</v>
      </c>
      <c r="AH362" s="72" t="s">
        <v>763</v>
      </c>
      <c r="AI362" s="72" t="s">
        <v>764</v>
      </c>
      <c r="AJ362" s="72" t="s">
        <v>765</v>
      </c>
      <c r="AK362" s="72"/>
      <c r="AL362" s="72" t="s">
        <v>773</v>
      </c>
      <c r="AM362" s="72"/>
      <c r="AO362" s="103" t="s">
        <v>177</v>
      </c>
      <c r="AP362" s="103" t="s">
        <v>178</v>
      </c>
      <c r="AQ362" s="103" t="s">
        <v>179</v>
      </c>
    </row>
    <row r="363" spans="1:43" s="103" customFormat="1" ht="15" customHeight="1">
      <c r="A363" s="84"/>
      <c r="B363" s="84"/>
      <c r="C363" s="134" t="s">
        <v>26</v>
      </c>
      <c r="D363" s="403" t="s">
        <v>201</v>
      </c>
      <c r="E363" s="403"/>
      <c r="F363" s="403"/>
      <c r="G363" s="403"/>
      <c r="H363" s="403"/>
      <c r="I363" s="403"/>
      <c r="J363" s="403"/>
      <c r="K363" s="403"/>
      <c r="L363" s="403"/>
      <c r="M363" s="370"/>
      <c r="N363" s="370"/>
      <c r="O363" s="370"/>
      <c r="P363" s="370"/>
      <c r="Q363" s="370"/>
      <c r="R363" s="370"/>
      <c r="S363" s="370"/>
      <c r="T363" s="370"/>
      <c r="U363" s="370"/>
      <c r="V363" s="370"/>
      <c r="W363" s="370"/>
      <c r="X363" s="370"/>
      <c r="Y363" s="370"/>
      <c r="Z363" s="370"/>
      <c r="AA363" s="370"/>
      <c r="AB363" s="370"/>
      <c r="AC363" s="370"/>
      <c r="AD363" s="370"/>
      <c r="AF363" s="171"/>
      <c r="AG363" s="72">
        <f>M363</f>
        <v>0</v>
      </c>
      <c r="AH363" s="72">
        <f>COUNTIF(S363:AD363,"NS")</f>
        <v>0</v>
      </c>
      <c r="AI363" s="72">
        <f>SUM(S363:AD363)</f>
        <v>0</v>
      </c>
      <c r="AJ363" s="72">
        <f>IF($AG$361=216,0,IF(OR(AND(AG363=0,AH363&gt;0),AND(AG363="NS",AI363&gt;0),AND(AG363="NS",AH363=0,AI363=0)),1,IF(OR(AND(AG363&gt;0,AH363=2),AND(AG363="NS",AH363=2),AND(AG363="NS",AI363=0,AH363&gt;0),AG363=AI363),0,1)))</f>
        <v>0</v>
      </c>
      <c r="AK363" s="72"/>
      <c r="AL363" s="72"/>
      <c r="AM363" s="72"/>
      <c r="AN363" s="103" t="s">
        <v>177</v>
      </c>
      <c r="AO363" s="103">
        <f>P315</f>
        <v>0</v>
      </c>
      <c r="AP363" s="103">
        <f>U315</f>
        <v>0</v>
      </c>
      <c r="AQ363" s="103">
        <f>Z315</f>
        <v>0</v>
      </c>
    </row>
    <row r="364" spans="1:43" s="103" customFormat="1" ht="15" customHeight="1">
      <c r="A364" s="84"/>
      <c r="B364" s="84"/>
      <c r="C364" s="135" t="s">
        <v>27</v>
      </c>
      <c r="D364" s="385" t="s">
        <v>202</v>
      </c>
      <c r="E364" s="385"/>
      <c r="F364" s="385"/>
      <c r="G364" s="385"/>
      <c r="H364" s="385"/>
      <c r="I364" s="385"/>
      <c r="J364" s="385"/>
      <c r="K364" s="385"/>
      <c r="L364" s="385"/>
      <c r="M364" s="370"/>
      <c r="N364" s="370"/>
      <c r="O364" s="370"/>
      <c r="P364" s="370"/>
      <c r="Q364" s="370"/>
      <c r="R364" s="370"/>
      <c r="S364" s="370"/>
      <c r="T364" s="370"/>
      <c r="U364" s="370"/>
      <c r="V364" s="370"/>
      <c r="W364" s="370"/>
      <c r="X364" s="370"/>
      <c r="Y364" s="370"/>
      <c r="Z364" s="370"/>
      <c r="AA364" s="370"/>
      <c r="AB364" s="370"/>
      <c r="AC364" s="370"/>
      <c r="AD364" s="370"/>
      <c r="AF364" s="171"/>
      <c r="AG364" s="72">
        <f t="shared" ref="AG364:AG374" si="20">M364</f>
        <v>0</v>
      </c>
      <c r="AH364" s="72">
        <f t="shared" ref="AH364:AH374" si="21">COUNTIF(S364:AD364,"NS")</f>
        <v>0</v>
      </c>
      <c r="AI364" s="72">
        <f t="shared" ref="AI364:AI374" si="22">SUM(S364:AD364)</f>
        <v>0</v>
      </c>
      <c r="AJ364" s="72">
        <f t="shared" ref="AJ364:AJ373" si="23">IF($AG$361=216,0,IF(OR(AND(AG364=0,AH364&gt;0),AND(AG364="NS",AI364&gt;0),AND(AG364="NS",AH364=0,AI364=0)),1,IF(OR(AND(AG364&gt;0,AH364=2),AND(AG364="NS",AH364=2),AND(AG364="NS",AI364=0,AH364&gt;0),AG364=AI364),0,1)))</f>
        <v>0</v>
      </c>
      <c r="AK364" s="72"/>
      <c r="AL364" s="72"/>
      <c r="AM364" s="72"/>
      <c r="AN364" s="103" t="s">
        <v>764</v>
      </c>
      <c r="AO364" s="103">
        <f>SUM(M363:R374)</f>
        <v>0</v>
      </c>
      <c r="AP364" s="103">
        <f>SUM(S363:X374)</f>
        <v>0</v>
      </c>
      <c r="AQ364" s="103">
        <f>SUM(Y363:AD374)</f>
        <v>0</v>
      </c>
    </row>
    <row r="365" spans="1:43" s="103" customFormat="1" ht="15" customHeight="1">
      <c r="A365" s="84"/>
      <c r="B365" s="84"/>
      <c r="C365" s="135" t="s">
        <v>28</v>
      </c>
      <c r="D365" s="385" t="s">
        <v>203</v>
      </c>
      <c r="E365" s="385"/>
      <c r="F365" s="385"/>
      <c r="G365" s="385"/>
      <c r="H365" s="385"/>
      <c r="I365" s="385"/>
      <c r="J365" s="385"/>
      <c r="K365" s="385"/>
      <c r="L365" s="385"/>
      <c r="M365" s="370"/>
      <c r="N365" s="370"/>
      <c r="O365" s="370"/>
      <c r="P365" s="370"/>
      <c r="Q365" s="370"/>
      <c r="R365" s="370"/>
      <c r="S365" s="370"/>
      <c r="T365" s="370"/>
      <c r="U365" s="370"/>
      <c r="V365" s="370"/>
      <c r="W365" s="370"/>
      <c r="X365" s="370"/>
      <c r="Y365" s="370"/>
      <c r="Z365" s="370"/>
      <c r="AA365" s="370"/>
      <c r="AB365" s="370"/>
      <c r="AC365" s="370"/>
      <c r="AD365" s="370"/>
      <c r="AF365" s="171"/>
      <c r="AG365" s="72">
        <f t="shared" si="20"/>
        <v>0</v>
      </c>
      <c r="AH365" s="72">
        <f t="shared" si="21"/>
        <v>0</v>
      </c>
      <c r="AI365" s="72">
        <f t="shared" si="22"/>
        <v>0</v>
      </c>
      <c r="AJ365" s="72">
        <f t="shared" si="23"/>
        <v>0</v>
      </c>
      <c r="AK365" s="72"/>
      <c r="AL365" s="72"/>
      <c r="AM365" s="72"/>
      <c r="AN365" s="103" t="s">
        <v>763</v>
      </c>
      <c r="AO365" s="103">
        <f>COUNTIF(M363:R374,"NS")</f>
        <v>0</v>
      </c>
      <c r="AP365" s="103">
        <f>COUNTIF(S363:X374,"NS")</f>
        <v>0</v>
      </c>
      <c r="AQ365" s="103">
        <f>COUNTIF(Y363:AD374,"NS")</f>
        <v>0</v>
      </c>
    </row>
    <row r="366" spans="1:43" s="103" customFormat="1" ht="15" customHeight="1">
      <c r="A366" s="84"/>
      <c r="B366" s="84"/>
      <c r="C366" s="135" t="s">
        <v>29</v>
      </c>
      <c r="D366" s="385" t="s">
        <v>204</v>
      </c>
      <c r="E366" s="385"/>
      <c r="F366" s="385"/>
      <c r="G366" s="385"/>
      <c r="H366" s="385"/>
      <c r="I366" s="385"/>
      <c r="J366" s="385"/>
      <c r="K366" s="385"/>
      <c r="L366" s="385"/>
      <c r="M366" s="370"/>
      <c r="N366" s="370"/>
      <c r="O366" s="370"/>
      <c r="P366" s="370"/>
      <c r="Q366" s="370"/>
      <c r="R366" s="370"/>
      <c r="S366" s="370"/>
      <c r="T366" s="370"/>
      <c r="U366" s="370"/>
      <c r="V366" s="370"/>
      <c r="W366" s="370"/>
      <c r="X366" s="370"/>
      <c r="Y366" s="370"/>
      <c r="Z366" s="370"/>
      <c r="AA366" s="370"/>
      <c r="AB366" s="370"/>
      <c r="AC366" s="370"/>
      <c r="AD366" s="370"/>
      <c r="AF366" s="171"/>
      <c r="AG366" s="72">
        <f t="shared" si="20"/>
        <v>0</v>
      </c>
      <c r="AH366" s="72">
        <f t="shared" si="21"/>
        <v>0</v>
      </c>
      <c r="AI366" s="72">
        <f t="shared" si="22"/>
        <v>0</v>
      </c>
      <c r="AJ366" s="72">
        <f t="shared" si="23"/>
        <v>0</v>
      </c>
      <c r="AK366" s="72"/>
      <c r="AL366" s="72"/>
      <c r="AM366" s="72"/>
      <c r="AN366" s="103" t="s">
        <v>765</v>
      </c>
      <c r="AO366" s="136">
        <f>IF($AG$361=$AH$361, 0, IF(OR(AND(AO363 =0, AO365 &gt;0), AND(AO363 ="NS", AO364&gt;0), AND(AO363 ="NS", AO364 =0, AO365=0), AND(AO363="NA", AO364&lt;&gt;"NA"), AND(AO363&lt;&gt;"NA", AO364="NA")  ), 1, IF(OR(AND(AO365&gt;=2, AO364&lt;AO363), AND(AO363="NS", AO364=0, AO365&gt;0), AO364&gt;=AO363 ), 0, 1)))</f>
        <v>0</v>
      </c>
      <c r="AP366" s="136">
        <f t="shared" ref="AP366:AQ366" si="24">IF($AG$361=$AH$361, 0, IF(OR(AND(AP363 =0, AP365 &gt;0), AND(AP363 ="NS", AP364&gt;0), AND(AP363 ="NS", AP364 =0, AP365=0), AND(AP363="NA", AP364&lt;&gt;"NA"), AND(AP363&lt;&gt;"NA", AP364="NA")  ), 1, IF(OR(AND(AP365&gt;=2, AP364&lt;AP363), AND(AP363="NS", AP364=0, AP365&gt;0), AP364&gt;=AP363 ), 0, 1)))</f>
        <v>0</v>
      </c>
      <c r="AQ366" s="136">
        <f t="shared" si="24"/>
        <v>0</v>
      </c>
    </row>
    <row r="367" spans="1:43" s="103" customFormat="1" ht="15" customHeight="1">
      <c r="A367" s="84"/>
      <c r="B367" s="84"/>
      <c r="C367" s="135" t="s">
        <v>30</v>
      </c>
      <c r="D367" s="385" t="s">
        <v>205</v>
      </c>
      <c r="E367" s="385"/>
      <c r="F367" s="385"/>
      <c r="G367" s="385"/>
      <c r="H367" s="385"/>
      <c r="I367" s="385"/>
      <c r="J367" s="385"/>
      <c r="K367" s="385"/>
      <c r="L367" s="385"/>
      <c r="M367" s="370"/>
      <c r="N367" s="370"/>
      <c r="O367" s="370"/>
      <c r="P367" s="370"/>
      <c r="Q367" s="370"/>
      <c r="R367" s="370"/>
      <c r="S367" s="370"/>
      <c r="T367" s="370"/>
      <c r="U367" s="370"/>
      <c r="V367" s="370"/>
      <c r="W367" s="370"/>
      <c r="X367" s="370"/>
      <c r="Y367" s="370"/>
      <c r="Z367" s="370"/>
      <c r="AA367" s="370"/>
      <c r="AB367" s="370"/>
      <c r="AC367" s="370"/>
      <c r="AD367" s="370"/>
      <c r="AF367" s="171"/>
      <c r="AG367" s="72">
        <f t="shared" si="20"/>
        <v>0</v>
      </c>
      <c r="AH367" s="72">
        <f t="shared" si="21"/>
        <v>0</v>
      </c>
      <c r="AI367" s="72">
        <f t="shared" si="22"/>
        <v>0</v>
      </c>
      <c r="AJ367" s="72">
        <f t="shared" si="23"/>
        <v>0</v>
      </c>
      <c r="AK367" s="72"/>
      <c r="AL367" s="72"/>
      <c r="AM367" s="72"/>
      <c r="AQ367" s="115">
        <f>SUM(AO366:AQ366)</f>
        <v>0</v>
      </c>
    </row>
    <row r="368" spans="1:43" s="103" customFormat="1" ht="15" customHeight="1">
      <c r="A368" s="84"/>
      <c r="B368" s="84"/>
      <c r="C368" s="135" t="s">
        <v>31</v>
      </c>
      <c r="D368" s="403" t="s">
        <v>206</v>
      </c>
      <c r="E368" s="403"/>
      <c r="F368" s="403"/>
      <c r="G368" s="403"/>
      <c r="H368" s="403"/>
      <c r="I368" s="403"/>
      <c r="J368" s="403"/>
      <c r="K368" s="403"/>
      <c r="L368" s="403"/>
      <c r="M368" s="370"/>
      <c r="N368" s="370"/>
      <c r="O368" s="370"/>
      <c r="P368" s="370"/>
      <c r="Q368" s="370"/>
      <c r="R368" s="370"/>
      <c r="S368" s="370"/>
      <c r="T368" s="370"/>
      <c r="U368" s="370"/>
      <c r="V368" s="370"/>
      <c r="W368" s="370"/>
      <c r="X368" s="370"/>
      <c r="Y368" s="370"/>
      <c r="Z368" s="370"/>
      <c r="AA368" s="370"/>
      <c r="AB368" s="370"/>
      <c r="AC368" s="370"/>
      <c r="AD368" s="370"/>
      <c r="AF368" s="171"/>
      <c r="AG368" s="72">
        <f t="shared" si="20"/>
        <v>0</v>
      </c>
      <c r="AH368" s="72">
        <f t="shared" si="21"/>
        <v>0</v>
      </c>
      <c r="AI368" s="72">
        <f t="shared" si="22"/>
        <v>0</v>
      </c>
      <c r="AJ368" s="72">
        <f t="shared" si="23"/>
        <v>0</v>
      </c>
      <c r="AK368" s="72"/>
      <c r="AL368" s="72"/>
      <c r="AM368" s="72"/>
    </row>
    <row r="369" spans="1:39" s="103" customFormat="1" ht="24" customHeight="1">
      <c r="A369" s="84"/>
      <c r="B369" s="84"/>
      <c r="C369" s="135" t="s">
        <v>32</v>
      </c>
      <c r="D369" s="385" t="s">
        <v>207</v>
      </c>
      <c r="E369" s="385"/>
      <c r="F369" s="385"/>
      <c r="G369" s="385"/>
      <c r="H369" s="385"/>
      <c r="I369" s="385"/>
      <c r="J369" s="385"/>
      <c r="K369" s="385"/>
      <c r="L369" s="385"/>
      <c r="M369" s="370"/>
      <c r="N369" s="370"/>
      <c r="O369" s="370"/>
      <c r="P369" s="370"/>
      <c r="Q369" s="370"/>
      <c r="R369" s="370"/>
      <c r="S369" s="370"/>
      <c r="T369" s="370"/>
      <c r="U369" s="370"/>
      <c r="V369" s="370"/>
      <c r="W369" s="370"/>
      <c r="X369" s="370"/>
      <c r="Y369" s="370"/>
      <c r="Z369" s="370"/>
      <c r="AA369" s="370"/>
      <c r="AB369" s="370"/>
      <c r="AC369" s="370"/>
      <c r="AD369" s="370"/>
      <c r="AF369" s="171"/>
      <c r="AG369" s="72">
        <f t="shared" si="20"/>
        <v>0</v>
      </c>
      <c r="AH369" s="72">
        <f t="shared" si="21"/>
        <v>0</v>
      </c>
      <c r="AI369" s="72">
        <f t="shared" si="22"/>
        <v>0</v>
      </c>
      <c r="AJ369" s="72">
        <f t="shared" si="23"/>
        <v>0</v>
      </c>
      <c r="AK369" s="72"/>
      <c r="AL369" s="72"/>
      <c r="AM369" s="72"/>
    </row>
    <row r="370" spans="1:39" s="103" customFormat="1" ht="24" customHeight="1">
      <c r="A370" s="84"/>
      <c r="B370" s="84"/>
      <c r="C370" s="135" t="s">
        <v>33</v>
      </c>
      <c r="D370" s="385" t="s">
        <v>208</v>
      </c>
      <c r="E370" s="385"/>
      <c r="F370" s="385"/>
      <c r="G370" s="385"/>
      <c r="H370" s="385"/>
      <c r="I370" s="385"/>
      <c r="J370" s="385"/>
      <c r="K370" s="385"/>
      <c r="L370" s="385"/>
      <c r="M370" s="370"/>
      <c r="N370" s="370"/>
      <c r="O370" s="370"/>
      <c r="P370" s="370"/>
      <c r="Q370" s="370"/>
      <c r="R370" s="370"/>
      <c r="S370" s="370"/>
      <c r="T370" s="370"/>
      <c r="U370" s="370"/>
      <c r="V370" s="370"/>
      <c r="W370" s="370"/>
      <c r="X370" s="370"/>
      <c r="Y370" s="370"/>
      <c r="Z370" s="370"/>
      <c r="AA370" s="370"/>
      <c r="AB370" s="370"/>
      <c r="AC370" s="370"/>
      <c r="AD370" s="370"/>
      <c r="AF370" s="171"/>
      <c r="AG370" s="72">
        <f t="shared" si="20"/>
        <v>0</v>
      </c>
      <c r="AH370" s="72">
        <f t="shared" si="21"/>
        <v>0</v>
      </c>
      <c r="AI370" s="72">
        <f t="shared" si="22"/>
        <v>0</v>
      </c>
      <c r="AJ370" s="72">
        <f t="shared" si="23"/>
        <v>0</v>
      </c>
      <c r="AK370" s="72"/>
      <c r="AL370" s="72"/>
      <c r="AM370" s="72"/>
    </row>
    <row r="371" spans="1:39" s="103" customFormat="1" ht="15" customHeight="1">
      <c r="A371" s="84"/>
      <c r="B371" s="84"/>
      <c r="C371" s="135" t="s">
        <v>34</v>
      </c>
      <c r="D371" s="385" t="s">
        <v>209</v>
      </c>
      <c r="E371" s="385"/>
      <c r="F371" s="385"/>
      <c r="G371" s="385"/>
      <c r="H371" s="385"/>
      <c r="I371" s="385"/>
      <c r="J371" s="385"/>
      <c r="K371" s="385"/>
      <c r="L371" s="385"/>
      <c r="M371" s="370"/>
      <c r="N371" s="370"/>
      <c r="O371" s="370"/>
      <c r="P371" s="370"/>
      <c r="Q371" s="370"/>
      <c r="R371" s="370"/>
      <c r="S371" s="370"/>
      <c r="T371" s="370"/>
      <c r="U371" s="370"/>
      <c r="V371" s="370"/>
      <c r="W371" s="370"/>
      <c r="X371" s="370"/>
      <c r="Y371" s="370"/>
      <c r="Z371" s="370"/>
      <c r="AA371" s="370"/>
      <c r="AB371" s="370"/>
      <c r="AC371" s="370"/>
      <c r="AD371" s="370"/>
      <c r="AF371" s="171"/>
      <c r="AG371" s="72">
        <f t="shared" si="20"/>
        <v>0</v>
      </c>
      <c r="AH371" s="72">
        <f t="shared" si="21"/>
        <v>0</v>
      </c>
      <c r="AI371" s="72">
        <f t="shared" si="22"/>
        <v>0</v>
      </c>
      <c r="AJ371" s="72">
        <f t="shared" si="23"/>
        <v>0</v>
      </c>
      <c r="AK371" s="72"/>
      <c r="AL371" s="72"/>
      <c r="AM371" s="72"/>
    </row>
    <row r="372" spans="1:39" s="103" customFormat="1" ht="15" customHeight="1">
      <c r="A372" s="84"/>
      <c r="B372" s="84"/>
      <c r="C372" s="135" t="s">
        <v>35</v>
      </c>
      <c r="D372" s="385" t="s">
        <v>210</v>
      </c>
      <c r="E372" s="385"/>
      <c r="F372" s="385"/>
      <c r="G372" s="385"/>
      <c r="H372" s="385"/>
      <c r="I372" s="385"/>
      <c r="J372" s="385"/>
      <c r="K372" s="385"/>
      <c r="L372" s="385"/>
      <c r="M372" s="370"/>
      <c r="N372" s="370"/>
      <c r="O372" s="370"/>
      <c r="P372" s="370"/>
      <c r="Q372" s="370"/>
      <c r="R372" s="370"/>
      <c r="S372" s="370"/>
      <c r="T372" s="370"/>
      <c r="U372" s="370"/>
      <c r="V372" s="370"/>
      <c r="W372" s="370"/>
      <c r="X372" s="370"/>
      <c r="Y372" s="370"/>
      <c r="Z372" s="370"/>
      <c r="AA372" s="370"/>
      <c r="AB372" s="370"/>
      <c r="AC372" s="370"/>
      <c r="AD372" s="370"/>
      <c r="AF372" s="171"/>
      <c r="AG372" s="72">
        <f t="shared" si="20"/>
        <v>0</v>
      </c>
      <c r="AH372" s="72">
        <f t="shared" si="21"/>
        <v>0</v>
      </c>
      <c r="AI372" s="72">
        <f t="shared" si="22"/>
        <v>0</v>
      </c>
      <c r="AJ372" s="72">
        <f t="shared" si="23"/>
        <v>0</v>
      </c>
      <c r="AK372" s="72"/>
      <c r="AL372" s="72"/>
      <c r="AM372" s="72"/>
    </row>
    <row r="373" spans="1:39" s="103" customFormat="1" ht="24" customHeight="1">
      <c r="A373" s="84"/>
      <c r="B373" s="84"/>
      <c r="C373" s="135" t="s">
        <v>36</v>
      </c>
      <c r="D373" s="385" t="s">
        <v>211</v>
      </c>
      <c r="E373" s="385"/>
      <c r="F373" s="385"/>
      <c r="G373" s="385"/>
      <c r="H373" s="385"/>
      <c r="I373" s="385"/>
      <c r="J373" s="385"/>
      <c r="K373" s="385"/>
      <c r="L373" s="385"/>
      <c r="M373" s="370"/>
      <c r="N373" s="370"/>
      <c r="O373" s="370"/>
      <c r="P373" s="370"/>
      <c r="Q373" s="370"/>
      <c r="R373" s="370"/>
      <c r="S373" s="370"/>
      <c r="T373" s="370"/>
      <c r="U373" s="370"/>
      <c r="V373" s="370"/>
      <c r="W373" s="370"/>
      <c r="X373" s="370"/>
      <c r="Y373" s="370"/>
      <c r="Z373" s="370"/>
      <c r="AA373" s="370"/>
      <c r="AB373" s="370"/>
      <c r="AC373" s="370"/>
      <c r="AD373" s="370"/>
      <c r="AF373" s="171"/>
      <c r="AG373" s="72">
        <f t="shared" si="20"/>
        <v>0</v>
      </c>
      <c r="AH373" s="72">
        <f t="shared" si="21"/>
        <v>0</v>
      </c>
      <c r="AI373" s="72">
        <f t="shared" si="22"/>
        <v>0</v>
      </c>
      <c r="AJ373" s="72">
        <f t="shared" si="23"/>
        <v>0</v>
      </c>
      <c r="AK373" s="72"/>
      <c r="AL373" s="72"/>
      <c r="AM373" s="72"/>
    </row>
    <row r="374" spans="1:39" s="103" customFormat="1" ht="24" customHeight="1">
      <c r="A374" s="84"/>
      <c r="B374" s="84"/>
      <c r="C374" s="135" t="s">
        <v>37</v>
      </c>
      <c r="D374" s="385" t="s">
        <v>212</v>
      </c>
      <c r="E374" s="385"/>
      <c r="F374" s="385"/>
      <c r="G374" s="385"/>
      <c r="H374" s="385"/>
      <c r="I374" s="385"/>
      <c r="J374" s="385"/>
      <c r="K374" s="385"/>
      <c r="L374" s="385"/>
      <c r="M374" s="370"/>
      <c r="N374" s="370"/>
      <c r="O374" s="370"/>
      <c r="P374" s="370"/>
      <c r="Q374" s="370"/>
      <c r="R374" s="370"/>
      <c r="S374" s="370"/>
      <c r="T374" s="370"/>
      <c r="U374" s="370"/>
      <c r="V374" s="370"/>
      <c r="W374" s="370"/>
      <c r="X374" s="370"/>
      <c r="Y374" s="370"/>
      <c r="Z374" s="370"/>
      <c r="AA374" s="370"/>
      <c r="AB374" s="370"/>
      <c r="AC374" s="370"/>
      <c r="AD374" s="370"/>
      <c r="AF374" s="171"/>
      <c r="AG374" s="72">
        <f t="shared" si="20"/>
        <v>0</v>
      </c>
      <c r="AH374" s="72">
        <f t="shared" si="21"/>
        <v>0</v>
      </c>
      <c r="AI374" s="72">
        <f t="shared" si="22"/>
        <v>0</v>
      </c>
      <c r="AJ374" s="72">
        <f>IF($AG$361=216,0,IF(OR(AND(AG374=0,AH374&gt;0),AND(AG374="NS",AI374&gt;0),AND(AG374="NS",AH374=0,AI374=0)),1,IF(OR(AND(AG374&gt;0,AH374=2),AND(AG374="NS",AH374=2),AND(AG374="NS",AI374=0,AH374&gt;0),AG374=AI374,COUNTIF(M374:AD374, "NA")=3),0,1)))</f>
        <v>0</v>
      </c>
      <c r="AK374" s="72"/>
      <c r="AL374" s="72">
        <f>IF(M374="",0,IF(M374="na",0,IF(AND(SUM(M374:AD374)&gt;=0,H377=""),1,0)))</f>
        <v>0</v>
      </c>
      <c r="AM374" s="72"/>
    </row>
    <row r="375" spans="1:39" s="103" customFormat="1" ht="15">
      <c r="A375" s="84"/>
      <c r="B375" s="84"/>
      <c r="C375" s="72"/>
      <c r="D375" s="72"/>
      <c r="E375" s="72"/>
      <c r="F375" s="72"/>
      <c r="G375" s="72"/>
      <c r="H375" s="72"/>
      <c r="I375" s="72"/>
      <c r="J375" s="72"/>
      <c r="K375" s="72"/>
      <c r="L375" s="131" t="s">
        <v>181</v>
      </c>
      <c r="M375" s="312">
        <f>IF(AND(SUM(M363:R374)=0,COUNTIF(M363:R374,"NS")&gt;0),"NS",
IF(AND(SUM(M363:R374)=0,COUNTIF(M363:R374,0)&gt;0),0,
IF(AND(SUM(M363:R374)=0,COUNTIF(M363:R374,"NA")&gt;0),"NA",
SUM(M363:R374))))</f>
        <v>0</v>
      </c>
      <c r="N375" s="312"/>
      <c r="O375" s="312"/>
      <c r="P375" s="312"/>
      <c r="Q375" s="312"/>
      <c r="R375" s="312"/>
      <c r="S375" s="312">
        <f>IF(AND(SUM(S363:X374)=0,COUNTIF(S363:X374,"NS")&gt;0),"NS",
IF(AND(SUM(S363:X374)=0,COUNTIF(S363:X374,0)&gt;0),0,
IF(AND(SUM(S363:X374)=0,COUNTIF(S363:X374,"NA")&gt;0),"NA",
SUM(S363:X374))))</f>
        <v>0</v>
      </c>
      <c r="T375" s="312"/>
      <c r="U375" s="312"/>
      <c r="V375" s="312"/>
      <c r="W375" s="312"/>
      <c r="X375" s="312"/>
      <c r="Y375" s="312">
        <f>IF(AND(SUM(Y363:AD374)=0,COUNTIF(Y363:AD374,"NS")&gt;0),"NS",
IF(AND(SUM(Y363:AD374)=0,COUNTIF(Y363:AD374,0)&gt;0),0,
IF(AND(SUM(Y363:AD374)=0,COUNTIF(Y363:AD374,"NA")&gt;0),"NA",
SUM(Y363:AD374))))</f>
        <v>0</v>
      </c>
      <c r="Z375" s="312"/>
      <c r="AA375" s="312"/>
      <c r="AB375" s="312"/>
      <c r="AC375" s="312"/>
      <c r="AD375" s="312"/>
      <c r="AF375" s="171"/>
      <c r="AG375" s="72"/>
      <c r="AH375" s="72"/>
      <c r="AI375" s="72"/>
      <c r="AJ375" s="126">
        <f>SUM(AJ363:AJ374)</f>
        <v>0</v>
      </c>
      <c r="AK375" s="72"/>
      <c r="AL375" s="126">
        <f>SUM(AL363:AL374)</f>
        <v>0</v>
      </c>
      <c r="AM375" s="72"/>
    </row>
    <row r="376" spans="1:39" s="103" customFormat="1" ht="15">
      <c r="A376" s="84"/>
      <c r="B376" s="84"/>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F376" s="171"/>
      <c r="AG376" s="72"/>
      <c r="AH376" s="72"/>
      <c r="AI376" s="72"/>
      <c r="AJ376" s="72"/>
      <c r="AK376" s="72"/>
      <c r="AL376" s="72"/>
      <c r="AM376" s="72"/>
    </row>
    <row r="377" spans="1:39" s="103" customFormat="1" ht="45" customHeight="1">
      <c r="A377" s="84"/>
      <c r="B377" s="84"/>
      <c r="C377" s="337" t="s">
        <v>213</v>
      </c>
      <c r="D377" s="337"/>
      <c r="E377" s="337"/>
      <c r="F377" s="337"/>
      <c r="G377" s="396"/>
      <c r="H377" s="303"/>
      <c r="I377" s="227"/>
      <c r="J377" s="227"/>
      <c r="K377" s="227"/>
      <c r="L377" s="227"/>
      <c r="M377" s="227"/>
      <c r="N377" s="227"/>
      <c r="O377" s="227"/>
      <c r="P377" s="227"/>
      <c r="Q377" s="227"/>
      <c r="R377" s="227"/>
      <c r="S377" s="227"/>
      <c r="T377" s="227"/>
      <c r="U377" s="227"/>
      <c r="V377" s="227"/>
      <c r="W377" s="227"/>
      <c r="X377" s="227"/>
      <c r="Y377" s="227"/>
      <c r="Z377" s="227"/>
      <c r="AA377" s="227"/>
      <c r="AB377" s="227"/>
      <c r="AC377" s="227"/>
      <c r="AD377" s="304"/>
      <c r="AF377" s="171"/>
      <c r="AG377" s="72"/>
      <c r="AH377" s="72"/>
      <c r="AI377" s="72"/>
      <c r="AJ377" s="72"/>
      <c r="AK377" s="72"/>
      <c r="AL377" s="72"/>
      <c r="AM377" s="72"/>
    </row>
    <row r="378" spans="1:39" s="103" customFormat="1" ht="15">
      <c r="A378" s="84"/>
      <c r="B378" s="84"/>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F378" s="171"/>
      <c r="AG378" s="72"/>
      <c r="AH378" s="72"/>
      <c r="AI378" s="72"/>
      <c r="AJ378" s="72"/>
      <c r="AK378" s="72"/>
      <c r="AL378" s="72"/>
      <c r="AM378" s="72"/>
    </row>
    <row r="379" spans="1:39" s="103" customFormat="1" ht="24" customHeight="1">
      <c r="A379" s="84"/>
      <c r="B379" s="84"/>
      <c r="C379" s="285" t="s">
        <v>17</v>
      </c>
      <c r="D379" s="285"/>
      <c r="E379" s="285"/>
      <c r="F379" s="285"/>
      <c r="G379" s="285"/>
      <c r="H379" s="285"/>
      <c r="I379" s="285"/>
      <c r="J379" s="285"/>
      <c r="K379" s="285"/>
      <c r="L379" s="285"/>
      <c r="M379" s="285"/>
      <c r="N379" s="285"/>
      <c r="O379" s="285"/>
      <c r="P379" s="285"/>
      <c r="Q379" s="285"/>
      <c r="R379" s="285"/>
      <c r="S379" s="285"/>
      <c r="T379" s="285"/>
      <c r="U379" s="285"/>
      <c r="V379" s="285"/>
      <c r="W379" s="285"/>
      <c r="X379" s="285"/>
      <c r="Y379" s="285"/>
      <c r="Z379" s="285"/>
      <c r="AA379" s="285"/>
      <c r="AB379" s="285"/>
      <c r="AC379" s="285"/>
      <c r="AD379" s="285"/>
      <c r="AF379" s="171"/>
      <c r="AG379" s="72"/>
      <c r="AH379" s="72"/>
      <c r="AI379" s="72"/>
      <c r="AJ379" s="72"/>
      <c r="AK379" s="72"/>
      <c r="AL379" s="72"/>
      <c r="AM379" s="72"/>
    </row>
    <row r="380" spans="1:39" s="103" customFormat="1" ht="60" customHeight="1">
      <c r="A380" s="84"/>
      <c r="B380" s="84"/>
      <c r="C380" s="339"/>
      <c r="D380" s="339"/>
      <c r="E380" s="339"/>
      <c r="F380" s="339"/>
      <c r="G380" s="339"/>
      <c r="H380" s="339"/>
      <c r="I380" s="339"/>
      <c r="J380" s="339"/>
      <c r="K380" s="339"/>
      <c r="L380" s="339"/>
      <c r="M380" s="339"/>
      <c r="N380" s="339"/>
      <c r="O380" s="339"/>
      <c r="P380" s="339"/>
      <c r="Q380" s="339"/>
      <c r="R380" s="339"/>
      <c r="S380" s="339"/>
      <c r="T380" s="339"/>
      <c r="U380" s="339"/>
      <c r="V380" s="339"/>
      <c r="W380" s="339"/>
      <c r="X380" s="339"/>
      <c r="Y380" s="339"/>
      <c r="Z380" s="339"/>
      <c r="AA380" s="339"/>
      <c r="AB380" s="339"/>
      <c r="AC380" s="339"/>
      <c r="AD380" s="339"/>
      <c r="AF380" s="171"/>
      <c r="AG380" s="72"/>
      <c r="AH380" s="72"/>
      <c r="AI380" s="72"/>
      <c r="AJ380" s="72"/>
      <c r="AK380" s="72"/>
      <c r="AL380" s="72"/>
      <c r="AM380" s="72"/>
    </row>
    <row r="381" spans="1:39" ht="15" customHeight="1"/>
    <row r="382" spans="1:39" ht="15" customHeight="1">
      <c r="B382" s="338" t="str">
        <f>IF(AJ375=0,"","Error: Verificar sumas por fila.")</f>
        <v/>
      </c>
      <c r="C382" s="338"/>
      <c r="D382" s="338"/>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row>
    <row r="383" spans="1:39" ht="15" customHeight="1">
      <c r="B383" s="338" t="str">
        <f>IF(AQ367=0,"","Error: Verificar la consistencia con la pregunta 14.")</f>
        <v/>
      </c>
      <c r="C383" s="338"/>
      <c r="D383" s="338"/>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row>
    <row r="384" spans="1:39" ht="15" customHeight="1">
      <c r="B384" s="338" t="str">
        <f>IF(AL375=0,"","Error: Debe especificar el otro tipo de servicio postpenal en materia de salud.")</f>
        <v/>
      </c>
      <c r="C384" s="338"/>
      <c r="D384" s="338"/>
      <c r="E384" s="338"/>
      <c r="F384" s="338"/>
      <c r="G384" s="338"/>
      <c r="H384" s="338"/>
      <c r="I384" s="338"/>
      <c r="J384" s="338"/>
      <c r="K384" s="338"/>
      <c r="L384" s="338"/>
      <c r="M384" s="338"/>
      <c r="N384" s="338"/>
      <c r="O384" s="338"/>
      <c r="P384" s="338"/>
      <c r="Q384" s="338"/>
      <c r="R384" s="338"/>
      <c r="S384" s="338"/>
      <c r="T384" s="338"/>
      <c r="U384" s="338"/>
      <c r="V384" s="338"/>
      <c r="W384" s="338"/>
      <c r="X384" s="338"/>
      <c r="Y384" s="338"/>
      <c r="Z384" s="338"/>
      <c r="AA384" s="338"/>
      <c r="AB384" s="338"/>
      <c r="AC384" s="338"/>
      <c r="AD384" s="338"/>
    </row>
    <row r="385" spans="1:42" ht="15" customHeight="1">
      <c r="B385" s="279" t="str">
        <f>IF(OR(AG361=AH361,AG361=AI361),"","Error: Debe completar toda la información requerida.")</f>
        <v/>
      </c>
      <c r="C385" s="279"/>
      <c r="D385" s="279"/>
      <c r="E385" s="279"/>
      <c r="F385" s="279"/>
      <c r="G385" s="279"/>
      <c r="H385" s="279"/>
      <c r="I385" s="279"/>
      <c r="J385" s="279"/>
      <c r="K385" s="279"/>
      <c r="L385" s="279"/>
      <c r="M385" s="279"/>
      <c r="N385" s="279"/>
      <c r="O385" s="279"/>
      <c r="P385" s="279"/>
      <c r="Q385" s="279"/>
      <c r="R385" s="279"/>
      <c r="S385" s="279"/>
      <c r="T385" s="279"/>
      <c r="U385" s="279"/>
      <c r="V385" s="279"/>
      <c r="W385" s="279"/>
      <c r="X385" s="279"/>
      <c r="Y385" s="279"/>
      <c r="Z385" s="279"/>
      <c r="AA385" s="279"/>
      <c r="AB385" s="279"/>
      <c r="AC385" s="279"/>
      <c r="AD385" s="279"/>
    </row>
    <row r="386" spans="1:42" ht="15" customHeight="1"/>
    <row r="387" spans="1:42" s="103" customFormat="1" ht="36" customHeight="1">
      <c r="A387" s="92" t="s">
        <v>228</v>
      </c>
      <c r="B387" s="311" t="s">
        <v>231</v>
      </c>
      <c r="C387" s="311" t="s">
        <v>173</v>
      </c>
      <c r="D387" s="311"/>
      <c r="E387" s="311"/>
      <c r="F387" s="311"/>
      <c r="G387" s="311"/>
      <c r="H387" s="311"/>
      <c r="I387" s="311"/>
      <c r="J387" s="311"/>
      <c r="K387" s="311"/>
      <c r="L387" s="311"/>
      <c r="M387" s="311"/>
      <c r="N387" s="311"/>
      <c r="O387" s="311"/>
      <c r="P387" s="311"/>
      <c r="Q387" s="311"/>
      <c r="R387" s="311"/>
      <c r="S387" s="311"/>
      <c r="T387" s="311"/>
      <c r="U387" s="311"/>
      <c r="V387" s="311"/>
      <c r="W387" s="311"/>
      <c r="X387" s="311"/>
      <c r="Y387" s="311"/>
      <c r="Z387" s="311"/>
      <c r="AA387" s="311"/>
      <c r="AB387" s="311"/>
      <c r="AC387" s="311"/>
      <c r="AD387" s="311"/>
      <c r="AF387" s="171"/>
      <c r="AG387" s="72"/>
      <c r="AH387" s="72"/>
      <c r="AI387" s="72"/>
      <c r="AJ387" s="72"/>
      <c r="AK387" s="72"/>
      <c r="AL387" s="72"/>
      <c r="AM387" s="72"/>
    </row>
    <row r="388" spans="1:42" s="103" customFormat="1" ht="36" customHeight="1">
      <c r="A388" s="84"/>
      <c r="B388" s="84"/>
      <c r="C388" s="285" t="s">
        <v>229</v>
      </c>
      <c r="D388" s="285"/>
      <c r="E388" s="285"/>
      <c r="F388" s="285"/>
      <c r="G388" s="285"/>
      <c r="H388" s="285"/>
      <c r="I388" s="285"/>
      <c r="J388" s="285"/>
      <c r="K388" s="285"/>
      <c r="L388" s="285"/>
      <c r="M388" s="285"/>
      <c r="N388" s="285"/>
      <c r="O388" s="285"/>
      <c r="P388" s="285"/>
      <c r="Q388" s="285"/>
      <c r="R388" s="285"/>
      <c r="S388" s="285"/>
      <c r="T388" s="285"/>
      <c r="U388" s="285"/>
      <c r="V388" s="285"/>
      <c r="W388" s="285"/>
      <c r="X388" s="285"/>
      <c r="Y388" s="285"/>
      <c r="Z388" s="285"/>
      <c r="AA388" s="285"/>
      <c r="AB388" s="285"/>
      <c r="AC388" s="285"/>
      <c r="AD388" s="285"/>
      <c r="AF388" s="171"/>
      <c r="AG388" s="72"/>
      <c r="AH388" s="72"/>
      <c r="AI388" s="72"/>
      <c r="AJ388" s="72"/>
      <c r="AK388" s="72"/>
      <c r="AL388" s="72"/>
      <c r="AM388" s="72"/>
    </row>
    <row r="389" spans="1:42" s="103" customFormat="1" ht="36" customHeight="1">
      <c r="A389" s="84"/>
      <c r="B389" s="84"/>
      <c r="C389" s="285" t="s">
        <v>230</v>
      </c>
      <c r="D389" s="285"/>
      <c r="E389" s="285"/>
      <c r="F389" s="285"/>
      <c r="G389" s="285"/>
      <c r="H389" s="285"/>
      <c r="I389" s="285"/>
      <c r="J389" s="285"/>
      <c r="K389" s="285"/>
      <c r="L389" s="285"/>
      <c r="M389" s="285"/>
      <c r="N389" s="285"/>
      <c r="O389" s="285"/>
      <c r="P389" s="285"/>
      <c r="Q389" s="285"/>
      <c r="R389" s="285"/>
      <c r="S389" s="285"/>
      <c r="T389" s="285"/>
      <c r="U389" s="285"/>
      <c r="V389" s="285"/>
      <c r="W389" s="285"/>
      <c r="X389" s="285"/>
      <c r="Y389" s="285"/>
      <c r="Z389" s="285"/>
      <c r="AA389" s="285"/>
      <c r="AB389" s="285"/>
      <c r="AC389" s="285"/>
      <c r="AD389" s="285"/>
      <c r="AF389" s="171"/>
      <c r="AG389" s="72"/>
      <c r="AH389" s="72"/>
      <c r="AI389" s="72"/>
      <c r="AJ389" s="72"/>
      <c r="AK389" s="72"/>
      <c r="AL389" s="72"/>
      <c r="AM389" s="72"/>
    </row>
    <row r="390" spans="1:42" s="103" customFormat="1" ht="36" customHeight="1">
      <c r="A390" s="84"/>
      <c r="B390" s="84"/>
      <c r="C390" s="285" t="s">
        <v>218</v>
      </c>
      <c r="D390" s="285"/>
      <c r="E390" s="285"/>
      <c r="F390" s="285"/>
      <c r="G390" s="285"/>
      <c r="H390" s="285"/>
      <c r="I390" s="285"/>
      <c r="J390" s="285"/>
      <c r="K390" s="285"/>
      <c r="L390" s="285"/>
      <c r="M390" s="285"/>
      <c r="N390" s="285"/>
      <c r="O390" s="285"/>
      <c r="P390" s="285"/>
      <c r="Q390" s="285"/>
      <c r="R390" s="285"/>
      <c r="S390" s="285"/>
      <c r="T390" s="285"/>
      <c r="U390" s="285"/>
      <c r="V390" s="285"/>
      <c r="W390" s="285"/>
      <c r="X390" s="285"/>
      <c r="Y390" s="285"/>
      <c r="Z390" s="285"/>
      <c r="AA390" s="285"/>
      <c r="AB390" s="285"/>
      <c r="AC390" s="285"/>
      <c r="AD390" s="285"/>
      <c r="AF390" s="171"/>
      <c r="AG390" s="72"/>
      <c r="AH390" s="72"/>
      <c r="AI390" s="72"/>
      <c r="AJ390" s="72"/>
      <c r="AK390" s="72"/>
      <c r="AL390" s="72"/>
      <c r="AM390" s="72"/>
    </row>
    <row r="391" spans="1:42" s="103" customFormat="1" ht="15">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F391" s="171"/>
      <c r="AG391" s="72" t="s">
        <v>761</v>
      </c>
      <c r="AH391" s="72" t="s">
        <v>762</v>
      </c>
      <c r="AI391" s="72" t="s">
        <v>776</v>
      </c>
      <c r="AJ391" s="72"/>
      <c r="AK391" s="72"/>
      <c r="AL391" s="72"/>
      <c r="AM391" s="72"/>
      <c r="AN391" s="103" t="s">
        <v>782</v>
      </c>
    </row>
    <row r="392" spans="1:42" s="103" customFormat="1" ht="24" customHeight="1">
      <c r="A392" s="84"/>
      <c r="B392" s="84"/>
      <c r="C392" s="313" t="s">
        <v>219</v>
      </c>
      <c r="D392" s="313"/>
      <c r="E392" s="313"/>
      <c r="F392" s="313"/>
      <c r="G392" s="313"/>
      <c r="H392" s="313"/>
      <c r="I392" s="313"/>
      <c r="J392" s="313"/>
      <c r="K392" s="313"/>
      <c r="L392" s="313"/>
      <c r="M392" s="313" t="s">
        <v>220</v>
      </c>
      <c r="N392" s="313"/>
      <c r="O392" s="313"/>
      <c r="P392" s="313"/>
      <c r="Q392" s="313"/>
      <c r="R392" s="313"/>
      <c r="S392" s="313"/>
      <c r="T392" s="313"/>
      <c r="U392" s="313"/>
      <c r="V392" s="313"/>
      <c r="W392" s="313"/>
      <c r="X392" s="313"/>
      <c r="Y392" s="313"/>
      <c r="Z392" s="313"/>
      <c r="AA392" s="313"/>
      <c r="AB392" s="313"/>
      <c r="AC392" s="313"/>
      <c r="AD392" s="313"/>
      <c r="AF392" s="171"/>
      <c r="AG392" s="72">
        <f>COUNTBLANK(M394:AD399)</f>
        <v>108</v>
      </c>
      <c r="AH392" s="72">
        <v>108</v>
      </c>
      <c r="AI392" s="72">
        <v>90</v>
      </c>
      <c r="AJ392" s="72"/>
      <c r="AK392" s="72"/>
      <c r="AL392" s="72"/>
      <c r="AM392" s="72"/>
      <c r="AN392" s="103" t="s">
        <v>177</v>
      </c>
      <c r="AO392" s="103" t="s">
        <v>178</v>
      </c>
      <c r="AP392" s="103" t="s">
        <v>179</v>
      </c>
    </row>
    <row r="393" spans="1:42" s="103" customFormat="1" ht="15">
      <c r="A393" s="84"/>
      <c r="B393" s="84"/>
      <c r="C393" s="313"/>
      <c r="D393" s="313"/>
      <c r="E393" s="313"/>
      <c r="F393" s="313"/>
      <c r="G393" s="313"/>
      <c r="H393" s="313"/>
      <c r="I393" s="313"/>
      <c r="J393" s="313"/>
      <c r="K393" s="313"/>
      <c r="L393" s="313"/>
      <c r="M393" s="404" t="s">
        <v>177</v>
      </c>
      <c r="N393" s="405"/>
      <c r="O393" s="405"/>
      <c r="P393" s="405"/>
      <c r="Q393" s="405"/>
      <c r="R393" s="405"/>
      <c r="S393" s="406" t="s">
        <v>178</v>
      </c>
      <c r="T393" s="407"/>
      <c r="U393" s="407"/>
      <c r="V393" s="407"/>
      <c r="W393" s="407"/>
      <c r="X393" s="407"/>
      <c r="Y393" s="406" t="s">
        <v>179</v>
      </c>
      <c r="Z393" s="407"/>
      <c r="AA393" s="407"/>
      <c r="AB393" s="407"/>
      <c r="AC393" s="407"/>
      <c r="AD393" s="407"/>
      <c r="AF393" s="171"/>
      <c r="AG393" s="72" t="s">
        <v>177</v>
      </c>
      <c r="AH393" s="72" t="s">
        <v>763</v>
      </c>
      <c r="AI393" s="72" t="s">
        <v>764</v>
      </c>
      <c r="AJ393" s="72" t="s">
        <v>765</v>
      </c>
      <c r="AK393" s="72"/>
      <c r="AL393" s="72" t="s">
        <v>773</v>
      </c>
      <c r="AM393" s="72" t="s">
        <v>177</v>
      </c>
      <c r="AN393" s="103">
        <f>P316</f>
        <v>0</v>
      </c>
      <c r="AO393" s="103">
        <f>U316</f>
        <v>0</v>
      </c>
      <c r="AP393" s="103">
        <f>Z316</f>
        <v>0</v>
      </c>
    </row>
    <row r="394" spans="1:42" s="103" customFormat="1" ht="24" customHeight="1">
      <c r="A394" s="84"/>
      <c r="B394" s="84"/>
      <c r="C394" s="134" t="s">
        <v>26</v>
      </c>
      <c r="D394" s="403" t="s">
        <v>221</v>
      </c>
      <c r="E394" s="403"/>
      <c r="F394" s="403"/>
      <c r="G394" s="403"/>
      <c r="H394" s="403"/>
      <c r="I394" s="403"/>
      <c r="J394" s="403"/>
      <c r="K394" s="403"/>
      <c r="L394" s="403"/>
      <c r="M394" s="370"/>
      <c r="N394" s="370"/>
      <c r="O394" s="370"/>
      <c r="P394" s="370"/>
      <c r="Q394" s="370"/>
      <c r="R394" s="370"/>
      <c r="S394" s="370"/>
      <c r="T394" s="370"/>
      <c r="U394" s="370"/>
      <c r="V394" s="370"/>
      <c r="W394" s="370"/>
      <c r="X394" s="370"/>
      <c r="Y394" s="370"/>
      <c r="Z394" s="370"/>
      <c r="AA394" s="370"/>
      <c r="AB394" s="370"/>
      <c r="AC394" s="370"/>
      <c r="AD394" s="370"/>
      <c r="AF394" s="171"/>
      <c r="AG394" s="72">
        <f>M394</f>
        <v>0</v>
      </c>
      <c r="AH394" s="72">
        <f>COUNTIF(S394:AD394,"NS")</f>
        <v>0</v>
      </c>
      <c r="AI394" s="72">
        <f>SUM(S394:AD394)</f>
        <v>0</v>
      </c>
      <c r="AJ394" s="72">
        <f>IF($AG$392=108,0,IF(OR(AND(AG394=0,AH394&gt;0),AND(AG394="NS",AI394&gt;0),AND(AG394="NS",AH394=0,AI394=0)),1,IF(OR(AND(AG394&gt;0,AH394=2),AND(AG394="NS",AH394=2),AND(AG394="NS",AI394=0,AH394&gt;0),AG394=AI394),0,1)))</f>
        <v>0</v>
      </c>
      <c r="AK394" s="72"/>
      <c r="AL394" s="72"/>
      <c r="AM394" s="72" t="s">
        <v>764</v>
      </c>
      <c r="AN394" s="103">
        <f>SUM(M394:R399)</f>
        <v>0</v>
      </c>
      <c r="AO394" s="103">
        <f>SUM(S394:X399)</f>
        <v>0</v>
      </c>
      <c r="AP394" s="103">
        <f>SUM(Y394:AD399)</f>
        <v>0</v>
      </c>
    </row>
    <row r="395" spans="1:42" s="103" customFormat="1" ht="15" customHeight="1">
      <c r="A395" s="84"/>
      <c r="B395" s="84"/>
      <c r="C395" s="135" t="s">
        <v>27</v>
      </c>
      <c r="D395" s="385" t="s">
        <v>222</v>
      </c>
      <c r="E395" s="385"/>
      <c r="F395" s="385"/>
      <c r="G395" s="385"/>
      <c r="H395" s="385"/>
      <c r="I395" s="385"/>
      <c r="J395" s="385"/>
      <c r="K395" s="385"/>
      <c r="L395" s="385"/>
      <c r="M395" s="370"/>
      <c r="N395" s="370"/>
      <c r="O395" s="370"/>
      <c r="P395" s="370"/>
      <c r="Q395" s="370"/>
      <c r="R395" s="370"/>
      <c r="S395" s="370"/>
      <c r="T395" s="370"/>
      <c r="U395" s="370"/>
      <c r="V395" s="370"/>
      <c r="W395" s="370"/>
      <c r="X395" s="370"/>
      <c r="Y395" s="370"/>
      <c r="Z395" s="370"/>
      <c r="AA395" s="370"/>
      <c r="AB395" s="370"/>
      <c r="AC395" s="370"/>
      <c r="AD395" s="370"/>
      <c r="AF395" s="171"/>
      <c r="AG395" s="72">
        <f t="shared" ref="AG395:AG399" si="25">M395</f>
        <v>0</v>
      </c>
      <c r="AH395" s="72">
        <f t="shared" ref="AH395:AH399" si="26">COUNTIF(S395:AD395,"NS")</f>
        <v>0</v>
      </c>
      <c r="AI395" s="72">
        <f t="shared" ref="AI395:AI399" si="27">SUM(S395:AD395)</f>
        <v>0</v>
      </c>
      <c r="AJ395" s="72">
        <f t="shared" ref="AJ395:AJ398" si="28">IF($AG$392=108,0,IF(OR(AND(AG395=0,AH395&gt;0),AND(AG395="NS",AI395&gt;0),AND(AG395="NS",AH395=0,AI395=0)),1,IF(OR(AND(AG395&gt;0,AH395=2),AND(AG395="NS",AH395=2),AND(AG395="NS",AI395=0,AH395&gt;0),AG395=AI395),0,1)))</f>
        <v>0</v>
      </c>
      <c r="AK395" s="72"/>
      <c r="AL395" s="72"/>
      <c r="AM395" s="72" t="s">
        <v>763</v>
      </c>
      <c r="AN395" s="103">
        <f>COUNTIF(M394:R399,"NS")</f>
        <v>0</v>
      </c>
      <c r="AO395" s="103">
        <f>COUNTIF(S394:X399,"NS")</f>
        <v>0</v>
      </c>
      <c r="AP395" s="103">
        <f>COUNTIF(Y394:AD399,"NS")</f>
        <v>0</v>
      </c>
    </row>
    <row r="396" spans="1:42" s="103" customFormat="1" ht="24" customHeight="1">
      <c r="A396" s="84"/>
      <c r="B396" s="84"/>
      <c r="C396" s="135" t="s">
        <v>28</v>
      </c>
      <c r="D396" s="385" t="s">
        <v>223</v>
      </c>
      <c r="E396" s="385"/>
      <c r="F396" s="385"/>
      <c r="G396" s="385"/>
      <c r="H396" s="385"/>
      <c r="I396" s="385"/>
      <c r="J396" s="385"/>
      <c r="K396" s="385"/>
      <c r="L396" s="385"/>
      <c r="M396" s="370"/>
      <c r="N396" s="370"/>
      <c r="O396" s="370"/>
      <c r="P396" s="370"/>
      <c r="Q396" s="370"/>
      <c r="R396" s="370"/>
      <c r="S396" s="370"/>
      <c r="T396" s="370"/>
      <c r="U396" s="370"/>
      <c r="V396" s="370"/>
      <c r="W396" s="370"/>
      <c r="X396" s="370"/>
      <c r="Y396" s="370"/>
      <c r="Z396" s="370"/>
      <c r="AA396" s="370"/>
      <c r="AB396" s="370"/>
      <c r="AC396" s="370"/>
      <c r="AD396" s="370"/>
      <c r="AF396" s="171"/>
      <c r="AG396" s="72">
        <f t="shared" si="25"/>
        <v>0</v>
      </c>
      <c r="AH396" s="72">
        <f t="shared" si="26"/>
        <v>0</v>
      </c>
      <c r="AI396" s="72">
        <f t="shared" si="27"/>
        <v>0</v>
      </c>
      <c r="AJ396" s="72">
        <f t="shared" si="28"/>
        <v>0</v>
      </c>
      <c r="AK396" s="72"/>
      <c r="AL396" s="72"/>
      <c r="AM396" s="72" t="s">
        <v>765</v>
      </c>
      <c r="AN396" s="136">
        <f>IF($AG$392=$AH$392, 0, IF(OR(AND(AN393 =0, AN395 &gt;0), AND(AN393 ="NS", AN394&gt;0), AND(AN393 ="NS", AN394 =0, AN395=0), AND(AN393="NA", AN394&lt;&gt;"NA"), AND(AN393&lt;&gt;"NA", AN394="NA")  ), 1, IF(OR(AND(AN395&gt;=2, AN394&lt;AN393), AND(AN393="NS", AN394=0, AN395&gt;0), AN394&gt;=AN393 ), 0, 1)))</f>
        <v>0</v>
      </c>
      <c r="AO396" s="136">
        <f t="shared" ref="AO396:AP396" si="29">IF($AG$392=$AH$392, 0, IF(OR(AND(AO393 =0, AO395 &gt;0), AND(AO393 ="NS", AO394&gt;0), AND(AO393 ="NS", AO394 =0, AO395=0), AND(AO393="NA", AO394&lt;&gt;"NA"), AND(AO393&lt;&gt;"NA", AO394="NA")  ), 1, IF(OR(AND(AO395&gt;=2, AO394&lt;AO393), AND(AO393="NS", AO394=0, AO395&gt;0), AO394&gt;=AO393 ), 0, 1)))</f>
        <v>0</v>
      </c>
      <c r="AP396" s="136">
        <f t="shared" si="29"/>
        <v>0</v>
      </c>
    </row>
    <row r="397" spans="1:42" s="103" customFormat="1" ht="15" customHeight="1">
      <c r="A397" s="84"/>
      <c r="B397" s="84"/>
      <c r="C397" s="135" t="s">
        <v>29</v>
      </c>
      <c r="D397" s="385" t="s">
        <v>224</v>
      </c>
      <c r="E397" s="385"/>
      <c r="F397" s="385"/>
      <c r="G397" s="385"/>
      <c r="H397" s="385"/>
      <c r="I397" s="385"/>
      <c r="J397" s="385"/>
      <c r="K397" s="385"/>
      <c r="L397" s="385"/>
      <c r="M397" s="370"/>
      <c r="N397" s="370"/>
      <c r="O397" s="370"/>
      <c r="P397" s="370"/>
      <c r="Q397" s="370"/>
      <c r="R397" s="370"/>
      <c r="S397" s="370"/>
      <c r="T397" s="370"/>
      <c r="U397" s="370"/>
      <c r="V397" s="370"/>
      <c r="W397" s="370"/>
      <c r="X397" s="370"/>
      <c r="Y397" s="370"/>
      <c r="Z397" s="370"/>
      <c r="AA397" s="370"/>
      <c r="AB397" s="370"/>
      <c r="AC397" s="370"/>
      <c r="AD397" s="370"/>
      <c r="AF397" s="171"/>
      <c r="AG397" s="72">
        <f t="shared" si="25"/>
        <v>0</v>
      </c>
      <c r="AH397" s="72">
        <f t="shared" si="26"/>
        <v>0</v>
      </c>
      <c r="AI397" s="72">
        <f t="shared" si="27"/>
        <v>0</v>
      </c>
      <c r="AJ397" s="72">
        <f t="shared" si="28"/>
        <v>0</v>
      </c>
      <c r="AK397" s="72"/>
      <c r="AL397" s="72"/>
      <c r="AM397" s="72"/>
      <c r="AP397" s="115">
        <f>SUM(AN396:AP396)</f>
        <v>0</v>
      </c>
    </row>
    <row r="398" spans="1:42" s="103" customFormat="1" ht="15" customHeight="1">
      <c r="A398" s="84"/>
      <c r="B398" s="84"/>
      <c r="C398" s="135" t="s">
        <v>30</v>
      </c>
      <c r="D398" s="403" t="s">
        <v>225</v>
      </c>
      <c r="E398" s="403"/>
      <c r="F398" s="403"/>
      <c r="G398" s="403"/>
      <c r="H398" s="403"/>
      <c r="I398" s="403"/>
      <c r="J398" s="403"/>
      <c r="K398" s="403"/>
      <c r="L398" s="403"/>
      <c r="M398" s="370"/>
      <c r="N398" s="370"/>
      <c r="O398" s="370"/>
      <c r="P398" s="370"/>
      <c r="Q398" s="370"/>
      <c r="R398" s="370"/>
      <c r="S398" s="370"/>
      <c r="T398" s="370"/>
      <c r="U398" s="370"/>
      <c r="V398" s="370"/>
      <c r="W398" s="370"/>
      <c r="X398" s="370"/>
      <c r="Y398" s="370"/>
      <c r="Z398" s="370"/>
      <c r="AA398" s="370"/>
      <c r="AB398" s="370"/>
      <c r="AC398" s="370"/>
      <c r="AD398" s="370"/>
      <c r="AF398" s="171"/>
      <c r="AG398" s="72">
        <f t="shared" si="25"/>
        <v>0</v>
      </c>
      <c r="AH398" s="72">
        <f t="shared" si="26"/>
        <v>0</v>
      </c>
      <c r="AI398" s="72">
        <f t="shared" si="27"/>
        <v>0</v>
      </c>
      <c r="AJ398" s="72">
        <f t="shared" si="28"/>
        <v>0</v>
      </c>
      <c r="AK398" s="72"/>
      <c r="AL398" s="72"/>
      <c r="AM398" s="72"/>
    </row>
    <row r="399" spans="1:42" s="103" customFormat="1" ht="24" customHeight="1">
      <c r="A399" s="84"/>
      <c r="B399" s="84"/>
      <c r="C399" s="135" t="s">
        <v>31</v>
      </c>
      <c r="D399" s="385" t="s">
        <v>226</v>
      </c>
      <c r="E399" s="385"/>
      <c r="F399" s="385"/>
      <c r="G399" s="385"/>
      <c r="H399" s="385"/>
      <c r="I399" s="385"/>
      <c r="J399" s="385"/>
      <c r="K399" s="385"/>
      <c r="L399" s="385"/>
      <c r="M399" s="370"/>
      <c r="N399" s="370"/>
      <c r="O399" s="370"/>
      <c r="P399" s="370"/>
      <c r="Q399" s="370"/>
      <c r="R399" s="370"/>
      <c r="S399" s="370"/>
      <c r="T399" s="370"/>
      <c r="U399" s="370"/>
      <c r="V399" s="370"/>
      <c r="W399" s="370"/>
      <c r="X399" s="370"/>
      <c r="Y399" s="370"/>
      <c r="Z399" s="370"/>
      <c r="AA399" s="370"/>
      <c r="AB399" s="370"/>
      <c r="AC399" s="370"/>
      <c r="AD399" s="370"/>
      <c r="AF399" s="171"/>
      <c r="AG399" s="72">
        <f t="shared" si="25"/>
        <v>0</v>
      </c>
      <c r="AH399" s="72">
        <f t="shared" si="26"/>
        <v>0</v>
      </c>
      <c r="AI399" s="72">
        <f t="shared" si="27"/>
        <v>0</v>
      </c>
      <c r="AJ399" s="72">
        <f>IF($AG$392=108,0,IF(OR(AND(AG399=0,AH399&gt;0),AND(AG399="NS",AI399&gt;0),AND(AG399="NS",AH399=0,AI399=0)),1,IF(OR(AND(AG399&gt;0,AH399=2),AND(AG399="NS",AH399=2),AND(AG399="NS",AI399=0,AH399&gt;0),AG399=AI399,COUNTIF(M399:AD399, "NA")=3),0,1)))</f>
        <v>0</v>
      </c>
      <c r="AK399" s="72"/>
      <c r="AL399" s="72">
        <f>IF(M399="",0,IF(M399="na",0,IF(AND(SUM(M399:AD399)&gt;=0,H402=""),1,0)))</f>
        <v>0</v>
      </c>
      <c r="AM399" s="72"/>
    </row>
    <row r="400" spans="1:42" s="103" customFormat="1" ht="15">
      <c r="A400" s="84"/>
      <c r="B400" s="84"/>
      <c r="C400" s="72"/>
      <c r="D400" s="72"/>
      <c r="E400" s="72"/>
      <c r="F400" s="72"/>
      <c r="G400" s="72"/>
      <c r="H400" s="72"/>
      <c r="I400" s="72"/>
      <c r="J400" s="72"/>
      <c r="K400" s="72"/>
      <c r="L400" s="131" t="s">
        <v>181</v>
      </c>
      <c r="M400" s="312">
        <f>IF(AND(SUM(M394:R399)=0,COUNTIF(M394:R399,"NS")&gt;0),"NS",
IF(AND(SUM(M394:R399)=0,COUNTIF(M394:R399,0)&gt;0),0,
IF(AND(SUM(M394:R399)=0,COUNTIF(M394:R399,"NA")&gt;0),"NA",
SUM(M394:R399))))</f>
        <v>0</v>
      </c>
      <c r="N400" s="312"/>
      <c r="O400" s="312"/>
      <c r="P400" s="312"/>
      <c r="Q400" s="312"/>
      <c r="R400" s="312"/>
      <c r="S400" s="312">
        <f>IF(AND(SUM(S394:X399)=0,COUNTIF(S394:X399,"NS")&gt;0),"NS",
IF(AND(SUM(S394:X399)=0,COUNTIF(S394:X399,0)&gt;0),0,
IF(AND(SUM(S394:X399)=0,COUNTIF(S394:X399,"NA")&gt;0),"NA",
SUM(S394:X399))))</f>
        <v>0</v>
      </c>
      <c r="T400" s="312"/>
      <c r="U400" s="312"/>
      <c r="V400" s="312"/>
      <c r="W400" s="312"/>
      <c r="X400" s="312"/>
      <c r="Y400" s="312">
        <f>IF(AND(SUM(Y394:AD399)=0,COUNTIF(Y394:AD399,"NS")&gt;0),"NS",
IF(AND(SUM(Y394:AD399)=0,COUNTIF(Y394:AD399,0)&gt;0),0,
IF(AND(SUM(Y394:AD399)=0,COUNTIF(Y394:AD399,"NA")&gt;0),"NA",
SUM(Y394:AD399))))</f>
        <v>0</v>
      </c>
      <c r="Z400" s="312"/>
      <c r="AA400" s="312"/>
      <c r="AB400" s="312"/>
      <c r="AC400" s="312"/>
      <c r="AD400" s="312"/>
      <c r="AF400" s="171"/>
      <c r="AG400" s="72"/>
      <c r="AH400" s="72"/>
      <c r="AI400" s="72"/>
      <c r="AJ400" s="126">
        <f>SUM(AJ394:AJ399)</f>
        <v>0</v>
      </c>
      <c r="AK400" s="72"/>
      <c r="AL400" s="126">
        <f>SUM(AL394:AL399)</f>
        <v>0</v>
      </c>
      <c r="AM400" s="72"/>
    </row>
    <row r="401" spans="1:39" s="103" customFormat="1" ht="15">
      <c r="A401" s="84"/>
      <c r="B401" s="84"/>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F401" s="171"/>
      <c r="AG401" s="72"/>
      <c r="AH401" s="72"/>
      <c r="AI401" s="72"/>
      <c r="AJ401" s="72"/>
      <c r="AK401" s="72"/>
      <c r="AL401" s="72"/>
      <c r="AM401" s="72"/>
    </row>
    <row r="402" spans="1:39" s="103" customFormat="1" ht="45" customHeight="1">
      <c r="A402" s="84"/>
      <c r="B402" s="84"/>
      <c r="C402" s="337" t="s">
        <v>227</v>
      </c>
      <c r="D402" s="337"/>
      <c r="E402" s="337"/>
      <c r="F402" s="337"/>
      <c r="G402" s="396"/>
      <c r="H402" s="303"/>
      <c r="I402" s="227"/>
      <c r="J402" s="227"/>
      <c r="K402" s="227"/>
      <c r="L402" s="227"/>
      <c r="M402" s="227"/>
      <c r="N402" s="227"/>
      <c r="O402" s="227"/>
      <c r="P402" s="227"/>
      <c r="Q402" s="227"/>
      <c r="R402" s="227"/>
      <c r="S402" s="227"/>
      <c r="T402" s="227"/>
      <c r="U402" s="227"/>
      <c r="V402" s="227"/>
      <c r="W402" s="227"/>
      <c r="X402" s="227"/>
      <c r="Y402" s="227"/>
      <c r="Z402" s="227"/>
      <c r="AA402" s="227"/>
      <c r="AB402" s="227"/>
      <c r="AC402" s="227"/>
      <c r="AD402" s="304"/>
      <c r="AF402" s="171"/>
      <c r="AG402" s="72"/>
      <c r="AH402" s="72"/>
      <c r="AI402" s="72"/>
      <c r="AJ402" s="72"/>
      <c r="AK402" s="72"/>
      <c r="AL402" s="72"/>
      <c r="AM402" s="72"/>
    </row>
    <row r="403" spans="1:39" s="103" customFormat="1" ht="15">
      <c r="A403" s="84"/>
      <c r="B403" s="84"/>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F403" s="171"/>
      <c r="AG403" s="72"/>
      <c r="AH403" s="72"/>
      <c r="AI403" s="72"/>
      <c r="AJ403" s="72"/>
      <c r="AK403" s="72"/>
      <c r="AL403" s="72"/>
      <c r="AM403" s="72"/>
    </row>
    <row r="404" spans="1:39" s="103" customFormat="1" ht="24" customHeight="1">
      <c r="A404" s="84"/>
      <c r="B404" s="84"/>
      <c r="C404" s="285" t="s">
        <v>17</v>
      </c>
      <c r="D404" s="285"/>
      <c r="E404" s="285"/>
      <c r="F404" s="285"/>
      <c r="G404" s="285"/>
      <c r="H404" s="285"/>
      <c r="I404" s="285"/>
      <c r="J404" s="285"/>
      <c r="K404" s="285"/>
      <c r="L404" s="285"/>
      <c r="M404" s="285"/>
      <c r="N404" s="285"/>
      <c r="O404" s="285"/>
      <c r="P404" s="285"/>
      <c r="Q404" s="285"/>
      <c r="R404" s="285"/>
      <c r="S404" s="285"/>
      <c r="T404" s="285"/>
      <c r="U404" s="285"/>
      <c r="V404" s="285"/>
      <c r="W404" s="285"/>
      <c r="X404" s="285"/>
      <c r="Y404" s="285"/>
      <c r="Z404" s="285"/>
      <c r="AA404" s="285"/>
      <c r="AB404" s="285"/>
      <c r="AC404" s="285"/>
      <c r="AD404" s="285"/>
      <c r="AF404" s="171"/>
      <c r="AG404" s="72"/>
      <c r="AH404" s="72"/>
      <c r="AI404" s="72"/>
      <c r="AJ404" s="72"/>
      <c r="AK404" s="72"/>
      <c r="AL404" s="72"/>
      <c r="AM404" s="72"/>
    </row>
    <row r="405" spans="1:39" s="103" customFormat="1" ht="60" customHeight="1">
      <c r="A405" s="84"/>
      <c r="B405" s="84"/>
      <c r="C405" s="339"/>
      <c r="D405" s="339"/>
      <c r="E405" s="339"/>
      <c r="F405" s="339"/>
      <c r="G405" s="339"/>
      <c r="H405" s="339"/>
      <c r="I405" s="339"/>
      <c r="J405" s="339"/>
      <c r="K405" s="339"/>
      <c r="L405" s="339"/>
      <c r="M405" s="339"/>
      <c r="N405" s="339"/>
      <c r="O405" s="339"/>
      <c r="P405" s="339"/>
      <c r="Q405" s="339"/>
      <c r="R405" s="339"/>
      <c r="S405" s="339"/>
      <c r="T405" s="339"/>
      <c r="U405" s="339"/>
      <c r="V405" s="339"/>
      <c r="W405" s="339"/>
      <c r="X405" s="339"/>
      <c r="Y405" s="339"/>
      <c r="Z405" s="339"/>
      <c r="AA405" s="339"/>
      <c r="AB405" s="339"/>
      <c r="AC405" s="339"/>
      <c r="AD405" s="339"/>
      <c r="AF405" s="171"/>
      <c r="AG405" s="72"/>
      <c r="AH405" s="72"/>
      <c r="AI405" s="72"/>
      <c r="AJ405" s="72"/>
      <c r="AK405" s="72"/>
      <c r="AL405" s="72"/>
      <c r="AM405" s="72"/>
    </row>
    <row r="406" spans="1:39" ht="15" customHeight="1"/>
    <row r="407" spans="1:39" ht="15" customHeight="1">
      <c r="B407" s="338" t="str">
        <f>IF(AJ400=0,"","Error: Verificar sumas por fila.")</f>
        <v/>
      </c>
      <c r="C407" s="338"/>
      <c r="D407" s="338"/>
      <c r="E407" s="338"/>
      <c r="F407" s="338"/>
      <c r="G407" s="338"/>
      <c r="H407" s="338"/>
      <c r="I407" s="338"/>
      <c r="J407" s="338"/>
      <c r="K407" s="338"/>
      <c r="L407" s="338"/>
      <c r="M407" s="338"/>
      <c r="N407" s="338"/>
      <c r="O407" s="338"/>
      <c r="P407" s="338"/>
      <c r="Q407" s="338"/>
      <c r="R407" s="338"/>
      <c r="S407" s="338"/>
      <c r="T407" s="338"/>
      <c r="U407" s="338"/>
      <c r="V407" s="338"/>
      <c r="W407" s="338"/>
      <c r="X407" s="338"/>
      <c r="Y407" s="338"/>
      <c r="Z407" s="338"/>
      <c r="AA407" s="338"/>
      <c r="AB407" s="338"/>
      <c r="AC407" s="338"/>
      <c r="AD407" s="338"/>
    </row>
    <row r="408" spans="1:39" ht="15" customHeight="1">
      <c r="B408" s="338" t="str">
        <f>IF(AP397=0,"","Error: Verificar la consistencia con la pregunta 14.")</f>
        <v/>
      </c>
      <c r="C408" s="338"/>
      <c r="D408" s="338"/>
      <c r="E408" s="338"/>
      <c r="F408" s="338"/>
      <c r="G408" s="338"/>
      <c r="H408" s="338"/>
      <c r="I408" s="338"/>
      <c r="J408" s="338"/>
      <c r="K408" s="338"/>
      <c r="L408" s="338"/>
      <c r="M408" s="338"/>
      <c r="N408" s="338"/>
      <c r="O408" s="338"/>
      <c r="P408" s="338"/>
      <c r="Q408" s="338"/>
      <c r="R408" s="338"/>
      <c r="S408" s="338"/>
      <c r="T408" s="338"/>
      <c r="U408" s="338"/>
      <c r="V408" s="338"/>
      <c r="W408" s="338"/>
      <c r="X408" s="338"/>
      <c r="Y408" s="338"/>
      <c r="Z408" s="338"/>
      <c r="AA408" s="338"/>
      <c r="AB408" s="338"/>
      <c r="AC408" s="338"/>
      <c r="AD408" s="338"/>
    </row>
    <row r="409" spans="1:39" ht="15" customHeight="1">
      <c r="B409" s="338" t="str">
        <f>IF(AL400=0,"","Error: Debe especificar el otro tipo de servicio postpenal en educativa.")</f>
        <v/>
      </c>
      <c r="C409" s="338"/>
      <c r="D409" s="338"/>
      <c r="E409" s="338"/>
      <c r="F409" s="338"/>
      <c r="G409" s="338"/>
      <c r="H409" s="338"/>
      <c r="I409" s="338"/>
      <c r="J409" s="338"/>
      <c r="K409" s="338"/>
      <c r="L409" s="338"/>
      <c r="M409" s="338"/>
      <c r="N409" s="338"/>
      <c r="O409" s="338"/>
      <c r="P409" s="338"/>
      <c r="Q409" s="338"/>
      <c r="R409" s="338"/>
      <c r="S409" s="338"/>
      <c r="T409" s="338"/>
      <c r="U409" s="338"/>
      <c r="V409" s="338"/>
      <c r="W409" s="338"/>
      <c r="X409" s="338"/>
      <c r="Y409" s="338"/>
      <c r="Z409" s="338"/>
      <c r="AA409" s="338"/>
      <c r="AB409" s="338"/>
      <c r="AC409" s="338"/>
      <c r="AD409" s="338"/>
    </row>
    <row r="410" spans="1:39" ht="15" customHeight="1">
      <c r="B410" s="279" t="str">
        <f>IF(OR(AG392=AH392,AG392=AI392),"","Error: Debe completar toda la información requerida.")</f>
        <v/>
      </c>
      <c r="C410" s="279"/>
      <c r="D410" s="279"/>
      <c r="E410" s="279"/>
      <c r="F410" s="279"/>
      <c r="G410" s="279"/>
      <c r="H410" s="279"/>
      <c r="I410" s="279"/>
      <c r="J410" s="279"/>
      <c r="K410" s="279"/>
      <c r="L410" s="279"/>
      <c r="M410" s="279"/>
      <c r="N410" s="279"/>
      <c r="O410" s="279"/>
      <c r="P410" s="279"/>
      <c r="Q410" s="279"/>
      <c r="R410" s="279"/>
      <c r="S410" s="279"/>
      <c r="T410" s="279"/>
      <c r="U410" s="279"/>
      <c r="V410" s="279"/>
      <c r="W410" s="279"/>
      <c r="X410" s="279"/>
      <c r="Y410" s="279"/>
      <c r="Z410" s="279"/>
      <c r="AA410" s="279"/>
      <c r="AB410" s="279"/>
      <c r="AC410" s="279"/>
      <c r="AD410" s="279"/>
    </row>
    <row r="411" spans="1:39" ht="15" customHeight="1"/>
    <row r="412" spans="1:39" s="103" customFormat="1" ht="36" customHeight="1">
      <c r="A412" s="92" t="s">
        <v>243</v>
      </c>
      <c r="B412" s="311" t="s">
        <v>245</v>
      </c>
      <c r="C412" s="311" t="s">
        <v>173</v>
      </c>
      <c r="D412" s="311"/>
      <c r="E412" s="311"/>
      <c r="F412" s="311"/>
      <c r="G412" s="311"/>
      <c r="H412" s="311"/>
      <c r="I412" s="311"/>
      <c r="J412" s="311"/>
      <c r="K412" s="311"/>
      <c r="L412" s="311"/>
      <c r="M412" s="311"/>
      <c r="N412" s="311"/>
      <c r="O412" s="311"/>
      <c r="P412" s="311"/>
      <c r="Q412" s="311"/>
      <c r="R412" s="311"/>
      <c r="S412" s="311"/>
      <c r="T412" s="311"/>
      <c r="U412" s="311"/>
      <c r="V412" s="311"/>
      <c r="W412" s="311"/>
      <c r="X412" s="311"/>
      <c r="Y412" s="311"/>
      <c r="Z412" s="311"/>
      <c r="AA412" s="311"/>
      <c r="AB412" s="311"/>
      <c r="AC412" s="311"/>
      <c r="AD412" s="311"/>
      <c r="AF412" s="171"/>
      <c r="AG412" s="72"/>
      <c r="AH412" s="72"/>
      <c r="AI412" s="72"/>
      <c r="AJ412" s="72"/>
      <c r="AK412" s="72"/>
      <c r="AL412" s="72"/>
      <c r="AM412" s="72"/>
    </row>
    <row r="413" spans="1:39" s="103" customFormat="1" ht="36" customHeight="1">
      <c r="A413" s="84"/>
      <c r="B413" s="84"/>
      <c r="C413" s="285" t="s">
        <v>244</v>
      </c>
      <c r="D413" s="285"/>
      <c r="E413" s="285"/>
      <c r="F413" s="285"/>
      <c r="G413" s="285"/>
      <c r="H413" s="285"/>
      <c r="I413" s="285"/>
      <c r="J413" s="285"/>
      <c r="K413" s="285"/>
      <c r="L413" s="285"/>
      <c r="M413" s="285"/>
      <c r="N413" s="285"/>
      <c r="O413" s="285"/>
      <c r="P413" s="285"/>
      <c r="Q413" s="285"/>
      <c r="R413" s="285"/>
      <c r="S413" s="285"/>
      <c r="T413" s="285"/>
      <c r="U413" s="285"/>
      <c r="V413" s="285"/>
      <c r="W413" s="285"/>
      <c r="X413" s="285"/>
      <c r="Y413" s="285"/>
      <c r="Z413" s="285"/>
      <c r="AA413" s="285"/>
      <c r="AB413" s="285"/>
      <c r="AC413" s="285"/>
      <c r="AD413" s="285"/>
      <c r="AF413" s="171"/>
      <c r="AG413" s="72"/>
      <c r="AH413" s="72"/>
      <c r="AI413" s="72"/>
      <c r="AJ413" s="72"/>
      <c r="AK413" s="72"/>
      <c r="AL413" s="72"/>
      <c r="AM413" s="72"/>
    </row>
    <row r="414" spans="1:39" s="103" customFormat="1" ht="36" customHeight="1">
      <c r="A414" s="84"/>
      <c r="B414" s="84"/>
      <c r="C414" s="285" t="s">
        <v>246</v>
      </c>
      <c r="D414" s="285"/>
      <c r="E414" s="285"/>
      <c r="F414" s="285"/>
      <c r="G414" s="285"/>
      <c r="H414" s="285"/>
      <c r="I414" s="285"/>
      <c r="J414" s="285"/>
      <c r="K414" s="285"/>
      <c r="L414" s="285"/>
      <c r="M414" s="285"/>
      <c r="N414" s="285"/>
      <c r="O414" s="285"/>
      <c r="P414" s="285"/>
      <c r="Q414" s="285"/>
      <c r="R414" s="285"/>
      <c r="S414" s="285"/>
      <c r="T414" s="285"/>
      <c r="U414" s="285"/>
      <c r="V414" s="285"/>
      <c r="W414" s="285"/>
      <c r="X414" s="285"/>
      <c r="Y414" s="285"/>
      <c r="Z414" s="285"/>
      <c r="AA414" s="285"/>
      <c r="AB414" s="285"/>
      <c r="AC414" s="285"/>
      <c r="AD414" s="285"/>
      <c r="AF414" s="171"/>
      <c r="AG414" s="72"/>
      <c r="AH414" s="72"/>
      <c r="AI414" s="72"/>
      <c r="AJ414" s="72"/>
      <c r="AK414" s="72"/>
      <c r="AL414" s="72"/>
      <c r="AM414" s="72"/>
    </row>
    <row r="415" spans="1:39" s="103" customFormat="1" ht="36" customHeight="1">
      <c r="A415" s="84"/>
      <c r="B415" s="84"/>
      <c r="C415" s="285" t="s">
        <v>232</v>
      </c>
      <c r="D415" s="285"/>
      <c r="E415" s="285"/>
      <c r="F415" s="285"/>
      <c r="G415" s="285"/>
      <c r="H415" s="285"/>
      <c r="I415" s="285"/>
      <c r="J415" s="285"/>
      <c r="K415" s="285"/>
      <c r="L415" s="285"/>
      <c r="M415" s="285"/>
      <c r="N415" s="285"/>
      <c r="O415" s="285"/>
      <c r="P415" s="285"/>
      <c r="Q415" s="285"/>
      <c r="R415" s="285"/>
      <c r="S415" s="285"/>
      <c r="T415" s="285"/>
      <c r="U415" s="285"/>
      <c r="V415" s="285"/>
      <c r="W415" s="285"/>
      <c r="X415" s="285"/>
      <c r="Y415" s="285"/>
      <c r="Z415" s="285"/>
      <c r="AA415" s="285"/>
      <c r="AB415" s="285"/>
      <c r="AC415" s="285"/>
      <c r="AD415" s="285"/>
      <c r="AF415" s="171"/>
      <c r="AG415" s="72"/>
      <c r="AH415" s="72"/>
      <c r="AI415" s="72"/>
      <c r="AJ415" s="72"/>
      <c r="AK415" s="72"/>
      <c r="AL415" s="72"/>
      <c r="AM415" s="72"/>
    </row>
    <row r="416" spans="1:39" s="103" customFormat="1" ht="15">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F416" s="171"/>
      <c r="AG416" s="72" t="s">
        <v>761</v>
      </c>
      <c r="AH416" s="72" t="s">
        <v>762</v>
      </c>
      <c r="AI416" s="72" t="s">
        <v>776</v>
      </c>
      <c r="AJ416" s="72"/>
      <c r="AK416" s="72"/>
      <c r="AL416" s="72"/>
      <c r="AM416" s="72"/>
    </row>
    <row r="417" spans="1:43" s="103" customFormat="1" ht="24" customHeight="1">
      <c r="A417" s="84"/>
      <c r="B417" s="84"/>
      <c r="C417" s="313" t="s">
        <v>233</v>
      </c>
      <c r="D417" s="313"/>
      <c r="E417" s="313"/>
      <c r="F417" s="313"/>
      <c r="G417" s="313"/>
      <c r="H417" s="313"/>
      <c r="I417" s="313"/>
      <c r="J417" s="313"/>
      <c r="K417" s="313"/>
      <c r="L417" s="313"/>
      <c r="M417" s="313" t="s">
        <v>234</v>
      </c>
      <c r="N417" s="313"/>
      <c r="O417" s="313"/>
      <c r="P417" s="313"/>
      <c r="Q417" s="313"/>
      <c r="R417" s="313"/>
      <c r="S417" s="313"/>
      <c r="T417" s="313"/>
      <c r="U417" s="313"/>
      <c r="V417" s="313"/>
      <c r="W417" s="313"/>
      <c r="X417" s="313"/>
      <c r="Y417" s="313"/>
      <c r="Z417" s="313"/>
      <c r="AA417" s="313"/>
      <c r="AB417" s="313"/>
      <c r="AC417" s="313"/>
      <c r="AD417" s="313"/>
      <c r="AF417" s="171"/>
      <c r="AG417" s="72">
        <f>COUNTBLANK(M419:AD425)</f>
        <v>126</v>
      </c>
      <c r="AH417" s="72">
        <v>126</v>
      </c>
      <c r="AI417" s="72">
        <v>105</v>
      </c>
      <c r="AJ417" s="72"/>
      <c r="AK417" s="72"/>
      <c r="AL417" s="72"/>
      <c r="AM417" s="72"/>
      <c r="AO417" s="103" t="s">
        <v>782</v>
      </c>
    </row>
    <row r="418" spans="1:43" s="103" customFormat="1" ht="15">
      <c r="A418" s="84"/>
      <c r="B418" s="84"/>
      <c r="C418" s="313"/>
      <c r="D418" s="313"/>
      <c r="E418" s="313"/>
      <c r="F418" s="313"/>
      <c r="G418" s="313"/>
      <c r="H418" s="313"/>
      <c r="I418" s="313"/>
      <c r="J418" s="313"/>
      <c r="K418" s="313"/>
      <c r="L418" s="313"/>
      <c r="M418" s="404" t="s">
        <v>177</v>
      </c>
      <c r="N418" s="405"/>
      <c r="O418" s="405"/>
      <c r="P418" s="405"/>
      <c r="Q418" s="405"/>
      <c r="R418" s="405"/>
      <c r="S418" s="406" t="s">
        <v>178</v>
      </c>
      <c r="T418" s="407"/>
      <c r="U418" s="407"/>
      <c r="V418" s="407"/>
      <c r="W418" s="407"/>
      <c r="X418" s="407"/>
      <c r="Y418" s="406" t="s">
        <v>179</v>
      </c>
      <c r="Z418" s="407"/>
      <c r="AA418" s="407"/>
      <c r="AB418" s="407"/>
      <c r="AC418" s="407"/>
      <c r="AD418" s="407"/>
      <c r="AF418" s="171"/>
      <c r="AG418" s="72" t="s">
        <v>177</v>
      </c>
      <c r="AH418" s="72" t="s">
        <v>763</v>
      </c>
      <c r="AI418" s="72" t="s">
        <v>764</v>
      </c>
      <c r="AJ418" s="72" t="s">
        <v>765</v>
      </c>
      <c r="AK418" s="72"/>
      <c r="AL418" s="72" t="s">
        <v>773</v>
      </c>
      <c r="AM418" s="72"/>
      <c r="AO418" s="103" t="s">
        <v>177</v>
      </c>
      <c r="AP418" s="103" t="s">
        <v>178</v>
      </c>
      <c r="AQ418" s="103" t="s">
        <v>179</v>
      </c>
    </row>
    <row r="419" spans="1:43" s="103" customFormat="1" ht="15" customHeight="1">
      <c r="A419" s="84"/>
      <c r="B419" s="84"/>
      <c r="C419" s="134" t="s">
        <v>26</v>
      </c>
      <c r="D419" s="403" t="s">
        <v>235</v>
      </c>
      <c r="E419" s="403"/>
      <c r="F419" s="403"/>
      <c r="G419" s="403"/>
      <c r="H419" s="403"/>
      <c r="I419" s="403"/>
      <c r="J419" s="403"/>
      <c r="K419" s="403"/>
      <c r="L419" s="403"/>
      <c r="M419" s="370"/>
      <c r="N419" s="370"/>
      <c r="O419" s="370"/>
      <c r="P419" s="370"/>
      <c r="Q419" s="370"/>
      <c r="R419" s="370"/>
      <c r="S419" s="370"/>
      <c r="T419" s="370"/>
      <c r="U419" s="370"/>
      <c r="V419" s="370"/>
      <c r="W419" s="370"/>
      <c r="X419" s="370"/>
      <c r="Y419" s="370"/>
      <c r="Z419" s="370"/>
      <c r="AA419" s="370"/>
      <c r="AB419" s="370"/>
      <c r="AC419" s="370"/>
      <c r="AD419" s="370"/>
      <c r="AF419" s="171"/>
      <c r="AG419" s="72">
        <f>M419</f>
        <v>0</v>
      </c>
      <c r="AH419" s="72">
        <f>COUNTIF(S419:AD419,"NS")</f>
        <v>0</v>
      </c>
      <c r="AI419" s="72">
        <f>SUM(S419:AD419)</f>
        <v>0</v>
      </c>
      <c r="AJ419" s="72">
        <f>IF($AG$417=126,0,IF(OR(AND(AG419=0,AH419&gt;0),AND(AG419="NS",AI419&gt;0),AND(AG419="NS",AH419=0,AI419=0)),1,IF(OR(AND(AG419&gt;0,AH419=2),AND(AG419="NS",AH419=2),AND(AG419="NS",AI419=0,AH419&gt;0),AG419=AI419),0,1)))</f>
        <v>0</v>
      </c>
      <c r="AK419" s="72"/>
      <c r="AL419" s="72"/>
      <c r="AM419" s="72"/>
      <c r="AN419" s="103" t="s">
        <v>177</v>
      </c>
      <c r="AO419" s="103">
        <f>P317</f>
        <v>0</v>
      </c>
      <c r="AP419" s="103">
        <f>U317</f>
        <v>0</v>
      </c>
      <c r="AQ419" s="103">
        <f>Z317</f>
        <v>0</v>
      </c>
    </row>
    <row r="420" spans="1:43" s="103" customFormat="1" ht="15" customHeight="1">
      <c r="A420" s="84"/>
      <c r="B420" s="84"/>
      <c r="C420" s="135" t="s">
        <v>27</v>
      </c>
      <c r="D420" s="385" t="s">
        <v>236</v>
      </c>
      <c r="E420" s="385"/>
      <c r="F420" s="385"/>
      <c r="G420" s="385"/>
      <c r="H420" s="385"/>
      <c r="I420" s="385"/>
      <c r="J420" s="385"/>
      <c r="K420" s="385"/>
      <c r="L420" s="385"/>
      <c r="M420" s="370"/>
      <c r="N420" s="370"/>
      <c r="O420" s="370"/>
      <c r="P420" s="370"/>
      <c r="Q420" s="370"/>
      <c r="R420" s="370"/>
      <c r="S420" s="370"/>
      <c r="T420" s="370"/>
      <c r="U420" s="370"/>
      <c r="V420" s="370"/>
      <c r="W420" s="370"/>
      <c r="X420" s="370"/>
      <c r="Y420" s="370"/>
      <c r="Z420" s="370"/>
      <c r="AA420" s="370"/>
      <c r="AB420" s="370"/>
      <c r="AC420" s="370"/>
      <c r="AD420" s="370"/>
      <c r="AF420" s="171"/>
      <c r="AG420" s="72">
        <f t="shared" ref="AG420:AG425" si="30">M420</f>
        <v>0</v>
      </c>
      <c r="AH420" s="72">
        <f t="shared" ref="AH420:AH425" si="31">COUNTIF(S420:AD420,"NS")</f>
        <v>0</v>
      </c>
      <c r="AI420" s="72">
        <f t="shared" ref="AI420:AI425" si="32">SUM(S420:AD420)</f>
        <v>0</v>
      </c>
      <c r="AJ420" s="72">
        <f t="shared" ref="AJ420:AJ424" si="33">IF($AG$417=126,0,IF(OR(AND(AG420=0,AH420&gt;0),AND(AG420="NS",AI420&gt;0),AND(AG420="NS",AH420=0,AI420=0)),1,IF(OR(AND(AG420&gt;0,AH420=2),AND(AG420="NS",AH420=2),AND(AG420="NS",AI420=0,AH420&gt;0),AG420=AI420),0,1)))</f>
        <v>0</v>
      </c>
      <c r="AK420" s="72"/>
      <c r="AL420" s="72"/>
      <c r="AM420" s="72"/>
      <c r="AN420" s="103" t="s">
        <v>764</v>
      </c>
      <c r="AO420" s="103">
        <f>SUM(M419:R425)</f>
        <v>0</v>
      </c>
      <c r="AP420" s="103">
        <f>SUM(S419:X425)</f>
        <v>0</v>
      </c>
      <c r="AQ420" s="103">
        <f>SUM(Y419:AD425)</f>
        <v>0</v>
      </c>
    </row>
    <row r="421" spans="1:43" s="103" customFormat="1" ht="15" customHeight="1">
      <c r="A421" s="84"/>
      <c r="B421" s="84"/>
      <c r="C421" s="135" t="s">
        <v>28</v>
      </c>
      <c r="D421" s="385" t="s">
        <v>237</v>
      </c>
      <c r="E421" s="385"/>
      <c r="F421" s="385"/>
      <c r="G421" s="385"/>
      <c r="H421" s="385"/>
      <c r="I421" s="385"/>
      <c r="J421" s="385"/>
      <c r="K421" s="385"/>
      <c r="L421" s="385"/>
      <c r="M421" s="370"/>
      <c r="N421" s="370"/>
      <c r="O421" s="370"/>
      <c r="P421" s="370"/>
      <c r="Q421" s="370"/>
      <c r="R421" s="370"/>
      <c r="S421" s="370"/>
      <c r="T421" s="370"/>
      <c r="U421" s="370"/>
      <c r="V421" s="370"/>
      <c r="W421" s="370"/>
      <c r="X421" s="370"/>
      <c r="Y421" s="370"/>
      <c r="Z421" s="370"/>
      <c r="AA421" s="370"/>
      <c r="AB421" s="370"/>
      <c r="AC421" s="370"/>
      <c r="AD421" s="370"/>
      <c r="AF421" s="171"/>
      <c r="AG421" s="72">
        <f t="shared" si="30"/>
        <v>0</v>
      </c>
      <c r="AH421" s="72">
        <f t="shared" si="31"/>
        <v>0</v>
      </c>
      <c r="AI421" s="72">
        <f t="shared" si="32"/>
        <v>0</v>
      </c>
      <c r="AJ421" s="72">
        <f t="shared" si="33"/>
        <v>0</v>
      </c>
      <c r="AK421" s="72"/>
      <c r="AL421" s="72"/>
      <c r="AM421" s="72"/>
      <c r="AN421" s="103" t="s">
        <v>763</v>
      </c>
      <c r="AO421" s="103">
        <f>COUNTIF(M419:R425,"NS")</f>
        <v>0</v>
      </c>
      <c r="AP421" s="103">
        <f>COUNTIF(S419:X425,"NS")</f>
        <v>0</v>
      </c>
      <c r="AQ421" s="103">
        <f>COUNTIF(Y419:AD425,"NS")</f>
        <v>0</v>
      </c>
    </row>
    <row r="422" spans="1:43" s="103" customFormat="1" ht="15" customHeight="1">
      <c r="A422" s="84"/>
      <c r="B422" s="84"/>
      <c r="C422" s="135" t="s">
        <v>29</v>
      </c>
      <c r="D422" s="385" t="s">
        <v>238</v>
      </c>
      <c r="E422" s="385"/>
      <c r="F422" s="385"/>
      <c r="G422" s="385"/>
      <c r="H422" s="385"/>
      <c r="I422" s="385"/>
      <c r="J422" s="385"/>
      <c r="K422" s="385"/>
      <c r="L422" s="385"/>
      <c r="M422" s="370"/>
      <c r="N422" s="370"/>
      <c r="O422" s="370"/>
      <c r="P422" s="370"/>
      <c r="Q422" s="370"/>
      <c r="R422" s="370"/>
      <c r="S422" s="370"/>
      <c r="T422" s="370"/>
      <c r="U422" s="370"/>
      <c r="V422" s="370"/>
      <c r="W422" s="370"/>
      <c r="X422" s="370"/>
      <c r="Y422" s="370"/>
      <c r="Z422" s="370"/>
      <c r="AA422" s="370"/>
      <c r="AB422" s="370"/>
      <c r="AC422" s="370"/>
      <c r="AD422" s="370"/>
      <c r="AF422" s="171"/>
      <c r="AG422" s="72">
        <f t="shared" si="30"/>
        <v>0</v>
      </c>
      <c r="AH422" s="72">
        <f t="shared" si="31"/>
        <v>0</v>
      </c>
      <c r="AI422" s="72">
        <f t="shared" si="32"/>
        <v>0</v>
      </c>
      <c r="AJ422" s="72">
        <f t="shared" si="33"/>
        <v>0</v>
      </c>
      <c r="AK422" s="72"/>
      <c r="AL422" s="72"/>
      <c r="AM422" s="72"/>
      <c r="AN422" s="103" t="s">
        <v>765</v>
      </c>
      <c r="AO422" s="136">
        <f>IF($AG$417=$AH$417, 0, IF(OR(AND(AO419 =0, AO421 &gt;0), AND(AO419 ="NS", AO420&gt;0), AND(AO419 ="NS", AO420 =0, AO421=0), AND(AO419="NA", AO420&lt;&gt;"NA"), AND(AO419&lt;&gt;"NA", AO420="NA")  ), 1, IF(OR(AND(AO421&gt;=2, AO420&lt;AO419), AND(AO419="NS", AO420=0, AO421&gt;0), AO420&gt;=AO419 ), 0, 1)))</f>
        <v>0</v>
      </c>
      <c r="AP422" s="136">
        <f t="shared" ref="AP422:AQ422" si="34">IF($AG$417=$AH$417, 0, IF(OR(AND(AP419 =0, AP421 &gt;0), AND(AP419 ="NS", AP420&gt;0), AND(AP419 ="NS", AP420 =0, AP421=0), AND(AP419="NA", AP420&lt;&gt;"NA"), AND(AP419&lt;&gt;"NA", AP420="NA")  ), 1, IF(OR(AND(AP421&gt;=2, AP420&lt;AP419), AND(AP419="NS", AP420=0, AP421&gt;0), AP420&gt;=AP419 ), 0, 1)))</f>
        <v>0</v>
      </c>
      <c r="AQ422" s="136">
        <f t="shared" si="34"/>
        <v>0</v>
      </c>
    </row>
    <row r="423" spans="1:43" s="103" customFormat="1" ht="15" customHeight="1">
      <c r="A423" s="84"/>
      <c r="B423" s="84"/>
      <c r="C423" s="135" t="s">
        <v>30</v>
      </c>
      <c r="D423" s="403" t="s">
        <v>239</v>
      </c>
      <c r="E423" s="403"/>
      <c r="F423" s="403"/>
      <c r="G423" s="403"/>
      <c r="H423" s="403"/>
      <c r="I423" s="403"/>
      <c r="J423" s="403"/>
      <c r="K423" s="403"/>
      <c r="L423" s="403"/>
      <c r="M423" s="370"/>
      <c r="N423" s="370"/>
      <c r="O423" s="370"/>
      <c r="P423" s="370"/>
      <c r="Q423" s="370"/>
      <c r="R423" s="370"/>
      <c r="S423" s="370"/>
      <c r="T423" s="370"/>
      <c r="U423" s="370"/>
      <c r="V423" s="370"/>
      <c r="W423" s="370"/>
      <c r="X423" s="370"/>
      <c r="Y423" s="370"/>
      <c r="Z423" s="370"/>
      <c r="AA423" s="370"/>
      <c r="AB423" s="370"/>
      <c r="AC423" s="370"/>
      <c r="AD423" s="370"/>
      <c r="AF423" s="171"/>
      <c r="AG423" s="72">
        <f t="shared" si="30"/>
        <v>0</v>
      </c>
      <c r="AH423" s="72">
        <f t="shared" si="31"/>
        <v>0</v>
      </c>
      <c r="AI423" s="72">
        <f t="shared" si="32"/>
        <v>0</v>
      </c>
      <c r="AJ423" s="72">
        <f t="shared" si="33"/>
        <v>0</v>
      </c>
      <c r="AK423" s="72"/>
      <c r="AL423" s="72"/>
      <c r="AM423" s="72"/>
      <c r="AQ423" s="115">
        <f>SUM(AO422:AQ422)</f>
        <v>0</v>
      </c>
    </row>
    <row r="424" spans="1:43" s="103" customFormat="1" ht="15" customHeight="1">
      <c r="A424" s="84"/>
      <c r="B424" s="84"/>
      <c r="C424" s="135" t="s">
        <v>31</v>
      </c>
      <c r="D424" s="385" t="s">
        <v>240</v>
      </c>
      <c r="E424" s="385"/>
      <c r="F424" s="385"/>
      <c r="G424" s="385"/>
      <c r="H424" s="385"/>
      <c r="I424" s="385"/>
      <c r="J424" s="385"/>
      <c r="K424" s="385"/>
      <c r="L424" s="385"/>
      <c r="M424" s="370"/>
      <c r="N424" s="370"/>
      <c r="O424" s="370"/>
      <c r="P424" s="370"/>
      <c r="Q424" s="370"/>
      <c r="R424" s="370"/>
      <c r="S424" s="370"/>
      <c r="T424" s="370"/>
      <c r="U424" s="370"/>
      <c r="V424" s="370"/>
      <c r="W424" s="370"/>
      <c r="X424" s="370"/>
      <c r="Y424" s="370"/>
      <c r="Z424" s="370"/>
      <c r="AA424" s="370"/>
      <c r="AB424" s="370"/>
      <c r="AC424" s="370"/>
      <c r="AD424" s="370"/>
      <c r="AF424" s="171"/>
      <c r="AG424" s="72">
        <f t="shared" si="30"/>
        <v>0</v>
      </c>
      <c r="AH424" s="72">
        <f t="shared" si="31"/>
        <v>0</v>
      </c>
      <c r="AI424" s="72">
        <f t="shared" si="32"/>
        <v>0</v>
      </c>
      <c r="AJ424" s="72">
        <f t="shared" si="33"/>
        <v>0</v>
      </c>
      <c r="AK424" s="72"/>
      <c r="AL424" s="72"/>
      <c r="AM424" s="72"/>
    </row>
    <row r="425" spans="1:43" s="103" customFormat="1" ht="24" customHeight="1">
      <c r="A425" s="84"/>
      <c r="B425" s="84"/>
      <c r="C425" s="135" t="s">
        <v>32</v>
      </c>
      <c r="D425" s="385" t="s">
        <v>241</v>
      </c>
      <c r="E425" s="385"/>
      <c r="F425" s="385"/>
      <c r="G425" s="385"/>
      <c r="H425" s="385"/>
      <c r="I425" s="385"/>
      <c r="J425" s="385"/>
      <c r="K425" s="385"/>
      <c r="L425" s="385"/>
      <c r="M425" s="370"/>
      <c r="N425" s="370"/>
      <c r="O425" s="370"/>
      <c r="P425" s="370"/>
      <c r="Q425" s="370"/>
      <c r="R425" s="370"/>
      <c r="S425" s="370"/>
      <c r="T425" s="370"/>
      <c r="U425" s="370"/>
      <c r="V425" s="370"/>
      <c r="W425" s="370"/>
      <c r="X425" s="370"/>
      <c r="Y425" s="370"/>
      <c r="Z425" s="370"/>
      <c r="AA425" s="370"/>
      <c r="AB425" s="370"/>
      <c r="AC425" s="370"/>
      <c r="AD425" s="370"/>
      <c r="AF425" s="171"/>
      <c r="AG425" s="72">
        <f t="shared" si="30"/>
        <v>0</v>
      </c>
      <c r="AH425" s="72">
        <f t="shared" si="31"/>
        <v>0</v>
      </c>
      <c r="AI425" s="72">
        <f t="shared" si="32"/>
        <v>0</v>
      </c>
      <c r="AJ425" s="72">
        <f>IF($AG$417=126,0,IF(OR(AND(AG425=0,AH425&gt;0),AND(AG425="NS",AI425&gt;0),AND(AG425="NS",AH425=0,AI425=0)),1,IF(OR(AND(AG425&gt;0,AH425=2),AND(AG425="NS",AH425=2),AND(AG425="NS",AI425=0,AH425&gt;0),AG425=AI425,COUNTIF(M425:AD425, "NA")=3),0,1)))</f>
        <v>0</v>
      </c>
      <c r="AK425" s="72"/>
      <c r="AL425" s="72">
        <f>IF(M425="",0,IF(M425="na",0,IF(AND(SUM(M425:AD425)&gt;=0,H428=""),1,0)))</f>
        <v>0</v>
      </c>
      <c r="AM425" s="72"/>
    </row>
    <row r="426" spans="1:43" s="103" customFormat="1" ht="15">
      <c r="A426" s="84"/>
      <c r="B426" s="84"/>
      <c r="C426" s="72"/>
      <c r="D426" s="72"/>
      <c r="E426" s="72"/>
      <c r="F426" s="72"/>
      <c r="G426" s="72"/>
      <c r="H426" s="72"/>
      <c r="I426" s="72"/>
      <c r="J426" s="72"/>
      <c r="K426" s="72"/>
      <c r="L426" s="131" t="s">
        <v>181</v>
      </c>
      <c r="M426" s="312">
        <f>IF(AND(SUM(M419:R425)=0,COUNTIF(M419:R425,"NS")&gt;0),"NS",
IF(AND(SUM(M419:R425)=0,COUNTIF(M419:R425,0)&gt;0),0,
IF(AND(SUM(M419:R425)=0,COUNTIF(M419:R425,"NA")&gt;0),"NA",
SUM(M419:R425))))</f>
        <v>0</v>
      </c>
      <c r="N426" s="312"/>
      <c r="O426" s="312"/>
      <c r="P426" s="312"/>
      <c r="Q426" s="312"/>
      <c r="R426" s="312"/>
      <c r="S426" s="312">
        <f>IF(AND(SUM(S419:X425)=0,COUNTIF(S419:X425,"NS")&gt;0),"NS",
IF(AND(SUM(S419:X425)=0,COUNTIF(S419:X425,0)&gt;0),0,
IF(AND(SUM(S419:X425)=0,COUNTIF(S419:X425,"NA")&gt;0),"NA",
SUM(S419:X425))))</f>
        <v>0</v>
      </c>
      <c r="T426" s="312"/>
      <c r="U426" s="312"/>
      <c r="V426" s="312"/>
      <c r="W426" s="312"/>
      <c r="X426" s="312"/>
      <c r="Y426" s="312">
        <f>IF(AND(SUM(Y419:AD425)=0,COUNTIF(Y419:AD425,"NS")&gt;0),"NS",
IF(AND(SUM(Y419:AD425)=0,COUNTIF(Y419:AD425,0)&gt;0),0,
IF(AND(SUM(Y419:AD425)=0,COUNTIF(Y419:AD425,"NA")&gt;0),"NA",
SUM(Y419:AD425))))</f>
        <v>0</v>
      </c>
      <c r="Z426" s="312"/>
      <c r="AA426" s="312"/>
      <c r="AB426" s="312"/>
      <c r="AC426" s="312"/>
      <c r="AD426" s="312"/>
      <c r="AF426" s="171"/>
      <c r="AG426" s="72"/>
      <c r="AH426" s="72"/>
      <c r="AI426" s="72"/>
      <c r="AJ426" s="126">
        <f>SUM(AJ419:AJ425)</f>
        <v>0</v>
      </c>
      <c r="AK426" s="72"/>
      <c r="AL426" s="126">
        <f>SUM(AL419:AL425)</f>
        <v>0</v>
      </c>
      <c r="AM426" s="72"/>
    </row>
    <row r="427" spans="1:43" s="103" customFormat="1" ht="15">
      <c r="A427" s="84"/>
      <c r="B427" s="84"/>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F427" s="171"/>
      <c r="AG427" s="72"/>
      <c r="AH427" s="72"/>
      <c r="AI427" s="72"/>
      <c r="AJ427" s="72"/>
      <c r="AK427" s="72"/>
      <c r="AL427" s="72"/>
      <c r="AM427" s="72"/>
    </row>
    <row r="428" spans="1:43" s="103" customFormat="1" ht="45" customHeight="1">
      <c r="A428" s="84"/>
      <c r="B428" s="84"/>
      <c r="C428" s="337" t="s">
        <v>242</v>
      </c>
      <c r="D428" s="337"/>
      <c r="E428" s="337"/>
      <c r="F428" s="337"/>
      <c r="G428" s="396"/>
      <c r="H428" s="303"/>
      <c r="I428" s="227"/>
      <c r="J428" s="227"/>
      <c r="K428" s="227"/>
      <c r="L428" s="227"/>
      <c r="M428" s="227"/>
      <c r="N428" s="227"/>
      <c r="O428" s="227"/>
      <c r="P428" s="227"/>
      <c r="Q428" s="227"/>
      <c r="R428" s="227"/>
      <c r="S428" s="227"/>
      <c r="T428" s="227"/>
      <c r="U428" s="227"/>
      <c r="V428" s="227"/>
      <c r="W428" s="227"/>
      <c r="X428" s="227"/>
      <c r="Y428" s="227"/>
      <c r="Z428" s="227"/>
      <c r="AA428" s="227"/>
      <c r="AB428" s="227"/>
      <c r="AC428" s="227"/>
      <c r="AD428" s="304"/>
      <c r="AF428" s="171"/>
      <c r="AG428" s="72"/>
      <c r="AH428" s="72"/>
      <c r="AI428" s="72"/>
      <c r="AJ428" s="72"/>
      <c r="AK428" s="72"/>
      <c r="AL428" s="72"/>
      <c r="AM428" s="72"/>
    </row>
    <row r="429" spans="1:43" s="103" customFormat="1" ht="15">
      <c r="A429" s="84"/>
      <c r="B429" s="84"/>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F429" s="171"/>
      <c r="AG429" s="72"/>
      <c r="AH429" s="72"/>
      <c r="AI429" s="72"/>
      <c r="AJ429" s="72"/>
      <c r="AK429" s="72"/>
      <c r="AL429" s="72"/>
      <c r="AM429" s="72"/>
    </row>
    <row r="430" spans="1:43" s="103" customFormat="1" ht="24" customHeight="1">
      <c r="A430" s="84"/>
      <c r="B430" s="84"/>
      <c r="C430" s="285" t="s">
        <v>17</v>
      </c>
      <c r="D430" s="285"/>
      <c r="E430" s="285"/>
      <c r="F430" s="285"/>
      <c r="G430" s="285"/>
      <c r="H430" s="285"/>
      <c r="I430" s="285"/>
      <c r="J430" s="285"/>
      <c r="K430" s="285"/>
      <c r="L430" s="285"/>
      <c r="M430" s="285"/>
      <c r="N430" s="285"/>
      <c r="O430" s="285"/>
      <c r="P430" s="285"/>
      <c r="Q430" s="285"/>
      <c r="R430" s="285"/>
      <c r="S430" s="285"/>
      <c r="T430" s="285"/>
      <c r="U430" s="285"/>
      <c r="V430" s="285"/>
      <c r="W430" s="285"/>
      <c r="X430" s="285"/>
      <c r="Y430" s="285"/>
      <c r="Z430" s="285"/>
      <c r="AA430" s="285"/>
      <c r="AB430" s="285"/>
      <c r="AC430" s="285"/>
      <c r="AD430" s="285"/>
      <c r="AF430" s="171"/>
      <c r="AG430" s="72"/>
      <c r="AH430" s="72"/>
      <c r="AI430" s="72"/>
      <c r="AJ430" s="72"/>
      <c r="AK430" s="72"/>
      <c r="AL430" s="72"/>
      <c r="AM430" s="72"/>
    </row>
    <row r="431" spans="1:43" s="103" customFormat="1" ht="60" customHeight="1">
      <c r="A431" s="84"/>
      <c r="B431" s="84"/>
      <c r="C431" s="339"/>
      <c r="D431" s="339"/>
      <c r="E431" s="339"/>
      <c r="F431" s="339"/>
      <c r="G431" s="339"/>
      <c r="H431" s="339"/>
      <c r="I431" s="339"/>
      <c r="J431" s="339"/>
      <c r="K431" s="339"/>
      <c r="L431" s="339"/>
      <c r="M431" s="339"/>
      <c r="N431" s="339"/>
      <c r="O431" s="339"/>
      <c r="P431" s="339"/>
      <c r="Q431" s="339"/>
      <c r="R431" s="339"/>
      <c r="S431" s="339"/>
      <c r="T431" s="339"/>
      <c r="U431" s="339"/>
      <c r="V431" s="339"/>
      <c r="W431" s="339"/>
      <c r="X431" s="339"/>
      <c r="Y431" s="339"/>
      <c r="Z431" s="339"/>
      <c r="AA431" s="339"/>
      <c r="AB431" s="339"/>
      <c r="AC431" s="339"/>
      <c r="AD431" s="339"/>
      <c r="AF431" s="171"/>
      <c r="AG431" s="72"/>
      <c r="AH431" s="72"/>
      <c r="AI431" s="72"/>
      <c r="AJ431" s="72"/>
      <c r="AK431" s="72"/>
      <c r="AL431" s="72"/>
      <c r="AM431" s="72"/>
    </row>
    <row r="432" spans="1:43" ht="15" customHeight="1"/>
    <row r="433" spans="1:43" ht="15" customHeight="1">
      <c r="B433" s="338" t="str">
        <f>IF(AJ426=0,"","Error: Verificar sumas por fila.")</f>
        <v/>
      </c>
      <c r="C433" s="338"/>
      <c r="D433" s="338"/>
      <c r="E433" s="338"/>
      <c r="F433" s="338"/>
      <c r="G433" s="338"/>
      <c r="H433" s="338"/>
      <c r="I433" s="338"/>
      <c r="J433" s="338"/>
      <c r="K433" s="338"/>
      <c r="L433" s="338"/>
      <c r="M433" s="338"/>
      <c r="N433" s="338"/>
      <c r="O433" s="338"/>
      <c r="P433" s="338"/>
      <c r="Q433" s="338"/>
      <c r="R433" s="338"/>
      <c r="S433" s="338"/>
      <c r="T433" s="338"/>
      <c r="U433" s="338"/>
      <c r="V433" s="338"/>
      <c r="W433" s="338"/>
      <c r="X433" s="338"/>
      <c r="Y433" s="338"/>
      <c r="Z433" s="338"/>
      <c r="AA433" s="338"/>
      <c r="AB433" s="338"/>
      <c r="AC433" s="338"/>
      <c r="AD433" s="338"/>
    </row>
    <row r="434" spans="1:43" ht="15" customHeight="1">
      <c r="B434" s="338" t="str">
        <f>IF(AQ423=0,"","Error: Verificar la consistencia con la pregunta 14.")</f>
        <v/>
      </c>
      <c r="C434" s="338"/>
      <c r="D434" s="338"/>
      <c r="E434" s="338"/>
      <c r="F434" s="338"/>
      <c r="G434" s="338"/>
      <c r="H434" s="338"/>
      <c r="I434" s="338"/>
      <c r="J434" s="338"/>
      <c r="K434" s="338"/>
      <c r="L434" s="338"/>
      <c r="M434" s="338"/>
      <c r="N434" s="338"/>
      <c r="O434" s="338"/>
      <c r="P434" s="338"/>
      <c r="Q434" s="338"/>
      <c r="R434" s="338"/>
      <c r="S434" s="338"/>
      <c r="T434" s="338"/>
      <c r="U434" s="338"/>
      <c r="V434" s="338"/>
      <c r="W434" s="338"/>
      <c r="X434" s="338"/>
      <c r="Y434" s="338"/>
      <c r="Z434" s="338"/>
      <c r="AA434" s="338"/>
      <c r="AB434" s="338"/>
      <c r="AC434" s="338"/>
      <c r="AD434" s="338"/>
    </row>
    <row r="435" spans="1:43" ht="15" customHeight="1">
      <c r="B435" s="338" t="str">
        <f>IF(AL426=0,"","Error: Debe especificar el otro tipo de servicio postpenal en materia de apoyos sociales.")</f>
        <v/>
      </c>
      <c r="C435" s="338"/>
      <c r="D435" s="338"/>
      <c r="E435" s="338"/>
      <c r="F435" s="338"/>
      <c r="G435" s="338"/>
      <c r="H435" s="338"/>
      <c r="I435" s="338"/>
      <c r="J435" s="338"/>
      <c r="K435" s="338"/>
      <c r="L435" s="338"/>
      <c r="M435" s="338"/>
      <c r="N435" s="338"/>
      <c r="O435" s="338"/>
      <c r="P435" s="338"/>
      <c r="Q435" s="338"/>
      <c r="R435" s="338"/>
      <c r="S435" s="338"/>
      <c r="T435" s="338"/>
      <c r="U435" s="338"/>
      <c r="V435" s="338"/>
      <c r="W435" s="338"/>
      <c r="X435" s="338"/>
      <c r="Y435" s="338"/>
      <c r="Z435" s="338"/>
      <c r="AA435" s="338"/>
      <c r="AB435" s="338"/>
      <c r="AC435" s="338"/>
      <c r="AD435" s="338"/>
    </row>
    <row r="436" spans="1:43" ht="15" customHeight="1">
      <c r="B436" s="279" t="str">
        <f>IF(OR(AG417=AH417,AG417=AI417),"","Error: Debe completar toda la información requerida.")</f>
        <v/>
      </c>
      <c r="C436" s="279"/>
      <c r="D436" s="279"/>
      <c r="E436" s="279"/>
      <c r="F436" s="279"/>
      <c r="G436" s="279"/>
      <c r="H436" s="279"/>
      <c r="I436" s="279"/>
      <c r="J436" s="279"/>
      <c r="K436" s="279"/>
      <c r="L436" s="279"/>
      <c r="M436" s="279"/>
      <c r="N436" s="279"/>
      <c r="O436" s="279"/>
      <c r="P436" s="279"/>
      <c r="Q436" s="279"/>
      <c r="R436" s="279"/>
      <c r="S436" s="279"/>
      <c r="T436" s="279"/>
      <c r="U436" s="279"/>
      <c r="V436" s="279"/>
      <c r="W436" s="279"/>
      <c r="X436" s="279"/>
      <c r="Y436" s="279"/>
      <c r="Z436" s="279"/>
      <c r="AA436" s="279"/>
      <c r="AB436" s="279"/>
      <c r="AC436" s="279"/>
      <c r="AD436" s="279"/>
    </row>
    <row r="437" spans="1:43" ht="15" customHeight="1"/>
    <row r="438" spans="1:43" s="103" customFormat="1" ht="36" customHeight="1">
      <c r="A438" s="92" t="s">
        <v>258</v>
      </c>
      <c r="B438" s="311" t="s">
        <v>259</v>
      </c>
      <c r="C438" s="311" t="s">
        <v>173</v>
      </c>
      <c r="D438" s="311"/>
      <c r="E438" s="311"/>
      <c r="F438" s="311"/>
      <c r="G438" s="311"/>
      <c r="H438" s="311"/>
      <c r="I438" s="311"/>
      <c r="J438" s="311"/>
      <c r="K438" s="311"/>
      <c r="L438" s="311"/>
      <c r="M438" s="311"/>
      <c r="N438" s="311"/>
      <c r="O438" s="311"/>
      <c r="P438" s="311"/>
      <c r="Q438" s="311"/>
      <c r="R438" s="311"/>
      <c r="S438" s="311"/>
      <c r="T438" s="311"/>
      <c r="U438" s="311"/>
      <c r="V438" s="311"/>
      <c r="W438" s="311"/>
      <c r="X438" s="311"/>
      <c r="Y438" s="311"/>
      <c r="Z438" s="311"/>
      <c r="AA438" s="311"/>
      <c r="AB438" s="311"/>
      <c r="AC438" s="311"/>
      <c r="AD438" s="311"/>
      <c r="AF438" s="171"/>
      <c r="AG438" s="72"/>
      <c r="AH438" s="72"/>
      <c r="AI438" s="72"/>
      <c r="AJ438" s="72"/>
      <c r="AK438" s="72"/>
      <c r="AL438" s="72"/>
      <c r="AM438" s="72"/>
    </row>
    <row r="439" spans="1:43" s="103" customFormat="1" ht="36" customHeight="1">
      <c r="A439" s="84"/>
      <c r="B439" s="84"/>
      <c r="C439" s="285" t="s">
        <v>260</v>
      </c>
      <c r="D439" s="285"/>
      <c r="E439" s="285"/>
      <c r="F439" s="285"/>
      <c r="G439" s="285"/>
      <c r="H439" s="285"/>
      <c r="I439" s="285"/>
      <c r="J439" s="285"/>
      <c r="K439" s="285"/>
      <c r="L439" s="285"/>
      <c r="M439" s="285"/>
      <c r="N439" s="285"/>
      <c r="O439" s="285"/>
      <c r="P439" s="285"/>
      <c r="Q439" s="285"/>
      <c r="R439" s="285"/>
      <c r="S439" s="285"/>
      <c r="T439" s="285"/>
      <c r="U439" s="285"/>
      <c r="V439" s="285"/>
      <c r="W439" s="285"/>
      <c r="X439" s="285"/>
      <c r="Y439" s="285"/>
      <c r="Z439" s="285"/>
      <c r="AA439" s="285"/>
      <c r="AB439" s="285"/>
      <c r="AC439" s="285"/>
      <c r="AD439" s="285"/>
      <c r="AF439" s="171"/>
      <c r="AG439" s="72"/>
      <c r="AH439" s="72"/>
      <c r="AI439" s="72"/>
      <c r="AJ439" s="72"/>
      <c r="AK439" s="72"/>
      <c r="AL439" s="72"/>
      <c r="AM439" s="72"/>
    </row>
    <row r="440" spans="1:43" s="103" customFormat="1" ht="36" customHeight="1">
      <c r="A440" s="84"/>
      <c r="B440" s="84"/>
      <c r="C440" s="285" t="s">
        <v>261</v>
      </c>
      <c r="D440" s="285"/>
      <c r="E440" s="285"/>
      <c r="F440" s="285"/>
      <c r="G440" s="285"/>
      <c r="H440" s="285"/>
      <c r="I440" s="285"/>
      <c r="J440" s="285"/>
      <c r="K440" s="285"/>
      <c r="L440" s="285"/>
      <c r="M440" s="285"/>
      <c r="N440" s="285"/>
      <c r="O440" s="285"/>
      <c r="P440" s="285"/>
      <c r="Q440" s="285"/>
      <c r="R440" s="285"/>
      <c r="S440" s="285"/>
      <c r="T440" s="285"/>
      <c r="U440" s="285"/>
      <c r="V440" s="285"/>
      <c r="W440" s="285"/>
      <c r="X440" s="285"/>
      <c r="Y440" s="285"/>
      <c r="Z440" s="285"/>
      <c r="AA440" s="285"/>
      <c r="AB440" s="285"/>
      <c r="AC440" s="285"/>
      <c r="AD440" s="285"/>
      <c r="AF440" s="171"/>
      <c r="AG440" s="72"/>
      <c r="AH440" s="72"/>
      <c r="AI440" s="72"/>
      <c r="AJ440" s="72"/>
      <c r="AK440" s="72"/>
      <c r="AL440" s="72"/>
      <c r="AM440" s="72"/>
    </row>
    <row r="441" spans="1:43" s="103" customFormat="1" ht="36" customHeight="1">
      <c r="A441" s="84"/>
      <c r="B441" s="84"/>
      <c r="C441" s="285" t="s">
        <v>247</v>
      </c>
      <c r="D441" s="285"/>
      <c r="E441" s="285"/>
      <c r="F441" s="285"/>
      <c r="G441" s="285"/>
      <c r="H441" s="285"/>
      <c r="I441" s="285"/>
      <c r="J441" s="285"/>
      <c r="K441" s="285"/>
      <c r="L441" s="285"/>
      <c r="M441" s="285"/>
      <c r="N441" s="285"/>
      <c r="O441" s="285"/>
      <c r="P441" s="285"/>
      <c r="Q441" s="285"/>
      <c r="R441" s="285"/>
      <c r="S441" s="285"/>
      <c r="T441" s="285"/>
      <c r="U441" s="285"/>
      <c r="V441" s="285"/>
      <c r="W441" s="285"/>
      <c r="X441" s="285"/>
      <c r="Y441" s="285"/>
      <c r="Z441" s="285"/>
      <c r="AA441" s="285"/>
      <c r="AB441" s="285"/>
      <c r="AC441" s="285"/>
      <c r="AD441" s="285"/>
      <c r="AF441" s="171"/>
      <c r="AG441" s="72"/>
      <c r="AH441" s="72"/>
      <c r="AI441" s="72"/>
      <c r="AJ441" s="72"/>
      <c r="AK441" s="72"/>
      <c r="AL441" s="72"/>
      <c r="AM441" s="72"/>
    </row>
    <row r="442" spans="1:43" s="103" customFormat="1" ht="15">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c r="AA442" s="84"/>
      <c r="AB442" s="84"/>
      <c r="AC442" s="84"/>
      <c r="AD442" s="84"/>
      <c r="AF442" s="171"/>
      <c r="AG442" s="72" t="s">
        <v>761</v>
      </c>
      <c r="AH442" s="72" t="s">
        <v>762</v>
      </c>
      <c r="AI442" s="72" t="s">
        <v>776</v>
      </c>
      <c r="AJ442" s="72"/>
      <c r="AK442" s="72"/>
      <c r="AL442" s="72"/>
      <c r="AM442" s="72"/>
    </row>
    <row r="443" spans="1:43" s="103" customFormat="1" ht="24" customHeight="1">
      <c r="A443" s="84"/>
      <c r="B443" s="84"/>
      <c r="C443" s="313" t="s">
        <v>248</v>
      </c>
      <c r="D443" s="313"/>
      <c r="E443" s="313"/>
      <c r="F443" s="313"/>
      <c r="G443" s="313"/>
      <c r="H443" s="313"/>
      <c r="I443" s="313"/>
      <c r="J443" s="313"/>
      <c r="K443" s="313"/>
      <c r="L443" s="313"/>
      <c r="M443" s="313" t="s">
        <v>249</v>
      </c>
      <c r="N443" s="313"/>
      <c r="O443" s="313"/>
      <c r="P443" s="313"/>
      <c r="Q443" s="313"/>
      <c r="R443" s="313"/>
      <c r="S443" s="313"/>
      <c r="T443" s="313"/>
      <c r="U443" s="313"/>
      <c r="V443" s="313"/>
      <c r="W443" s="313"/>
      <c r="X443" s="313"/>
      <c r="Y443" s="313"/>
      <c r="Z443" s="313"/>
      <c r="AA443" s="313"/>
      <c r="AB443" s="313"/>
      <c r="AC443" s="313"/>
      <c r="AD443" s="313"/>
      <c r="AF443" s="171"/>
      <c r="AG443" s="72">
        <f>COUNTBLANK(M445:AD451)</f>
        <v>126</v>
      </c>
      <c r="AH443" s="72">
        <v>126</v>
      </c>
      <c r="AI443" s="72">
        <v>105</v>
      </c>
      <c r="AJ443" s="72"/>
      <c r="AK443" s="72"/>
      <c r="AL443" s="72"/>
      <c r="AM443" s="72"/>
      <c r="AO443" s="103" t="s">
        <v>782</v>
      </c>
    </row>
    <row r="444" spans="1:43" s="103" customFormat="1" ht="15">
      <c r="A444" s="84"/>
      <c r="B444" s="84"/>
      <c r="C444" s="313"/>
      <c r="D444" s="313"/>
      <c r="E444" s="313"/>
      <c r="F444" s="313"/>
      <c r="G444" s="313"/>
      <c r="H444" s="313"/>
      <c r="I444" s="313"/>
      <c r="J444" s="313"/>
      <c r="K444" s="313"/>
      <c r="L444" s="313"/>
      <c r="M444" s="404" t="s">
        <v>177</v>
      </c>
      <c r="N444" s="405"/>
      <c r="O444" s="405"/>
      <c r="P444" s="405"/>
      <c r="Q444" s="405"/>
      <c r="R444" s="405"/>
      <c r="S444" s="406" t="s">
        <v>178</v>
      </c>
      <c r="T444" s="407"/>
      <c r="U444" s="407"/>
      <c r="V444" s="407"/>
      <c r="W444" s="407"/>
      <c r="X444" s="407"/>
      <c r="Y444" s="406" t="s">
        <v>179</v>
      </c>
      <c r="Z444" s="407"/>
      <c r="AA444" s="407"/>
      <c r="AB444" s="407"/>
      <c r="AC444" s="407"/>
      <c r="AD444" s="407"/>
      <c r="AF444" s="171"/>
      <c r="AG444" s="72" t="s">
        <v>177</v>
      </c>
      <c r="AH444" s="72" t="s">
        <v>763</v>
      </c>
      <c r="AI444" s="72" t="s">
        <v>764</v>
      </c>
      <c r="AJ444" s="72" t="s">
        <v>765</v>
      </c>
      <c r="AK444" s="72"/>
      <c r="AL444" s="72" t="s">
        <v>773</v>
      </c>
      <c r="AM444" s="72"/>
      <c r="AO444" s="103" t="s">
        <v>177</v>
      </c>
      <c r="AP444" s="103" t="s">
        <v>178</v>
      </c>
      <c r="AQ444" s="103" t="s">
        <v>179</v>
      </c>
    </row>
    <row r="445" spans="1:43" s="103" customFormat="1" ht="24" customHeight="1">
      <c r="A445" s="84"/>
      <c r="B445" s="84"/>
      <c r="C445" s="134" t="s">
        <v>26</v>
      </c>
      <c r="D445" s="403" t="s">
        <v>250</v>
      </c>
      <c r="E445" s="403"/>
      <c r="F445" s="403"/>
      <c r="G445" s="403"/>
      <c r="H445" s="403"/>
      <c r="I445" s="403"/>
      <c r="J445" s="403"/>
      <c r="K445" s="403"/>
      <c r="L445" s="403"/>
      <c r="M445" s="370"/>
      <c r="N445" s="370"/>
      <c r="O445" s="370"/>
      <c r="P445" s="370"/>
      <c r="Q445" s="370"/>
      <c r="R445" s="370"/>
      <c r="S445" s="370"/>
      <c r="T445" s="370"/>
      <c r="U445" s="370"/>
      <c r="V445" s="370"/>
      <c r="W445" s="370"/>
      <c r="X445" s="370"/>
      <c r="Y445" s="370"/>
      <c r="Z445" s="370"/>
      <c r="AA445" s="370"/>
      <c r="AB445" s="370"/>
      <c r="AC445" s="370"/>
      <c r="AD445" s="370"/>
      <c r="AF445" s="171"/>
      <c r="AG445" s="72">
        <f>M445</f>
        <v>0</v>
      </c>
      <c r="AH445" s="72">
        <f>COUNTIF(S445:AD445,"NS")</f>
        <v>0</v>
      </c>
      <c r="AI445" s="72">
        <f>SUM(S445:AD445)</f>
        <v>0</v>
      </c>
      <c r="AJ445" s="72">
        <f>IF($AG$443=126,0,IF(OR(AND(AG445=0,AH445&gt;0),AND(AG445="NS",AI445&gt;0),AND(AG445="NS",AH445=0,AI445=0)),1,IF(OR(AND(AG445&gt;0,AH445=2),AND(AG445="NS",AH445=2),AND(AG445="NS",AI445=0,AH445&gt;0),AG445=AI445),0,1)))</f>
        <v>0</v>
      </c>
      <c r="AK445" s="72"/>
      <c r="AL445" s="72"/>
      <c r="AM445" s="72"/>
      <c r="AN445" s="103" t="s">
        <v>177</v>
      </c>
      <c r="AO445" s="103">
        <f>P318</f>
        <v>0</v>
      </c>
      <c r="AP445" s="103">
        <f>U318</f>
        <v>0</v>
      </c>
      <c r="AQ445" s="103">
        <f>Z318</f>
        <v>0</v>
      </c>
    </row>
    <row r="446" spans="1:43" s="103" customFormat="1" ht="36" customHeight="1">
      <c r="A446" s="84"/>
      <c r="B446" s="84"/>
      <c r="C446" s="135" t="s">
        <v>27</v>
      </c>
      <c r="D446" s="385" t="s">
        <v>251</v>
      </c>
      <c r="E446" s="385"/>
      <c r="F446" s="385"/>
      <c r="G446" s="385"/>
      <c r="H446" s="385"/>
      <c r="I446" s="385"/>
      <c r="J446" s="385"/>
      <c r="K446" s="385"/>
      <c r="L446" s="385"/>
      <c r="M446" s="370"/>
      <c r="N446" s="370"/>
      <c r="O446" s="370"/>
      <c r="P446" s="370"/>
      <c r="Q446" s="370"/>
      <c r="R446" s="370"/>
      <c r="S446" s="370"/>
      <c r="T446" s="370"/>
      <c r="U446" s="370"/>
      <c r="V446" s="370"/>
      <c r="W446" s="370"/>
      <c r="X446" s="370"/>
      <c r="Y446" s="370"/>
      <c r="Z446" s="370"/>
      <c r="AA446" s="370"/>
      <c r="AB446" s="370"/>
      <c r="AC446" s="370"/>
      <c r="AD446" s="370"/>
      <c r="AF446" s="171"/>
      <c r="AG446" s="72">
        <f t="shared" ref="AG446:AG451" si="35">M446</f>
        <v>0</v>
      </c>
      <c r="AH446" s="72">
        <f t="shared" ref="AH446:AH451" si="36">COUNTIF(S446:AD446,"NS")</f>
        <v>0</v>
      </c>
      <c r="AI446" s="72">
        <f t="shared" ref="AI446:AI451" si="37">SUM(S446:AD446)</f>
        <v>0</v>
      </c>
      <c r="AJ446" s="72">
        <f t="shared" ref="AJ446:AJ450" si="38">IF($AG$443=126,0,IF(OR(AND(AG446=0,AH446&gt;0),AND(AG446="NS",AI446&gt;0),AND(AG446="NS",AH446=0,AI446=0)),1,IF(OR(AND(AG446&gt;0,AH446=2),AND(AG446="NS",AH446=2),AND(AG446="NS",AI446=0,AH446&gt;0),AG446=AI446),0,1)))</f>
        <v>0</v>
      </c>
      <c r="AK446" s="72"/>
      <c r="AL446" s="72"/>
      <c r="AM446" s="72"/>
      <c r="AN446" s="103" t="s">
        <v>764</v>
      </c>
      <c r="AO446" s="103">
        <f>SUM(M445:R451)</f>
        <v>0</v>
      </c>
      <c r="AP446" s="103">
        <f>SUM(S445:X451)</f>
        <v>0</v>
      </c>
      <c r="AQ446" s="103">
        <f>SUM(Y445:AD451)</f>
        <v>0</v>
      </c>
    </row>
    <row r="447" spans="1:43" s="103" customFormat="1" ht="24" customHeight="1">
      <c r="A447" s="84"/>
      <c r="B447" s="84"/>
      <c r="C447" s="135" t="s">
        <v>28</v>
      </c>
      <c r="D447" s="385" t="s">
        <v>252</v>
      </c>
      <c r="E447" s="385"/>
      <c r="F447" s="385"/>
      <c r="G447" s="385"/>
      <c r="H447" s="385"/>
      <c r="I447" s="385"/>
      <c r="J447" s="385"/>
      <c r="K447" s="385"/>
      <c r="L447" s="385"/>
      <c r="M447" s="370"/>
      <c r="N447" s="370"/>
      <c r="O447" s="370"/>
      <c r="P447" s="370"/>
      <c r="Q447" s="370"/>
      <c r="R447" s="370"/>
      <c r="S447" s="370"/>
      <c r="T447" s="370"/>
      <c r="U447" s="370"/>
      <c r="V447" s="370"/>
      <c r="W447" s="370"/>
      <c r="X447" s="370"/>
      <c r="Y447" s="370"/>
      <c r="Z447" s="370"/>
      <c r="AA447" s="370"/>
      <c r="AB447" s="370"/>
      <c r="AC447" s="370"/>
      <c r="AD447" s="370"/>
      <c r="AF447" s="171"/>
      <c r="AG447" s="72">
        <f t="shared" si="35"/>
        <v>0</v>
      </c>
      <c r="AH447" s="72">
        <f t="shared" si="36"/>
        <v>0</v>
      </c>
      <c r="AI447" s="72">
        <f t="shared" si="37"/>
        <v>0</v>
      </c>
      <c r="AJ447" s="72">
        <f t="shared" si="38"/>
        <v>0</v>
      </c>
      <c r="AK447" s="72"/>
      <c r="AL447" s="72"/>
      <c r="AM447" s="72"/>
      <c r="AN447" s="103" t="s">
        <v>763</v>
      </c>
      <c r="AO447" s="103">
        <f>COUNTIF(M445:R451,"NS")</f>
        <v>0</v>
      </c>
      <c r="AP447" s="103">
        <f>COUNTIF(S445:X451,"NS")</f>
        <v>0</v>
      </c>
      <c r="AQ447" s="103">
        <f>COUNTIF(Y445:AD451,"NS")</f>
        <v>0</v>
      </c>
    </row>
    <row r="448" spans="1:43" s="103" customFormat="1" ht="24" customHeight="1">
      <c r="A448" s="84"/>
      <c r="B448" s="84"/>
      <c r="C448" s="135" t="s">
        <v>29</v>
      </c>
      <c r="D448" s="385" t="s">
        <v>253</v>
      </c>
      <c r="E448" s="385"/>
      <c r="F448" s="385"/>
      <c r="G448" s="385"/>
      <c r="H448" s="385"/>
      <c r="I448" s="385"/>
      <c r="J448" s="385"/>
      <c r="K448" s="385"/>
      <c r="L448" s="385"/>
      <c r="M448" s="370"/>
      <c r="N448" s="370"/>
      <c r="O448" s="370"/>
      <c r="P448" s="370"/>
      <c r="Q448" s="370"/>
      <c r="R448" s="370"/>
      <c r="S448" s="370"/>
      <c r="T448" s="370"/>
      <c r="U448" s="370"/>
      <c r="V448" s="370"/>
      <c r="W448" s="370"/>
      <c r="X448" s="370"/>
      <c r="Y448" s="370"/>
      <c r="Z448" s="370"/>
      <c r="AA448" s="370"/>
      <c r="AB448" s="370"/>
      <c r="AC448" s="370"/>
      <c r="AD448" s="370"/>
      <c r="AF448" s="171"/>
      <c r="AG448" s="72">
        <f t="shared" si="35"/>
        <v>0</v>
      </c>
      <c r="AH448" s="72">
        <f t="shared" si="36"/>
        <v>0</v>
      </c>
      <c r="AI448" s="72">
        <f t="shared" si="37"/>
        <v>0</v>
      </c>
      <c r="AJ448" s="72">
        <f t="shared" si="38"/>
        <v>0</v>
      </c>
      <c r="AK448" s="72"/>
      <c r="AL448" s="72"/>
      <c r="AM448" s="72"/>
      <c r="AN448" s="103" t="s">
        <v>765</v>
      </c>
      <c r="AO448" s="136">
        <f>IF($AG$443=$AH$443, 0, IF(OR(AND(AO445 =0, AO447 &gt;0), AND(AO445 ="NS", AO446&gt;0), AND(AO445 ="NS", AO446 =0, AO447=0), AND(AO445="NA", AO446&lt;&gt;"NA"), AND(AO445&lt;&gt;"NA", AO446="NA")  ), 1, IF(OR(AND(AO447&gt;=2, AO446&lt;AO445), AND(AO445="NS", AO446=0, AO447&gt;0), AO446&gt;=AO445 ), 0, 1)))</f>
        <v>0</v>
      </c>
      <c r="AP448" s="136">
        <f t="shared" ref="AP448:AQ448" si="39">IF($AG$443=$AH$443, 0, IF(OR(AND(AP445 =0, AP447 &gt;0), AND(AP445 ="NS", AP446&gt;0), AND(AP445 ="NS", AP446 =0, AP447=0), AND(AP445="NA", AP446&lt;&gt;"NA"), AND(AP445&lt;&gt;"NA", AP446="NA")  ), 1, IF(OR(AND(AP447&gt;=2, AP446&lt;AP445), AND(AP445="NS", AP446=0, AP447&gt;0), AP446&gt;=AP445 ), 0, 1)))</f>
        <v>0</v>
      </c>
      <c r="AQ448" s="136">
        <f t="shared" si="39"/>
        <v>0</v>
      </c>
    </row>
    <row r="449" spans="1:43" s="103" customFormat="1" ht="48" customHeight="1">
      <c r="A449" s="84"/>
      <c r="B449" s="84"/>
      <c r="C449" s="135" t="s">
        <v>30</v>
      </c>
      <c r="D449" s="403" t="s">
        <v>254</v>
      </c>
      <c r="E449" s="403"/>
      <c r="F449" s="403"/>
      <c r="G449" s="403"/>
      <c r="H449" s="403"/>
      <c r="I449" s="403"/>
      <c r="J449" s="403"/>
      <c r="K449" s="403"/>
      <c r="L449" s="403"/>
      <c r="M449" s="370"/>
      <c r="N449" s="370"/>
      <c r="O449" s="370"/>
      <c r="P449" s="370"/>
      <c r="Q449" s="370"/>
      <c r="R449" s="370"/>
      <c r="S449" s="370"/>
      <c r="T449" s="370"/>
      <c r="U449" s="370"/>
      <c r="V449" s="370"/>
      <c r="W449" s="370"/>
      <c r="X449" s="370"/>
      <c r="Y449" s="370"/>
      <c r="Z449" s="370"/>
      <c r="AA449" s="370"/>
      <c r="AB449" s="370"/>
      <c r="AC449" s="370"/>
      <c r="AD449" s="370"/>
      <c r="AF449" s="171"/>
      <c r="AG449" s="72">
        <f t="shared" si="35"/>
        <v>0</v>
      </c>
      <c r="AH449" s="72">
        <f t="shared" si="36"/>
        <v>0</v>
      </c>
      <c r="AI449" s="72">
        <f t="shared" si="37"/>
        <v>0</v>
      </c>
      <c r="AJ449" s="72">
        <f t="shared" si="38"/>
        <v>0</v>
      </c>
      <c r="AK449" s="72"/>
      <c r="AL449" s="72"/>
      <c r="AM449" s="72"/>
      <c r="AQ449" s="115">
        <f>SUM(AO448:AQ448)</f>
        <v>0</v>
      </c>
    </row>
    <row r="450" spans="1:43" s="103" customFormat="1" ht="24" customHeight="1">
      <c r="A450" s="84"/>
      <c r="B450" s="84"/>
      <c r="C450" s="135" t="s">
        <v>31</v>
      </c>
      <c r="D450" s="385" t="s">
        <v>255</v>
      </c>
      <c r="E450" s="385"/>
      <c r="F450" s="385"/>
      <c r="G450" s="385"/>
      <c r="H450" s="385"/>
      <c r="I450" s="385"/>
      <c r="J450" s="385"/>
      <c r="K450" s="385"/>
      <c r="L450" s="385"/>
      <c r="M450" s="370"/>
      <c r="N450" s="370"/>
      <c r="O450" s="370"/>
      <c r="P450" s="370"/>
      <c r="Q450" s="370"/>
      <c r="R450" s="370"/>
      <c r="S450" s="370"/>
      <c r="T450" s="370"/>
      <c r="U450" s="370"/>
      <c r="V450" s="370"/>
      <c r="W450" s="370"/>
      <c r="X450" s="370"/>
      <c r="Y450" s="370"/>
      <c r="Z450" s="370"/>
      <c r="AA450" s="370"/>
      <c r="AB450" s="370"/>
      <c r="AC450" s="370"/>
      <c r="AD450" s="370"/>
      <c r="AF450" s="171"/>
      <c r="AG450" s="72">
        <f t="shared" si="35"/>
        <v>0</v>
      </c>
      <c r="AH450" s="72">
        <f t="shared" si="36"/>
        <v>0</v>
      </c>
      <c r="AI450" s="72">
        <f t="shared" si="37"/>
        <v>0</v>
      </c>
      <c r="AJ450" s="72">
        <f t="shared" si="38"/>
        <v>0</v>
      </c>
      <c r="AK450" s="72"/>
      <c r="AL450" s="72"/>
      <c r="AM450" s="72"/>
    </row>
    <row r="451" spans="1:43" s="103" customFormat="1" ht="36" customHeight="1">
      <c r="A451" s="84"/>
      <c r="B451" s="84"/>
      <c r="C451" s="135" t="s">
        <v>32</v>
      </c>
      <c r="D451" s="385" t="s">
        <v>256</v>
      </c>
      <c r="E451" s="385"/>
      <c r="F451" s="385"/>
      <c r="G451" s="385"/>
      <c r="H451" s="385"/>
      <c r="I451" s="385"/>
      <c r="J451" s="385"/>
      <c r="K451" s="385"/>
      <c r="L451" s="385"/>
      <c r="M451" s="370"/>
      <c r="N451" s="370"/>
      <c r="O451" s="370"/>
      <c r="P451" s="370"/>
      <c r="Q451" s="370"/>
      <c r="R451" s="370"/>
      <c r="S451" s="370"/>
      <c r="T451" s="370"/>
      <c r="U451" s="370"/>
      <c r="V451" s="370"/>
      <c r="W451" s="370"/>
      <c r="X451" s="370"/>
      <c r="Y451" s="370"/>
      <c r="Z451" s="370"/>
      <c r="AA451" s="370"/>
      <c r="AB451" s="370"/>
      <c r="AC451" s="370"/>
      <c r="AD451" s="370"/>
      <c r="AF451" s="171"/>
      <c r="AG451" s="72">
        <f t="shared" si="35"/>
        <v>0</v>
      </c>
      <c r="AH451" s="72">
        <f t="shared" si="36"/>
        <v>0</v>
      </c>
      <c r="AI451" s="72">
        <f t="shared" si="37"/>
        <v>0</v>
      </c>
      <c r="AJ451" s="72">
        <f>IF($AG$443=126,0,IF(OR(AND(AG451=0,AH451&gt;0),AND(AG451="NS",AI451&gt;0),AND(AG451="NS",AH451=0,AI451=0)),1,IF(OR(AND(AG451&gt;0,AH451=2),AND(AG451="NS",AH451=2),AND(AG451="NS",AI451=0,AH451&gt;0),AG451=AI451,COUNTIF(M451:AD451, "NA")=3),0,1)))</f>
        <v>0</v>
      </c>
      <c r="AK451" s="72"/>
      <c r="AL451" s="72">
        <f>IF(M451="",0,IF(M451="na",0,IF(AND(SUM(M451:AD451)&gt;=0,H454=""),1,0)))</f>
        <v>0</v>
      </c>
      <c r="AM451" s="72"/>
    </row>
    <row r="452" spans="1:43" s="103" customFormat="1" ht="15">
      <c r="A452" s="84"/>
      <c r="B452" s="84"/>
      <c r="C452" s="72"/>
      <c r="D452" s="72"/>
      <c r="E452" s="72"/>
      <c r="F452" s="72"/>
      <c r="G452" s="72"/>
      <c r="H452" s="72"/>
      <c r="I452" s="72"/>
      <c r="J452" s="72"/>
      <c r="K452" s="72"/>
      <c r="L452" s="131" t="s">
        <v>181</v>
      </c>
      <c r="M452" s="312">
        <f>IF(AND(SUM(M445:R451)=0,COUNTIF(M445:R451,"NS")&gt;0),"NS",
IF(AND(SUM(M445:R451)=0,COUNTIF(M445:R451,0)&gt;0),0,
IF(AND(SUM(M445:R451)=0,COUNTIF(M445:R451,"NA")&gt;0),"NA",
SUM(M445:R451))))</f>
        <v>0</v>
      </c>
      <c r="N452" s="312"/>
      <c r="O452" s="312"/>
      <c r="P452" s="312"/>
      <c r="Q452" s="312"/>
      <c r="R452" s="312"/>
      <c r="S452" s="312">
        <f>IF(AND(SUM(S445:X451)=0,COUNTIF(S445:X451,"NS")&gt;0),"NS",
IF(AND(SUM(S445:X451)=0,COUNTIF(S445:X451,0)&gt;0),0,
IF(AND(SUM(S445:X451)=0,COUNTIF(S445:X451,"NA")&gt;0),"NA",
SUM(S445:X451))))</f>
        <v>0</v>
      </c>
      <c r="T452" s="312"/>
      <c r="U452" s="312"/>
      <c r="V452" s="312"/>
      <c r="W452" s="312"/>
      <c r="X452" s="312"/>
      <c r="Y452" s="312">
        <f>IF(AND(SUM(Y445:AD451)=0,COUNTIF(Y445:AD451,"NS")&gt;0),"NS",
IF(AND(SUM(Y445:AD451)=0,COUNTIF(Y445:AD451,0)&gt;0),0,
IF(AND(SUM(Y445:AD451)=0,COUNTIF(Y445:AD451,"NA")&gt;0),"NA",
SUM(Y445:AD451))))</f>
        <v>0</v>
      </c>
      <c r="Z452" s="312"/>
      <c r="AA452" s="312"/>
      <c r="AB452" s="312"/>
      <c r="AC452" s="312"/>
      <c r="AD452" s="312"/>
      <c r="AF452" s="171"/>
      <c r="AG452" s="72"/>
      <c r="AH452" s="72"/>
      <c r="AI452" s="72"/>
      <c r="AJ452" s="126">
        <f>SUM(AJ445:AJ451)</f>
        <v>0</v>
      </c>
      <c r="AK452" s="72"/>
      <c r="AL452" s="126">
        <f>SUM(AL445:AL451)</f>
        <v>0</v>
      </c>
      <c r="AM452" s="72"/>
    </row>
    <row r="453" spans="1:43" s="103" customFormat="1" ht="15">
      <c r="A453" s="84"/>
      <c r="B453" s="84"/>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F453" s="171"/>
      <c r="AG453" s="72"/>
      <c r="AH453" s="72"/>
      <c r="AI453" s="72"/>
      <c r="AJ453" s="72"/>
      <c r="AK453" s="72"/>
      <c r="AL453" s="72"/>
      <c r="AM453" s="72"/>
    </row>
    <row r="454" spans="1:43" s="103" customFormat="1" ht="60" customHeight="1">
      <c r="A454" s="84"/>
      <c r="B454" s="84"/>
      <c r="C454" s="337" t="s">
        <v>257</v>
      </c>
      <c r="D454" s="337"/>
      <c r="E454" s="337"/>
      <c r="F454" s="337"/>
      <c r="G454" s="396"/>
      <c r="H454" s="303"/>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304"/>
      <c r="AF454" s="171"/>
      <c r="AG454" s="72"/>
      <c r="AH454" s="72"/>
      <c r="AI454" s="72"/>
      <c r="AJ454" s="72"/>
      <c r="AK454" s="72"/>
      <c r="AL454" s="72"/>
      <c r="AM454" s="72"/>
    </row>
    <row r="455" spans="1:43" s="103" customFormat="1" ht="15">
      <c r="A455" s="84"/>
      <c r="B455" s="84"/>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F455" s="171"/>
      <c r="AG455" s="72"/>
      <c r="AH455" s="72"/>
      <c r="AI455" s="72"/>
      <c r="AJ455" s="72"/>
      <c r="AK455" s="72"/>
      <c r="AL455" s="72"/>
      <c r="AM455" s="72"/>
    </row>
    <row r="456" spans="1:43" s="103" customFormat="1" ht="24" customHeight="1">
      <c r="A456" s="84"/>
      <c r="B456" s="84"/>
      <c r="C456" s="285" t="s">
        <v>17</v>
      </c>
      <c r="D456" s="285"/>
      <c r="E456" s="285"/>
      <c r="F456" s="285"/>
      <c r="G456" s="285"/>
      <c r="H456" s="285"/>
      <c r="I456" s="285"/>
      <c r="J456" s="285"/>
      <c r="K456" s="285"/>
      <c r="L456" s="285"/>
      <c r="M456" s="285"/>
      <c r="N456" s="285"/>
      <c r="O456" s="285"/>
      <c r="P456" s="285"/>
      <c r="Q456" s="285"/>
      <c r="R456" s="285"/>
      <c r="S456" s="285"/>
      <c r="T456" s="285"/>
      <c r="U456" s="285"/>
      <c r="V456" s="285"/>
      <c r="W456" s="285"/>
      <c r="X456" s="285"/>
      <c r="Y456" s="285"/>
      <c r="Z456" s="285"/>
      <c r="AA456" s="285"/>
      <c r="AB456" s="285"/>
      <c r="AC456" s="285"/>
      <c r="AD456" s="285"/>
      <c r="AF456" s="171"/>
      <c r="AG456" s="72"/>
      <c r="AH456" s="72"/>
      <c r="AI456" s="72"/>
      <c r="AJ456" s="72"/>
      <c r="AK456" s="72"/>
      <c r="AL456" s="72"/>
      <c r="AM456" s="72"/>
    </row>
    <row r="457" spans="1:43" s="103" customFormat="1" ht="60" customHeight="1">
      <c r="A457" s="84"/>
      <c r="B457" s="84"/>
      <c r="C457" s="339"/>
      <c r="D457" s="339"/>
      <c r="E457" s="339"/>
      <c r="F457" s="339"/>
      <c r="G457" s="339"/>
      <c r="H457" s="339"/>
      <c r="I457" s="339"/>
      <c r="J457" s="339"/>
      <c r="K457" s="339"/>
      <c r="L457" s="339"/>
      <c r="M457" s="339"/>
      <c r="N457" s="339"/>
      <c r="O457" s="339"/>
      <c r="P457" s="339"/>
      <c r="Q457" s="339"/>
      <c r="R457" s="339"/>
      <c r="S457" s="339"/>
      <c r="T457" s="339"/>
      <c r="U457" s="339"/>
      <c r="V457" s="339"/>
      <c r="W457" s="339"/>
      <c r="X457" s="339"/>
      <c r="Y457" s="339"/>
      <c r="Z457" s="339"/>
      <c r="AA457" s="339"/>
      <c r="AB457" s="339"/>
      <c r="AC457" s="339"/>
      <c r="AD457" s="339"/>
      <c r="AF457" s="171"/>
      <c r="AG457" s="72"/>
      <c r="AH457" s="72"/>
      <c r="AI457" s="72"/>
      <c r="AJ457" s="72"/>
      <c r="AK457" s="72"/>
      <c r="AL457" s="72"/>
      <c r="AM457" s="72"/>
    </row>
    <row r="458" spans="1:43" ht="15" customHeight="1"/>
    <row r="459" spans="1:43" ht="15" customHeight="1">
      <c r="B459" s="338" t="str">
        <f>IF(AJ452=0,"","Error: Verificar sumas por fila.")</f>
        <v/>
      </c>
      <c r="C459" s="338"/>
      <c r="D459" s="338"/>
      <c r="E459" s="338"/>
      <c r="F459" s="338"/>
      <c r="G459" s="338"/>
      <c r="H459" s="338"/>
      <c r="I459" s="338"/>
      <c r="J459" s="338"/>
      <c r="K459" s="338"/>
      <c r="L459" s="338"/>
      <c r="M459" s="338"/>
      <c r="N459" s="338"/>
      <c r="O459" s="338"/>
      <c r="P459" s="338"/>
      <c r="Q459" s="338"/>
      <c r="R459" s="338"/>
      <c r="S459" s="338"/>
      <c r="T459" s="338"/>
      <c r="U459" s="338"/>
      <c r="V459" s="338"/>
      <c r="W459" s="338"/>
      <c r="X459" s="338"/>
      <c r="Y459" s="338"/>
      <c r="Z459" s="338"/>
      <c r="AA459" s="338"/>
      <c r="AB459" s="338"/>
      <c r="AC459" s="338"/>
      <c r="AD459" s="338"/>
    </row>
    <row r="460" spans="1:43" ht="15" customHeight="1">
      <c r="B460" s="338" t="str">
        <f>IF(AQ449=0,"","Error: Verificar la consistencia con la pregunta 14.")</f>
        <v/>
      </c>
      <c r="C460" s="338"/>
      <c r="D460" s="338"/>
      <c r="E460" s="338"/>
      <c r="F460" s="338"/>
      <c r="G460" s="338"/>
      <c r="H460" s="338"/>
      <c r="I460" s="338"/>
      <c r="J460" s="338"/>
      <c r="K460" s="338"/>
      <c r="L460" s="338"/>
      <c r="M460" s="338"/>
      <c r="N460" s="338"/>
      <c r="O460" s="338"/>
      <c r="P460" s="338"/>
      <c r="Q460" s="338"/>
      <c r="R460" s="338"/>
      <c r="S460" s="338"/>
      <c r="T460" s="338"/>
      <c r="U460" s="338"/>
      <c r="V460" s="338"/>
      <c r="W460" s="338"/>
      <c r="X460" s="338"/>
      <c r="Y460" s="338"/>
      <c r="Z460" s="338"/>
      <c r="AA460" s="338"/>
      <c r="AB460" s="338"/>
      <c r="AC460" s="338"/>
      <c r="AD460" s="338"/>
    </row>
    <row r="461" spans="1:43" ht="15" customHeight="1">
      <c r="B461" s="338" t="str">
        <f>IF(AL452=0,"","Error: Debe especificar el otro tipo de servicio postpenal en materia de gestión y asesoría jurídica.")</f>
        <v/>
      </c>
      <c r="C461" s="338"/>
      <c r="D461" s="338"/>
      <c r="E461" s="338"/>
      <c r="F461" s="338"/>
      <c r="G461" s="338"/>
      <c r="H461" s="338"/>
      <c r="I461" s="338"/>
      <c r="J461" s="338"/>
      <c r="K461" s="338"/>
      <c r="L461" s="338"/>
      <c r="M461" s="338"/>
      <c r="N461" s="338"/>
      <c r="O461" s="338"/>
      <c r="P461" s="338"/>
      <c r="Q461" s="338"/>
      <c r="R461" s="338"/>
      <c r="S461" s="338"/>
      <c r="T461" s="338"/>
      <c r="U461" s="338"/>
      <c r="V461" s="338"/>
      <c r="W461" s="338"/>
      <c r="X461" s="338"/>
      <c r="Y461" s="338"/>
      <c r="Z461" s="338"/>
      <c r="AA461" s="338"/>
      <c r="AB461" s="338"/>
      <c r="AC461" s="338"/>
      <c r="AD461" s="338"/>
    </row>
    <row r="462" spans="1:43" ht="15" customHeight="1">
      <c r="B462" s="279" t="str">
        <f>IF(OR(AG443=AH443,AG443=AI443),"","Error: Debe completar toda la información requerida.")</f>
        <v/>
      </c>
      <c r="C462" s="279"/>
      <c r="D462" s="279"/>
      <c r="E462" s="279"/>
      <c r="F462" s="279"/>
      <c r="G462" s="279"/>
      <c r="H462" s="279"/>
      <c r="I462" s="279"/>
      <c r="J462" s="279"/>
      <c r="K462" s="279"/>
      <c r="L462" s="279"/>
      <c r="M462" s="279"/>
      <c r="N462" s="279"/>
      <c r="O462" s="279"/>
      <c r="P462" s="279"/>
      <c r="Q462" s="279"/>
      <c r="R462" s="279"/>
      <c r="S462" s="279"/>
      <c r="T462" s="279"/>
      <c r="U462" s="279"/>
      <c r="V462" s="279"/>
      <c r="W462" s="279"/>
      <c r="X462" s="279"/>
      <c r="Y462" s="279"/>
      <c r="Z462" s="279"/>
      <c r="AA462" s="279"/>
      <c r="AB462" s="279"/>
      <c r="AC462" s="279"/>
      <c r="AD462" s="279"/>
    </row>
    <row r="463" spans="1:43" ht="15" customHeight="1" thickBot="1"/>
    <row r="464" spans="1:43" ht="15" customHeight="1" thickBot="1">
      <c r="A464" s="77"/>
      <c r="B464" s="328" t="s">
        <v>262</v>
      </c>
      <c r="C464" s="329"/>
      <c r="D464" s="329"/>
      <c r="E464" s="329"/>
      <c r="F464" s="329"/>
      <c r="G464" s="329"/>
      <c r="H464" s="329"/>
      <c r="I464" s="329"/>
      <c r="J464" s="329"/>
      <c r="K464" s="329"/>
      <c r="L464" s="329"/>
      <c r="M464" s="329"/>
      <c r="N464" s="329"/>
      <c r="O464" s="329"/>
      <c r="P464" s="329"/>
      <c r="Q464" s="329"/>
      <c r="R464" s="329"/>
      <c r="S464" s="329"/>
      <c r="T464" s="329"/>
      <c r="U464" s="329"/>
      <c r="V464" s="329"/>
      <c r="W464" s="329"/>
      <c r="X464" s="329"/>
      <c r="Y464" s="329"/>
      <c r="Z464" s="329"/>
      <c r="AA464" s="329"/>
      <c r="AB464" s="329"/>
      <c r="AC464" s="329"/>
      <c r="AD464" s="330"/>
    </row>
    <row r="465" spans="1:39" ht="15" customHeight="1"/>
    <row r="466" spans="1:39" s="103" customFormat="1" ht="48" customHeight="1">
      <c r="A466" s="102" t="s">
        <v>265</v>
      </c>
      <c r="B466" s="340" t="s">
        <v>673</v>
      </c>
      <c r="C466" s="340"/>
      <c r="D466" s="340"/>
      <c r="E466" s="340"/>
      <c r="F466" s="340"/>
      <c r="G466" s="340"/>
      <c r="H466" s="340"/>
      <c r="I466" s="340"/>
      <c r="J466" s="340"/>
      <c r="K466" s="340"/>
      <c r="L466" s="340"/>
      <c r="M466" s="340"/>
      <c r="N466" s="340"/>
      <c r="O466" s="340"/>
      <c r="P466" s="340"/>
      <c r="Q466" s="340"/>
      <c r="R466" s="340"/>
      <c r="S466" s="340"/>
      <c r="T466" s="340"/>
      <c r="U466" s="340"/>
      <c r="V466" s="340"/>
      <c r="W466" s="340"/>
      <c r="X466" s="340"/>
      <c r="Y466" s="340"/>
      <c r="Z466" s="340"/>
      <c r="AA466" s="340"/>
      <c r="AB466" s="340"/>
      <c r="AC466" s="340"/>
      <c r="AD466" s="340"/>
      <c r="AF466" s="171"/>
      <c r="AG466" s="72"/>
      <c r="AH466" s="72"/>
      <c r="AI466" s="72"/>
      <c r="AJ466" s="72"/>
      <c r="AK466" s="72"/>
      <c r="AL466" s="72"/>
      <c r="AM466" s="72"/>
    </row>
    <row r="467" spans="1:39" s="103" customFormat="1" ht="36" customHeight="1">
      <c r="B467" s="94"/>
      <c r="C467" s="286" t="s">
        <v>263</v>
      </c>
      <c r="D467" s="286"/>
      <c r="E467" s="286"/>
      <c r="F467" s="286"/>
      <c r="G467" s="286"/>
      <c r="H467" s="286"/>
      <c r="I467" s="286"/>
      <c r="J467" s="286"/>
      <c r="K467" s="286"/>
      <c r="L467" s="286"/>
      <c r="M467" s="286"/>
      <c r="N467" s="286"/>
      <c r="O467" s="286"/>
      <c r="P467" s="286"/>
      <c r="Q467" s="286"/>
      <c r="R467" s="286"/>
      <c r="S467" s="286"/>
      <c r="T467" s="286"/>
      <c r="U467" s="286"/>
      <c r="V467" s="286"/>
      <c r="W467" s="286"/>
      <c r="X467" s="286"/>
      <c r="Y467" s="286"/>
      <c r="Z467" s="286"/>
      <c r="AA467" s="286"/>
      <c r="AB467" s="286"/>
      <c r="AC467" s="286"/>
      <c r="AD467" s="286"/>
      <c r="AF467" s="171"/>
      <c r="AG467" s="72"/>
      <c r="AH467" s="72"/>
      <c r="AI467" s="72"/>
      <c r="AJ467" s="72"/>
      <c r="AK467" s="72"/>
      <c r="AL467" s="72"/>
      <c r="AM467" s="72"/>
    </row>
    <row r="468" spans="1:39" s="103" customFormat="1" ht="15">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F468" s="171"/>
      <c r="AG468" s="72" t="s">
        <v>761</v>
      </c>
      <c r="AH468" s="72" t="s">
        <v>762</v>
      </c>
      <c r="AI468" s="72"/>
      <c r="AJ468" s="72"/>
      <c r="AK468" s="72"/>
      <c r="AL468" s="72"/>
      <c r="AM468" s="72"/>
    </row>
    <row r="469" spans="1:39" s="103" customFormat="1" ht="48" customHeight="1">
      <c r="B469" s="72"/>
      <c r="C469" s="345" t="s">
        <v>264</v>
      </c>
      <c r="D469" s="346"/>
      <c r="E469" s="346"/>
      <c r="F469" s="346"/>
      <c r="G469" s="346"/>
      <c r="H469" s="346"/>
      <c r="I469" s="346"/>
      <c r="J469" s="346"/>
      <c r="K469" s="346"/>
      <c r="L469" s="347"/>
      <c r="M469" s="313" t="s">
        <v>642</v>
      </c>
      <c r="N469" s="313"/>
      <c r="O469" s="313"/>
      <c r="P469" s="313"/>
      <c r="Q469" s="313"/>
      <c r="R469" s="313"/>
      <c r="S469" s="313"/>
      <c r="T469" s="313"/>
      <c r="U469" s="313"/>
      <c r="V469" s="313"/>
      <c r="W469" s="313"/>
      <c r="X469" s="313"/>
      <c r="Y469" s="313"/>
      <c r="Z469" s="313"/>
      <c r="AA469" s="313"/>
      <c r="AB469" s="313"/>
      <c r="AC469" s="313"/>
      <c r="AD469" s="313"/>
      <c r="AF469" s="171"/>
      <c r="AG469" s="72">
        <f>COUNTBLANK(M471:AD471)</f>
        <v>18</v>
      </c>
      <c r="AH469" s="72">
        <v>18</v>
      </c>
      <c r="AI469" s="72"/>
      <c r="AJ469" s="72"/>
      <c r="AK469" s="72"/>
      <c r="AL469" s="72"/>
      <c r="AM469" s="72"/>
    </row>
    <row r="470" spans="1:39" s="103" customFormat="1" ht="15">
      <c r="B470" s="72"/>
      <c r="C470" s="412"/>
      <c r="D470" s="413"/>
      <c r="E470" s="413"/>
      <c r="F470" s="413"/>
      <c r="G470" s="413"/>
      <c r="H470" s="413"/>
      <c r="I470" s="413"/>
      <c r="J470" s="413"/>
      <c r="K470" s="413"/>
      <c r="L470" s="414"/>
      <c r="M470" s="313" t="s">
        <v>177</v>
      </c>
      <c r="N470" s="313"/>
      <c r="O470" s="313"/>
      <c r="P470" s="313"/>
      <c r="Q470" s="313"/>
      <c r="R470" s="313"/>
      <c r="S470" s="312" t="s">
        <v>178</v>
      </c>
      <c r="T470" s="312"/>
      <c r="U470" s="312"/>
      <c r="V470" s="312"/>
      <c r="W470" s="312"/>
      <c r="X470" s="312"/>
      <c r="Y470" s="312" t="s">
        <v>179</v>
      </c>
      <c r="Z470" s="312"/>
      <c r="AA470" s="312"/>
      <c r="AB470" s="312"/>
      <c r="AC470" s="312"/>
      <c r="AD470" s="312"/>
      <c r="AF470" s="171"/>
      <c r="AG470" s="72" t="s">
        <v>177</v>
      </c>
      <c r="AH470" s="72" t="s">
        <v>763</v>
      </c>
      <c r="AI470" s="72" t="s">
        <v>764</v>
      </c>
      <c r="AJ470" s="72" t="s">
        <v>765</v>
      </c>
      <c r="AK470" s="72"/>
      <c r="AL470" s="72" t="s">
        <v>772</v>
      </c>
      <c r="AM470" s="72" t="s">
        <v>778</v>
      </c>
    </row>
    <row r="471" spans="1:39" s="103" customFormat="1" ht="15">
      <c r="B471" s="72"/>
      <c r="C471" s="303"/>
      <c r="D471" s="227"/>
      <c r="E471" s="227"/>
      <c r="F471" s="227"/>
      <c r="G471" s="227"/>
      <c r="H471" s="227"/>
      <c r="I471" s="227"/>
      <c r="J471" s="227"/>
      <c r="K471" s="227"/>
      <c r="L471" s="304"/>
      <c r="M471" s="303"/>
      <c r="N471" s="227"/>
      <c r="O471" s="227"/>
      <c r="P471" s="227"/>
      <c r="Q471" s="227"/>
      <c r="R471" s="227"/>
      <c r="S471" s="303"/>
      <c r="T471" s="227"/>
      <c r="U471" s="227"/>
      <c r="V471" s="227"/>
      <c r="W471" s="227"/>
      <c r="X471" s="227"/>
      <c r="Y471" s="370"/>
      <c r="Z471" s="370"/>
      <c r="AA471" s="370"/>
      <c r="AB471" s="370"/>
      <c r="AC471" s="370"/>
      <c r="AD471" s="370"/>
      <c r="AF471" s="171"/>
      <c r="AG471" s="72">
        <f>M471</f>
        <v>0</v>
      </c>
      <c r="AH471" s="72">
        <f>COUNTIF(S471:AD471,"NS")</f>
        <v>0</v>
      </c>
      <c r="AI471" s="72">
        <f>SUM(S471:AD471)</f>
        <v>0</v>
      </c>
      <c r="AJ471" s="72">
        <f>IF($AG$469=18,0,IF(OR(AND(AG471=0,AH471&gt;0),AND(AG471="NS",AI471&gt;0),AND(AG471="NS",AH471=0,AI471=0)),1,IF(OR(AND(AG471&gt;0,AH471=2),AND(AG471="NS",AH471=2),AND(AG471="NS",AI471=0,AH471&gt;0),AG471=AI471),0,1)))</f>
        <v>0</v>
      </c>
      <c r="AK471" s="72"/>
      <c r="AL471" s="72">
        <f>IF(OR(AND(C471=1,COUNTA(M471:AD471)=0),AND(C471="",COUNTA(M471:AD471)&gt;=1)),1,0)</f>
        <v>0</v>
      </c>
      <c r="AM471" s="72">
        <f>IF(AND(C471&gt;1,COUNTA(M471:AD471)&gt;=1),1,0)</f>
        <v>0</v>
      </c>
    </row>
    <row r="472" spans="1:39" s="103" customFormat="1" ht="15" customHeight="1">
      <c r="AF472" s="171"/>
      <c r="AG472" s="72"/>
      <c r="AH472" s="72"/>
      <c r="AI472" s="72"/>
      <c r="AJ472" s="72"/>
      <c r="AK472" s="72"/>
      <c r="AL472" s="72"/>
      <c r="AM472" s="72"/>
    </row>
    <row r="473" spans="1:39" s="103" customFormat="1" ht="24" customHeight="1">
      <c r="C473" s="285" t="s">
        <v>17</v>
      </c>
      <c r="D473" s="285"/>
      <c r="E473" s="285"/>
      <c r="F473" s="285"/>
      <c r="G473" s="285"/>
      <c r="H473" s="285"/>
      <c r="I473" s="285"/>
      <c r="J473" s="285"/>
      <c r="K473" s="285"/>
      <c r="L473" s="285"/>
      <c r="M473" s="285"/>
      <c r="N473" s="285"/>
      <c r="O473" s="285"/>
      <c r="P473" s="285"/>
      <c r="Q473" s="285"/>
      <c r="R473" s="285"/>
      <c r="S473" s="285"/>
      <c r="T473" s="285"/>
      <c r="U473" s="285"/>
      <c r="V473" s="285"/>
      <c r="W473" s="285"/>
      <c r="X473" s="285"/>
      <c r="Y473" s="285"/>
      <c r="Z473" s="285"/>
      <c r="AA473" s="285"/>
      <c r="AB473" s="285"/>
      <c r="AC473" s="285"/>
      <c r="AD473" s="285"/>
      <c r="AF473" s="171"/>
      <c r="AG473" s="72"/>
      <c r="AH473" s="72"/>
      <c r="AI473" s="72"/>
      <c r="AJ473" s="72"/>
      <c r="AK473" s="72"/>
      <c r="AL473" s="72"/>
      <c r="AM473" s="72"/>
    </row>
    <row r="474" spans="1:39" s="103" customFormat="1" ht="60" customHeight="1">
      <c r="C474" s="415"/>
      <c r="D474" s="416"/>
      <c r="E474" s="416"/>
      <c r="F474" s="416"/>
      <c r="G474" s="416"/>
      <c r="H474" s="416"/>
      <c r="I474" s="416"/>
      <c r="J474" s="416"/>
      <c r="K474" s="416"/>
      <c r="L474" s="416"/>
      <c r="M474" s="416"/>
      <c r="N474" s="416"/>
      <c r="O474" s="416"/>
      <c r="P474" s="416"/>
      <c r="Q474" s="416"/>
      <c r="R474" s="416"/>
      <c r="S474" s="416"/>
      <c r="T474" s="416"/>
      <c r="U474" s="416"/>
      <c r="V474" s="416"/>
      <c r="W474" s="416"/>
      <c r="X474" s="416"/>
      <c r="Y474" s="416"/>
      <c r="Z474" s="416"/>
      <c r="AA474" s="416"/>
      <c r="AB474" s="416"/>
      <c r="AC474" s="416"/>
      <c r="AD474" s="417"/>
      <c r="AF474" s="171"/>
      <c r="AG474" s="72"/>
      <c r="AH474" s="72"/>
      <c r="AI474" s="72"/>
      <c r="AJ474" s="72"/>
      <c r="AK474" s="72"/>
      <c r="AL474" s="72"/>
      <c r="AM474" s="72"/>
    </row>
    <row r="475" spans="1:39" ht="15" customHeight="1"/>
    <row r="476" spans="1:39" ht="15" customHeight="1">
      <c r="B476" s="338" t="str">
        <f>IF(AJ471=0,"","Error: Verificar sumas por fila.")</f>
        <v/>
      </c>
      <c r="C476" s="338"/>
      <c r="D476" s="338"/>
      <c r="E476" s="338"/>
      <c r="F476" s="338"/>
      <c r="G476" s="338"/>
      <c r="H476" s="338"/>
      <c r="I476" s="338"/>
      <c r="J476" s="338"/>
      <c r="K476" s="338"/>
      <c r="L476" s="338"/>
      <c r="M476" s="338"/>
      <c r="N476" s="338"/>
      <c r="O476" s="338"/>
      <c r="P476" s="338"/>
      <c r="Q476" s="338"/>
      <c r="R476" s="338"/>
      <c r="S476" s="338"/>
      <c r="T476" s="338"/>
      <c r="U476" s="338"/>
      <c r="V476" s="338"/>
      <c r="W476" s="338"/>
      <c r="X476" s="338"/>
      <c r="Y476" s="338"/>
      <c r="Z476" s="338"/>
      <c r="AA476" s="338"/>
      <c r="AB476" s="338"/>
      <c r="AC476" s="338"/>
      <c r="AD476" s="338"/>
    </row>
    <row r="477" spans="1:39" ht="15" customHeight="1">
      <c r="B477" s="338" t="str">
        <f>IF(AM471=0,"","Error: Verificar codigo 2 o 9.")</f>
        <v/>
      </c>
      <c r="C477" s="338"/>
      <c r="D477" s="338"/>
      <c r="E477" s="338"/>
      <c r="F477" s="338"/>
      <c r="G477" s="338"/>
      <c r="H477" s="338"/>
      <c r="I477" s="338"/>
      <c r="J477" s="338"/>
      <c r="K477" s="338"/>
      <c r="L477" s="338"/>
      <c r="M477" s="338"/>
      <c r="N477" s="338"/>
      <c r="O477" s="338"/>
      <c r="P477" s="338"/>
      <c r="Q477" s="338"/>
      <c r="R477" s="338"/>
      <c r="S477" s="338"/>
      <c r="T477" s="338"/>
      <c r="U477" s="338"/>
      <c r="V477" s="338"/>
      <c r="W477" s="338"/>
      <c r="X477" s="338"/>
      <c r="Y477" s="338"/>
      <c r="Z477" s="338"/>
      <c r="AA477" s="338"/>
      <c r="AB477" s="338"/>
      <c r="AC477" s="338"/>
      <c r="AD477" s="338"/>
    </row>
    <row r="478" spans="1:39" ht="15" customHeight="1">
      <c r="B478" s="279" t="str">
        <f>IF(AL471=0,"","Error: Debe completar toda la información requerida.")</f>
        <v/>
      </c>
      <c r="C478" s="279"/>
      <c r="D478" s="279"/>
      <c r="E478" s="279"/>
      <c r="F478" s="279"/>
      <c r="G478" s="279"/>
      <c r="H478" s="279"/>
      <c r="I478" s="279"/>
      <c r="J478" s="279"/>
      <c r="K478" s="279"/>
      <c r="L478" s="279"/>
      <c r="M478" s="279"/>
      <c r="N478" s="279"/>
      <c r="O478" s="279"/>
      <c r="P478" s="279"/>
      <c r="Q478" s="279"/>
      <c r="R478" s="279"/>
      <c r="S478" s="279"/>
      <c r="T478" s="279"/>
      <c r="U478" s="279"/>
      <c r="V478" s="279"/>
      <c r="W478" s="279"/>
      <c r="X478" s="279"/>
      <c r="Y478" s="279"/>
      <c r="Z478" s="279"/>
      <c r="AA478" s="279"/>
      <c r="AB478" s="279"/>
      <c r="AC478" s="279"/>
      <c r="AD478" s="279"/>
    </row>
    <row r="479" spans="1:39" ht="15" customHeight="1"/>
    <row r="480" spans="1:39" ht="15" customHeight="1"/>
    <row r="481" spans="1:45" s="103" customFormat="1" ht="24" customHeight="1">
      <c r="A481" s="92" t="s">
        <v>315</v>
      </c>
      <c r="B481" s="397" t="s">
        <v>266</v>
      </c>
      <c r="C481" s="397"/>
      <c r="D481" s="397"/>
      <c r="E481" s="397"/>
      <c r="F481" s="397"/>
      <c r="G481" s="397"/>
      <c r="H481" s="397"/>
      <c r="I481" s="397"/>
      <c r="J481" s="397"/>
      <c r="K481" s="397"/>
      <c r="L481" s="397"/>
      <c r="M481" s="397"/>
      <c r="N481" s="397"/>
      <c r="O481" s="397"/>
      <c r="P481" s="397"/>
      <c r="Q481" s="397"/>
      <c r="R481" s="397"/>
      <c r="S481" s="397"/>
      <c r="T481" s="397"/>
      <c r="U481" s="397"/>
      <c r="V481" s="397"/>
      <c r="W481" s="397"/>
      <c r="X481" s="397"/>
      <c r="Y481" s="397"/>
      <c r="Z481" s="397"/>
      <c r="AA481" s="397"/>
      <c r="AB481" s="397"/>
      <c r="AC481" s="397"/>
      <c r="AD481" s="397"/>
      <c r="AF481" s="171"/>
      <c r="AG481" s="72"/>
      <c r="AH481" s="72"/>
      <c r="AI481" s="72"/>
      <c r="AJ481" s="72"/>
      <c r="AK481" s="72"/>
      <c r="AL481" s="72"/>
      <c r="AM481" s="72"/>
    </row>
    <row r="482" spans="1:45" s="103" customFormat="1" ht="36" customHeight="1">
      <c r="A482" s="92"/>
      <c r="B482" s="123"/>
      <c r="C482" s="411" t="s">
        <v>267</v>
      </c>
      <c r="D482" s="411"/>
      <c r="E482" s="411"/>
      <c r="F482" s="411"/>
      <c r="G482" s="411"/>
      <c r="H482" s="411"/>
      <c r="I482" s="411"/>
      <c r="J482" s="411"/>
      <c r="K482" s="411"/>
      <c r="L482" s="411"/>
      <c r="M482" s="411"/>
      <c r="N482" s="411"/>
      <c r="O482" s="411"/>
      <c r="P482" s="411"/>
      <c r="Q482" s="411"/>
      <c r="R482" s="411"/>
      <c r="S482" s="411"/>
      <c r="T482" s="411"/>
      <c r="U482" s="411"/>
      <c r="V482" s="411"/>
      <c r="W482" s="411"/>
      <c r="X482" s="411"/>
      <c r="Y482" s="411"/>
      <c r="Z482" s="411"/>
      <c r="AA482" s="411"/>
      <c r="AB482" s="411"/>
      <c r="AC482" s="411"/>
      <c r="AD482" s="411"/>
      <c r="AF482" s="171"/>
      <c r="AG482" s="72"/>
      <c r="AH482" s="72"/>
      <c r="AI482" s="72"/>
      <c r="AJ482" s="72"/>
      <c r="AK482" s="72"/>
      <c r="AL482" s="72"/>
      <c r="AM482" s="72"/>
    </row>
    <row r="483" spans="1:45" s="103" customFormat="1" ht="15" customHeight="1">
      <c r="A483" s="92"/>
      <c r="B483" s="123"/>
      <c r="C483" s="286" t="s">
        <v>268</v>
      </c>
      <c r="D483" s="286"/>
      <c r="E483" s="286"/>
      <c r="F483" s="286"/>
      <c r="G483" s="286"/>
      <c r="H483" s="286"/>
      <c r="I483" s="286"/>
      <c r="J483" s="286"/>
      <c r="K483" s="286"/>
      <c r="L483" s="286"/>
      <c r="M483" s="286"/>
      <c r="N483" s="286"/>
      <c r="O483" s="286"/>
      <c r="P483" s="286"/>
      <c r="Q483" s="286"/>
      <c r="R483" s="286"/>
      <c r="S483" s="286"/>
      <c r="T483" s="286"/>
      <c r="U483" s="286"/>
      <c r="V483" s="286"/>
      <c r="W483" s="286"/>
      <c r="X483" s="286"/>
      <c r="Y483" s="286"/>
      <c r="Z483" s="286"/>
      <c r="AA483" s="286"/>
      <c r="AB483" s="286"/>
      <c r="AC483" s="286"/>
      <c r="AD483" s="286"/>
      <c r="AF483" s="171"/>
      <c r="AG483" s="72"/>
      <c r="AH483" s="72"/>
      <c r="AI483" s="72"/>
      <c r="AJ483" s="72"/>
      <c r="AK483" s="72"/>
      <c r="AL483" s="72"/>
      <c r="AM483" s="72"/>
    </row>
    <row r="484" spans="1:45" s="103" customFormat="1" ht="36" customHeight="1">
      <c r="A484" s="92"/>
      <c r="B484" s="123"/>
      <c r="C484" s="285" t="s">
        <v>269</v>
      </c>
      <c r="D484" s="285"/>
      <c r="E484" s="285"/>
      <c r="F484" s="285"/>
      <c r="G484" s="285"/>
      <c r="H484" s="285"/>
      <c r="I484" s="285"/>
      <c r="J484" s="285"/>
      <c r="K484" s="285"/>
      <c r="L484" s="285"/>
      <c r="M484" s="285"/>
      <c r="N484" s="285"/>
      <c r="O484" s="285"/>
      <c r="P484" s="285"/>
      <c r="Q484" s="285"/>
      <c r="R484" s="285"/>
      <c r="S484" s="285"/>
      <c r="T484" s="285"/>
      <c r="U484" s="285"/>
      <c r="V484" s="285"/>
      <c r="W484" s="285"/>
      <c r="X484" s="285"/>
      <c r="Y484" s="285"/>
      <c r="Z484" s="285"/>
      <c r="AA484" s="285"/>
      <c r="AB484" s="285"/>
      <c r="AC484" s="285"/>
      <c r="AD484" s="285"/>
      <c r="AF484" s="171"/>
      <c r="AG484" s="72"/>
      <c r="AH484" s="72"/>
      <c r="AI484" s="72"/>
      <c r="AJ484" s="72"/>
      <c r="AK484" s="72"/>
      <c r="AL484" s="72"/>
      <c r="AM484" s="72"/>
    </row>
    <row r="485" spans="1:45" s="103" customFormat="1" ht="36" customHeight="1">
      <c r="A485" s="92"/>
      <c r="B485" s="137"/>
      <c r="C485" s="285" t="s">
        <v>270</v>
      </c>
      <c r="D485" s="285"/>
      <c r="E485" s="285"/>
      <c r="F485" s="285"/>
      <c r="G485" s="285"/>
      <c r="H485" s="285"/>
      <c r="I485" s="285"/>
      <c r="J485" s="285"/>
      <c r="K485" s="285"/>
      <c r="L485" s="285"/>
      <c r="M485" s="285"/>
      <c r="N485" s="285"/>
      <c r="O485" s="285"/>
      <c r="P485" s="285"/>
      <c r="Q485" s="285"/>
      <c r="R485" s="285"/>
      <c r="S485" s="285"/>
      <c r="T485" s="285"/>
      <c r="U485" s="285"/>
      <c r="V485" s="285"/>
      <c r="W485" s="285"/>
      <c r="X485" s="285"/>
      <c r="Y485" s="285"/>
      <c r="Z485" s="285"/>
      <c r="AA485" s="285"/>
      <c r="AB485" s="285"/>
      <c r="AC485" s="285"/>
      <c r="AD485" s="285"/>
      <c r="AF485" s="171"/>
      <c r="AG485" s="72"/>
      <c r="AH485" s="72"/>
      <c r="AI485" s="72"/>
      <c r="AJ485" s="72"/>
      <c r="AK485" s="72"/>
      <c r="AL485" s="72"/>
      <c r="AM485" s="72"/>
      <c r="AN485" s="72"/>
      <c r="AO485" s="72"/>
      <c r="AP485" s="72"/>
      <c r="AQ485" s="72"/>
      <c r="AR485" s="72"/>
      <c r="AS485" s="72"/>
    </row>
    <row r="486" spans="1:45" s="107" customFormat="1" ht="15" customHeight="1">
      <c r="A486" s="138"/>
      <c r="B486" s="139"/>
      <c r="AF486" s="175"/>
      <c r="AG486" s="72" t="s">
        <v>761</v>
      </c>
      <c r="AH486" s="72" t="s">
        <v>762</v>
      </c>
      <c r="AI486" s="72" t="s">
        <v>776</v>
      </c>
      <c r="AJ486" s="72"/>
      <c r="AK486" s="140"/>
      <c r="AL486" s="140"/>
      <c r="AM486" s="140"/>
      <c r="AN486" s="103"/>
      <c r="AO486" s="103" t="s">
        <v>783</v>
      </c>
      <c r="AP486" s="103"/>
      <c r="AQ486" s="103"/>
      <c r="AR486" s="103"/>
      <c r="AS486" s="140"/>
    </row>
    <row r="487" spans="1:45" s="84" customFormat="1" ht="15" customHeight="1">
      <c r="A487" s="108"/>
      <c r="B487" s="72"/>
      <c r="C487" s="345" t="s">
        <v>271</v>
      </c>
      <c r="D487" s="346"/>
      <c r="E487" s="346"/>
      <c r="F487" s="346"/>
      <c r="G487" s="346"/>
      <c r="H487" s="346"/>
      <c r="I487" s="346"/>
      <c r="J487" s="346"/>
      <c r="K487" s="346"/>
      <c r="L487" s="347"/>
      <c r="M487" s="402" t="s">
        <v>272</v>
      </c>
      <c r="N487" s="380"/>
      <c r="O487" s="380"/>
      <c r="P487" s="380"/>
      <c r="Q487" s="380"/>
      <c r="R487" s="380"/>
      <c r="S487" s="380"/>
      <c r="T487" s="380"/>
      <c r="U487" s="380"/>
      <c r="V487" s="380"/>
      <c r="W487" s="380"/>
      <c r="X487" s="380"/>
      <c r="Y487" s="380"/>
      <c r="Z487" s="380"/>
      <c r="AA487" s="380"/>
      <c r="AB487" s="380"/>
      <c r="AC487" s="380"/>
      <c r="AD487" s="381"/>
      <c r="AF487" s="171"/>
      <c r="AG487" s="72">
        <f>COUNTBLANK(M489:AD515)</f>
        <v>486</v>
      </c>
      <c r="AH487" s="72">
        <v>486</v>
      </c>
      <c r="AI487" s="72">
        <v>406</v>
      </c>
      <c r="AJ487" s="72"/>
      <c r="AK487" s="72"/>
      <c r="AL487" s="72"/>
      <c r="AM487" s="72"/>
      <c r="AN487" s="103"/>
      <c r="AO487" s="103" t="s">
        <v>177</v>
      </c>
      <c r="AP487" s="103" t="s">
        <v>178</v>
      </c>
      <c r="AQ487" s="103" t="s">
        <v>179</v>
      </c>
      <c r="AR487" s="103"/>
      <c r="AS487" s="72"/>
    </row>
    <row r="488" spans="1:45" s="84" customFormat="1" ht="15" customHeight="1">
      <c r="A488" s="108"/>
      <c r="B488" s="72"/>
      <c r="C488" s="412"/>
      <c r="D488" s="413"/>
      <c r="E488" s="413"/>
      <c r="F488" s="413"/>
      <c r="G488" s="413"/>
      <c r="H488" s="413"/>
      <c r="I488" s="413"/>
      <c r="J488" s="413"/>
      <c r="K488" s="413"/>
      <c r="L488" s="414"/>
      <c r="M488" s="402" t="s">
        <v>177</v>
      </c>
      <c r="N488" s="380"/>
      <c r="O488" s="380"/>
      <c r="P488" s="380"/>
      <c r="Q488" s="380"/>
      <c r="R488" s="381"/>
      <c r="S488" s="408" t="s">
        <v>178</v>
      </c>
      <c r="T488" s="409"/>
      <c r="U488" s="409"/>
      <c r="V488" s="409"/>
      <c r="W488" s="409"/>
      <c r="X488" s="410"/>
      <c r="Y488" s="312" t="s">
        <v>179</v>
      </c>
      <c r="Z488" s="312"/>
      <c r="AA488" s="312"/>
      <c r="AB488" s="312"/>
      <c r="AC488" s="312"/>
      <c r="AD488" s="312"/>
      <c r="AF488" s="171"/>
      <c r="AG488" s="72" t="s">
        <v>177</v>
      </c>
      <c r="AH488" s="72" t="s">
        <v>763</v>
      </c>
      <c r="AI488" s="72" t="s">
        <v>764</v>
      </c>
      <c r="AJ488" s="72" t="s">
        <v>765</v>
      </c>
      <c r="AK488" s="72"/>
      <c r="AL488" s="72" t="s">
        <v>773</v>
      </c>
      <c r="AM488" s="72"/>
      <c r="AN488" s="103" t="s">
        <v>177</v>
      </c>
      <c r="AO488" s="103">
        <f>M471</f>
        <v>0</v>
      </c>
      <c r="AP488" s="103">
        <f>S471</f>
        <v>0</v>
      </c>
      <c r="AQ488" s="103">
        <f>Y471</f>
        <v>0</v>
      </c>
      <c r="AR488" s="103"/>
      <c r="AS488" s="72"/>
    </row>
    <row r="489" spans="1:45" s="84" customFormat="1" ht="24" customHeight="1">
      <c r="A489" s="108"/>
      <c r="B489" s="72"/>
      <c r="C489" s="134" t="s">
        <v>26</v>
      </c>
      <c r="D489" s="385" t="s">
        <v>273</v>
      </c>
      <c r="E489" s="385"/>
      <c r="F489" s="385"/>
      <c r="G489" s="385"/>
      <c r="H489" s="385"/>
      <c r="I489" s="385"/>
      <c r="J489" s="385"/>
      <c r="K489" s="385"/>
      <c r="L489" s="385"/>
      <c r="M489" s="370"/>
      <c r="N489" s="370"/>
      <c r="O489" s="370"/>
      <c r="P489" s="370"/>
      <c r="Q489" s="370"/>
      <c r="R489" s="370"/>
      <c r="S489" s="370"/>
      <c r="T489" s="370"/>
      <c r="U489" s="370"/>
      <c r="V489" s="370"/>
      <c r="W489" s="370"/>
      <c r="X489" s="370"/>
      <c r="Y489" s="370"/>
      <c r="Z489" s="370"/>
      <c r="AA489" s="370"/>
      <c r="AB489" s="370"/>
      <c r="AC489" s="370"/>
      <c r="AD489" s="370"/>
      <c r="AF489" s="171"/>
      <c r="AG489" s="72">
        <f>M489</f>
        <v>0</v>
      </c>
      <c r="AH489" s="72">
        <f>COUNTIF(S489:AD489,"NS")</f>
        <v>0</v>
      </c>
      <c r="AI489" s="72">
        <f>SUM(S489:AD489)</f>
        <v>0</v>
      </c>
      <c r="AJ489" s="72">
        <f>IF($AG$487=486,0,IF(OR(AND(AG489=0,AH489&gt;0),AND(AG489="NS",AI489&gt;0),AND(AG489="NS",AH489=0,AI489=0)),1,IF(OR(AND(AG489&gt;0,AH489=2),AND(AG489="NS",AH489=2),AND(AG489="NS",AI489=0,AH489&gt;0),AG489=AI489),0,1)))</f>
        <v>0</v>
      </c>
      <c r="AK489" s="72"/>
      <c r="AL489" s="72"/>
      <c r="AM489" s="72"/>
      <c r="AN489" s="103" t="s">
        <v>764</v>
      </c>
      <c r="AO489" s="103">
        <f>SUM(M489:R515)</f>
        <v>0</v>
      </c>
      <c r="AP489" s="103">
        <f>SUM(S489:X515)</f>
        <v>0</v>
      </c>
      <c r="AQ489" s="103">
        <f>SUM(Y489:AD515)</f>
        <v>0</v>
      </c>
      <c r="AR489" s="103"/>
      <c r="AS489" s="72"/>
    </row>
    <row r="490" spans="1:45" s="84" customFormat="1" ht="15" customHeight="1">
      <c r="A490" s="108"/>
      <c r="B490" s="72"/>
      <c r="C490" s="135" t="s">
        <v>27</v>
      </c>
      <c r="D490" s="385" t="s">
        <v>274</v>
      </c>
      <c r="E490" s="385"/>
      <c r="F490" s="385"/>
      <c r="G490" s="385"/>
      <c r="H490" s="385"/>
      <c r="I490" s="385"/>
      <c r="J490" s="385"/>
      <c r="K490" s="385"/>
      <c r="L490" s="385"/>
      <c r="M490" s="370"/>
      <c r="N490" s="370"/>
      <c r="O490" s="370"/>
      <c r="P490" s="370"/>
      <c r="Q490" s="370"/>
      <c r="R490" s="370"/>
      <c r="S490" s="370"/>
      <c r="T490" s="370"/>
      <c r="U490" s="370"/>
      <c r="V490" s="370"/>
      <c r="W490" s="370"/>
      <c r="X490" s="370"/>
      <c r="Y490" s="370"/>
      <c r="Z490" s="370"/>
      <c r="AA490" s="370"/>
      <c r="AB490" s="370"/>
      <c r="AC490" s="370"/>
      <c r="AD490" s="370"/>
      <c r="AF490" s="171"/>
      <c r="AG490" s="72">
        <f t="shared" ref="AG490:AG515" si="40">M490</f>
        <v>0</v>
      </c>
      <c r="AH490" s="72">
        <f t="shared" ref="AH490:AH515" si="41">COUNTIF(S490:AD490,"NS")</f>
        <v>0</v>
      </c>
      <c r="AI490" s="72">
        <f t="shared" ref="AI490:AI515" si="42">SUM(S490:AD490)</f>
        <v>0</v>
      </c>
      <c r="AJ490" s="72">
        <f t="shared" ref="AJ490:AJ515" si="43">IF($AG$487=486,0,IF(OR(AND(AG490=0,AH490&gt;0),AND(AG490="NS",AI490&gt;0),AND(AG490="NS",AH490=0,AI490=0)),1,IF(OR(AND(AG490&gt;0,AH490=2),AND(AG490="NS",AH490=2),AND(AG490="NS",AI490=0,AH490&gt;0),AG490=AI490),0,1)))</f>
        <v>0</v>
      </c>
      <c r="AK490" s="72"/>
      <c r="AL490" s="72"/>
      <c r="AM490" s="72"/>
      <c r="AN490" s="103" t="s">
        <v>763</v>
      </c>
      <c r="AO490" s="103">
        <f>COUNTIF(M489:R515,"NS")</f>
        <v>0</v>
      </c>
      <c r="AP490" s="103">
        <f>COUNTIF(S489:X515,"NS")</f>
        <v>0</v>
      </c>
      <c r="AQ490" s="103">
        <f>COUNTIF(Y489:AD515,"NS")</f>
        <v>0</v>
      </c>
      <c r="AR490" s="103"/>
      <c r="AS490" s="72"/>
    </row>
    <row r="491" spans="1:45" s="84" customFormat="1" ht="24" customHeight="1">
      <c r="A491" s="108"/>
      <c r="B491" s="72"/>
      <c r="C491" s="135" t="s">
        <v>28</v>
      </c>
      <c r="D491" s="385" t="s">
        <v>275</v>
      </c>
      <c r="E491" s="385"/>
      <c r="F491" s="385"/>
      <c r="G491" s="385"/>
      <c r="H491" s="385"/>
      <c r="I491" s="385"/>
      <c r="J491" s="385"/>
      <c r="K491" s="385"/>
      <c r="L491" s="385"/>
      <c r="M491" s="370"/>
      <c r="N491" s="370"/>
      <c r="O491" s="370"/>
      <c r="P491" s="370"/>
      <c r="Q491" s="370"/>
      <c r="R491" s="370"/>
      <c r="S491" s="370"/>
      <c r="T491" s="370"/>
      <c r="U491" s="370"/>
      <c r="V491" s="370"/>
      <c r="W491" s="370"/>
      <c r="X491" s="370"/>
      <c r="Y491" s="370"/>
      <c r="Z491" s="370"/>
      <c r="AA491" s="370"/>
      <c r="AB491" s="370"/>
      <c r="AC491" s="370"/>
      <c r="AD491" s="370"/>
      <c r="AF491" s="171"/>
      <c r="AG491" s="72">
        <f t="shared" si="40"/>
        <v>0</v>
      </c>
      <c r="AH491" s="72">
        <f t="shared" si="41"/>
        <v>0</v>
      </c>
      <c r="AI491" s="72">
        <f t="shared" si="42"/>
        <v>0</v>
      </c>
      <c r="AJ491" s="72">
        <f t="shared" si="43"/>
        <v>0</v>
      </c>
      <c r="AK491" s="72"/>
      <c r="AL491" s="72"/>
      <c r="AM491" s="72"/>
      <c r="AN491" s="103" t="s">
        <v>765</v>
      </c>
      <c r="AO491" s="136">
        <f>IF($AG$487=$AH$487, 0, IF(OR(AND(AO488 =0, AO490 &gt;0), AND(AO488 ="NS", AO489&gt;0), AND(AO488 ="NS", AO489 =0, AO490=0), AND(AO488="NA", AO489&lt;&gt;"NA"), AND(AO488&lt;&gt;"NA", AO489="NA")  ), 1, IF(OR(AND(AO490&gt;=2, AO489&lt;AO488), AND(AO488="NS", AO489=0, AO490&gt;0), AO489&gt;=AO488 ), 0, 1)))</f>
        <v>0</v>
      </c>
      <c r="AP491" s="136">
        <f t="shared" ref="AP491:AQ491" si="44">IF($AG$487=$AH$487, 0, IF(OR(AND(AP488 =0, AP490 &gt;0), AND(AP488 ="NS", AP489&gt;0), AND(AP488 ="NS", AP489 =0, AP490=0), AND(AP488="NA", AP489&lt;&gt;"NA"), AND(AP488&lt;&gt;"NA", AP489="NA")  ), 1, IF(OR(AND(AP490&gt;=2, AP489&lt;AP488), AND(AP488="NS", AP489=0, AP490&gt;0), AP489&gt;=AP488 ), 0, 1)))</f>
        <v>0</v>
      </c>
      <c r="AQ491" s="136">
        <f t="shared" si="44"/>
        <v>0</v>
      </c>
      <c r="AR491" s="103"/>
      <c r="AS491" s="72"/>
    </row>
    <row r="492" spans="1:45" s="84" customFormat="1" ht="15" customHeight="1">
      <c r="A492" s="108"/>
      <c r="B492" s="72"/>
      <c r="C492" s="135" t="s">
        <v>29</v>
      </c>
      <c r="D492" s="385" t="s">
        <v>276</v>
      </c>
      <c r="E492" s="385"/>
      <c r="F492" s="385"/>
      <c r="G492" s="385"/>
      <c r="H492" s="385"/>
      <c r="I492" s="385"/>
      <c r="J492" s="385"/>
      <c r="K492" s="385"/>
      <c r="L492" s="385"/>
      <c r="M492" s="370"/>
      <c r="N492" s="370"/>
      <c r="O492" s="370"/>
      <c r="P492" s="370"/>
      <c r="Q492" s="370"/>
      <c r="R492" s="370"/>
      <c r="S492" s="370"/>
      <c r="T492" s="370"/>
      <c r="U492" s="370"/>
      <c r="V492" s="370"/>
      <c r="W492" s="370"/>
      <c r="X492" s="370"/>
      <c r="Y492" s="370"/>
      <c r="Z492" s="370"/>
      <c r="AA492" s="370"/>
      <c r="AB492" s="370"/>
      <c r="AC492" s="370"/>
      <c r="AD492" s="370"/>
      <c r="AF492" s="171"/>
      <c r="AG492" s="72">
        <f t="shared" si="40"/>
        <v>0</v>
      </c>
      <c r="AH492" s="72">
        <f t="shared" si="41"/>
        <v>0</v>
      </c>
      <c r="AI492" s="72">
        <f t="shared" si="42"/>
        <v>0</v>
      </c>
      <c r="AJ492" s="72">
        <f t="shared" si="43"/>
        <v>0</v>
      </c>
      <c r="AK492" s="72"/>
      <c r="AL492" s="72"/>
      <c r="AM492" s="72"/>
      <c r="AN492" s="103"/>
      <c r="AO492" s="103"/>
      <c r="AP492" s="103"/>
      <c r="AQ492" s="115">
        <f>SUM(AO491:AQ491)</f>
        <v>0</v>
      </c>
      <c r="AR492" s="103"/>
      <c r="AS492" s="72"/>
    </row>
    <row r="493" spans="1:45" s="84" customFormat="1" ht="15" customHeight="1">
      <c r="A493" s="108"/>
      <c r="B493" s="72"/>
      <c r="C493" s="135" t="s">
        <v>30</v>
      </c>
      <c r="D493" s="385" t="s">
        <v>277</v>
      </c>
      <c r="E493" s="385"/>
      <c r="F493" s="385"/>
      <c r="G493" s="385"/>
      <c r="H493" s="385"/>
      <c r="I493" s="385"/>
      <c r="J493" s="385"/>
      <c r="K493" s="385"/>
      <c r="L493" s="385"/>
      <c r="M493" s="370"/>
      <c r="N493" s="370"/>
      <c r="O493" s="370"/>
      <c r="P493" s="370"/>
      <c r="Q493" s="370"/>
      <c r="R493" s="370"/>
      <c r="S493" s="370"/>
      <c r="T493" s="370"/>
      <c r="U493" s="370"/>
      <c r="V493" s="370"/>
      <c r="W493" s="370"/>
      <c r="X493" s="370"/>
      <c r="Y493" s="370"/>
      <c r="Z493" s="370"/>
      <c r="AA493" s="370"/>
      <c r="AB493" s="370"/>
      <c r="AC493" s="370"/>
      <c r="AD493" s="370"/>
      <c r="AF493" s="171"/>
      <c r="AG493" s="72">
        <f t="shared" si="40"/>
        <v>0</v>
      </c>
      <c r="AH493" s="72">
        <f t="shared" si="41"/>
        <v>0</v>
      </c>
      <c r="AI493" s="72">
        <f t="shared" si="42"/>
        <v>0</v>
      </c>
      <c r="AJ493" s="72">
        <f t="shared" si="43"/>
        <v>0</v>
      </c>
      <c r="AK493" s="72"/>
      <c r="AL493" s="72"/>
      <c r="AM493" s="72"/>
      <c r="AN493" s="72"/>
      <c r="AO493" s="72"/>
      <c r="AP493" s="72"/>
      <c r="AQ493" s="72"/>
      <c r="AR493" s="72"/>
      <c r="AS493" s="72"/>
    </row>
    <row r="494" spans="1:45" s="84" customFormat="1" ht="15" customHeight="1">
      <c r="A494" s="108"/>
      <c r="B494" s="72"/>
      <c r="C494" s="135" t="s">
        <v>31</v>
      </c>
      <c r="D494" s="385" t="s">
        <v>278</v>
      </c>
      <c r="E494" s="385"/>
      <c r="F494" s="385"/>
      <c r="G494" s="385"/>
      <c r="H494" s="385"/>
      <c r="I494" s="385"/>
      <c r="J494" s="385"/>
      <c r="K494" s="385"/>
      <c r="L494" s="385"/>
      <c r="M494" s="370"/>
      <c r="N494" s="370"/>
      <c r="O494" s="370"/>
      <c r="P494" s="370"/>
      <c r="Q494" s="370"/>
      <c r="R494" s="370"/>
      <c r="S494" s="370"/>
      <c r="T494" s="370"/>
      <c r="U494" s="370"/>
      <c r="V494" s="370"/>
      <c r="W494" s="370"/>
      <c r="X494" s="370"/>
      <c r="Y494" s="370"/>
      <c r="Z494" s="370"/>
      <c r="AA494" s="370"/>
      <c r="AB494" s="370"/>
      <c r="AC494" s="370"/>
      <c r="AD494" s="370"/>
      <c r="AF494" s="171"/>
      <c r="AG494" s="72">
        <f t="shared" si="40"/>
        <v>0</v>
      </c>
      <c r="AH494" s="72">
        <f t="shared" si="41"/>
        <v>0</v>
      </c>
      <c r="AI494" s="72">
        <f t="shared" si="42"/>
        <v>0</v>
      </c>
      <c r="AJ494" s="72">
        <f t="shared" si="43"/>
        <v>0</v>
      </c>
      <c r="AK494" s="72"/>
      <c r="AL494" s="72"/>
      <c r="AM494" s="72"/>
      <c r="AN494" s="72"/>
      <c r="AO494" s="72"/>
      <c r="AP494" s="72"/>
      <c r="AQ494" s="72"/>
      <c r="AR494" s="72"/>
      <c r="AS494" s="72"/>
    </row>
    <row r="495" spans="1:45" s="84" customFormat="1" ht="24" customHeight="1">
      <c r="A495" s="108"/>
      <c r="B495" s="72"/>
      <c r="C495" s="135" t="s">
        <v>32</v>
      </c>
      <c r="D495" s="385" t="s">
        <v>279</v>
      </c>
      <c r="E495" s="385"/>
      <c r="F495" s="385"/>
      <c r="G495" s="385"/>
      <c r="H495" s="385"/>
      <c r="I495" s="385"/>
      <c r="J495" s="385"/>
      <c r="K495" s="385"/>
      <c r="L495" s="385"/>
      <c r="M495" s="370"/>
      <c r="N495" s="370"/>
      <c r="O495" s="370"/>
      <c r="P495" s="370"/>
      <c r="Q495" s="370"/>
      <c r="R495" s="370"/>
      <c r="S495" s="370"/>
      <c r="T495" s="370"/>
      <c r="U495" s="370"/>
      <c r="V495" s="370"/>
      <c r="W495" s="370"/>
      <c r="X495" s="370"/>
      <c r="Y495" s="370"/>
      <c r="Z495" s="370"/>
      <c r="AA495" s="370"/>
      <c r="AB495" s="370"/>
      <c r="AC495" s="370"/>
      <c r="AD495" s="370"/>
      <c r="AF495" s="171"/>
      <c r="AG495" s="72">
        <f t="shared" si="40"/>
        <v>0</v>
      </c>
      <c r="AH495" s="72">
        <f t="shared" si="41"/>
        <v>0</v>
      </c>
      <c r="AI495" s="72">
        <f t="shared" si="42"/>
        <v>0</v>
      </c>
      <c r="AJ495" s="72">
        <f t="shared" si="43"/>
        <v>0</v>
      </c>
      <c r="AK495" s="72"/>
      <c r="AL495" s="72"/>
      <c r="AM495" s="72"/>
      <c r="AN495" s="72"/>
      <c r="AO495" s="72"/>
      <c r="AP495" s="72"/>
      <c r="AQ495" s="72"/>
      <c r="AR495" s="72"/>
      <c r="AS495" s="72"/>
    </row>
    <row r="496" spans="1:45" s="84" customFormat="1" ht="15" customHeight="1">
      <c r="A496" s="108"/>
      <c r="B496" s="72"/>
      <c r="C496" s="135" t="s">
        <v>33</v>
      </c>
      <c r="D496" s="385" t="s">
        <v>280</v>
      </c>
      <c r="E496" s="385"/>
      <c r="F496" s="385"/>
      <c r="G496" s="385"/>
      <c r="H496" s="385"/>
      <c r="I496" s="385"/>
      <c r="J496" s="385"/>
      <c r="K496" s="385"/>
      <c r="L496" s="385"/>
      <c r="M496" s="370"/>
      <c r="N496" s="370"/>
      <c r="O496" s="370"/>
      <c r="P496" s="370"/>
      <c r="Q496" s="370"/>
      <c r="R496" s="370"/>
      <c r="S496" s="370"/>
      <c r="T496" s="370"/>
      <c r="U496" s="370"/>
      <c r="V496" s="370"/>
      <c r="W496" s="370"/>
      <c r="X496" s="370"/>
      <c r="Y496" s="370"/>
      <c r="Z496" s="370"/>
      <c r="AA496" s="370"/>
      <c r="AB496" s="370"/>
      <c r="AC496" s="370"/>
      <c r="AD496" s="370"/>
      <c r="AF496" s="171"/>
      <c r="AG496" s="72">
        <f t="shared" si="40"/>
        <v>0</v>
      </c>
      <c r="AH496" s="72">
        <f t="shared" si="41"/>
        <v>0</v>
      </c>
      <c r="AI496" s="72">
        <f t="shared" si="42"/>
        <v>0</v>
      </c>
      <c r="AJ496" s="72">
        <f t="shared" si="43"/>
        <v>0</v>
      </c>
      <c r="AK496" s="72"/>
      <c r="AL496" s="72"/>
      <c r="AM496" s="72"/>
      <c r="AN496" s="72"/>
      <c r="AO496" s="72"/>
      <c r="AP496" s="72"/>
      <c r="AQ496" s="72"/>
      <c r="AR496" s="72"/>
      <c r="AS496" s="72"/>
    </row>
    <row r="497" spans="1:45" s="84" customFormat="1" ht="15" customHeight="1">
      <c r="A497" s="108"/>
      <c r="B497" s="72"/>
      <c r="C497" s="135" t="s">
        <v>34</v>
      </c>
      <c r="D497" s="385" t="s">
        <v>281</v>
      </c>
      <c r="E497" s="385"/>
      <c r="F497" s="385"/>
      <c r="G497" s="385"/>
      <c r="H497" s="385"/>
      <c r="I497" s="385"/>
      <c r="J497" s="385"/>
      <c r="K497" s="385"/>
      <c r="L497" s="385"/>
      <c r="M497" s="370"/>
      <c r="N497" s="370"/>
      <c r="O497" s="370"/>
      <c r="P497" s="370"/>
      <c r="Q497" s="370"/>
      <c r="R497" s="370"/>
      <c r="S497" s="370"/>
      <c r="T497" s="370"/>
      <c r="U497" s="370"/>
      <c r="V497" s="370"/>
      <c r="W497" s="370"/>
      <c r="X497" s="370"/>
      <c r="Y497" s="370"/>
      <c r="Z497" s="370"/>
      <c r="AA497" s="370"/>
      <c r="AB497" s="370"/>
      <c r="AC497" s="370"/>
      <c r="AD497" s="370"/>
      <c r="AF497" s="171"/>
      <c r="AG497" s="72">
        <f t="shared" si="40"/>
        <v>0</v>
      </c>
      <c r="AH497" s="72">
        <f t="shared" si="41"/>
        <v>0</v>
      </c>
      <c r="AI497" s="72">
        <f t="shared" si="42"/>
        <v>0</v>
      </c>
      <c r="AJ497" s="72">
        <f t="shared" si="43"/>
        <v>0</v>
      </c>
      <c r="AK497" s="72"/>
      <c r="AL497" s="72"/>
      <c r="AM497" s="72"/>
      <c r="AN497" s="72"/>
      <c r="AO497" s="72"/>
      <c r="AP497" s="72"/>
      <c r="AQ497" s="72"/>
      <c r="AR497" s="72"/>
      <c r="AS497" s="72"/>
    </row>
    <row r="498" spans="1:45" s="84" customFormat="1" ht="15" customHeight="1">
      <c r="A498" s="108"/>
      <c r="B498" s="72"/>
      <c r="C498" s="135" t="s">
        <v>35</v>
      </c>
      <c r="D498" s="385" t="s">
        <v>282</v>
      </c>
      <c r="E498" s="385"/>
      <c r="F498" s="385"/>
      <c r="G498" s="385"/>
      <c r="H498" s="385"/>
      <c r="I498" s="385"/>
      <c r="J498" s="385"/>
      <c r="K498" s="385"/>
      <c r="L498" s="385"/>
      <c r="M498" s="370"/>
      <c r="N498" s="370"/>
      <c r="O498" s="370"/>
      <c r="P498" s="370"/>
      <c r="Q498" s="370"/>
      <c r="R498" s="370"/>
      <c r="S498" s="370"/>
      <c r="T498" s="370"/>
      <c r="U498" s="370"/>
      <c r="V498" s="370"/>
      <c r="W498" s="370"/>
      <c r="X498" s="370"/>
      <c r="Y498" s="370"/>
      <c r="Z498" s="370"/>
      <c r="AA498" s="370"/>
      <c r="AB498" s="370"/>
      <c r="AC498" s="370"/>
      <c r="AD498" s="370"/>
      <c r="AF498" s="171"/>
      <c r="AG498" s="72">
        <f t="shared" si="40"/>
        <v>0</v>
      </c>
      <c r="AH498" s="72">
        <f t="shared" si="41"/>
        <v>0</v>
      </c>
      <c r="AI498" s="72">
        <f t="shared" si="42"/>
        <v>0</v>
      </c>
      <c r="AJ498" s="72">
        <f t="shared" si="43"/>
        <v>0</v>
      </c>
      <c r="AK498" s="72"/>
      <c r="AL498" s="72"/>
      <c r="AM498" s="72"/>
      <c r="AN498" s="72"/>
      <c r="AO498" s="72"/>
      <c r="AP498" s="72"/>
      <c r="AQ498" s="72"/>
      <c r="AR498" s="72"/>
      <c r="AS498" s="72"/>
    </row>
    <row r="499" spans="1:45" s="84" customFormat="1" ht="24" customHeight="1">
      <c r="A499" s="108"/>
      <c r="B499" s="72"/>
      <c r="C499" s="135" t="s">
        <v>36</v>
      </c>
      <c r="D499" s="385" t="s">
        <v>283</v>
      </c>
      <c r="E499" s="385"/>
      <c r="F499" s="385"/>
      <c r="G499" s="385"/>
      <c r="H499" s="385"/>
      <c r="I499" s="385"/>
      <c r="J499" s="385"/>
      <c r="K499" s="385"/>
      <c r="L499" s="385"/>
      <c r="M499" s="370"/>
      <c r="N499" s="370"/>
      <c r="O499" s="370"/>
      <c r="P499" s="370"/>
      <c r="Q499" s="370"/>
      <c r="R499" s="370"/>
      <c r="S499" s="370"/>
      <c r="T499" s="370"/>
      <c r="U499" s="370"/>
      <c r="V499" s="370"/>
      <c r="W499" s="370"/>
      <c r="X499" s="370"/>
      <c r="Y499" s="370"/>
      <c r="Z499" s="370"/>
      <c r="AA499" s="370"/>
      <c r="AB499" s="370"/>
      <c r="AC499" s="370"/>
      <c r="AD499" s="370"/>
      <c r="AF499" s="171"/>
      <c r="AG499" s="72">
        <f t="shared" si="40"/>
        <v>0</v>
      </c>
      <c r="AH499" s="72">
        <f t="shared" si="41"/>
        <v>0</v>
      </c>
      <c r="AI499" s="72">
        <f t="shared" si="42"/>
        <v>0</v>
      </c>
      <c r="AJ499" s="72">
        <f t="shared" si="43"/>
        <v>0</v>
      </c>
      <c r="AK499" s="72"/>
      <c r="AL499" s="72"/>
      <c r="AM499" s="72"/>
      <c r="AN499" s="72"/>
      <c r="AO499" s="72"/>
      <c r="AP499" s="72"/>
      <c r="AQ499" s="72"/>
      <c r="AR499" s="72"/>
      <c r="AS499" s="72"/>
    </row>
    <row r="500" spans="1:45" s="84" customFormat="1" ht="24" customHeight="1">
      <c r="A500" s="108"/>
      <c r="B500" s="72"/>
      <c r="C500" s="135" t="s">
        <v>37</v>
      </c>
      <c r="D500" s="385" t="s">
        <v>284</v>
      </c>
      <c r="E500" s="385"/>
      <c r="F500" s="385"/>
      <c r="G500" s="385"/>
      <c r="H500" s="385"/>
      <c r="I500" s="385"/>
      <c r="J500" s="385"/>
      <c r="K500" s="385"/>
      <c r="L500" s="385"/>
      <c r="M500" s="370"/>
      <c r="N500" s="370"/>
      <c r="O500" s="370"/>
      <c r="P500" s="370"/>
      <c r="Q500" s="370"/>
      <c r="R500" s="370"/>
      <c r="S500" s="370"/>
      <c r="T500" s="370"/>
      <c r="U500" s="370"/>
      <c r="V500" s="370"/>
      <c r="W500" s="370"/>
      <c r="X500" s="370"/>
      <c r="Y500" s="370"/>
      <c r="Z500" s="370"/>
      <c r="AA500" s="370"/>
      <c r="AB500" s="370"/>
      <c r="AC500" s="370"/>
      <c r="AD500" s="370"/>
      <c r="AF500" s="171"/>
      <c r="AG500" s="72">
        <f t="shared" si="40"/>
        <v>0</v>
      </c>
      <c r="AH500" s="72">
        <f t="shared" si="41"/>
        <v>0</v>
      </c>
      <c r="AI500" s="72">
        <f t="shared" si="42"/>
        <v>0</v>
      </c>
      <c r="AJ500" s="72">
        <f t="shared" si="43"/>
        <v>0</v>
      </c>
      <c r="AK500" s="72"/>
      <c r="AL500" s="72"/>
      <c r="AM500" s="72"/>
      <c r="AN500" s="72"/>
      <c r="AO500" s="72"/>
      <c r="AP500" s="72"/>
      <c r="AQ500" s="72"/>
      <c r="AR500" s="72"/>
      <c r="AS500" s="72"/>
    </row>
    <row r="501" spans="1:45" s="84" customFormat="1" ht="15" customHeight="1">
      <c r="A501" s="108"/>
      <c r="B501" s="72"/>
      <c r="C501" s="135" t="s">
        <v>285</v>
      </c>
      <c r="D501" s="385" t="s">
        <v>286</v>
      </c>
      <c r="E501" s="385"/>
      <c r="F501" s="385"/>
      <c r="G501" s="385"/>
      <c r="H501" s="385"/>
      <c r="I501" s="385"/>
      <c r="J501" s="385"/>
      <c r="K501" s="385"/>
      <c r="L501" s="385"/>
      <c r="M501" s="370"/>
      <c r="N501" s="370"/>
      <c r="O501" s="370"/>
      <c r="P501" s="370"/>
      <c r="Q501" s="370"/>
      <c r="R501" s="370"/>
      <c r="S501" s="370"/>
      <c r="T501" s="370"/>
      <c r="U501" s="370"/>
      <c r="V501" s="370"/>
      <c r="W501" s="370"/>
      <c r="X501" s="370"/>
      <c r="Y501" s="370"/>
      <c r="Z501" s="370"/>
      <c r="AA501" s="370"/>
      <c r="AB501" s="370"/>
      <c r="AC501" s="370"/>
      <c r="AD501" s="370"/>
      <c r="AF501" s="171"/>
      <c r="AG501" s="72">
        <f t="shared" si="40"/>
        <v>0</v>
      </c>
      <c r="AH501" s="72">
        <f t="shared" si="41"/>
        <v>0</v>
      </c>
      <c r="AI501" s="72">
        <f t="shared" si="42"/>
        <v>0</v>
      </c>
      <c r="AJ501" s="72">
        <f t="shared" si="43"/>
        <v>0</v>
      </c>
      <c r="AK501" s="72"/>
      <c r="AL501" s="72"/>
      <c r="AM501" s="72"/>
      <c r="AN501" s="72"/>
      <c r="AO501" s="72"/>
      <c r="AP501" s="72"/>
      <c r="AQ501" s="72"/>
      <c r="AR501" s="72"/>
      <c r="AS501" s="72"/>
    </row>
    <row r="502" spans="1:45" s="84" customFormat="1" ht="15" customHeight="1">
      <c r="A502" s="108"/>
      <c r="B502" s="72"/>
      <c r="C502" s="135" t="s">
        <v>287</v>
      </c>
      <c r="D502" s="385" t="s">
        <v>288</v>
      </c>
      <c r="E502" s="385"/>
      <c r="F502" s="385"/>
      <c r="G502" s="385"/>
      <c r="H502" s="385"/>
      <c r="I502" s="385"/>
      <c r="J502" s="385"/>
      <c r="K502" s="385"/>
      <c r="L502" s="385"/>
      <c r="M502" s="370"/>
      <c r="N502" s="370"/>
      <c r="O502" s="370"/>
      <c r="P502" s="370"/>
      <c r="Q502" s="370"/>
      <c r="R502" s="370"/>
      <c r="S502" s="418"/>
      <c r="T502" s="418"/>
      <c r="U502" s="418"/>
      <c r="V502" s="418"/>
      <c r="W502" s="418"/>
      <c r="X502" s="418"/>
      <c r="Y502" s="370"/>
      <c r="Z502" s="370"/>
      <c r="AA502" s="370"/>
      <c r="AB502" s="370"/>
      <c r="AC502" s="370"/>
      <c r="AD502" s="370"/>
      <c r="AF502" s="171"/>
      <c r="AG502" s="72">
        <f t="shared" si="40"/>
        <v>0</v>
      </c>
      <c r="AH502" s="72">
        <f t="shared" si="41"/>
        <v>0</v>
      </c>
      <c r="AI502" s="72">
        <f t="shared" si="42"/>
        <v>0</v>
      </c>
      <c r="AJ502" s="72">
        <f t="shared" si="43"/>
        <v>0</v>
      </c>
      <c r="AK502" s="72"/>
      <c r="AL502" s="72"/>
      <c r="AM502" s="72"/>
      <c r="AN502" s="72"/>
      <c r="AO502" s="72"/>
      <c r="AP502" s="72"/>
      <c r="AQ502" s="72"/>
      <c r="AR502" s="72"/>
      <c r="AS502" s="72"/>
    </row>
    <row r="503" spans="1:45" s="84" customFormat="1" ht="24" customHeight="1">
      <c r="A503" s="108"/>
      <c r="B503" s="72"/>
      <c r="C503" s="135" t="s">
        <v>289</v>
      </c>
      <c r="D503" s="385" t="s">
        <v>290</v>
      </c>
      <c r="E503" s="385"/>
      <c r="F503" s="385"/>
      <c r="G503" s="385"/>
      <c r="H503" s="385"/>
      <c r="I503" s="385"/>
      <c r="J503" s="385"/>
      <c r="K503" s="385"/>
      <c r="L503" s="385"/>
      <c r="M503" s="370"/>
      <c r="N503" s="370"/>
      <c r="O503" s="370"/>
      <c r="P503" s="370"/>
      <c r="Q503" s="370"/>
      <c r="R503" s="370"/>
      <c r="S503" s="370"/>
      <c r="T503" s="370"/>
      <c r="U503" s="370"/>
      <c r="V503" s="370"/>
      <c r="W503" s="370"/>
      <c r="X503" s="370"/>
      <c r="Y503" s="370"/>
      <c r="Z503" s="370"/>
      <c r="AA503" s="370"/>
      <c r="AB503" s="370"/>
      <c r="AC503" s="370"/>
      <c r="AD503" s="370"/>
      <c r="AF503" s="171"/>
      <c r="AG503" s="72">
        <f t="shared" si="40"/>
        <v>0</v>
      </c>
      <c r="AH503" s="72">
        <f t="shared" si="41"/>
        <v>0</v>
      </c>
      <c r="AI503" s="72">
        <f t="shared" si="42"/>
        <v>0</v>
      </c>
      <c r="AJ503" s="72">
        <f t="shared" si="43"/>
        <v>0</v>
      </c>
      <c r="AK503" s="72"/>
      <c r="AL503" s="72"/>
      <c r="AM503" s="72"/>
      <c r="AN503" s="72"/>
      <c r="AO503" s="72"/>
      <c r="AP503" s="72"/>
      <c r="AQ503" s="72"/>
      <c r="AR503" s="72"/>
      <c r="AS503" s="72"/>
    </row>
    <row r="504" spans="1:45" s="84" customFormat="1" ht="24" customHeight="1">
      <c r="A504" s="108"/>
      <c r="B504" s="72"/>
      <c r="C504" s="135" t="s">
        <v>291</v>
      </c>
      <c r="D504" s="385" t="s">
        <v>292</v>
      </c>
      <c r="E504" s="385"/>
      <c r="F504" s="385"/>
      <c r="G504" s="385"/>
      <c r="H504" s="385"/>
      <c r="I504" s="385"/>
      <c r="J504" s="385"/>
      <c r="K504" s="385"/>
      <c r="L504" s="385"/>
      <c r="M504" s="370"/>
      <c r="N504" s="370"/>
      <c r="O504" s="370"/>
      <c r="P504" s="370"/>
      <c r="Q504" s="370"/>
      <c r="R504" s="370"/>
      <c r="S504" s="370"/>
      <c r="T504" s="370"/>
      <c r="U504" s="370"/>
      <c r="V504" s="370"/>
      <c r="W504" s="370"/>
      <c r="X504" s="370"/>
      <c r="Y504" s="370"/>
      <c r="Z504" s="370"/>
      <c r="AA504" s="370"/>
      <c r="AB504" s="370"/>
      <c r="AC504" s="370"/>
      <c r="AD504" s="370"/>
      <c r="AF504" s="171"/>
      <c r="AG504" s="72">
        <f t="shared" si="40"/>
        <v>0</v>
      </c>
      <c r="AH504" s="72">
        <f t="shared" si="41"/>
        <v>0</v>
      </c>
      <c r="AI504" s="72">
        <f t="shared" si="42"/>
        <v>0</v>
      </c>
      <c r="AJ504" s="72">
        <f t="shared" si="43"/>
        <v>0</v>
      </c>
      <c r="AK504" s="72"/>
      <c r="AL504" s="72"/>
      <c r="AM504" s="72"/>
      <c r="AN504" s="72"/>
      <c r="AO504" s="72"/>
      <c r="AP504" s="72"/>
      <c r="AQ504" s="72"/>
      <c r="AR504" s="72"/>
      <c r="AS504" s="72"/>
    </row>
    <row r="505" spans="1:45" s="84" customFormat="1" ht="24" customHeight="1">
      <c r="A505" s="108"/>
      <c r="B505" s="72"/>
      <c r="C505" s="135" t="s">
        <v>293</v>
      </c>
      <c r="D505" s="385" t="s">
        <v>294</v>
      </c>
      <c r="E505" s="385"/>
      <c r="F505" s="385"/>
      <c r="G505" s="385"/>
      <c r="H505" s="385"/>
      <c r="I505" s="385"/>
      <c r="J505" s="385"/>
      <c r="K505" s="385"/>
      <c r="L505" s="385"/>
      <c r="M505" s="370"/>
      <c r="N505" s="370"/>
      <c r="O505" s="370"/>
      <c r="P505" s="370"/>
      <c r="Q505" s="370"/>
      <c r="R505" s="370"/>
      <c r="S505" s="370"/>
      <c r="T505" s="370"/>
      <c r="U505" s="370"/>
      <c r="V505" s="370"/>
      <c r="W505" s="370"/>
      <c r="X505" s="370"/>
      <c r="Y505" s="370"/>
      <c r="Z505" s="370"/>
      <c r="AA505" s="370"/>
      <c r="AB505" s="370"/>
      <c r="AC505" s="370"/>
      <c r="AD505" s="370"/>
      <c r="AF505" s="171"/>
      <c r="AG505" s="72">
        <f t="shared" si="40"/>
        <v>0</v>
      </c>
      <c r="AH505" s="72">
        <f t="shared" si="41"/>
        <v>0</v>
      </c>
      <c r="AI505" s="72">
        <f t="shared" si="42"/>
        <v>0</v>
      </c>
      <c r="AJ505" s="72">
        <f t="shared" si="43"/>
        <v>0</v>
      </c>
      <c r="AK505" s="72"/>
      <c r="AL505" s="72"/>
      <c r="AM505" s="72"/>
      <c r="AN505" s="72"/>
      <c r="AO505" s="72"/>
      <c r="AP505" s="72"/>
      <c r="AQ505" s="72"/>
      <c r="AR505" s="72"/>
      <c r="AS505" s="72"/>
    </row>
    <row r="506" spans="1:45" s="84" customFormat="1" ht="24" customHeight="1">
      <c r="A506" s="108"/>
      <c r="B506" s="72"/>
      <c r="C506" s="135" t="s">
        <v>295</v>
      </c>
      <c r="D506" s="385" t="s">
        <v>296</v>
      </c>
      <c r="E506" s="385"/>
      <c r="F506" s="385"/>
      <c r="G506" s="385"/>
      <c r="H506" s="385"/>
      <c r="I506" s="385"/>
      <c r="J506" s="385"/>
      <c r="K506" s="385"/>
      <c r="L506" s="385"/>
      <c r="M506" s="370"/>
      <c r="N506" s="370"/>
      <c r="O506" s="370"/>
      <c r="P506" s="370"/>
      <c r="Q506" s="370"/>
      <c r="R506" s="370"/>
      <c r="S506" s="370"/>
      <c r="T506" s="370"/>
      <c r="U506" s="370"/>
      <c r="V506" s="370"/>
      <c r="W506" s="370"/>
      <c r="X506" s="370"/>
      <c r="Y506" s="370"/>
      <c r="Z506" s="370"/>
      <c r="AA506" s="370"/>
      <c r="AB506" s="370"/>
      <c r="AC506" s="370"/>
      <c r="AD506" s="370"/>
      <c r="AF506" s="171"/>
      <c r="AG506" s="72">
        <f t="shared" si="40"/>
        <v>0</v>
      </c>
      <c r="AH506" s="72">
        <f t="shared" si="41"/>
        <v>0</v>
      </c>
      <c r="AI506" s="72">
        <f t="shared" si="42"/>
        <v>0</v>
      </c>
      <c r="AJ506" s="72">
        <f t="shared" si="43"/>
        <v>0</v>
      </c>
      <c r="AK506" s="72"/>
      <c r="AL506" s="72"/>
      <c r="AM506" s="72"/>
      <c r="AN506" s="72"/>
      <c r="AO506" s="72"/>
      <c r="AP506" s="72"/>
      <c r="AQ506" s="72"/>
      <c r="AR506" s="72"/>
      <c r="AS506" s="72"/>
    </row>
    <row r="507" spans="1:45" s="84" customFormat="1" ht="24" customHeight="1">
      <c r="A507" s="108"/>
      <c r="B507" s="72"/>
      <c r="C507" s="135" t="s">
        <v>297</v>
      </c>
      <c r="D507" s="385" t="s">
        <v>298</v>
      </c>
      <c r="E507" s="385"/>
      <c r="F507" s="385"/>
      <c r="G507" s="385"/>
      <c r="H507" s="385"/>
      <c r="I507" s="385"/>
      <c r="J507" s="385"/>
      <c r="K507" s="385"/>
      <c r="L507" s="385"/>
      <c r="M507" s="370"/>
      <c r="N507" s="370"/>
      <c r="O507" s="370"/>
      <c r="P507" s="370"/>
      <c r="Q507" s="370"/>
      <c r="R507" s="370"/>
      <c r="S507" s="370"/>
      <c r="T507" s="370"/>
      <c r="U507" s="370"/>
      <c r="V507" s="370"/>
      <c r="W507" s="370"/>
      <c r="X507" s="370"/>
      <c r="Y507" s="370"/>
      <c r="Z507" s="370"/>
      <c r="AA507" s="370"/>
      <c r="AB507" s="370"/>
      <c r="AC507" s="370"/>
      <c r="AD507" s="370"/>
      <c r="AF507" s="171"/>
      <c r="AG507" s="72">
        <f t="shared" si="40"/>
        <v>0</v>
      </c>
      <c r="AH507" s="72">
        <f t="shared" si="41"/>
        <v>0</v>
      </c>
      <c r="AI507" s="72">
        <f t="shared" si="42"/>
        <v>0</v>
      </c>
      <c r="AJ507" s="72">
        <f t="shared" si="43"/>
        <v>0</v>
      </c>
      <c r="AK507" s="72"/>
      <c r="AL507" s="72"/>
      <c r="AM507" s="72"/>
      <c r="AN507" s="72"/>
      <c r="AO507" s="72"/>
      <c r="AP507" s="72"/>
      <c r="AQ507" s="72"/>
      <c r="AR507" s="72"/>
      <c r="AS507" s="72"/>
    </row>
    <row r="508" spans="1:45" s="84" customFormat="1" ht="24" customHeight="1">
      <c r="A508" s="108"/>
      <c r="B508" s="72"/>
      <c r="C508" s="135" t="s">
        <v>299</v>
      </c>
      <c r="D508" s="385" t="s">
        <v>300</v>
      </c>
      <c r="E508" s="385"/>
      <c r="F508" s="385"/>
      <c r="G508" s="385"/>
      <c r="H508" s="385"/>
      <c r="I508" s="385"/>
      <c r="J508" s="385"/>
      <c r="K508" s="385"/>
      <c r="L508" s="385"/>
      <c r="M508" s="370"/>
      <c r="N508" s="370"/>
      <c r="O508" s="370"/>
      <c r="P508" s="370"/>
      <c r="Q508" s="370"/>
      <c r="R508" s="370"/>
      <c r="S508" s="370"/>
      <c r="T508" s="370"/>
      <c r="U508" s="370"/>
      <c r="V508" s="370"/>
      <c r="W508" s="370"/>
      <c r="X508" s="370"/>
      <c r="Y508" s="370"/>
      <c r="Z508" s="370"/>
      <c r="AA508" s="370"/>
      <c r="AB508" s="370"/>
      <c r="AC508" s="370"/>
      <c r="AD508" s="370"/>
      <c r="AF508" s="171"/>
      <c r="AG508" s="72">
        <f t="shared" si="40"/>
        <v>0</v>
      </c>
      <c r="AH508" s="72">
        <f t="shared" si="41"/>
        <v>0</v>
      </c>
      <c r="AI508" s="72">
        <f t="shared" si="42"/>
        <v>0</v>
      </c>
      <c r="AJ508" s="72">
        <f t="shared" si="43"/>
        <v>0</v>
      </c>
      <c r="AK508" s="72"/>
      <c r="AL508" s="72"/>
      <c r="AM508" s="72"/>
      <c r="AN508" s="72"/>
      <c r="AO508" s="72"/>
      <c r="AP508" s="72"/>
      <c r="AQ508" s="72"/>
      <c r="AR508" s="72"/>
      <c r="AS508" s="72"/>
    </row>
    <row r="509" spans="1:45" s="84" customFormat="1" ht="15" customHeight="1">
      <c r="A509" s="108"/>
      <c r="B509" s="72"/>
      <c r="C509" s="135" t="s">
        <v>301</v>
      </c>
      <c r="D509" s="385" t="s">
        <v>302</v>
      </c>
      <c r="E509" s="385"/>
      <c r="F509" s="385"/>
      <c r="G509" s="385"/>
      <c r="H509" s="385"/>
      <c r="I509" s="385"/>
      <c r="J509" s="385"/>
      <c r="K509" s="385"/>
      <c r="L509" s="385"/>
      <c r="M509" s="370"/>
      <c r="N509" s="370"/>
      <c r="O509" s="370"/>
      <c r="P509" s="370"/>
      <c r="Q509" s="370"/>
      <c r="R509" s="370"/>
      <c r="S509" s="370"/>
      <c r="T509" s="370"/>
      <c r="U509" s="370"/>
      <c r="V509" s="370"/>
      <c r="W509" s="370"/>
      <c r="X509" s="370"/>
      <c r="Y509" s="370"/>
      <c r="Z509" s="370"/>
      <c r="AA509" s="370"/>
      <c r="AB509" s="370"/>
      <c r="AC509" s="370"/>
      <c r="AD509" s="370"/>
      <c r="AF509" s="171"/>
      <c r="AG509" s="72">
        <f t="shared" si="40"/>
        <v>0</v>
      </c>
      <c r="AH509" s="72">
        <f t="shared" si="41"/>
        <v>0</v>
      </c>
      <c r="AI509" s="72">
        <f t="shared" si="42"/>
        <v>0</v>
      </c>
      <c r="AJ509" s="72">
        <f t="shared" si="43"/>
        <v>0</v>
      </c>
      <c r="AK509" s="72"/>
      <c r="AL509" s="72"/>
      <c r="AM509" s="72"/>
      <c r="AN509" s="72"/>
      <c r="AO509" s="72"/>
      <c r="AP509" s="72"/>
      <c r="AQ509" s="72"/>
      <c r="AR509" s="72"/>
      <c r="AS509" s="72"/>
    </row>
    <row r="510" spans="1:45" s="84" customFormat="1" ht="15" customHeight="1">
      <c r="A510" s="108"/>
      <c r="B510" s="72"/>
      <c r="C510" s="135" t="s">
        <v>303</v>
      </c>
      <c r="D510" s="385" t="s">
        <v>304</v>
      </c>
      <c r="E510" s="385"/>
      <c r="F510" s="385"/>
      <c r="G510" s="385"/>
      <c r="H510" s="385"/>
      <c r="I510" s="385"/>
      <c r="J510" s="385"/>
      <c r="K510" s="385"/>
      <c r="L510" s="385"/>
      <c r="M510" s="370"/>
      <c r="N510" s="370"/>
      <c r="O510" s="370"/>
      <c r="P510" s="370"/>
      <c r="Q510" s="370"/>
      <c r="R510" s="370"/>
      <c r="S510" s="370"/>
      <c r="T510" s="370"/>
      <c r="U510" s="370"/>
      <c r="V510" s="370"/>
      <c r="W510" s="370"/>
      <c r="X510" s="370"/>
      <c r="Y510" s="370"/>
      <c r="Z510" s="370"/>
      <c r="AA510" s="370"/>
      <c r="AB510" s="370"/>
      <c r="AC510" s="370"/>
      <c r="AD510" s="370"/>
      <c r="AF510" s="171"/>
      <c r="AG510" s="72">
        <f t="shared" si="40"/>
        <v>0</v>
      </c>
      <c r="AH510" s="72">
        <f t="shared" si="41"/>
        <v>0</v>
      </c>
      <c r="AI510" s="72">
        <f t="shared" si="42"/>
        <v>0</v>
      </c>
      <c r="AJ510" s="72">
        <f t="shared" si="43"/>
        <v>0</v>
      </c>
      <c r="AK510" s="72"/>
      <c r="AL510" s="72"/>
      <c r="AM510" s="72"/>
      <c r="AN510" s="72"/>
      <c r="AO510" s="72"/>
      <c r="AP510" s="72"/>
      <c r="AQ510" s="72"/>
      <c r="AR510" s="72"/>
      <c r="AS510" s="72"/>
    </row>
    <row r="511" spans="1:45" s="84" customFormat="1" ht="15" customHeight="1">
      <c r="A511" s="108"/>
      <c r="B511" s="72"/>
      <c r="C511" s="135" t="s">
        <v>305</v>
      </c>
      <c r="D511" s="385" t="s">
        <v>306</v>
      </c>
      <c r="E511" s="385"/>
      <c r="F511" s="385"/>
      <c r="G511" s="385"/>
      <c r="H511" s="385"/>
      <c r="I511" s="385"/>
      <c r="J511" s="385"/>
      <c r="K511" s="385"/>
      <c r="L511" s="385"/>
      <c r="M511" s="370"/>
      <c r="N511" s="370"/>
      <c r="O511" s="370"/>
      <c r="P511" s="370"/>
      <c r="Q511" s="370"/>
      <c r="R511" s="370"/>
      <c r="S511" s="370"/>
      <c r="T511" s="370"/>
      <c r="U511" s="370"/>
      <c r="V511" s="370"/>
      <c r="W511" s="370"/>
      <c r="X511" s="370"/>
      <c r="Y511" s="370"/>
      <c r="Z511" s="370"/>
      <c r="AA511" s="370"/>
      <c r="AB511" s="370"/>
      <c r="AC511" s="370"/>
      <c r="AD511" s="370"/>
      <c r="AF511" s="171"/>
      <c r="AG511" s="72">
        <f t="shared" si="40"/>
        <v>0</v>
      </c>
      <c r="AH511" s="72">
        <f t="shared" si="41"/>
        <v>0</v>
      </c>
      <c r="AI511" s="72">
        <f t="shared" si="42"/>
        <v>0</v>
      </c>
      <c r="AJ511" s="72">
        <f t="shared" si="43"/>
        <v>0</v>
      </c>
      <c r="AK511" s="72"/>
      <c r="AL511" s="72"/>
      <c r="AM511" s="72"/>
      <c r="AN511" s="72"/>
      <c r="AO511" s="72"/>
      <c r="AP511" s="72"/>
      <c r="AQ511" s="72"/>
      <c r="AR511" s="72"/>
      <c r="AS511" s="72"/>
    </row>
    <row r="512" spans="1:45" s="84" customFormat="1" ht="15" customHeight="1">
      <c r="A512" s="108"/>
      <c r="B512" s="72"/>
      <c r="C512" s="135" t="s">
        <v>307</v>
      </c>
      <c r="D512" s="385" t="s">
        <v>308</v>
      </c>
      <c r="E512" s="385"/>
      <c r="F512" s="385"/>
      <c r="G512" s="385"/>
      <c r="H512" s="385"/>
      <c r="I512" s="385"/>
      <c r="J512" s="385"/>
      <c r="K512" s="385"/>
      <c r="L512" s="385"/>
      <c r="M512" s="370"/>
      <c r="N512" s="370"/>
      <c r="O512" s="370"/>
      <c r="P512" s="370"/>
      <c r="Q512" s="370"/>
      <c r="R512" s="370"/>
      <c r="S512" s="370"/>
      <c r="T512" s="370"/>
      <c r="U512" s="370"/>
      <c r="V512" s="370"/>
      <c r="W512" s="370"/>
      <c r="X512" s="370"/>
      <c r="Y512" s="370"/>
      <c r="Z512" s="370"/>
      <c r="AA512" s="370"/>
      <c r="AB512" s="370"/>
      <c r="AC512" s="370"/>
      <c r="AD512" s="370"/>
      <c r="AF512" s="171"/>
      <c r="AG512" s="72">
        <f t="shared" si="40"/>
        <v>0</v>
      </c>
      <c r="AH512" s="72">
        <f t="shared" si="41"/>
        <v>0</v>
      </c>
      <c r="AI512" s="72">
        <f t="shared" si="42"/>
        <v>0</v>
      </c>
      <c r="AJ512" s="72">
        <f t="shared" si="43"/>
        <v>0</v>
      </c>
      <c r="AK512" s="72"/>
      <c r="AL512" s="72"/>
      <c r="AM512" s="72"/>
      <c r="AN512" s="72"/>
      <c r="AO512" s="72"/>
      <c r="AP512" s="72"/>
      <c r="AQ512" s="72"/>
      <c r="AR512" s="72"/>
      <c r="AS512" s="72"/>
    </row>
    <row r="513" spans="1:45" s="84" customFormat="1" ht="24" customHeight="1">
      <c r="A513" s="108"/>
      <c r="B513" s="72"/>
      <c r="C513" s="135" t="s">
        <v>309</v>
      </c>
      <c r="D513" s="385" t="s">
        <v>310</v>
      </c>
      <c r="E513" s="385"/>
      <c r="F513" s="385"/>
      <c r="G513" s="385"/>
      <c r="H513" s="385"/>
      <c r="I513" s="385"/>
      <c r="J513" s="385"/>
      <c r="K513" s="385"/>
      <c r="L513" s="385"/>
      <c r="M513" s="370"/>
      <c r="N513" s="370"/>
      <c r="O513" s="370"/>
      <c r="P513" s="370"/>
      <c r="Q513" s="370"/>
      <c r="R513" s="370"/>
      <c r="S513" s="370"/>
      <c r="T513" s="370"/>
      <c r="U513" s="370"/>
      <c r="V513" s="370"/>
      <c r="W513" s="370"/>
      <c r="X513" s="370"/>
      <c r="Y513" s="370"/>
      <c r="Z513" s="370"/>
      <c r="AA513" s="370"/>
      <c r="AB513" s="370"/>
      <c r="AC513" s="370"/>
      <c r="AD513" s="370"/>
      <c r="AF513" s="171"/>
      <c r="AG513" s="72">
        <f t="shared" si="40"/>
        <v>0</v>
      </c>
      <c r="AH513" s="72">
        <f t="shared" si="41"/>
        <v>0</v>
      </c>
      <c r="AI513" s="72">
        <f t="shared" si="42"/>
        <v>0</v>
      </c>
      <c r="AJ513" s="72">
        <f t="shared" si="43"/>
        <v>0</v>
      </c>
      <c r="AK513" s="72"/>
      <c r="AL513" s="72"/>
      <c r="AM513" s="72"/>
      <c r="AN513" s="72"/>
      <c r="AO513" s="72"/>
      <c r="AP513" s="72"/>
      <c r="AQ513" s="72"/>
      <c r="AR513" s="72"/>
      <c r="AS513" s="72"/>
    </row>
    <row r="514" spans="1:45" s="84" customFormat="1" ht="15" customHeight="1">
      <c r="A514" s="108"/>
      <c r="B514" s="72"/>
      <c r="C514" s="135" t="s">
        <v>311</v>
      </c>
      <c r="D514" s="385" t="s">
        <v>50</v>
      </c>
      <c r="E514" s="385"/>
      <c r="F514" s="385"/>
      <c r="G514" s="385"/>
      <c r="H514" s="385"/>
      <c r="I514" s="385"/>
      <c r="J514" s="385"/>
      <c r="K514" s="385"/>
      <c r="L514" s="385"/>
      <c r="M514" s="370"/>
      <c r="N514" s="370"/>
      <c r="O514" s="370"/>
      <c r="P514" s="370"/>
      <c r="Q514" s="370"/>
      <c r="R514" s="370"/>
      <c r="S514" s="370"/>
      <c r="T514" s="370"/>
      <c r="U514" s="370"/>
      <c r="V514" s="370"/>
      <c r="W514" s="370"/>
      <c r="X514" s="370"/>
      <c r="Y514" s="370"/>
      <c r="Z514" s="370"/>
      <c r="AA514" s="370"/>
      <c r="AB514" s="370"/>
      <c r="AC514" s="370"/>
      <c r="AD514" s="370"/>
      <c r="AF514" s="171"/>
      <c r="AG514" s="72">
        <f t="shared" si="40"/>
        <v>0</v>
      </c>
      <c r="AH514" s="72">
        <f t="shared" si="41"/>
        <v>0</v>
      </c>
      <c r="AI514" s="72">
        <f t="shared" si="42"/>
        <v>0</v>
      </c>
      <c r="AJ514" s="72">
        <f>IF($AG$487=486,0,IF(OR(AND(AG514=0,AH514&gt;0),AND(AG514="NS",AI514&gt;0),AND(AG514="NS",AH514=0,AI514=0)),1,IF(OR(AND(AG514&gt;0,AH514=2),AND(AG514="NS",AH514=2),AND(AG514="NS",AI514=0,AH514&gt;0),AG514=AI514,COUNTIF(M514:AD514, "NA")=3),0,1)))</f>
        <v>0</v>
      </c>
      <c r="AK514" s="72"/>
      <c r="AL514" s="72">
        <f>IF(M514="",0,IF(M514="na",0,IF(AND(SUM(M514:AD514)&gt;=0,F518=""),1,0)))</f>
        <v>0</v>
      </c>
      <c r="AM514" s="72"/>
      <c r="AN514" s="72"/>
      <c r="AO514" s="72"/>
      <c r="AP514" s="72"/>
      <c r="AQ514" s="72"/>
      <c r="AR514" s="72"/>
      <c r="AS514" s="72"/>
    </row>
    <row r="515" spans="1:45" s="84" customFormat="1" ht="15" customHeight="1">
      <c r="A515" s="108"/>
      <c r="B515" s="72"/>
      <c r="C515" s="135" t="s">
        <v>312</v>
      </c>
      <c r="D515" s="385" t="s">
        <v>313</v>
      </c>
      <c r="E515" s="385"/>
      <c r="F515" s="385"/>
      <c r="G515" s="385"/>
      <c r="H515" s="385"/>
      <c r="I515" s="385"/>
      <c r="J515" s="385"/>
      <c r="K515" s="385"/>
      <c r="L515" s="385"/>
      <c r="M515" s="370"/>
      <c r="N515" s="370"/>
      <c r="O515" s="370"/>
      <c r="P515" s="370"/>
      <c r="Q515" s="370"/>
      <c r="R515" s="370"/>
      <c r="S515" s="370"/>
      <c r="T515" s="370"/>
      <c r="U515" s="370"/>
      <c r="V515" s="370"/>
      <c r="W515" s="370"/>
      <c r="X515" s="370"/>
      <c r="Y515" s="370"/>
      <c r="Z515" s="370"/>
      <c r="AA515" s="370"/>
      <c r="AB515" s="370"/>
      <c r="AC515" s="370"/>
      <c r="AD515" s="370"/>
      <c r="AF515" s="171"/>
      <c r="AG515" s="72">
        <f t="shared" si="40"/>
        <v>0</v>
      </c>
      <c r="AH515" s="72">
        <f t="shared" si="41"/>
        <v>0</v>
      </c>
      <c r="AI515" s="72">
        <f t="shared" si="42"/>
        <v>0</v>
      </c>
      <c r="AJ515" s="72">
        <f t="shared" si="43"/>
        <v>0</v>
      </c>
      <c r="AK515" s="72"/>
      <c r="AL515" s="72"/>
      <c r="AM515" s="72"/>
      <c r="AN515" s="72"/>
      <c r="AO515" s="72"/>
      <c r="AP515" s="72"/>
      <c r="AQ515" s="72"/>
      <c r="AR515" s="72"/>
      <c r="AS515" s="72"/>
    </row>
    <row r="516" spans="1:45" s="84" customFormat="1" ht="15" customHeight="1">
      <c r="A516" s="108"/>
      <c r="B516" s="72"/>
      <c r="C516" s="72"/>
      <c r="D516" s="72"/>
      <c r="E516" s="72"/>
      <c r="F516" s="72"/>
      <c r="G516" s="72"/>
      <c r="H516" s="72"/>
      <c r="I516" s="72"/>
      <c r="J516" s="72"/>
      <c r="K516" s="72"/>
      <c r="L516" s="141" t="s">
        <v>181</v>
      </c>
      <c r="M516" s="312">
        <f>IF(AND(SUM(M489:R515)=0,COUNTIF(M489:R515,"NS")&gt;0),"NS",
IF(AND(SUM(M489:R515)=0,COUNTIF(M489:R515,0)&gt;0),0,
IF(AND(SUM(M489:R515)=0,COUNTIF(M489:R515,"NA")&gt;0),"NA",
SUM(M489:R515))))</f>
        <v>0</v>
      </c>
      <c r="N516" s="312"/>
      <c r="O516" s="312"/>
      <c r="P516" s="312"/>
      <c r="Q516" s="312"/>
      <c r="R516" s="312"/>
      <c r="S516" s="312">
        <f>IF(AND(SUM(S489:X515)=0,COUNTIF(S489:X515,"NS")&gt;0),"NS",
IF(AND(SUM(S489:X515)=0,COUNTIF(S489:X515,0)&gt;0),0,
IF(AND(SUM(S489:X515)=0,COUNTIF(S489:X515,"NA")&gt;0),"NA",
SUM(S489:X515))))</f>
        <v>0</v>
      </c>
      <c r="T516" s="312"/>
      <c r="U516" s="312"/>
      <c r="V516" s="312"/>
      <c r="W516" s="312"/>
      <c r="X516" s="312"/>
      <c r="Y516" s="312">
        <f>IF(AND(SUM(Y489:AD515)=0,COUNTIF(Y489:AD515,"NS")&gt;0),"NS",
IF(AND(SUM(Y489:AD515)=0,COUNTIF(Y489:AD515,0)&gt;0),0,
IF(AND(SUM(Y489:AD515)=0,COUNTIF(Y489:AD515,"NA")&gt;0),"NA",
SUM(Y489:AD515))))</f>
        <v>0</v>
      </c>
      <c r="Z516" s="312"/>
      <c r="AA516" s="312"/>
      <c r="AB516" s="312"/>
      <c r="AC516" s="312"/>
      <c r="AD516" s="312"/>
      <c r="AF516" s="171"/>
      <c r="AG516" s="72"/>
      <c r="AH516" s="72"/>
      <c r="AI516" s="72"/>
      <c r="AJ516" s="126">
        <f>SUM(AJ489:AJ515)</f>
        <v>0</v>
      </c>
      <c r="AK516" s="72"/>
      <c r="AL516" s="126">
        <f>SUM(AL489:AL515)</f>
        <v>0</v>
      </c>
      <c r="AM516" s="72"/>
      <c r="AN516" s="72"/>
      <c r="AO516" s="72"/>
      <c r="AP516" s="72"/>
      <c r="AQ516" s="72"/>
      <c r="AR516" s="72"/>
      <c r="AS516" s="72"/>
    </row>
    <row r="517" spans="1:45" s="84" customFormat="1" ht="15" customHeight="1">
      <c r="A517" s="93"/>
      <c r="AF517" s="171"/>
      <c r="AG517" s="72"/>
      <c r="AH517" s="72"/>
      <c r="AI517" s="72"/>
      <c r="AJ517" s="72"/>
      <c r="AK517" s="72"/>
      <c r="AL517" s="72"/>
      <c r="AM517" s="72"/>
      <c r="AN517" s="72"/>
      <c r="AO517" s="72"/>
      <c r="AP517" s="72"/>
      <c r="AQ517" s="72"/>
      <c r="AR517" s="72"/>
      <c r="AS517" s="72"/>
    </row>
    <row r="518" spans="1:45" s="84" customFormat="1" ht="45" customHeight="1">
      <c r="A518" s="93"/>
      <c r="C518" s="392" t="s">
        <v>314</v>
      </c>
      <c r="D518" s="392"/>
      <c r="E518" s="392"/>
      <c r="F518" s="370"/>
      <c r="G518" s="370"/>
      <c r="H518" s="370"/>
      <c r="I518" s="370"/>
      <c r="J518" s="370"/>
      <c r="K518" s="370"/>
      <c r="L518" s="370"/>
      <c r="M518" s="370"/>
      <c r="N518" s="370"/>
      <c r="O518" s="370"/>
      <c r="P518" s="370"/>
      <c r="Q518" s="370"/>
      <c r="R518" s="370"/>
      <c r="S518" s="370"/>
      <c r="T518" s="370"/>
      <c r="U518" s="370"/>
      <c r="V518" s="370"/>
      <c r="W518" s="370"/>
      <c r="X518" s="370"/>
      <c r="Y518" s="370"/>
      <c r="Z518" s="370"/>
      <c r="AA518" s="370"/>
      <c r="AB518" s="370"/>
      <c r="AC518" s="370"/>
      <c r="AD518" s="370"/>
      <c r="AF518" s="171"/>
      <c r="AG518" s="72">
        <f>SUM(M514:AD514)</f>
        <v>0</v>
      </c>
      <c r="AH518" s="72"/>
      <c r="AI518" s="72"/>
      <c r="AJ518" s="72"/>
      <c r="AK518" s="72"/>
      <c r="AL518" s="72"/>
      <c r="AM518" s="72"/>
      <c r="AN518" s="72"/>
      <c r="AO518" s="72"/>
      <c r="AP518" s="72"/>
      <c r="AQ518" s="72"/>
      <c r="AR518" s="72"/>
      <c r="AS518" s="72"/>
    </row>
    <row r="519" spans="1:45" s="103" customFormat="1" ht="15" customHeight="1">
      <c r="A519" s="93"/>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c r="AA519" s="84"/>
      <c r="AB519" s="84"/>
      <c r="AC519" s="84"/>
      <c r="AD519" s="84"/>
      <c r="AF519" s="171"/>
      <c r="AG519" s="72"/>
      <c r="AH519" s="72"/>
      <c r="AI519" s="72"/>
      <c r="AJ519" s="72"/>
      <c r="AK519" s="72"/>
      <c r="AL519" s="72"/>
      <c r="AM519" s="72"/>
      <c r="AN519" s="72"/>
      <c r="AO519" s="72"/>
      <c r="AP519" s="72"/>
      <c r="AQ519" s="72"/>
      <c r="AR519" s="72"/>
      <c r="AS519" s="72"/>
    </row>
    <row r="520" spans="1:45" s="103" customFormat="1" ht="24" customHeight="1">
      <c r="A520" s="93"/>
      <c r="B520" s="84"/>
      <c r="C520" s="285" t="s">
        <v>17</v>
      </c>
      <c r="D520" s="285"/>
      <c r="E520" s="285"/>
      <c r="F520" s="285"/>
      <c r="G520" s="285"/>
      <c r="H520" s="285"/>
      <c r="I520" s="285"/>
      <c r="J520" s="285"/>
      <c r="K520" s="285"/>
      <c r="L520" s="285"/>
      <c r="M520" s="285"/>
      <c r="N520" s="285"/>
      <c r="O520" s="285"/>
      <c r="P520" s="285"/>
      <c r="Q520" s="285"/>
      <c r="R520" s="285"/>
      <c r="S520" s="285"/>
      <c r="T520" s="285"/>
      <c r="U520" s="285"/>
      <c r="V520" s="285"/>
      <c r="W520" s="285"/>
      <c r="X520" s="285"/>
      <c r="Y520" s="285"/>
      <c r="Z520" s="285"/>
      <c r="AA520" s="285"/>
      <c r="AB520" s="285"/>
      <c r="AC520" s="285"/>
      <c r="AD520" s="285"/>
      <c r="AF520" s="171"/>
      <c r="AG520" s="72"/>
      <c r="AH520" s="72"/>
      <c r="AI520" s="72"/>
      <c r="AJ520" s="72"/>
      <c r="AK520" s="72"/>
      <c r="AL520" s="72"/>
      <c r="AM520" s="72"/>
      <c r="AN520" s="72"/>
      <c r="AO520" s="72"/>
      <c r="AP520" s="72"/>
      <c r="AQ520" s="72"/>
      <c r="AR520" s="72"/>
      <c r="AS520" s="72"/>
    </row>
    <row r="521" spans="1:45" s="103" customFormat="1" ht="60" customHeight="1">
      <c r="A521" s="93"/>
      <c r="B521" s="84"/>
      <c r="C521" s="415"/>
      <c r="D521" s="416"/>
      <c r="E521" s="416"/>
      <c r="F521" s="416"/>
      <c r="G521" s="416"/>
      <c r="H521" s="416"/>
      <c r="I521" s="416"/>
      <c r="J521" s="416"/>
      <c r="K521" s="416"/>
      <c r="L521" s="416"/>
      <c r="M521" s="416"/>
      <c r="N521" s="416"/>
      <c r="O521" s="416"/>
      <c r="P521" s="416"/>
      <c r="Q521" s="416"/>
      <c r="R521" s="416"/>
      <c r="S521" s="416"/>
      <c r="T521" s="416"/>
      <c r="U521" s="416"/>
      <c r="V521" s="416"/>
      <c r="W521" s="416"/>
      <c r="X521" s="416"/>
      <c r="Y521" s="416"/>
      <c r="Z521" s="416"/>
      <c r="AA521" s="416"/>
      <c r="AB521" s="416"/>
      <c r="AC521" s="416"/>
      <c r="AD521" s="417"/>
      <c r="AF521" s="171"/>
      <c r="AG521" s="72"/>
      <c r="AH521" s="72"/>
      <c r="AI521" s="72"/>
      <c r="AJ521" s="72"/>
      <c r="AK521" s="72"/>
      <c r="AL521" s="72"/>
      <c r="AM521" s="72"/>
      <c r="AN521" s="72"/>
      <c r="AO521" s="72"/>
      <c r="AP521" s="72"/>
      <c r="AQ521" s="72"/>
      <c r="AR521" s="72"/>
      <c r="AS521" s="72"/>
    </row>
    <row r="522" spans="1:45" ht="15" customHeight="1"/>
    <row r="523" spans="1:45" ht="15" customHeight="1">
      <c r="B523" s="338" t="str">
        <f>IF(AJ516=0,"","Error: Verificar sumas por fila.")</f>
        <v/>
      </c>
      <c r="C523" s="338"/>
      <c r="D523" s="338"/>
      <c r="E523" s="338"/>
      <c r="F523" s="338"/>
      <c r="G523" s="338"/>
      <c r="H523" s="338"/>
      <c r="I523" s="338"/>
      <c r="J523" s="338"/>
      <c r="K523" s="338"/>
      <c r="L523" s="338"/>
      <c r="M523" s="338"/>
      <c r="N523" s="338"/>
      <c r="O523" s="338"/>
      <c r="P523" s="338"/>
      <c r="Q523" s="338"/>
      <c r="R523" s="338"/>
      <c r="S523" s="338"/>
      <c r="T523" s="338"/>
      <c r="U523" s="338"/>
      <c r="V523" s="338"/>
      <c r="W523" s="338"/>
      <c r="X523" s="338"/>
      <c r="Y523" s="338"/>
      <c r="Z523" s="338"/>
      <c r="AA523" s="338"/>
      <c r="AB523" s="338"/>
      <c r="AC523" s="338"/>
      <c r="AD523" s="338"/>
    </row>
    <row r="524" spans="1:45" ht="15" customHeight="1">
      <c r="B524" s="338" t="str">
        <f>IF(AQ492=0,"","Error: Verificar la consistencia con la pregunta 20.")</f>
        <v/>
      </c>
      <c r="C524" s="338"/>
      <c r="D524" s="338"/>
      <c r="E524" s="338"/>
      <c r="F524" s="338"/>
      <c r="G524" s="338"/>
      <c r="H524" s="338"/>
      <c r="I524" s="338"/>
      <c r="J524" s="338"/>
      <c r="K524" s="338"/>
      <c r="L524" s="338"/>
      <c r="M524" s="338"/>
      <c r="N524" s="338"/>
      <c r="O524" s="338"/>
      <c r="P524" s="338"/>
      <c r="Q524" s="338"/>
      <c r="R524" s="338"/>
      <c r="S524" s="338"/>
      <c r="T524" s="338"/>
      <c r="U524" s="338"/>
      <c r="V524" s="338"/>
      <c r="W524" s="338"/>
      <c r="X524" s="338"/>
      <c r="Y524" s="338"/>
      <c r="Z524" s="338"/>
      <c r="AA524" s="338"/>
      <c r="AB524" s="338"/>
      <c r="AC524" s="338"/>
      <c r="AD524" s="338"/>
    </row>
    <row r="525" spans="1:45" ht="15" customHeight="1">
      <c r="B525" s="338" t="str">
        <f>IF(AL516=0,"","Error: Debe especificar la otra institución.")</f>
        <v/>
      </c>
      <c r="C525" s="338"/>
      <c r="D525" s="338"/>
      <c r="E525" s="338"/>
      <c r="F525" s="338"/>
      <c r="G525" s="338"/>
      <c r="H525" s="338"/>
      <c r="I525" s="338"/>
      <c r="J525" s="338"/>
      <c r="K525" s="338"/>
      <c r="L525" s="338"/>
      <c r="M525" s="338"/>
      <c r="N525" s="338"/>
      <c r="O525" s="338"/>
      <c r="P525" s="338"/>
      <c r="Q525" s="338"/>
      <c r="R525" s="338"/>
      <c r="S525" s="338"/>
      <c r="T525" s="338"/>
      <c r="U525" s="338"/>
      <c r="V525" s="338"/>
      <c r="W525" s="338"/>
      <c r="X525" s="338"/>
      <c r="Y525" s="338"/>
      <c r="Z525" s="338"/>
      <c r="AA525" s="338"/>
      <c r="AB525" s="338"/>
      <c r="AC525" s="338"/>
      <c r="AD525" s="338"/>
    </row>
    <row r="526" spans="1:45" ht="15" customHeight="1">
      <c r="B526" s="279" t="str">
        <f>IF(OR(AG487=AH487,AG487=AI487),"","Error: Debe completar toda la información requerida.")</f>
        <v/>
      </c>
      <c r="C526" s="279"/>
      <c r="D526" s="279"/>
      <c r="E526" s="279"/>
      <c r="F526" s="279"/>
      <c r="G526" s="279"/>
      <c r="H526" s="279"/>
      <c r="I526" s="279"/>
      <c r="J526" s="279"/>
      <c r="K526" s="279"/>
      <c r="L526" s="279"/>
      <c r="M526" s="279"/>
      <c r="N526" s="279"/>
      <c r="O526" s="279"/>
      <c r="P526" s="279"/>
      <c r="Q526" s="279"/>
      <c r="R526" s="279"/>
      <c r="S526" s="279"/>
      <c r="T526" s="279"/>
      <c r="U526" s="279"/>
      <c r="V526" s="279"/>
      <c r="W526" s="279"/>
      <c r="X526" s="279"/>
      <c r="Y526" s="279"/>
      <c r="Z526" s="279"/>
      <c r="AA526" s="279"/>
      <c r="AB526" s="279"/>
      <c r="AC526" s="279"/>
      <c r="AD526" s="279"/>
    </row>
    <row r="527" spans="1:45" ht="15" customHeight="1" thickBot="1"/>
    <row r="528" spans="1:45" ht="15" customHeight="1" thickBot="1">
      <c r="A528" s="77"/>
      <c r="B528" s="328" t="s">
        <v>316</v>
      </c>
      <c r="C528" s="329"/>
      <c r="D528" s="329"/>
      <c r="E528" s="329"/>
      <c r="F528" s="329"/>
      <c r="G528" s="329"/>
      <c r="H528" s="329"/>
      <c r="I528" s="329"/>
      <c r="J528" s="329"/>
      <c r="K528" s="329"/>
      <c r="L528" s="329"/>
      <c r="M528" s="329"/>
      <c r="N528" s="329"/>
      <c r="O528" s="329"/>
      <c r="P528" s="329"/>
      <c r="Q528" s="329"/>
      <c r="R528" s="329"/>
      <c r="S528" s="329"/>
      <c r="T528" s="329"/>
      <c r="U528" s="329"/>
      <c r="V528" s="329"/>
      <c r="W528" s="329"/>
      <c r="X528" s="329"/>
      <c r="Y528" s="329"/>
      <c r="Z528" s="329"/>
      <c r="AA528" s="329"/>
      <c r="AB528" s="329"/>
      <c r="AC528" s="329"/>
      <c r="AD528" s="330"/>
    </row>
    <row r="529" spans="1:45" ht="15" customHeight="1"/>
    <row r="530" spans="1:45" s="84" customFormat="1" ht="36" customHeight="1">
      <c r="A530" s="92" t="s">
        <v>320</v>
      </c>
      <c r="B530" s="340" t="s">
        <v>643</v>
      </c>
      <c r="C530" s="340"/>
      <c r="D530" s="340"/>
      <c r="E530" s="340"/>
      <c r="F530" s="340"/>
      <c r="G530" s="340"/>
      <c r="H530" s="340"/>
      <c r="I530" s="340"/>
      <c r="J530" s="340"/>
      <c r="K530" s="340"/>
      <c r="L530" s="340"/>
      <c r="M530" s="340"/>
      <c r="N530" s="340"/>
      <c r="O530" s="340"/>
      <c r="P530" s="340"/>
      <c r="Q530" s="340"/>
      <c r="R530" s="340"/>
      <c r="S530" s="340"/>
      <c r="T530" s="340"/>
      <c r="U530" s="340"/>
      <c r="V530" s="340"/>
      <c r="W530" s="340"/>
      <c r="X530" s="340"/>
      <c r="Y530" s="340"/>
      <c r="Z530" s="340"/>
      <c r="AA530" s="340"/>
      <c r="AB530" s="340"/>
      <c r="AC530" s="340"/>
      <c r="AD530" s="340"/>
      <c r="AF530" s="171"/>
      <c r="AG530" s="72"/>
      <c r="AH530" s="72"/>
      <c r="AI530" s="72"/>
      <c r="AJ530" s="72"/>
      <c r="AK530" s="72"/>
      <c r="AL530" s="72"/>
      <c r="AM530" s="72"/>
      <c r="AN530" s="72"/>
      <c r="AO530" s="72"/>
      <c r="AP530" s="72"/>
      <c r="AQ530" s="72"/>
      <c r="AR530" s="72"/>
      <c r="AS530" s="72"/>
    </row>
    <row r="531" spans="1:45" s="103" customFormat="1" ht="36" customHeight="1">
      <c r="B531" s="94"/>
      <c r="C531" s="286" t="s">
        <v>317</v>
      </c>
      <c r="D531" s="286"/>
      <c r="E531" s="286"/>
      <c r="F531" s="286"/>
      <c r="G531" s="286"/>
      <c r="H531" s="286"/>
      <c r="I531" s="286"/>
      <c r="J531" s="286"/>
      <c r="K531" s="286"/>
      <c r="L531" s="286"/>
      <c r="M531" s="286"/>
      <c r="N531" s="286"/>
      <c r="O531" s="286"/>
      <c r="P531" s="286"/>
      <c r="Q531" s="286"/>
      <c r="R531" s="286"/>
      <c r="S531" s="286"/>
      <c r="T531" s="286"/>
      <c r="U531" s="286"/>
      <c r="V531" s="286"/>
      <c r="W531" s="286"/>
      <c r="X531" s="286"/>
      <c r="Y531" s="286"/>
      <c r="Z531" s="286"/>
      <c r="AA531" s="286"/>
      <c r="AB531" s="286"/>
      <c r="AC531" s="286"/>
      <c r="AD531" s="286"/>
      <c r="AF531" s="171"/>
      <c r="AG531" s="72"/>
      <c r="AH531" s="72"/>
      <c r="AI531" s="72"/>
      <c r="AJ531" s="72"/>
      <c r="AK531" s="72"/>
      <c r="AL531" s="72"/>
      <c r="AM531" s="72"/>
      <c r="AN531" s="72"/>
      <c r="AO531" s="72"/>
      <c r="AP531" s="72"/>
      <c r="AQ531" s="72"/>
      <c r="AR531" s="72"/>
      <c r="AS531" s="72"/>
    </row>
    <row r="532" spans="1:45" s="103" customFormat="1" ht="15" customHeight="1">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F532" s="171"/>
      <c r="AG532" s="72" t="s">
        <v>761</v>
      </c>
      <c r="AH532" s="72" t="s">
        <v>762</v>
      </c>
      <c r="AI532" s="72"/>
      <c r="AJ532" s="72"/>
      <c r="AK532" s="72"/>
      <c r="AL532" s="72"/>
      <c r="AM532" s="72"/>
      <c r="AN532" s="72"/>
      <c r="AO532" s="72"/>
      <c r="AP532" s="72"/>
      <c r="AQ532" s="72"/>
      <c r="AR532" s="72"/>
      <c r="AS532" s="72"/>
    </row>
    <row r="533" spans="1:45" s="103" customFormat="1" ht="48" customHeight="1">
      <c r="B533" s="72"/>
      <c r="C533" s="345" t="s">
        <v>318</v>
      </c>
      <c r="D533" s="346"/>
      <c r="E533" s="346"/>
      <c r="F533" s="346"/>
      <c r="G533" s="346"/>
      <c r="H533" s="346"/>
      <c r="I533" s="346"/>
      <c r="J533" s="346"/>
      <c r="K533" s="346"/>
      <c r="L533" s="347"/>
      <c r="M533" s="313" t="s">
        <v>319</v>
      </c>
      <c r="N533" s="313"/>
      <c r="O533" s="313"/>
      <c r="P533" s="313"/>
      <c r="Q533" s="313"/>
      <c r="R533" s="313"/>
      <c r="S533" s="313"/>
      <c r="T533" s="313"/>
      <c r="U533" s="313"/>
      <c r="V533" s="313"/>
      <c r="W533" s="313"/>
      <c r="X533" s="313"/>
      <c r="Y533" s="313"/>
      <c r="Z533" s="313"/>
      <c r="AA533" s="313"/>
      <c r="AB533" s="313"/>
      <c r="AC533" s="313"/>
      <c r="AD533" s="313"/>
      <c r="AF533" s="171"/>
      <c r="AG533" s="72">
        <f>COUNTBLANK(M535:AD535)</f>
        <v>18</v>
      </c>
      <c r="AH533" s="72">
        <v>18</v>
      </c>
      <c r="AI533" s="72"/>
      <c r="AJ533" s="72"/>
      <c r="AK533" s="72"/>
      <c r="AL533" s="72"/>
      <c r="AM533" s="72"/>
      <c r="AN533" s="72"/>
      <c r="AO533" s="72"/>
      <c r="AP533" s="72"/>
      <c r="AQ533" s="72"/>
      <c r="AR533" s="72"/>
      <c r="AS533" s="72"/>
    </row>
    <row r="534" spans="1:45" s="103" customFormat="1" ht="15" customHeight="1">
      <c r="B534" s="72"/>
      <c r="C534" s="412"/>
      <c r="D534" s="413"/>
      <c r="E534" s="413"/>
      <c r="F534" s="413"/>
      <c r="G534" s="413"/>
      <c r="H534" s="413"/>
      <c r="I534" s="413"/>
      <c r="J534" s="413"/>
      <c r="K534" s="413"/>
      <c r="L534" s="414"/>
      <c r="M534" s="313" t="s">
        <v>177</v>
      </c>
      <c r="N534" s="313"/>
      <c r="O534" s="313"/>
      <c r="P534" s="313"/>
      <c r="Q534" s="313"/>
      <c r="R534" s="313"/>
      <c r="S534" s="312" t="s">
        <v>178</v>
      </c>
      <c r="T534" s="312"/>
      <c r="U534" s="312"/>
      <c r="V534" s="312"/>
      <c r="W534" s="312"/>
      <c r="X534" s="312"/>
      <c r="Y534" s="312" t="s">
        <v>179</v>
      </c>
      <c r="Z534" s="312"/>
      <c r="AA534" s="312"/>
      <c r="AB534" s="312"/>
      <c r="AC534" s="312"/>
      <c r="AD534" s="312"/>
      <c r="AF534" s="171"/>
      <c r="AG534" s="72" t="s">
        <v>177</v>
      </c>
      <c r="AH534" s="72" t="s">
        <v>763</v>
      </c>
      <c r="AI534" s="72" t="s">
        <v>764</v>
      </c>
      <c r="AJ534" s="72" t="s">
        <v>765</v>
      </c>
      <c r="AK534" s="72"/>
      <c r="AL534" s="72" t="s">
        <v>772</v>
      </c>
      <c r="AM534" s="72" t="s">
        <v>5575</v>
      </c>
      <c r="AN534" s="72"/>
      <c r="AO534" s="72"/>
      <c r="AP534" s="72"/>
      <c r="AQ534" s="72"/>
      <c r="AR534" s="72"/>
      <c r="AS534" s="72"/>
    </row>
    <row r="535" spans="1:45" s="103" customFormat="1" ht="15" customHeight="1">
      <c r="B535" s="72"/>
      <c r="C535" s="303"/>
      <c r="D535" s="227"/>
      <c r="E535" s="227"/>
      <c r="F535" s="227"/>
      <c r="G535" s="227"/>
      <c r="H535" s="227"/>
      <c r="I535" s="227"/>
      <c r="J535" s="227"/>
      <c r="K535" s="227"/>
      <c r="L535" s="304"/>
      <c r="M535" s="303"/>
      <c r="N535" s="227"/>
      <c r="O535" s="227"/>
      <c r="P535" s="227"/>
      <c r="Q535" s="227"/>
      <c r="R535" s="227"/>
      <c r="S535" s="303"/>
      <c r="T535" s="227"/>
      <c r="U535" s="227"/>
      <c r="V535" s="227"/>
      <c r="W535" s="227"/>
      <c r="X535" s="227"/>
      <c r="Y535" s="370"/>
      <c r="Z535" s="370"/>
      <c r="AA535" s="370"/>
      <c r="AB535" s="370"/>
      <c r="AC535" s="370"/>
      <c r="AD535" s="370"/>
      <c r="AF535" s="171"/>
      <c r="AG535" s="72">
        <f>M535</f>
        <v>0</v>
      </c>
      <c r="AH535" s="72">
        <f>COUNTIF(S535:AD535,"NS")</f>
        <v>0</v>
      </c>
      <c r="AI535" s="72">
        <f>SUM(S535:AD535)</f>
        <v>0</v>
      </c>
      <c r="AJ535" s="126">
        <f>IF($AG$533=18,0,IF(OR(AND(AG535=0,AH535&gt;0),AND(AG535="NS",AI535&gt;0),AND(AG535="NS",AH535=0,AI535=0)),1,IF(OR(AND(AG535&gt;0,AH535=2),AND(AG535="NS",AH535=2),AND(AG535="NS",AI535=0,AH535&gt;0),AG535=AI535),0,1)))</f>
        <v>0</v>
      </c>
      <c r="AK535" s="72"/>
      <c r="AL535" s="72">
        <f>IF(OR(AND(C535=1,COUNTA(M535:AD535)=0),AND(C535="",COUNTA(M535:AD535)&gt;=1)),1,0)</f>
        <v>0</v>
      </c>
      <c r="AM535" s="72">
        <f>IF(AND(C535&gt;1,COUNTA(M535:AD535)&gt;=1),1,0)</f>
        <v>0</v>
      </c>
      <c r="AN535" s="72"/>
      <c r="AO535" s="72"/>
      <c r="AP535" s="72"/>
      <c r="AQ535" s="72"/>
      <c r="AR535" s="72"/>
      <c r="AS535" s="72"/>
    </row>
    <row r="536" spans="1:45" s="103" customFormat="1" ht="15" customHeight="1">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F536" s="171"/>
      <c r="AG536" s="72"/>
      <c r="AH536" s="72"/>
      <c r="AI536" s="72"/>
      <c r="AJ536" s="72"/>
      <c r="AK536" s="72"/>
      <c r="AL536" s="72"/>
      <c r="AM536" s="72"/>
      <c r="AN536" s="72"/>
      <c r="AO536" s="72"/>
      <c r="AP536" s="72"/>
      <c r="AQ536" s="72"/>
      <c r="AR536" s="72"/>
      <c r="AS536" s="72"/>
    </row>
    <row r="537" spans="1:45" s="103" customFormat="1" ht="24" customHeight="1">
      <c r="A537" s="138"/>
      <c r="B537" s="107"/>
      <c r="C537" s="317" t="s">
        <v>17</v>
      </c>
      <c r="D537" s="317"/>
      <c r="E537" s="317"/>
      <c r="F537" s="317"/>
      <c r="G537" s="317"/>
      <c r="H537" s="317"/>
      <c r="I537" s="317"/>
      <c r="J537" s="317"/>
      <c r="K537" s="317"/>
      <c r="L537" s="317"/>
      <c r="M537" s="317"/>
      <c r="N537" s="317"/>
      <c r="O537" s="317"/>
      <c r="P537" s="317"/>
      <c r="Q537" s="317"/>
      <c r="R537" s="317"/>
      <c r="S537" s="317"/>
      <c r="T537" s="317"/>
      <c r="U537" s="317"/>
      <c r="V537" s="317"/>
      <c r="W537" s="317"/>
      <c r="X537" s="317"/>
      <c r="Y537" s="317"/>
      <c r="Z537" s="317"/>
      <c r="AA537" s="317"/>
      <c r="AB537" s="317"/>
      <c r="AC537" s="317"/>
      <c r="AD537" s="317"/>
      <c r="AF537" s="171"/>
      <c r="AG537" s="72"/>
      <c r="AH537" s="72"/>
      <c r="AI537" s="72"/>
      <c r="AJ537" s="72"/>
      <c r="AK537" s="72"/>
      <c r="AL537" s="72"/>
      <c r="AM537" s="72"/>
      <c r="AN537" s="72"/>
      <c r="AO537" s="72"/>
      <c r="AP537" s="72"/>
      <c r="AQ537" s="72"/>
      <c r="AR537" s="72"/>
      <c r="AS537" s="72"/>
    </row>
    <row r="538" spans="1:45" s="103" customFormat="1" ht="60" customHeight="1">
      <c r="A538" s="138"/>
      <c r="B538" s="107"/>
      <c r="C538" s="356"/>
      <c r="D538" s="357"/>
      <c r="E538" s="357"/>
      <c r="F538" s="357"/>
      <c r="G538" s="357"/>
      <c r="H538" s="357"/>
      <c r="I538" s="357"/>
      <c r="J538" s="357"/>
      <c r="K538" s="357"/>
      <c r="L538" s="357"/>
      <c r="M538" s="357"/>
      <c r="N538" s="357"/>
      <c r="O538" s="357"/>
      <c r="P538" s="357"/>
      <c r="Q538" s="357"/>
      <c r="R538" s="357"/>
      <c r="S538" s="357"/>
      <c r="T538" s="357"/>
      <c r="U538" s="357"/>
      <c r="V538" s="357"/>
      <c r="W538" s="357"/>
      <c r="X538" s="357"/>
      <c r="Y538" s="357"/>
      <c r="Z538" s="357"/>
      <c r="AA538" s="357"/>
      <c r="AB538" s="357"/>
      <c r="AC538" s="357"/>
      <c r="AD538" s="358"/>
      <c r="AF538" s="171"/>
      <c r="AG538" s="72"/>
      <c r="AH538" s="72"/>
      <c r="AI538" s="72"/>
      <c r="AJ538" s="72"/>
      <c r="AK538" s="72"/>
      <c r="AL538" s="72"/>
      <c r="AM538" s="72"/>
      <c r="AN538" s="72"/>
      <c r="AO538" s="72"/>
      <c r="AP538" s="72"/>
      <c r="AQ538" s="72"/>
      <c r="AR538" s="72"/>
      <c r="AS538" s="72"/>
    </row>
    <row r="539" spans="1:45" ht="15" customHeight="1"/>
    <row r="540" spans="1:45" ht="15" customHeight="1">
      <c r="B540" s="354" t="str">
        <f>IF(AJ535=0,"","Error: Verificar sumas por fila.")</f>
        <v/>
      </c>
      <c r="C540" s="354"/>
      <c r="D540" s="354"/>
      <c r="E540" s="354"/>
      <c r="F540" s="354"/>
      <c r="G540" s="354"/>
      <c r="H540" s="354"/>
      <c r="I540" s="354"/>
      <c r="J540" s="354"/>
      <c r="K540" s="354"/>
      <c r="L540" s="354"/>
      <c r="M540" s="354"/>
      <c r="N540" s="354"/>
      <c r="O540" s="354"/>
      <c r="P540" s="354"/>
      <c r="Q540" s="354"/>
      <c r="R540" s="354"/>
      <c r="S540" s="354"/>
      <c r="T540" s="354"/>
      <c r="U540" s="354"/>
      <c r="V540" s="354"/>
      <c r="W540" s="354"/>
      <c r="X540" s="354"/>
      <c r="Y540" s="354"/>
      <c r="Z540" s="354"/>
      <c r="AA540" s="354"/>
      <c r="AB540" s="354"/>
      <c r="AC540" s="354"/>
      <c r="AD540" s="354"/>
    </row>
    <row r="541" spans="1:45" ht="15" customHeight="1">
      <c r="B541" s="354" t="str">
        <f>IF(AM535=0,"","Error: Verificar el codigo 2,3 o 9.")</f>
        <v/>
      </c>
      <c r="C541" s="354"/>
      <c r="D541" s="354"/>
      <c r="E541" s="354"/>
      <c r="F541" s="354"/>
      <c r="G541" s="354"/>
      <c r="H541" s="354"/>
      <c r="I541" s="354"/>
      <c r="J541" s="354"/>
      <c r="K541" s="354"/>
      <c r="L541" s="354"/>
      <c r="M541" s="354"/>
      <c r="N541" s="354"/>
      <c r="O541" s="354"/>
      <c r="P541" s="354"/>
      <c r="Q541" s="354"/>
      <c r="R541" s="354"/>
      <c r="S541" s="354"/>
      <c r="T541" s="354"/>
      <c r="U541" s="354"/>
      <c r="V541" s="354"/>
      <c r="W541" s="354"/>
      <c r="X541" s="354"/>
      <c r="Y541" s="354"/>
      <c r="Z541" s="354"/>
      <c r="AA541" s="354"/>
      <c r="AB541" s="354"/>
      <c r="AC541" s="354"/>
      <c r="AD541" s="354"/>
    </row>
    <row r="542" spans="1:45" ht="15" customHeight="1">
      <c r="B542" s="279" t="str">
        <f>IF(AL535=0,"","Error: Debe completar toda la información requerida.")</f>
        <v/>
      </c>
      <c r="C542" s="279"/>
      <c r="D542" s="279"/>
      <c r="E542" s="279"/>
      <c r="F542" s="279"/>
      <c r="G542" s="279"/>
      <c r="H542" s="279"/>
      <c r="I542" s="279"/>
      <c r="J542" s="279"/>
      <c r="K542" s="279"/>
      <c r="L542" s="279"/>
      <c r="M542" s="279"/>
      <c r="N542" s="279"/>
      <c r="O542" s="279"/>
      <c r="P542" s="279"/>
      <c r="Q542" s="279"/>
      <c r="R542" s="279"/>
      <c r="S542" s="279"/>
      <c r="T542" s="279"/>
      <c r="U542" s="279"/>
      <c r="V542" s="279"/>
      <c r="W542" s="279"/>
      <c r="X542" s="279"/>
      <c r="Y542" s="279"/>
      <c r="Z542" s="279"/>
      <c r="AA542" s="279"/>
      <c r="AB542" s="279"/>
      <c r="AC542" s="279"/>
      <c r="AD542" s="279"/>
    </row>
    <row r="543" spans="1:45" ht="15" customHeight="1"/>
    <row r="544" spans="1:45" ht="15" customHeight="1"/>
    <row r="545" spans="1:45" s="103" customFormat="1" ht="24" customHeight="1">
      <c r="A545" s="92" t="s">
        <v>339</v>
      </c>
      <c r="B545" s="311" t="s">
        <v>321</v>
      </c>
      <c r="C545" s="311"/>
      <c r="D545" s="311"/>
      <c r="E545" s="311"/>
      <c r="F545" s="311"/>
      <c r="G545" s="311"/>
      <c r="H545" s="311"/>
      <c r="I545" s="311"/>
      <c r="J545" s="311"/>
      <c r="K545" s="311"/>
      <c r="L545" s="311"/>
      <c r="M545" s="311"/>
      <c r="N545" s="311"/>
      <c r="O545" s="311"/>
      <c r="P545" s="311"/>
      <c r="Q545" s="311"/>
      <c r="R545" s="311"/>
      <c r="S545" s="311"/>
      <c r="T545" s="311"/>
      <c r="U545" s="311"/>
      <c r="V545" s="311"/>
      <c r="W545" s="311"/>
      <c r="X545" s="311"/>
      <c r="Y545" s="311"/>
      <c r="Z545" s="311"/>
      <c r="AA545" s="311"/>
      <c r="AB545" s="311"/>
      <c r="AC545" s="311"/>
      <c r="AD545" s="311"/>
      <c r="AF545" s="171"/>
      <c r="AG545" s="72"/>
      <c r="AH545" s="72"/>
      <c r="AI545" s="72"/>
      <c r="AJ545" s="72"/>
      <c r="AK545" s="72"/>
      <c r="AL545" s="72"/>
      <c r="AM545" s="72"/>
      <c r="AN545" s="72"/>
      <c r="AO545" s="72"/>
      <c r="AP545" s="72"/>
      <c r="AQ545" s="72"/>
      <c r="AR545" s="72"/>
      <c r="AS545" s="72"/>
    </row>
    <row r="546" spans="1:45" s="103" customFormat="1" ht="24" customHeight="1">
      <c r="A546" s="108"/>
      <c r="B546" s="72"/>
      <c r="C546" s="411" t="s">
        <v>322</v>
      </c>
      <c r="D546" s="411"/>
      <c r="E546" s="411"/>
      <c r="F546" s="411"/>
      <c r="G546" s="411"/>
      <c r="H546" s="411"/>
      <c r="I546" s="411"/>
      <c r="J546" s="411"/>
      <c r="K546" s="411"/>
      <c r="L546" s="411"/>
      <c r="M546" s="411"/>
      <c r="N546" s="411"/>
      <c r="O546" s="411"/>
      <c r="P546" s="411"/>
      <c r="Q546" s="411"/>
      <c r="R546" s="411"/>
      <c r="S546" s="411"/>
      <c r="T546" s="411"/>
      <c r="U546" s="411"/>
      <c r="V546" s="411"/>
      <c r="W546" s="411"/>
      <c r="X546" s="411"/>
      <c r="Y546" s="411"/>
      <c r="Z546" s="411"/>
      <c r="AA546" s="411"/>
      <c r="AB546" s="411"/>
      <c r="AC546" s="411"/>
      <c r="AD546" s="411"/>
      <c r="AF546" s="171"/>
      <c r="AG546" s="72"/>
      <c r="AH546" s="72"/>
      <c r="AI546" s="72"/>
      <c r="AJ546" s="72"/>
      <c r="AK546" s="72"/>
      <c r="AL546" s="72"/>
      <c r="AM546" s="72"/>
    </row>
    <row r="547" spans="1:45" s="103" customFormat="1" ht="36" customHeight="1">
      <c r="A547" s="108"/>
      <c r="B547" s="72"/>
      <c r="C547" s="285" t="s">
        <v>323</v>
      </c>
      <c r="D547" s="285"/>
      <c r="E547" s="285"/>
      <c r="F547" s="285"/>
      <c r="G547" s="285"/>
      <c r="H547" s="285"/>
      <c r="I547" s="285"/>
      <c r="J547" s="285"/>
      <c r="K547" s="285"/>
      <c r="L547" s="285"/>
      <c r="M547" s="285"/>
      <c r="N547" s="285"/>
      <c r="O547" s="285"/>
      <c r="P547" s="285"/>
      <c r="Q547" s="285"/>
      <c r="R547" s="285"/>
      <c r="S547" s="285"/>
      <c r="T547" s="285"/>
      <c r="U547" s="285"/>
      <c r="V547" s="285"/>
      <c r="W547" s="285"/>
      <c r="X547" s="285"/>
      <c r="Y547" s="285"/>
      <c r="Z547" s="285"/>
      <c r="AA547" s="285"/>
      <c r="AB547" s="285"/>
      <c r="AC547" s="285"/>
      <c r="AD547" s="285"/>
      <c r="AF547" s="171"/>
      <c r="AG547" s="72"/>
      <c r="AH547" s="72"/>
      <c r="AI547" s="72"/>
      <c r="AJ547" s="72"/>
      <c r="AK547" s="72"/>
      <c r="AL547" s="72"/>
      <c r="AM547" s="72"/>
    </row>
    <row r="548" spans="1:45" s="103" customFormat="1" ht="36" customHeight="1">
      <c r="A548" s="84"/>
      <c r="B548" s="84"/>
      <c r="C548" s="285" t="s">
        <v>324</v>
      </c>
      <c r="D548" s="285"/>
      <c r="E548" s="285"/>
      <c r="F548" s="285"/>
      <c r="G548" s="285"/>
      <c r="H548" s="285"/>
      <c r="I548" s="285"/>
      <c r="J548" s="285"/>
      <c r="K548" s="285"/>
      <c r="L548" s="285"/>
      <c r="M548" s="285"/>
      <c r="N548" s="285"/>
      <c r="O548" s="285"/>
      <c r="P548" s="285"/>
      <c r="Q548" s="285"/>
      <c r="R548" s="285"/>
      <c r="S548" s="285"/>
      <c r="T548" s="285"/>
      <c r="U548" s="285"/>
      <c r="V548" s="285"/>
      <c r="W548" s="285"/>
      <c r="X548" s="285"/>
      <c r="Y548" s="285"/>
      <c r="Z548" s="285"/>
      <c r="AA548" s="285"/>
      <c r="AB548" s="285"/>
      <c r="AC548" s="285"/>
      <c r="AD548" s="285"/>
      <c r="AF548" s="171"/>
      <c r="AG548" s="72"/>
      <c r="AH548" s="72"/>
      <c r="AI548" s="72"/>
      <c r="AJ548" s="72"/>
      <c r="AK548" s="72"/>
      <c r="AL548" s="72"/>
      <c r="AM548" s="72"/>
    </row>
    <row r="549" spans="1:45" s="103" customFormat="1" ht="15" customHeight="1">
      <c r="A549" s="108"/>
      <c r="B549" s="72"/>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F549" s="171"/>
      <c r="AG549" s="72" t="s">
        <v>761</v>
      </c>
      <c r="AH549" s="72" t="s">
        <v>762</v>
      </c>
      <c r="AI549" s="72" t="s">
        <v>776</v>
      </c>
      <c r="AJ549" s="72"/>
      <c r="AK549" s="72"/>
      <c r="AL549" s="72"/>
      <c r="AM549" s="72"/>
      <c r="AO549" s="103" t="s">
        <v>784</v>
      </c>
    </row>
    <row r="550" spans="1:45" s="103" customFormat="1" ht="15" customHeight="1">
      <c r="A550" s="108"/>
      <c r="B550" s="72"/>
      <c r="C550" s="313" t="s">
        <v>325</v>
      </c>
      <c r="D550" s="419"/>
      <c r="E550" s="419"/>
      <c r="F550" s="419"/>
      <c r="G550" s="419"/>
      <c r="H550" s="419"/>
      <c r="I550" s="419"/>
      <c r="J550" s="419"/>
      <c r="K550" s="419"/>
      <c r="L550" s="419"/>
      <c r="M550" s="313" t="s">
        <v>326</v>
      </c>
      <c r="N550" s="313"/>
      <c r="O550" s="313"/>
      <c r="P550" s="313"/>
      <c r="Q550" s="313"/>
      <c r="R550" s="313"/>
      <c r="S550" s="313"/>
      <c r="T550" s="313"/>
      <c r="U550" s="313"/>
      <c r="V550" s="313"/>
      <c r="W550" s="313"/>
      <c r="X550" s="313"/>
      <c r="Y550" s="313"/>
      <c r="Z550" s="313"/>
      <c r="AA550" s="313"/>
      <c r="AB550" s="313"/>
      <c r="AC550" s="313"/>
      <c r="AD550" s="313"/>
      <c r="AF550" s="171"/>
      <c r="AG550" s="72">
        <f>COUNTBLANK(M552:AD563)</f>
        <v>216</v>
      </c>
      <c r="AH550" s="72">
        <v>216</v>
      </c>
      <c r="AI550" s="72">
        <v>180</v>
      </c>
      <c r="AJ550" s="72"/>
      <c r="AK550" s="72"/>
      <c r="AL550" s="72"/>
      <c r="AM550" s="72"/>
      <c r="AO550" s="103" t="s">
        <v>177</v>
      </c>
      <c r="AP550" s="103" t="s">
        <v>178</v>
      </c>
      <c r="AQ550" s="103" t="s">
        <v>179</v>
      </c>
    </row>
    <row r="551" spans="1:45" s="103" customFormat="1" ht="15" customHeight="1">
      <c r="A551" s="108"/>
      <c r="B551" s="72"/>
      <c r="C551" s="419"/>
      <c r="D551" s="419"/>
      <c r="E551" s="419"/>
      <c r="F551" s="419"/>
      <c r="G551" s="419"/>
      <c r="H551" s="419"/>
      <c r="I551" s="419"/>
      <c r="J551" s="419"/>
      <c r="K551" s="419"/>
      <c r="L551" s="419"/>
      <c r="M551" s="404" t="s">
        <v>177</v>
      </c>
      <c r="N551" s="405"/>
      <c r="O551" s="405"/>
      <c r="P551" s="405"/>
      <c r="Q551" s="405"/>
      <c r="R551" s="405"/>
      <c r="S551" s="406" t="s">
        <v>178</v>
      </c>
      <c r="T551" s="407"/>
      <c r="U551" s="407"/>
      <c r="V551" s="407"/>
      <c r="W551" s="407"/>
      <c r="X551" s="407"/>
      <c r="Y551" s="406" t="s">
        <v>179</v>
      </c>
      <c r="Z551" s="407"/>
      <c r="AA551" s="407"/>
      <c r="AB551" s="407"/>
      <c r="AC551" s="407"/>
      <c r="AD551" s="407"/>
      <c r="AF551" s="171"/>
      <c r="AG551" s="72" t="s">
        <v>177</v>
      </c>
      <c r="AH551" s="72" t="s">
        <v>763</v>
      </c>
      <c r="AI551" s="72" t="s">
        <v>764</v>
      </c>
      <c r="AJ551" s="72" t="s">
        <v>765</v>
      </c>
      <c r="AK551" s="72"/>
      <c r="AL551" s="72" t="s">
        <v>773</v>
      </c>
      <c r="AM551" s="72"/>
      <c r="AN551" s="103" t="s">
        <v>177</v>
      </c>
      <c r="AO551" s="103">
        <f>M535</f>
        <v>0</v>
      </c>
      <c r="AP551" s="103">
        <f>S535</f>
        <v>0</v>
      </c>
      <c r="AQ551" s="103">
        <f>Y535</f>
        <v>0</v>
      </c>
    </row>
    <row r="552" spans="1:45" s="103" customFormat="1" ht="15" customHeight="1">
      <c r="A552" s="108"/>
      <c r="B552" s="72"/>
      <c r="C552" s="134" t="s">
        <v>26</v>
      </c>
      <c r="D552" s="385" t="s">
        <v>327</v>
      </c>
      <c r="E552" s="385"/>
      <c r="F552" s="385"/>
      <c r="G552" s="385"/>
      <c r="H552" s="385"/>
      <c r="I552" s="385"/>
      <c r="J552" s="385"/>
      <c r="K552" s="385"/>
      <c r="L552" s="385"/>
      <c r="M552" s="370"/>
      <c r="N552" s="370"/>
      <c r="O552" s="370"/>
      <c r="P552" s="370"/>
      <c r="Q552" s="370"/>
      <c r="R552" s="370"/>
      <c r="S552" s="370"/>
      <c r="T552" s="370"/>
      <c r="U552" s="370"/>
      <c r="V552" s="370"/>
      <c r="W552" s="370"/>
      <c r="X552" s="370"/>
      <c r="Y552" s="370"/>
      <c r="Z552" s="370"/>
      <c r="AA552" s="370"/>
      <c r="AB552" s="370"/>
      <c r="AC552" s="370"/>
      <c r="AD552" s="370"/>
      <c r="AF552" s="171"/>
      <c r="AG552" s="72">
        <f>M552</f>
        <v>0</v>
      </c>
      <c r="AH552" s="72">
        <f>COUNTIF(S552:AD552,"NS")</f>
        <v>0</v>
      </c>
      <c r="AI552" s="72">
        <f>SUM(S552:AD552)</f>
        <v>0</v>
      </c>
      <c r="AJ552" s="72">
        <f>IF($AG$550=216,0,IF(OR(AND(AG552=0,AH552&gt;0),AND(AG552="NS",AI552&gt;0),AND(AG552="NS",AH552=0,AI552=0)),1,IF(OR(AND(AG552&gt;0,AH552=2),AND(AG552="NS",AH552=2),AND(AG552="NS",AI552=0,AH552&gt;0),AG552=AI552),0,1)))</f>
        <v>0</v>
      </c>
      <c r="AK552" s="72"/>
      <c r="AL552" s="72"/>
      <c r="AM552" s="72"/>
      <c r="AN552" s="103" t="s">
        <v>764</v>
      </c>
      <c r="AO552" s="103">
        <f>SUM(M552:R563)</f>
        <v>0</v>
      </c>
      <c r="AP552" s="103">
        <f>SUM(S552:X563)</f>
        <v>0</v>
      </c>
      <c r="AQ552" s="103">
        <f>SUM(Y552:AD563)</f>
        <v>0</v>
      </c>
    </row>
    <row r="553" spans="1:45" s="103" customFormat="1" ht="15" customHeight="1">
      <c r="A553" s="108"/>
      <c r="B553" s="72"/>
      <c r="C553" s="135" t="s">
        <v>27</v>
      </c>
      <c r="D553" s="385" t="s">
        <v>328</v>
      </c>
      <c r="E553" s="385"/>
      <c r="F553" s="385"/>
      <c r="G553" s="385"/>
      <c r="H553" s="385"/>
      <c r="I553" s="385"/>
      <c r="J553" s="385"/>
      <c r="K553" s="385"/>
      <c r="L553" s="385"/>
      <c r="M553" s="370"/>
      <c r="N553" s="370"/>
      <c r="O553" s="370"/>
      <c r="P553" s="370"/>
      <c r="Q553" s="370"/>
      <c r="R553" s="370"/>
      <c r="S553" s="370"/>
      <c r="T553" s="370"/>
      <c r="U553" s="370"/>
      <c r="V553" s="370"/>
      <c r="W553" s="370"/>
      <c r="X553" s="370"/>
      <c r="Y553" s="370"/>
      <c r="Z553" s="370"/>
      <c r="AA553" s="370"/>
      <c r="AB553" s="370"/>
      <c r="AC553" s="370"/>
      <c r="AD553" s="370"/>
      <c r="AF553" s="171"/>
      <c r="AG553" s="72">
        <f t="shared" ref="AG553:AG563" si="45">M553</f>
        <v>0</v>
      </c>
      <c r="AH553" s="72">
        <f t="shared" ref="AH553:AH563" si="46">COUNTIF(S553:AD553,"NS")</f>
        <v>0</v>
      </c>
      <c r="AI553" s="72">
        <f t="shared" ref="AI553:AI563" si="47">SUM(S553:AD553)</f>
        <v>0</v>
      </c>
      <c r="AJ553" s="72">
        <f t="shared" ref="AJ553:AJ563" si="48">IF($AG$550=216,0,IF(OR(AND(AG553=0,AH553&gt;0),AND(AG553="NS",AI553&gt;0),AND(AG553="NS",AH553=0,AI553=0)),1,IF(OR(AND(AG553&gt;0,AH553=2),AND(AG553="NS",AH553=2),AND(AG553="NS",AI553=0,AH553&gt;0),AG553=AI553),0,1)))</f>
        <v>0</v>
      </c>
      <c r="AK553" s="72"/>
      <c r="AL553" s="72"/>
      <c r="AM553" s="72"/>
      <c r="AN553" s="103" t="s">
        <v>763</v>
      </c>
      <c r="AO553" s="103">
        <f>COUNTIF(M552:R563,"NS")</f>
        <v>0</v>
      </c>
      <c r="AP553" s="103">
        <f>COUNTIF(S552:X563,"NS")</f>
        <v>0</v>
      </c>
      <c r="AQ553" s="103">
        <f>COUNTIF(Y552:AD563,"NS")</f>
        <v>0</v>
      </c>
    </row>
    <row r="554" spans="1:45" s="103" customFormat="1" ht="15" customHeight="1">
      <c r="A554" s="108"/>
      <c r="B554" s="72"/>
      <c r="C554" s="135" t="s">
        <v>28</v>
      </c>
      <c r="D554" s="385" t="s">
        <v>329</v>
      </c>
      <c r="E554" s="385"/>
      <c r="F554" s="385"/>
      <c r="G554" s="385"/>
      <c r="H554" s="385"/>
      <c r="I554" s="385"/>
      <c r="J554" s="385"/>
      <c r="K554" s="385"/>
      <c r="L554" s="385"/>
      <c r="M554" s="370"/>
      <c r="N554" s="370"/>
      <c r="O554" s="370"/>
      <c r="P554" s="370"/>
      <c r="Q554" s="370"/>
      <c r="R554" s="370"/>
      <c r="S554" s="370"/>
      <c r="T554" s="370"/>
      <c r="U554" s="370"/>
      <c r="V554" s="370"/>
      <c r="W554" s="370"/>
      <c r="X554" s="370"/>
      <c r="Y554" s="370"/>
      <c r="Z554" s="370"/>
      <c r="AA554" s="370"/>
      <c r="AB554" s="370"/>
      <c r="AC554" s="370"/>
      <c r="AD554" s="370"/>
      <c r="AF554" s="171"/>
      <c r="AG554" s="72">
        <f t="shared" si="45"/>
        <v>0</v>
      </c>
      <c r="AH554" s="72">
        <f t="shared" si="46"/>
        <v>0</v>
      </c>
      <c r="AI554" s="72">
        <f t="shared" si="47"/>
        <v>0</v>
      </c>
      <c r="AJ554" s="72">
        <f t="shared" si="48"/>
        <v>0</v>
      </c>
      <c r="AK554" s="72"/>
      <c r="AL554" s="72"/>
      <c r="AM554" s="72"/>
      <c r="AN554" s="103" t="s">
        <v>765</v>
      </c>
      <c r="AO554" s="136">
        <f>IF($AG$550=$AH$550, 0, IF(OR(AND(AO551 =0, AO553 &gt;0), AND(AO551 ="NS", AO552&gt;0), AND(AO551 ="NS", AO552 =0, AO553=0), AND(AO551="NA", AO552&lt;&gt;"NA"), AND(AO551&lt;&gt;"NA", AO552="NA")  ), 1, IF(OR(AND(AO553&gt;=2, AO552&lt;AO551), AND(AO551="NS", AO552=0, AO553&gt;0), AO552&gt;=AO551 ), 0, 1)))</f>
        <v>0</v>
      </c>
      <c r="AP554" s="136">
        <f t="shared" ref="AP554:AQ554" si="49">IF($AG$550=$AH$550, 0, IF(OR(AND(AP551 =0, AP553 &gt;0), AND(AP551 ="NS", AP552&gt;0), AND(AP551 ="NS", AP552 =0, AP553=0), AND(AP551="NA", AP552&lt;&gt;"NA"), AND(AP551&lt;&gt;"NA", AP552="NA")  ), 1, IF(OR(AND(AP553&gt;=2, AP552&lt;AP551), AND(AP551="NS", AP552=0, AP553&gt;0), AP552&gt;=AP551 ), 0, 1)))</f>
        <v>0</v>
      </c>
      <c r="AQ554" s="136">
        <f t="shared" si="49"/>
        <v>0</v>
      </c>
    </row>
    <row r="555" spans="1:45" s="103" customFormat="1" ht="15" customHeight="1">
      <c r="A555" s="108"/>
      <c r="B555" s="72"/>
      <c r="C555" s="135" t="s">
        <v>29</v>
      </c>
      <c r="D555" s="385" t="s">
        <v>330</v>
      </c>
      <c r="E555" s="385"/>
      <c r="F555" s="385"/>
      <c r="G555" s="385"/>
      <c r="H555" s="385"/>
      <c r="I555" s="385"/>
      <c r="J555" s="385"/>
      <c r="K555" s="385"/>
      <c r="L555" s="385"/>
      <c r="M555" s="370"/>
      <c r="N555" s="370"/>
      <c r="O555" s="370"/>
      <c r="P555" s="370"/>
      <c r="Q555" s="370"/>
      <c r="R555" s="370"/>
      <c r="S555" s="370"/>
      <c r="T555" s="370"/>
      <c r="U555" s="370"/>
      <c r="V555" s="370"/>
      <c r="W555" s="370"/>
      <c r="X555" s="370"/>
      <c r="Y555" s="370"/>
      <c r="Z555" s="370"/>
      <c r="AA555" s="370"/>
      <c r="AB555" s="370"/>
      <c r="AC555" s="370"/>
      <c r="AD555" s="370"/>
      <c r="AF555" s="171"/>
      <c r="AG555" s="72">
        <f t="shared" si="45"/>
        <v>0</v>
      </c>
      <c r="AH555" s="72">
        <f t="shared" si="46"/>
        <v>0</v>
      </c>
      <c r="AI555" s="72">
        <f t="shared" si="47"/>
        <v>0</v>
      </c>
      <c r="AJ555" s="72">
        <f t="shared" si="48"/>
        <v>0</v>
      </c>
      <c r="AK555" s="72"/>
      <c r="AL555" s="72"/>
      <c r="AM555" s="72"/>
      <c r="AQ555" s="115">
        <f>SUM(AO554:AQ554)</f>
        <v>0</v>
      </c>
    </row>
    <row r="556" spans="1:45" s="103" customFormat="1" ht="15" customHeight="1">
      <c r="A556" s="108"/>
      <c r="B556" s="72"/>
      <c r="C556" s="135" t="s">
        <v>30</v>
      </c>
      <c r="D556" s="385" t="s">
        <v>331</v>
      </c>
      <c r="E556" s="385"/>
      <c r="F556" s="385"/>
      <c r="G556" s="385"/>
      <c r="H556" s="385"/>
      <c r="I556" s="385"/>
      <c r="J556" s="385"/>
      <c r="K556" s="385"/>
      <c r="L556" s="385"/>
      <c r="M556" s="370"/>
      <c r="N556" s="370"/>
      <c r="O556" s="370"/>
      <c r="P556" s="370"/>
      <c r="Q556" s="370"/>
      <c r="R556" s="370"/>
      <c r="S556" s="370"/>
      <c r="T556" s="370"/>
      <c r="U556" s="370"/>
      <c r="V556" s="370"/>
      <c r="W556" s="370"/>
      <c r="X556" s="370"/>
      <c r="Y556" s="370"/>
      <c r="Z556" s="370"/>
      <c r="AA556" s="370"/>
      <c r="AB556" s="370"/>
      <c r="AC556" s="370"/>
      <c r="AD556" s="370"/>
      <c r="AF556" s="171"/>
      <c r="AG556" s="72">
        <f t="shared" si="45"/>
        <v>0</v>
      </c>
      <c r="AH556" s="72">
        <f t="shared" si="46"/>
        <v>0</v>
      </c>
      <c r="AI556" s="72">
        <f t="shared" si="47"/>
        <v>0</v>
      </c>
      <c r="AJ556" s="72">
        <f t="shared" si="48"/>
        <v>0</v>
      </c>
      <c r="AK556" s="72"/>
      <c r="AL556" s="72"/>
      <c r="AM556" s="72"/>
    </row>
    <row r="557" spans="1:45" s="103" customFormat="1" ht="15" customHeight="1">
      <c r="A557" s="108"/>
      <c r="B557" s="72"/>
      <c r="C557" s="135" t="s">
        <v>31</v>
      </c>
      <c r="D557" s="385" t="s">
        <v>332</v>
      </c>
      <c r="E557" s="385"/>
      <c r="F557" s="385"/>
      <c r="G557" s="385"/>
      <c r="H557" s="385"/>
      <c r="I557" s="385"/>
      <c r="J557" s="385"/>
      <c r="K557" s="385"/>
      <c r="L557" s="385"/>
      <c r="M557" s="370"/>
      <c r="N557" s="370"/>
      <c r="O557" s="370"/>
      <c r="P557" s="370"/>
      <c r="Q557" s="370"/>
      <c r="R557" s="370"/>
      <c r="S557" s="370"/>
      <c r="T557" s="370"/>
      <c r="U557" s="370"/>
      <c r="V557" s="370"/>
      <c r="W557" s="370"/>
      <c r="X557" s="370"/>
      <c r="Y557" s="370"/>
      <c r="Z557" s="370"/>
      <c r="AA557" s="370"/>
      <c r="AB557" s="370"/>
      <c r="AC557" s="370"/>
      <c r="AD557" s="370"/>
      <c r="AF557" s="171"/>
      <c r="AG557" s="72">
        <f t="shared" si="45"/>
        <v>0</v>
      </c>
      <c r="AH557" s="72">
        <f t="shared" si="46"/>
        <v>0</v>
      </c>
      <c r="AI557" s="72">
        <f t="shared" si="47"/>
        <v>0</v>
      </c>
      <c r="AJ557" s="72">
        <f t="shared" si="48"/>
        <v>0</v>
      </c>
      <c r="AK557" s="72"/>
      <c r="AL557" s="72"/>
      <c r="AM557" s="72"/>
    </row>
    <row r="558" spans="1:45" s="103" customFormat="1" ht="24" customHeight="1">
      <c r="A558" s="108"/>
      <c r="B558" s="72"/>
      <c r="C558" s="135" t="s">
        <v>32</v>
      </c>
      <c r="D558" s="385" t="s">
        <v>333</v>
      </c>
      <c r="E558" s="385"/>
      <c r="F558" s="385"/>
      <c r="G558" s="385"/>
      <c r="H558" s="385"/>
      <c r="I558" s="385"/>
      <c r="J558" s="385"/>
      <c r="K558" s="385"/>
      <c r="L558" s="385"/>
      <c r="M558" s="370"/>
      <c r="N558" s="370"/>
      <c r="O558" s="370"/>
      <c r="P558" s="370"/>
      <c r="Q558" s="370"/>
      <c r="R558" s="370"/>
      <c r="S558" s="370"/>
      <c r="T558" s="370"/>
      <c r="U558" s="370"/>
      <c r="V558" s="370"/>
      <c r="W558" s="370"/>
      <c r="X558" s="370"/>
      <c r="Y558" s="370"/>
      <c r="Z558" s="370"/>
      <c r="AA558" s="370"/>
      <c r="AB558" s="370"/>
      <c r="AC558" s="370"/>
      <c r="AD558" s="370"/>
      <c r="AF558" s="171"/>
      <c r="AG558" s="72">
        <f t="shared" si="45"/>
        <v>0</v>
      </c>
      <c r="AH558" s="72">
        <f t="shared" si="46"/>
        <v>0</v>
      </c>
      <c r="AI558" s="72">
        <f t="shared" si="47"/>
        <v>0</v>
      </c>
      <c r="AJ558" s="72">
        <f t="shared" si="48"/>
        <v>0</v>
      </c>
      <c r="AK558" s="72"/>
      <c r="AL558" s="72"/>
      <c r="AM558" s="72"/>
    </row>
    <row r="559" spans="1:45" s="103" customFormat="1" ht="24" customHeight="1">
      <c r="A559" s="108"/>
      <c r="B559" s="72"/>
      <c r="C559" s="135" t="s">
        <v>33</v>
      </c>
      <c r="D559" s="385" t="s">
        <v>334</v>
      </c>
      <c r="E559" s="385"/>
      <c r="F559" s="385"/>
      <c r="G559" s="385"/>
      <c r="H559" s="385"/>
      <c r="I559" s="385"/>
      <c r="J559" s="385"/>
      <c r="K559" s="385"/>
      <c r="L559" s="385"/>
      <c r="M559" s="370"/>
      <c r="N559" s="370"/>
      <c r="O559" s="370"/>
      <c r="P559" s="370"/>
      <c r="Q559" s="370"/>
      <c r="R559" s="370"/>
      <c r="S559" s="370"/>
      <c r="T559" s="370"/>
      <c r="U559" s="370"/>
      <c r="V559" s="370"/>
      <c r="W559" s="370"/>
      <c r="X559" s="370"/>
      <c r="Y559" s="370"/>
      <c r="Z559" s="370"/>
      <c r="AA559" s="370"/>
      <c r="AB559" s="370"/>
      <c r="AC559" s="370"/>
      <c r="AD559" s="370"/>
      <c r="AF559" s="171"/>
      <c r="AG559" s="72">
        <f t="shared" si="45"/>
        <v>0</v>
      </c>
      <c r="AH559" s="72">
        <f t="shared" si="46"/>
        <v>0</v>
      </c>
      <c r="AI559" s="72">
        <f t="shared" si="47"/>
        <v>0</v>
      </c>
      <c r="AJ559" s="72">
        <f t="shared" si="48"/>
        <v>0</v>
      </c>
      <c r="AK559" s="72"/>
      <c r="AL559" s="72"/>
      <c r="AM559" s="72"/>
    </row>
    <row r="560" spans="1:45" s="103" customFormat="1" ht="15" customHeight="1">
      <c r="A560" s="108"/>
      <c r="B560" s="72"/>
      <c r="C560" s="135" t="s">
        <v>34</v>
      </c>
      <c r="D560" s="385" t="s">
        <v>335</v>
      </c>
      <c r="E560" s="385"/>
      <c r="F560" s="385"/>
      <c r="G560" s="385"/>
      <c r="H560" s="385"/>
      <c r="I560" s="385"/>
      <c r="J560" s="385"/>
      <c r="K560" s="385"/>
      <c r="L560" s="385"/>
      <c r="M560" s="370"/>
      <c r="N560" s="370"/>
      <c r="O560" s="370"/>
      <c r="P560" s="370"/>
      <c r="Q560" s="370"/>
      <c r="R560" s="370"/>
      <c r="S560" s="370"/>
      <c r="T560" s="370"/>
      <c r="U560" s="370"/>
      <c r="V560" s="370"/>
      <c r="W560" s="370"/>
      <c r="X560" s="370"/>
      <c r="Y560" s="370"/>
      <c r="Z560" s="370"/>
      <c r="AA560" s="370"/>
      <c r="AB560" s="370"/>
      <c r="AC560" s="370"/>
      <c r="AD560" s="370"/>
      <c r="AF560" s="171"/>
      <c r="AG560" s="72">
        <f t="shared" si="45"/>
        <v>0</v>
      </c>
      <c r="AH560" s="72">
        <f t="shared" si="46"/>
        <v>0</v>
      </c>
      <c r="AI560" s="72">
        <f t="shared" si="47"/>
        <v>0</v>
      </c>
      <c r="AJ560" s="72">
        <f t="shared" si="48"/>
        <v>0</v>
      </c>
      <c r="AK560" s="72"/>
      <c r="AL560" s="72"/>
      <c r="AM560" s="72"/>
    </row>
    <row r="561" spans="1:39" s="103" customFormat="1" ht="15" customHeight="1">
      <c r="A561" s="108"/>
      <c r="B561" s="72"/>
      <c r="C561" s="135" t="s">
        <v>35</v>
      </c>
      <c r="D561" s="385" t="s">
        <v>336</v>
      </c>
      <c r="E561" s="385"/>
      <c r="F561" s="385"/>
      <c r="G561" s="385"/>
      <c r="H561" s="385"/>
      <c r="I561" s="385"/>
      <c r="J561" s="385"/>
      <c r="K561" s="385"/>
      <c r="L561" s="385"/>
      <c r="M561" s="370"/>
      <c r="N561" s="370"/>
      <c r="O561" s="370"/>
      <c r="P561" s="370"/>
      <c r="Q561" s="370"/>
      <c r="R561" s="370"/>
      <c r="S561" s="370"/>
      <c r="T561" s="370"/>
      <c r="U561" s="370"/>
      <c r="V561" s="370"/>
      <c r="W561" s="370"/>
      <c r="X561" s="370"/>
      <c r="Y561" s="370"/>
      <c r="Z561" s="370"/>
      <c r="AA561" s="370"/>
      <c r="AB561" s="370"/>
      <c r="AC561" s="370"/>
      <c r="AD561" s="370"/>
      <c r="AF561" s="171"/>
      <c r="AG561" s="72">
        <f t="shared" si="45"/>
        <v>0</v>
      </c>
      <c r="AH561" s="72">
        <f t="shared" si="46"/>
        <v>0</v>
      </c>
      <c r="AI561" s="72">
        <f t="shared" si="47"/>
        <v>0</v>
      </c>
      <c r="AJ561" s="72">
        <f t="shared" si="48"/>
        <v>0</v>
      </c>
      <c r="AK561" s="72"/>
      <c r="AL561" s="72"/>
      <c r="AM561" s="72"/>
    </row>
    <row r="562" spans="1:39" s="103" customFormat="1" ht="15" customHeight="1">
      <c r="A562" s="108"/>
      <c r="B562" s="72"/>
      <c r="C562" s="135" t="s">
        <v>36</v>
      </c>
      <c r="D562" s="385" t="s">
        <v>337</v>
      </c>
      <c r="E562" s="385"/>
      <c r="F562" s="385"/>
      <c r="G562" s="385"/>
      <c r="H562" s="385"/>
      <c r="I562" s="385"/>
      <c r="J562" s="385"/>
      <c r="K562" s="385"/>
      <c r="L562" s="385"/>
      <c r="M562" s="370"/>
      <c r="N562" s="370"/>
      <c r="O562" s="370"/>
      <c r="P562" s="370"/>
      <c r="Q562" s="370"/>
      <c r="R562" s="370"/>
      <c r="S562" s="370"/>
      <c r="T562" s="370"/>
      <c r="U562" s="370"/>
      <c r="V562" s="370"/>
      <c r="W562" s="370"/>
      <c r="X562" s="370"/>
      <c r="Y562" s="370"/>
      <c r="Z562" s="370"/>
      <c r="AA562" s="370"/>
      <c r="AB562" s="370"/>
      <c r="AC562" s="370"/>
      <c r="AD562" s="370"/>
      <c r="AF562" s="171"/>
      <c r="AG562" s="72">
        <f t="shared" si="45"/>
        <v>0</v>
      </c>
      <c r="AH562" s="72">
        <f t="shared" si="46"/>
        <v>0</v>
      </c>
      <c r="AI562" s="72">
        <f t="shared" si="47"/>
        <v>0</v>
      </c>
      <c r="AJ562" s="72">
        <f>IF($AG$550=216,0,IF(OR(AND(AG562=0,AH562&gt;0),AND(AG562="NS",AI562&gt;0),AND(AG562="NS",AH562=0,AI562=0)),1,IF(OR(AND(AG562&gt;0,AH562=2),AND(AG562="NS",AH562=2),AND(AG562="NS",AI562=0,AH562&gt;0),AG562=AI562, COUNTIF(M562:AD562, "NA")=3),0,1)))</f>
        <v>0</v>
      </c>
      <c r="AK562" s="72"/>
      <c r="AL562" s="72">
        <f>IF(M562="",0,IF(M562="na",0,IF(AND(SUM(M562:AD562)&gt;=0,F566=""),1,0)))</f>
        <v>0</v>
      </c>
      <c r="AM562" s="72"/>
    </row>
    <row r="563" spans="1:39" s="103" customFormat="1" ht="15" customHeight="1">
      <c r="A563" s="108"/>
      <c r="B563" s="72"/>
      <c r="C563" s="135" t="s">
        <v>37</v>
      </c>
      <c r="D563" s="385" t="s">
        <v>313</v>
      </c>
      <c r="E563" s="385"/>
      <c r="F563" s="385"/>
      <c r="G563" s="385"/>
      <c r="H563" s="385"/>
      <c r="I563" s="385"/>
      <c r="J563" s="385"/>
      <c r="K563" s="385"/>
      <c r="L563" s="385"/>
      <c r="M563" s="370"/>
      <c r="N563" s="370"/>
      <c r="O563" s="370"/>
      <c r="P563" s="370"/>
      <c r="Q563" s="370"/>
      <c r="R563" s="370"/>
      <c r="S563" s="370"/>
      <c r="T563" s="370"/>
      <c r="U563" s="370"/>
      <c r="V563" s="370"/>
      <c r="W563" s="370"/>
      <c r="X563" s="370"/>
      <c r="Y563" s="370"/>
      <c r="Z563" s="370"/>
      <c r="AA563" s="370"/>
      <c r="AB563" s="370"/>
      <c r="AC563" s="370"/>
      <c r="AD563" s="370"/>
      <c r="AF563" s="171"/>
      <c r="AG563" s="72">
        <f t="shared" si="45"/>
        <v>0</v>
      </c>
      <c r="AH563" s="72">
        <f t="shared" si="46"/>
        <v>0</v>
      </c>
      <c r="AI563" s="72">
        <f t="shared" si="47"/>
        <v>0</v>
      </c>
      <c r="AJ563" s="72">
        <f t="shared" si="48"/>
        <v>0</v>
      </c>
      <c r="AK563" s="72"/>
      <c r="AL563" s="72"/>
      <c r="AM563" s="72"/>
    </row>
    <row r="564" spans="1:39" s="103" customFormat="1" ht="15" customHeight="1">
      <c r="A564" s="108"/>
      <c r="B564" s="72"/>
      <c r="C564" s="72"/>
      <c r="D564" s="72"/>
      <c r="E564" s="72"/>
      <c r="F564" s="72"/>
      <c r="G564" s="72"/>
      <c r="H564" s="72"/>
      <c r="I564" s="72"/>
      <c r="J564" s="72"/>
      <c r="K564" s="72"/>
      <c r="L564" s="131" t="s">
        <v>181</v>
      </c>
      <c r="M564" s="312">
        <f>IF(AND(SUM(M552:R563)=0,COUNTIF(M552:R563,"NS")&gt;0),"NS",
IF(AND(SUM(M552:R563)=0,COUNTIF(M552:R563,0)&gt;0),0,
IF(AND(SUM(M552:R563)=0,COUNTIF(M552:R563,"NA")&gt;0),"NA",
SUM(M552:R563))))</f>
        <v>0</v>
      </c>
      <c r="N564" s="312"/>
      <c r="O564" s="312"/>
      <c r="P564" s="312"/>
      <c r="Q564" s="312"/>
      <c r="R564" s="312"/>
      <c r="S564" s="312">
        <f>IF(AND(SUM(S552:X563)=0,COUNTIF(S552:X563,"NS")&gt;0),"NS",
IF(AND(SUM(S552:X563)=0,COUNTIF(S552:X563,0)&gt;0),0,
IF(AND(SUM(S552:X563)=0,COUNTIF(S552:X563,"NA")&gt;0),"NA",
SUM(S552:X563))))</f>
        <v>0</v>
      </c>
      <c r="T564" s="312"/>
      <c r="U564" s="312"/>
      <c r="V564" s="312"/>
      <c r="W564" s="312"/>
      <c r="X564" s="312"/>
      <c r="Y564" s="312">
        <f>IF(AND(SUM(Y552:AD563)=0,COUNTIF(Y552:AD563,"NS")&gt;0),"NS",
IF(AND(SUM(Y552:AD563)=0,COUNTIF(Y552:AD563,0)&gt;0),0,
IF(AND(SUM(Y552:AD563)=0,COUNTIF(Y552:AD563,"NA")&gt;0),"NA",
SUM(Y552:AD563))))</f>
        <v>0</v>
      </c>
      <c r="Z564" s="312"/>
      <c r="AA564" s="312"/>
      <c r="AB564" s="312"/>
      <c r="AC564" s="312"/>
      <c r="AD564" s="312"/>
      <c r="AF564" s="171"/>
      <c r="AG564" s="72"/>
      <c r="AH564" s="72"/>
      <c r="AI564" s="72"/>
      <c r="AJ564" s="126">
        <f>SUM(AJ552:AJ563)</f>
        <v>0</v>
      </c>
      <c r="AK564" s="72"/>
      <c r="AL564" s="126">
        <f>SUM(AL552:AL563)</f>
        <v>0</v>
      </c>
      <c r="AM564" s="72"/>
    </row>
    <row r="565" spans="1:39" s="103" customFormat="1" ht="15" customHeight="1">
      <c r="A565" s="108"/>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F565" s="171"/>
      <c r="AG565" s="72"/>
      <c r="AH565" s="72"/>
      <c r="AI565" s="72"/>
      <c r="AJ565" s="72"/>
      <c r="AK565" s="72"/>
      <c r="AL565" s="72"/>
      <c r="AM565" s="72"/>
    </row>
    <row r="566" spans="1:39" s="84" customFormat="1" ht="45" customHeight="1">
      <c r="A566" s="93"/>
      <c r="C566" s="337" t="s">
        <v>338</v>
      </c>
      <c r="D566" s="337"/>
      <c r="E566" s="337"/>
      <c r="F566" s="370"/>
      <c r="G566" s="370"/>
      <c r="H566" s="370"/>
      <c r="I566" s="370"/>
      <c r="J566" s="370"/>
      <c r="K566" s="370"/>
      <c r="L566" s="370"/>
      <c r="M566" s="370"/>
      <c r="N566" s="370"/>
      <c r="O566" s="370"/>
      <c r="P566" s="370"/>
      <c r="Q566" s="370"/>
      <c r="R566" s="370"/>
      <c r="S566" s="370"/>
      <c r="T566" s="370"/>
      <c r="U566" s="370"/>
      <c r="V566" s="370"/>
      <c r="W566" s="370"/>
      <c r="X566" s="370"/>
      <c r="Y566" s="370"/>
      <c r="Z566" s="370"/>
      <c r="AA566" s="370"/>
      <c r="AB566" s="370"/>
      <c r="AC566" s="370"/>
      <c r="AD566" s="370"/>
      <c r="AF566" s="171"/>
      <c r="AG566" s="72"/>
      <c r="AH566" s="72"/>
      <c r="AI566" s="72"/>
      <c r="AJ566" s="72"/>
      <c r="AK566" s="72"/>
      <c r="AL566" s="72"/>
      <c r="AM566" s="72"/>
    </row>
    <row r="567" spans="1:39" s="103" customFormat="1" ht="15" customHeight="1">
      <c r="A567" s="93"/>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c r="AF567" s="171"/>
      <c r="AG567" s="72"/>
      <c r="AH567" s="72"/>
      <c r="AI567" s="72"/>
      <c r="AJ567" s="72"/>
      <c r="AK567" s="72"/>
      <c r="AL567" s="72"/>
      <c r="AM567" s="72"/>
    </row>
    <row r="568" spans="1:39" s="103" customFormat="1" ht="24" customHeight="1">
      <c r="A568" s="108"/>
      <c r="B568" s="72"/>
      <c r="C568" s="285" t="s">
        <v>17</v>
      </c>
      <c r="D568" s="285"/>
      <c r="E568" s="285"/>
      <c r="F568" s="285"/>
      <c r="G568" s="285"/>
      <c r="H568" s="285"/>
      <c r="I568" s="285"/>
      <c r="J568" s="285"/>
      <c r="K568" s="285"/>
      <c r="L568" s="285"/>
      <c r="M568" s="285"/>
      <c r="N568" s="285"/>
      <c r="O568" s="285"/>
      <c r="P568" s="285"/>
      <c r="Q568" s="285"/>
      <c r="R568" s="285"/>
      <c r="S568" s="285"/>
      <c r="T568" s="285"/>
      <c r="U568" s="285"/>
      <c r="V568" s="285"/>
      <c r="W568" s="285"/>
      <c r="X568" s="285"/>
      <c r="Y568" s="285"/>
      <c r="Z568" s="285"/>
      <c r="AA568" s="285"/>
      <c r="AB568" s="285"/>
      <c r="AC568" s="285"/>
      <c r="AD568" s="285"/>
      <c r="AF568" s="171"/>
      <c r="AG568" s="72"/>
      <c r="AH568" s="72"/>
      <c r="AI568" s="72"/>
      <c r="AJ568" s="72"/>
      <c r="AK568" s="72"/>
      <c r="AL568" s="72"/>
      <c r="AM568" s="72"/>
    </row>
    <row r="569" spans="1:39" s="103" customFormat="1" ht="60" customHeight="1">
      <c r="A569" s="108"/>
      <c r="B569" s="72"/>
      <c r="C569" s="339"/>
      <c r="D569" s="339"/>
      <c r="E569" s="339"/>
      <c r="F569" s="339"/>
      <c r="G569" s="339"/>
      <c r="H569" s="339"/>
      <c r="I569" s="339"/>
      <c r="J569" s="339"/>
      <c r="K569" s="339"/>
      <c r="L569" s="339"/>
      <c r="M569" s="339"/>
      <c r="N569" s="339"/>
      <c r="O569" s="339"/>
      <c r="P569" s="339"/>
      <c r="Q569" s="339"/>
      <c r="R569" s="339"/>
      <c r="S569" s="339"/>
      <c r="T569" s="339"/>
      <c r="U569" s="339"/>
      <c r="V569" s="339"/>
      <c r="W569" s="339"/>
      <c r="X569" s="339"/>
      <c r="Y569" s="339"/>
      <c r="Z569" s="339"/>
      <c r="AA569" s="339"/>
      <c r="AB569" s="339"/>
      <c r="AC569" s="339"/>
      <c r="AD569" s="339"/>
      <c r="AF569" s="171"/>
      <c r="AG569" s="72"/>
      <c r="AH569" s="72"/>
      <c r="AI569" s="72"/>
      <c r="AJ569" s="72"/>
      <c r="AK569" s="72"/>
      <c r="AL569" s="72"/>
      <c r="AM569" s="72"/>
    </row>
    <row r="570" spans="1:39" ht="15" customHeight="1"/>
    <row r="571" spans="1:39" ht="15" customHeight="1">
      <c r="B571" s="338" t="str">
        <f>IF(AJ564=0,"","Error: Verificar sumas por fila.")</f>
        <v/>
      </c>
      <c r="C571" s="338"/>
      <c r="D571" s="338"/>
      <c r="E571" s="338"/>
      <c r="F571" s="338"/>
      <c r="G571" s="338"/>
      <c r="H571" s="338"/>
      <c r="I571" s="338"/>
      <c r="J571" s="338"/>
      <c r="K571" s="338"/>
      <c r="L571" s="338"/>
      <c r="M571" s="338"/>
      <c r="N571" s="338"/>
      <c r="O571" s="338"/>
      <c r="P571" s="338"/>
      <c r="Q571" s="338"/>
      <c r="R571" s="338"/>
      <c r="S571" s="338"/>
      <c r="T571" s="338"/>
      <c r="U571" s="338"/>
      <c r="V571" s="338"/>
      <c r="W571" s="338"/>
      <c r="X571" s="338"/>
      <c r="Y571" s="338"/>
      <c r="Z571" s="338"/>
      <c r="AA571" s="338"/>
      <c r="AB571" s="338"/>
      <c r="AC571" s="338"/>
      <c r="AD571" s="338"/>
    </row>
    <row r="572" spans="1:39" ht="15" customHeight="1">
      <c r="B572" s="338" t="str">
        <f>IF(AQ555=0,"","Error: Verificar la consistencia con la pregunta 22.")</f>
        <v/>
      </c>
      <c r="C572" s="338"/>
      <c r="D572" s="338"/>
      <c r="E572" s="338"/>
      <c r="F572" s="338"/>
      <c r="G572" s="338"/>
      <c r="H572" s="338"/>
      <c r="I572" s="338"/>
      <c r="J572" s="338"/>
      <c r="K572" s="338"/>
      <c r="L572" s="338"/>
      <c r="M572" s="338"/>
      <c r="N572" s="338"/>
      <c r="O572" s="338"/>
      <c r="P572" s="338"/>
      <c r="Q572" s="338"/>
      <c r="R572" s="338"/>
      <c r="S572" s="338"/>
      <c r="T572" s="338"/>
      <c r="U572" s="338"/>
      <c r="V572" s="338"/>
      <c r="W572" s="338"/>
      <c r="X572" s="338"/>
      <c r="Y572" s="338"/>
      <c r="Z572" s="338"/>
      <c r="AA572" s="338"/>
      <c r="AB572" s="338"/>
      <c r="AC572" s="338"/>
      <c r="AD572" s="338"/>
    </row>
    <row r="573" spans="1:39" ht="15" customHeight="1">
      <c r="B573" s="338" t="str">
        <f>IF(AL564=0,"","Error: Debe especificar el otro oficio.")</f>
        <v/>
      </c>
      <c r="C573" s="338"/>
      <c r="D573" s="338"/>
      <c r="E573" s="338"/>
      <c r="F573" s="338"/>
      <c r="G573" s="338"/>
      <c r="H573" s="338"/>
      <c r="I573" s="338"/>
      <c r="J573" s="338"/>
      <c r="K573" s="338"/>
      <c r="L573" s="338"/>
      <c r="M573" s="338"/>
      <c r="N573" s="338"/>
      <c r="O573" s="338"/>
      <c r="P573" s="338"/>
      <c r="Q573" s="338"/>
      <c r="R573" s="338"/>
      <c r="S573" s="338"/>
      <c r="T573" s="338"/>
      <c r="U573" s="338"/>
      <c r="V573" s="338"/>
      <c r="W573" s="338"/>
      <c r="X573" s="338"/>
      <c r="Y573" s="338"/>
      <c r="Z573" s="338"/>
      <c r="AA573" s="338"/>
      <c r="AB573" s="338"/>
      <c r="AC573" s="338"/>
      <c r="AD573" s="338"/>
    </row>
    <row r="574" spans="1:39" ht="15" customHeight="1">
      <c r="B574" s="279" t="str">
        <f>IF(OR(AG550=AH550,AG550=AI550),"","Error: Debe completar toda la información requerida.")</f>
        <v/>
      </c>
      <c r="C574" s="279"/>
      <c r="D574" s="279"/>
      <c r="E574" s="279"/>
      <c r="F574" s="279"/>
      <c r="G574" s="279"/>
      <c r="H574" s="279"/>
      <c r="I574" s="279"/>
      <c r="J574" s="279"/>
      <c r="K574" s="279"/>
      <c r="L574" s="279"/>
      <c r="M574" s="279"/>
      <c r="N574" s="279"/>
      <c r="O574" s="279"/>
      <c r="P574" s="279"/>
      <c r="Q574" s="279"/>
      <c r="R574" s="279"/>
      <c r="S574" s="279"/>
      <c r="T574" s="279"/>
      <c r="U574" s="279"/>
      <c r="V574" s="279"/>
      <c r="W574" s="279"/>
      <c r="X574" s="279"/>
      <c r="Y574" s="279"/>
      <c r="Z574" s="279"/>
      <c r="AA574" s="279"/>
      <c r="AB574" s="279"/>
      <c r="AC574" s="279"/>
      <c r="AD574" s="279"/>
    </row>
    <row r="575" spans="1:39" ht="15" customHeight="1" thickBot="1"/>
    <row r="576" spans="1:39" ht="15" customHeight="1" thickBot="1">
      <c r="B576" s="322" t="s">
        <v>595</v>
      </c>
      <c r="C576" s="323"/>
      <c r="D576" s="323"/>
      <c r="E576" s="323"/>
      <c r="F576" s="323"/>
      <c r="G576" s="323"/>
      <c r="H576" s="323"/>
      <c r="I576" s="323"/>
      <c r="J576" s="323"/>
      <c r="K576" s="323"/>
      <c r="L576" s="323"/>
      <c r="M576" s="323"/>
      <c r="N576" s="323"/>
      <c r="O576" s="323"/>
      <c r="P576" s="323"/>
      <c r="Q576" s="323"/>
      <c r="R576" s="323"/>
      <c r="S576" s="323"/>
      <c r="T576" s="323"/>
      <c r="U576" s="323"/>
      <c r="V576" s="323"/>
      <c r="W576" s="323"/>
      <c r="X576" s="323"/>
      <c r="Y576" s="323"/>
      <c r="Z576" s="323"/>
      <c r="AA576" s="323"/>
      <c r="AB576" s="323"/>
      <c r="AC576" s="323"/>
      <c r="AD576" s="324"/>
    </row>
    <row r="577" spans="1:39" ht="15" customHeight="1">
      <c r="B577" s="305" t="s">
        <v>618</v>
      </c>
      <c r="C577" s="306"/>
      <c r="D577" s="306"/>
      <c r="E577" s="306"/>
      <c r="F577" s="306"/>
      <c r="G577" s="306"/>
      <c r="H577" s="306"/>
      <c r="I577" s="306"/>
      <c r="J577" s="306"/>
      <c r="K577" s="306"/>
      <c r="L577" s="306"/>
      <c r="M577" s="306"/>
      <c r="N577" s="306"/>
      <c r="O577" s="306"/>
      <c r="P577" s="306"/>
      <c r="Q577" s="306"/>
      <c r="R577" s="306"/>
      <c r="S577" s="306"/>
      <c r="T577" s="306"/>
      <c r="U577" s="306"/>
      <c r="V577" s="306"/>
      <c r="W577" s="306"/>
      <c r="X577" s="306"/>
      <c r="Y577" s="306"/>
      <c r="Z577" s="306"/>
      <c r="AA577" s="306"/>
      <c r="AB577" s="306"/>
      <c r="AC577" s="306"/>
      <c r="AD577" s="307"/>
    </row>
    <row r="578" spans="1:39" ht="60" customHeight="1">
      <c r="B578" s="87"/>
      <c r="C578" s="308" t="s">
        <v>678</v>
      </c>
      <c r="D578" s="309"/>
      <c r="E578" s="309"/>
      <c r="F578" s="309"/>
      <c r="G578" s="309"/>
      <c r="H578" s="309"/>
      <c r="I578" s="309"/>
      <c r="J578" s="309"/>
      <c r="K578" s="309"/>
      <c r="L578" s="309"/>
      <c r="M578" s="309"/>
      <c r="N578" s="309"/>
      <c r="O578" s="309"/>
      <c r="P578" s="309"/>
      <c r="Q578" s="309"/>
      <c r="R578" s="309"/>
      <c r="S578" s="309"/>
      <c r="T578" s="309"/>
      <c r="U578" s="309"/>
      <c r="V578" s="309"/>
      <c r="W578" s="309"/>
      <c r="X578" s="309"/>
      <c r="Y578" s="309"/>
      <c r="Z578" s="309"/>
      <c r="AA578" s="309"/>
      <c r="AB578" s="309"/>
      <c r="AC578" s="309"/>
      <c r="AD578" s="310"/>
    </row>
    <row r="579" spans="1:39" ht="15" customHeight="1">
      <c r="B579" s="314" t="s">
        <v>10</v>
      </c>
      <c r="C579" s="315"/>
      <c r="D579" s="315"/>
      <c r="E579" s="315"/>
      <c r="F579" s="315"/>
      <c r="G579" s="315"/>
      <c r="H579" s="315"/>
      <c r="I579" s="315"/>
      <c r="J579" s="315"/>
      <c r="K579" s="315"/>
      <c r="L579" s="315"/>
      <c r="M579" s="315"/>
      <c r="N579" s="315"/>
      <c r="O579" s="315"/>
      <c r="P579" s="315"/>
      <c r="Q579" s="315"/>
      <c r="R579" s="315"/>
      <c r="S579" s="315"/>
      <c r="T579" s="315"/>
      <c r="U579" s="315"/>
      <c r="V579" s="315"/>
      <c r="W579" s="315"/>
      <c r="X579" s="315"/>
      <c r="Y579" s="315"/>
      <c r="Z579" s="315"/>
      <c r="AA579" s="315"/>
      <c r="AB579" s="315"/>
      <c r="AC579" s="315"/>
      <c r="AD579" s="316"/>
    </row>
    <row r="580" spans="1:39" ht="60" customHeight="1">
      <c r="B580" s="88"/>
      <c r="C580" s="317" t="s">
        <v>341</v>
      </c>
      <c r="D580" s="318"/>
      <c r="E580" s="318"/>
      <c r="F580" s="318"/>
      <c r="G580" s="318"/>
      <c r="H580" s="318"/>
      <c r="I580" s="318"/>
      <c r="J580" s="318"/>
      <c r="K580" s="318"/>
      <c r="L580" s="318"/>
      <c r="M580" s="318"/>
      <c r="N580" s="318"/>
      <c r="O580" s="318"/>
      <c r="P580" s="318"/>
      <c r="Q580" s="318"/>
      <c r="R580" s="318"/>
      <c r="S580" s="318"/>
      <c r="T580" s="318"/>
      <c r="U580" s="318"/>
      <c r="V580" s="318"/>
      <c r="W580" s="318"/>
      <c r="X580" s="318"/>
      <c r="Y580" s="318"/>
      <c r="Z580" s="318"/>
      <c r="AA580" s="318"/>
      <c r="AB580" s="318"/>
      <c r="AC580" s="318"/>
      <c r="AD580" s="319"/>
    </row>
    <row r="581" spans="1:39" ht="15" customHeight="1" thickBot="1"/>
    <row r="582" spans="1:39" ht="15" customHeight="1" thickBot="1">
      <c r="B582" s="328" t="s">
        <v>348</v>
      </c>
      <c r="C582" s="329"/>
      <c r="D582" s="329"/>
      <c r="E582" s="329"/>
      <c r="F582" s="329"/>
      <c r="G582" s="329"/>
      <c r="H582" s="329"/>
      <c r="I582" s="329"/>
      <c r="J582" s="329"/>
      <c r="K582" s="329"/>
      <c r="L582" s="329"/>
      <c r="M582" s="329"/>
      <c r="N582" s="329"/>
      <c r="O582" s="329"/>
      <c r="P582" s="329"/>
      <c r="Q582" s="329"/>
      <c r="R582" s="329"/>
      <c r="S582" s="329"/>
      <c r="T582" s="329"/>
      <c r="U582" s="329"/>
      <c r="V582" s="329"/>
      <c r="W582" s="329"/>
      <c r="X582" s="329"/>
      <c r="Y582" s="329"/>
      <c r="Z582" s="329"/>
      <c r="AA582" s="329"/>
      <c r="AB582" s="329"/>
      <c r="AC582" s="329"/>
      <c r="AD582" s="330"/>
    </row>
    <row r="583" spans="1:39" ht="15" customHeight="1"/>
    <row r="584" spans="1:39" s="103" customFormat="1" ht="36" customHeight="1">
      <c r="A584" s="92" t="s">
        <v>342</v>
      </c>
      <c r="B584" s="320" t="s">
        <v>644</v>
      </c>
      <c r="C584" s="320"/>
      <c r="D584" s="320"/>
      <c r="E584" s="320"/>
      <c r="F584" s="320"/>
      <c r="G584" s="320"/>
      <c r="H584" s="320"/>
      <c r="I584" s="320"/>
      <c r="J584" s="320"/>
      <c r="K584" s="320"/>
      <c r="L584" s="320"/>
      <c r="M584" s="320"/>
      <c r="N584" s="320"/>
      <c r="O584" s="320"/>
      <c r="P584" s="320"/>
      <c r="Q584" s="320"/>
      <c r="R584" s="320"/>
      <c r="S584" s="320"/>
      <c r="T584" s="320"/>
      <c r="U584" s="320"/>
      <c r="V584" s="320"/>
      <c r="W584" s="320"/>
      <c r="X584" s="320"/>
      <c r="Y584" s="320"/>
      <c r="Z584" s="320"/>
      <c r="AA584" s="320"/>
      <c r="AB584" s="320"/>
      <c r="AC584" s="320"/>
      <c r="AD584" s="320"/>
      <c r="AF584" s="171"/>
      <c r="AG584" s="72"/>
      <c r="AH584" s="72"/>
      <c r="AI584" s="72"/>
      <c r="AJ584" s="72"/>
      <c r="AK584" s="72"/>
      <c r="AL584" s="72"/>
      <c r="AM584" s="72"/>
    </row>
    <row r="585" spans="1:39" s="103" customFormat="1" ht="15" customHeight="1">
      <c r="A585" s="93"/>
      <c r="B585" s="84"/>
      <c r="C585" s="286" t="s">
        <v>15</v>
      </c>
      <c r="D585" s="286"/>
      <c r="E585" s="286"/>
      <c r="F585" s="286"/>
      <c r="G585" s="286"/>
      <c r="H585" s="286"/>
      <c r="I585" s="286"/>
      <c r="J585" s="286"/>
      <c r="K585" s="286"/>
      <c r="L585" s="286"/>
      <c r="M585" s="286"/>
      <c r="N585" s="286"/>
      <c r="O585" s="286"/>
      <c r="P585" s="286"/>
      <c r="Q585" s="286"/>
      <c r="R585" s="286"/>
      <c r="S585" s="286"/>
      <c r="T585" s="286"/>
      <c r="U585" s="286"/>
      <c r="V585" s="286"/>
      <c r="W585" s="286"/>
      <c r="X585" s="286"/>
      <c r="Y585" s="286"/>
      <c r="Z585" s="286"/>
      <c r="AA585" s="286"/>
      <c r="AB585" s="286"/>
      <c r="AC585" s="286"/>
      <c r="AD585" s="286"/>
      <c r="AF585" s="171"/>
      <c r="AG585" s="72"/>
      <c r="AH585" s="72"/>
      <c r="AI585" s="72"/>
      <c r="AJ585" s="72"/>
      <c r="AK585" s="72"/>
      <c r="AL585" s="72"/>
      <c r="AM585" s="72"/>
    </row>
    <row r="586" spans="1:39" s="103" customFormat="1" ht="15" customHeight="1" thickBot="1">
      <c r="A586" s="93"/>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F586" s="171"/>
      <c r="AG586" s="72"/>
      <c r="AH586" s="72"/>
      <c r="AI586" s="72"/>
      <c r="AJ586" s="72"/>
      <c r="AK586" s="72"/>
      <c r="AL586" s="72"/>
      <c r="AM586" s="72"/>
    </row>
    <row r="587" spans="1:39" s="103" customFormat="1" ht="15" customHeight="1" thickBot="1">
      <c r="A587" s="93"/>
      <c r="B587" s="84"/>
      <c r="C587" s="12"/>
      <c r="D587" s="94" t="s">
        <v>16</v>
      </c>
      <c r="E587" s="84"/>
      <c r="F587" s="84"/>
      <c r="G587" s="84"/>
      <c r="H587" s="84"/>
      <c r="I587" s="12"/>
      <c r="J587" s="142" t="s">
        <v>613</v>
      </c>
      <c r="K587" s="84"/>
      <c r="L587" s="84"/>
      <c r="M587" s="84"/>
      <c r="N587" s="84"/>
      <c r="O587" s="84"/>
      <c r="P587" s="84"/>
      <c r="Q587" s="84"/>
      <c r="R587" s="84"/>
      <c r="S587" s="84"/>
      <c r="T587" s="12"/>
      <c r="U587" s="94" t="s">
        <v>340</v>
      </c>
      <c r="V587" s="84"/>
      <c r="W587" s="84"/>
      <c r="X587" s="84"/>
      <c r="Y587" s="84"/>
      <c r="Z587" s="84"/>
      <c r="AA587" s="84"/>
      <c r="AB587" s="84"/>
      <c r="AC587" s="84"/>
      <c r="AD587" s="84"/>
      <c r="AF587" s="171"/>
      <c r="AG587" s="72"/>
      <c r="AH587" s="72"/>
      <c r="AI587" s="72"/>
      <c r="AJ587" s="72"/>
      <c r="AK587" s="72"/>
      <c r="AL587" s="72"/>
      <c r="AM587" s="72"/>
    </row>
    <row r="588" spans="1:39" s="103" customFormat="1" ht="15" customHeight="1">
      <c r="A588" s="93"/>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c r="AA588" s="84"/>
      <c r="AB588" s="84"/>
      <c r="AC588" s="84"/>
      <c r="AD588" s="84"/>
      <c r="AF588" s="171"/>
      <c r="AG588" s="72"/>
      <c r="AH588" s="72"/>
      <c r="AI588" s="72"/>
      <c r="AJ588" s="72"/>
      <c r="AK588" s="72"/>
      <c r="AL588" s="72"/>
      <c r="AM588" s="72"/>
    </row>
    <row r="589" spans="1:39" s="103" customFormat="1" ht="24" customHeight="1">
      <c r="A589" s="93"/>
      <c r="B589" s="84"/>
      <c r="C589" s="285" t="s">
        <v>17</v>
      </c>
      <c r="D589" s="285"/>
      <c r="E589" s="285"/>
      <c r="F589" s="285"/>
      <c r="G589" s="285"/>
      <c r="H589" s="285"/>
      <c r="I589" s="285"/>
      <c r="J589" s="285"/>
      <c r="K589" s="285"/>
      <c r="L589" s="285"/>
      <c r="M589" s="285"/>
      <c r="N589" s="285"/>
      <c r="O589" s="285"/>
      <c r="P589" s="285"/>
      <c r="Q589" s="285"/>
      <c r="R589" s="285"/>
      <c r="S589" s="285"/>
      <c r="T589" s="285"/>
      <c r="U589" s="285"/>
      <c r="V589" s="285"/>
      <c r="W589" s="285"/>
      <c r="X589" s="285"/>
      <c r="Y589" s="285"/>
      <c r="Z589" s="285"/>
      <c r="AA589" s="285"/>
      <c r="AB589" s="285"/>
      <c r="AC589" s="285"/>
      <c r="AD589" s="285"/>
      <c r="AF589" s="171"/>
      <c r="AG589" s="72"/>
      <c r="AH589" s="72"/>
      <c r="AI589" s="72"/>
      <c r="AJ589" s="72"/>
      <c r="AK589" s="72"/>
      <c r="AL589" s="72"/>
      <c r="AM589" s="72"/>
    </row>
    <row r="590" spans="1:39" s="103" customFormat="1" ht="60" customHeight="1">
      <c r="A590" s="93"/>
      <c r="B590" s="84"/>
      <c r="C590" s="339"/>
      <c r="D590" s="339"/>
      <c r="E590" s="339"/>
      <c r="F590" s="339"/>
      <c r="G590" s="339"/>
      <c r="H590" s="339"/>
      <c r="I590" s="339"/>
      <c r="J590" s="339"/>
      <c r="K590" s="339"/>
      <c r="L590" s="339"/>
      <c r="M590" s="339"/>
      <c r="N590" s="339"/>
      <c r="O590" s="339"/>
      <c r="P590" s="339"/>
      <c r="Q590" s="339"/>
      <c r="R590" s="339"/>
      <c r="S590" s="339"/>
      <c r="T590" s="339"/>
      <c r="U590" s="339"/>
      <c r="V590" s="339"/>
      <c r="W590" s="339"/>
      <c r="X590" s="339"/>
      <c r="Y590" s="339"/>
      <c r="Z590" s="339"/>
      <c r="AA590" s="339"/>
      <c r="AB590" s="339"/>
      <c r="AC590" s="339"/>
      <c r="AD590" s="339"/>
      <c r="AF590" s="171"/>
      <c r="AG590" s="72"/>
      <c r="AH590" s="72"/>
      <c r="AI590" s="72"/>
      <c r="AJ590" s="72"/>
      <c r="AK590" s="72"/>
      <c r="AL590" s="72"/>
      <c r="AM590" s="72"/>
    </row>
    <row r="591" spans="1:39" ht="15" customHeight="1"/>
    <row r="592" spans="1:39" ht="15" customHeight="1">
      <c r="B592" s="338" t="str">
        <f>IF(COUNTIF(C587:T587,"X")&gt;1,"Error: Seleccionar sólo un código.","")</f>
        <v/>
      </c>
      <c r="C592" s="338"/>
      <c r="D592" s="338"/>
      <c r="E592" s="338"/>
      <c r="F592" s="338"/>
      <c r="G592" s="338"/>
      <c r="H592" s="338"/>
      <c r="I592" s="338"/>
      <c r="J592" s="338"/>
      <c r="K592" s="338"/>
      <c r="L592" s="338"/>
      <c r="M592" s="338"/>
      <c r="N592" s="338"/>
      <c r="O592" s="338"/>
      <c r="P592" s="338"/>
      <c r="Q592" s="338"/>
      <c r="R592" s="338"/>
      <c r="S592" s="338"/>
      <c r="T592" s="338"/>
      <c r="U592" s="338"/>
      <c r="V592" s="338"/>
      <c r="W592" s="338"/>
      <c r="X592" s="338"/>
      <c r="Y592" s="338"/>
      <c r="Z592" s="338"/>
      <c r="AA592" s="338"/>
      <c r="AB592" s="338"/>
      <c r="AC592" s="338"/>
      <c r="AD592" s="338"/>
    </row>
    <row r="593" spans="1:39" ht="15" customHeight="1"/>
    <row r="594" spans="1:39" ht="15" customHeight="1"/>
    <row r="595" spans="1:39" ht="15" customHeight="1">
      <c r="A595" s="77"/>
    </row>
    <row r="596" spans="1:39" ht="15" customHeight="1" thickBot="1"/>
    <row r="597" spans="1:39" s="103" customFormat="1" ht="15" customHeight="1" thickBot="1">
      <c r="A597" s="93"/>
      <c r="B597" s="328" t="s">
        <v>349</v>
      </c>
      <c r="C597" s="329"/>
      <c r="D597" s="329"/>
      <c r="E597" s="329"/>
      <c r="F597" s="329"/>
      <c r="G597" s="329"/>
      <c r="H597" s="329"/>
      <c r="I597" s="329"/>
      <c r="J597" s="329"/>
      <c r="K597" s="329"/>
      <c r="L597" s="329"/>
      <c r="M597" s="329"/>
      <c r="N597" s="329"/>
      <c r="O597" s="329"/>
      <c r="P597" s="329"/>
      <c r="Q597" s="329"/>
      <c r="R597" s="329"/>
      <c r="S597" s="329"/>
      <c r="T597" s="329"/>
      <c r="U597" s="329"/>
      <c r="V597" s="329"/>
      <c r="W597" s="329"/>
      <c r="X597" s="329"/>
      <c r="Y597" s="329"/>
      <c r="Z597" s="329"/>
      <c r="AA597" s="329"/>
      <c r="AB597" s="329"/>
      <c r="AC597" s="329"/>
      <c r="AD597" s="330"/>
      <c r="AF597" s="171"/>
      <c r="AG597" s="72"/>
      <c r="AH597" s="72"/>
      <c r="AI597" s="72"/>
      <c r="AJ597" s="72"/>
      <c r="AK597" s="72"/>
      <c r="AL597" s="72"/>
      <c r="AM597" s="72"/>
    </row>
    <row r="598" spans="1:39" s="103" customFormat="1" ht="15">
      <c r="A598" s="93"/>
      <c r="B598" s="348" t="s">
        <v>395</v>
      </c>
      <c r="C598" s="306"/>
      <c r="D598" s="306"/>
      <c r="E598" s="306"/>
      <c r="F598" s="306"/>
      <c r="G598" s="306"/>
      <c r="H598" s="306"/>
      <c r="I598" s="306"/>
      <c r="J598" s="306"/>
      <c r="K598" s="306"/>
      <c r="L598" s="306"/>
      <c r="M598" s="306"/>
      <c r="N598" s="306"/>
      <c r="O598" s="306"/>
      <c r="P598" s="306"/>
      <c r="Q598" s="306"/>
      <c r="R598" s="306"/>
      <c r="S598" s="306"/>
      <c r="T598" s="306"/>
      <c r="U598" s="306"/>
      <c r="V598" s="306"/>
      <c r="W598" s="306"/>
      <c r="X598" s="306"/>
      <c r="Y598" s="306"/>
      <c r="Z598" s="306"/>
      <c r="AA598" s="306"/>
      <c r="AB598" s="306"/>
      <c r="AC598" s="306"/>
      <c r="AD598" s="349"/>
      <c r="AF598" s="171"/>
      <c r="AG598" s="72"/>
      <c r="AH598" s="72"/>
      <c r="AI598" s="72"/>
      <c r="AJ598" s="72"/>
      <c r="AK598" s="72"/>
      <c r="AL598" s="72"/>
      <c r="AM598" s="72"/>
    </row>
    <row r="599" spans="1:39" s="103" customFormat="1" ht="24" customHeight="1">
      <c r="A599" s="93"/>
      <c r="B599" s="101"/>
      <c r="C599" s="308" t="s">
        <v>645</v>
      </c>
      <c r="D599" s="308"/>
      <c r="E599" s="308"/>
      <c r="F599" s="308"/>
      <c r="G599" s="308"/>
      <c r="H599" s="308"/>
      <c r="I599" s="308"/>
      <c r="J599" s="308"/>
      <c r="K599" s="308"/>
      <c r="L599" s="308"/>
      <c r="M599" s="308"/>
      <c r="N599" s="308"/>
      <c r="O599" s="308"/>
      <c r="P599" s="308"/>
      <c r="Q599" s="308"/>
      <c r="R599" s="308"/>
      <c r="S599" s="308"/>
      <c r="T599" s="308"/>
      <c r="U599" s="308"/>
      <c r="V599" s="308"/>
      <c r="W599" s="308"/>
      <c r="X599" s="308"/>
      <c r="Y599" s="308"/>
      <c r="Z599" s="308"/>
      <c r="AA599" s="308"/>
      <c r="AB599" s="308"/>
      <c r="AC599" s="308"/>
      <c r="AD599" s="350"/>
      <c r="AF599" s="171"/>
      <c r="AG599" s="72"/>
      <c r="AH599" s="72"/>
      <c r="AI599" s="72"/>
      <c r="AJ599" s="72"/>
      <c r="AK599" s="72"/>
      <c r="AL599" s="72"/>
      <c r="AM599" s="72"/>
    </row>
    <row r="600" spans="1:39" s="103" customFormat="1" ht="15">
      <c r="A600" s="93"/>
      <c r="B600" s="351" t="s">
        <v>12</v>
      </c>
      <c r="C600" s="352"/>
      <c r="D600" s="352"/>
      <c r="E600" s="352"/>
      <c r="F600" s="352"/>
      <c r="G600" s="352"/>
      <c r="H600" s="352"/>
      <c r="I600" s="352"/>
      <c r="J600" s="352"/>
      <c r="K600" s="352"/>
      <c r="L600" s="352"/>
      <c r="M600" s="352"/>
      <c r="N600" s="352"/>
      <c r="O600" s="352"/>
      <c r="P600" s="352"/>
      <c r="Q600" s="352"/>
      <c r="R600" s="352"/>
      <c r="S600" s="352"/>
      <c r="T600" s="352"/>
      <c r="U600" s="352"/>
      <c r="V600" s="352"/>
      <c r="W600" s="352"/>
      <c r="X600" s="352"/>
      <c r="Y600" s="352"/>
      <c r="Z600" s="352"/>
      <c r="AA600" s="352"/>
      <c r="AB600" s="352"/>
      <c r="AC600" s="352"/>
      <c r="AD600" s="353"/>
      <c r="AF600" s="171"/>
      <c r="AG600" s="72"/>
      <c r="AH600" s="72"/>
      <c r="AI600" s="72"/>
      <c r="AJ600" s="72"/>
      <c r="AK600" s="72"/>
      <c r="AL600" s="72"/>
      <c r="AM600" s="72"/>
    </row>
    <row r="601" spans="1:39" s="103" customFormat="1" ht="36" customHeight="1">
      <c r="A601" s="93"/>
      <c r="B601" s="143"/>
      <c r="C601" s="285" t="s">
        <v>345</v>
      </c>
      <c r="D601" s="286"/>
      <c r="E601" s="286"/>
      <c r="F601" s="286"/>
      <c r="G601" s="286"/>
      <c r="H601" s="286"/>
      <c r="I601" s="286"/>
      <c r="J601" s="286"/>
      <c r="K601" s="286"/>
      <c r="L601" s="286"/>
      <c r="M601" s="286"/>
      <c r="N601" s="286"/>
      <c r="O601" s="286"/>
      <c r="P601" s="286"/>
      <c r="Q601" s="286"/>
      <c r="R601" s="286"/>
      <c r="S601" s="286"/>
      <c r="T601" s="286"/>
      <c r="U601" s="286"/>
      <c r="V601" s="286"/>
      <c r="W601" s="286"/>
      <c r="X601" s="286"/>
      <c r="Y601" s="286"/>
      <c r="Z601" s="286"/>
      <c r="AA601" s="286"/>
      <c r="AB601" s="286"/>
      <c r="AC601" s="286"/>
      <c r="AD601" s="423"/>
      <c r="AF601" s="171"/>
      <c r="AG601" s="72"/>
      <c r="AH601" s="72"/>
      <c r="AI601" s="72"/>
      <c r="AJ601" s="72"/>
      <c r="AK601" s="72"/>
      <c r="AL601" s="72"/>
      <c r="AM601" s="72"/>
    </row>
    <row r="602" spans="1:39" s="103" customFormat="1" ht="60" customHeight="1">
      <c r="A602" s="93"/>
      <c r="B602" s="88"/>
      <c r="C602" s="317" t="s">
        <v>346</v>
      </c>
      <c r="D602" s="318"/>
      <c r="E602" s="318"/>
      <c r="F602" s="318"/>
      <c r="G602" s="318"/>
      <c r="H602" s="318"/>
      <c r="I602" s="318"/>
      <c r="J602" s="318"/>
      <c r="K602" s="318"/>
      <c r="L602" s="318"/>
      <c r="M602" s="318"/>
      <c r="N602" s="318"/>
      <c r="O602" s="318"/>
      <c r="P602" s="318"/>
      <c r="Q602" s="318"/>
      <c r="R602" s="318"/>
      <c r="S602" s="318"/>
      <c r="T602" s="318"/>
      <c r="U602" s="318"/>
      <c r="V602" s="318"/>
      <c r="W602" s="318"/>
      <c r="X602" s="318"/>
      <c r="Y602" s="318"/>
      <c r="Z602" s="318"/>
      <c r="AA602" s="318"/>
      <c r="AB602" s="318"/>
      <c r="AC602" s="318"/>
      <c r="AD602" s="319"/>
      <c r="AF602" s="171"/>
      <c r="AG602" s="72"/>
      <c r="AH602" s="72"/>
      <c r="AI602" s="72"/>
      <c r="AJ602" s="72"/>
      <c r="AK602" s="72"/>
      <c r="AL602" s="72"/>
      <c r="AM602" s="72"/>
    </row>
    <row r="603" spans="1:39" s="103" customFormat="1" ht="15">
      <c r="A603" s="93"/>
      <c r="B603" s="84"/>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F603" s="171"/>
      <c r="AG603" s="72"/>
      <c r="AH603" s="72"/>
      <c r="AI603" s="72"/>
      <c r="AJ603" s="72"/>
      <c r="AK603" s="72"/>
      <c r="AL603" s="72"/>
      <c r="AM603" s="72"/>
    </row>
    <row r="604" spans="1:39" s="103" customFormat="1" ht="36" customHeight="1">
      <c r="A604" s="102" t="s">
        <v>350</v>
      </c>
      <c r="B604" s="340" t="s">
        <v>647</v>
      </c>
      <c r="C604" s="340"/>
      <c r="D604" s="340"/>
      <c r="E604" s="340"/>
      <c r="F604" s="340"/>
      <c r="G604" s="340"/>
      <c r="H604" s="340"/>
      <c r="I604" s="340"/>
      <c r="J604" s="340"/>
      <c r="K604" s="340"/>
      <c r="L604" s="340"/>
      <c r="M604" s="340"/>
      <c r="N604" s="340"/>
      <c r="O604" s="340"/>
      <c r="P604" s="340"/>
      <c r="Q604" s="340"/>
      <c r="R604" s="340"/>
      <c r="S604" s="340"/>
      <c r="T604" s="340"/>
      <c r="U604" s="340"/>
      <c r="V604" s="340"/>
      <c r="W604" s="340"/>
      <c r="X604" s="340"/>
      <c r="Y604" s="340"/>
      <c r="Z604" s="340"/>
      <c r="AA604" s="340"/>
      <c r="AB604" s="340"/>
      <c r="AC604" s="340"/>
      <c r="AD604" s="340"/>
      <c r="AF604" s="171"/>
      <c r="AG604" s="72"/>
      <c r="AH604" s="72"/>
      <c r="AI604" s="72"/>
      <c r="AJ604" s="72"/>
      <c r="AK604" s="72"/>
      <c r="AL604" s="72"/>
      <c r="AM604" s="72"/>
    </row>
    <row r="605" spans="1:39" s="103" customFormat="1" ht="36" customHeight="1">
      <c r="A605" s="104"/>
      <c r="B605" s="105"/>
      <c r="C605" s="341" t="s">
        <v>648</v>
      </c>
      <c r="D605" s="341"/>
      <c r="E605" s="341"/>
      <c r="F605" s="341"/>
      <c r="G605" s="341"/>
      <c r="H605" s="341"/>
      <c r="I605" s="341"/>
      <c r="J605" s="341"/>
      <c r="K605" s="341"/>
      <c r="L605" s="341"/>
      <c r="M605" s="341"/>
      <c r="N605" s="341"/>
      <c r="O605" s="341"/>
      <c r="P605" s="341"/>
      <c r="Q605" s="341"/>
      <c r="R605" s="341"/>
      <c r="S605" s="341"/>
      <c r="T605" s="341"/>
      <c r="U605" s="341"/>
      <c r="V605" s="341"/>
      <c r="W605" s="341"/>
      <c r="X605" s="341"/>
      <c r="Y605" s="341"/>
      <c r="Z605" s="341"/>
      <c r="AA605" s="341"/>
      <c r="AB605" s="341"/>
      <c r="AC605" s="341"/>
      <c r="AD605" s="341"/>
      <c r="AF605" s="171"/>
      <c r="AG605" s="72"/>
      <c r="AH605" s="72"/>
      <c r="AI605" s="72"/>
      <c r="AJ605" s="72"/>
      <c r="AK605" s="72"/>
      <c r="AL605" s="72"/>
      <c r="AM605" s="72"/>
    </row>
    <row r="606" spans="1:39" s="103" customFormat="1" ht="36" customHeight="1">
      <c r="A606" s="106"/>
      <c r="B606" s="106"/>
      <c r="C606" s="280" t="s">
        <v>649</v>
      </c>
      <c r="D606" s="280"/>
      <c r="E606" s="280"/>
      <c r="F606" s="280"/>
      <c r="G606" s="280"/>
      <c r="H606" s="280"/>
      <c r="I606" s="280"/>
      <c r="J606" s="280"/>
      <c r="K606" s="280"/>
      <c r="L606" s="280"/>
      <c r="M606" s="280"/>
      <c r="N606" s="280"/>
      <c r="O606" s="280"/>
      <c r="P606" s="280"/>
      <c r="Q606" s="280"/>
      <c r="R606" s="280"/>
      <c r="S606" s="280"/>
      <c r="T606" s="280"/>
      <c r="U606" s="280"/>
      <c r="V606" s="280"/>
      <c r="W606" s="280"/>
      <c r="X606" s="280"/>
      <c r="Y606" s="280"/>
      <c r="Z606" s="280"/>
      <c r="AA606" s="280"/>
      <c r="AB606" s="280"/>
      <c r="AC606" s="280"/>
      <c r="AD606" s="280"/>
      <c r="AF606" s="171"/>
      <c r="AG606" s="72" t="s">
        <v>761</v>
      </c>
      <c r="AH606" s="72" t="s">
        <v>762</v>
      </c>
      <c r="AI606" s="72"/>
      <c r="AJ606" s="72"/>
      <c r="AK606" s="72"/>
      <c r="AL606" s="72"/>
      <c r="AM606" s="72"/>
    </row>
    <row r="607" spans="1:39" s="103" customFormat="1" ht="15">
      <c r="A607" s="106"/>
      <c r="B607" s="106"/>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144"/>
      <c r="AF607" s="171"/>
      <c r="AG607" s="72">
        <f>COUNTBLANK(C609:AD609)</f>
        <v>28</v>
      </c>
      <c r="AH607" s="72">
        <v>28</v>
      </c>
      <c r="AI607" s="72"/>
      <c r="AJ607" s="72"/>
      <c r="AK607" s="72"/>
      <c r="AL607" s="72"/>
      <c r="AM607" s="72"/>
    </row>
    <row r="608" spans="1:39" s="103" customFormat="1" ht="48" customHeight="1">
      <c r="A608" s="106"/>
      <c r="B608" s="106"/>
      <c r="C608" s="342" t="s">
        <v>646</v>
      </c>
      <c r="D608" s="343"/>
      <c r="E608" s="343"/>
      <c r="F608" s="343"/>
      <c r="G608" s="343"/>
      <c r="H608" s="343"/>
      <c r="I608" s="343"/>
      <c r="J608" s="343"/>
      <c r="K608" s="343"/>
      <c r="L608" s="343"/>
      <c r="M608" s="343"/>
      <c r="N608" s="343"/>
      <c r="O608" s="343"/>
      <c r="P608" s="343"/>
      <c r="Q608" s="344"/>
      <c r="R608" s="342" t="s">
        <v>347</v>
      </c>
      <c r="S608" s="343"/>
      <c r="T608" s="343"/>
      <c r="U608" s="343"/>
      <c r="V608" s="343"/>
      <c r="W608" s="343"/>
      <c r="X608" s="343"/>
      <c r="Y608" s="343"/>
      <c r="Z608" s="343"/>
      <c r="AA608" s="343"/>
      <c r="AB608" s="343"/>
      <c r="AC608" s="343"/>
      <c r="AD608" s="344"/>
      <c r="AF608" s="171"/>
      <c r="AG608" s="72" t="s">
        <v>772</v>
      </c>
      <c r="AH608" s="72" t="s">
        <v>778</v>
      </c>
      <c r="AI608" s="72"/>
      <c r="AJ608" s="72"/>
      <c r="AK608" s="72"/>
      <c r="AL608" s="72"/>
      <c r="AM608" s="72"/>
    </row>
    <row r="609" spans="1:39" s="103" customFormat="1" ht="15">
      <c r="A609" s="106"/>
      <c r="B609" s="106"/>
      <c r="C609" s="420"/>
      <c r="D609" s="421"/>
      <c r="E609" s="421"/>
      <c r="F609" s="421"/>
      <c r="G609" s="421"/>
      <c r="H609" s="421"/>
      <c r="I609" s="421"/>
      <c r="J609" s="421"/>
      <c r="K609" s="421"/>
      <c r="L609" s="421"/>
      <c r="M609" s="421"/>
      <c r="N609" s="421"/>
      <c r="O609" s="421"/>
      <c r="P609" s="421"/>
      <c r="Q609" s="422"/>
      <c r="R609" s="420"/>
      <c r="S609" s="421"/>
      <c r="T609" s="421"/>
      <c r="U609" s="421"/>
      <c r="V609" s="421"/>
      <c r="W609" s="421"/>
      <c r="X609" s="421"/>
      <c r="Y609" s="421"/>
      <c r="Z609" s="421"/>
      <c r="AA609" s="421"/>
      <c r="AB609" s="421"/>
      <c r="AC609" s="421"/>
      <c r="AD609" s="422"/>
      <c r="AF609" s="171"/>
      <c r="AG609" s="72">
        <f>IF(AG607=AH607,0,IF(OR(AND(C609="", R609=""), AND(C609=1, R609="")), 1, 0 ))</f>
        <v>0</v>
      </c>
      <c r="AH609" s="72">
        <f>IF(AND(C609&gt;1,R609&lt;&gt;""),1,0)</f>
        <v>0</v>
      </c>
      <c r="AI609" s="72"/>
      <c r="AJ609" s="72"/>
      <c r="AK609" s="72"/>
      <c r="AL609" s="72"/>
      <c r="AM609" s="72"/>
    </row>
    <row r="610" spans="1:39" s="103" customFormat="1" ht="15">
      <c r="A610" s="107"/>
      <c r="B610" s="107"/>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c r="AA610" s="84"/>
      <c r="AB610" s="84"/>
      <c r="AC610" s="84"/>
      <c r="AD610" s="84"/>
      <c r="AF610" s="171"/>
      <c r="AG610" s="72"/>
      <c r="AH610" s="72"/>
      <c r="AI610" s="72"/>
      <c r="AJ610" s="72"/>
      <c r="AK610" s="72"/>
      <c r="AL610" s="72"/>
      <c r="AM610" s="72"/>
    </row>
    <row r="611" spans="1:39" s="103" customFormat="1" ht="24" customHeight="1">
      <c r="A611" s="107"/>
      <c r="B611" s="107"/>
      <c r="C611" s="285" t="s">
        <v>17</v>
      </c>
      <c r="D611" s="285"/>
      <c r="E611" s="285"/>
      <c r="F611" s="285"/>
      <c r="G611" s="285"/>
      <c r="H611" s="285"/>
      <c r="I611" s="285"/>
      <c r="J611" s="285"/>
      <c r="K611" s="285"/>
      <c r="L611" s="285"/>
      <c r="M611" s="285"/>
      <c r="N611" s="285"/>
      <c r="O611" s="285"/>
      <c r="P611" s="285"/>
      <c r="Q611" s="285"/>
      <c r="R611" s="285"/>
      <c r="S611" s="285"/>
      <c r="T611" s="285"/>
      <c r="U611" s="285"/>
      <c r="V611" s="285"/>
      <c r="W611" s="285"/>
      <c r="X611" s="285"/>
      <c r="Y611" s="285"/>
      <c r="Z611" s="285"/>
      <c r="AA611" s="285"/>
      <c r="AB611" s="285"/>
      <c r="AC611" s="285"/>
      <c r="AD611" s="285"/>
      <c r="AF611" s="171"/>
      <c r="AG611" s="72"/>
      <c r="AH611" s="72"/>
      <c r="AI611" s="72"/>
      <c r="AJ611" s="72"/>
      <c r="AK611" s="72"/>
      <c r="AL611" s="72"/>
      <c r="AM611" s="72"/>
    </row>
    <row r="612" spans="1:39" s="103" customFormat="1" ht="60" customHeight="1">
      <c r="A612" s="107"/>
      <c r="B612" s="107"/>
      <c r="C612" s="339"/>
      <c r="D612" s="339"/>
      <c r="E612" s="339"/>
      <c r="F612" s="339"/>
      <c r="G612" s="339"/>
      <c r="H612" s="339"/>
      <c r="I612" s="339"/>
      <c r="J612" s="339"/>
      <c r="K612" s="339"/>
      <c r="L612" s="339"/>
      <c r="M612" s="339"/>
      <c r="N612" s="339"/>
      <c r="O612" s="339"/>
      <c r="P612" s="339"/>
      <c r="Q612" s="339"/>
      <c r="R612" s="339"/>
      <c r="S612" s="339"/>
      <c r="T612" s="339"/>
      <c r="U612" s="339"/>
      <c r="V612" s="339"/>
      <c r="W612" s="339"/>
      <c r="X612" s="339"/>
      <c r="Y612" s="339"/>
      <c r="Z612" s="339"/>
      <c r="AA612" s="339"/>
      <c r="AB612" s="339"/>
      <c r="AC612" s="339"/>
      <c r="AD612" s="339"/>
      <c r="AF612" s="171"/>
      <c r="AG612" s="72"/>
      <c r="AH612" s="72"/>
      <c r="AI612" s="72"/>
      <c r="AJ612" s="72"/>
      <c r="AK612" s="72"/>
      <c r="AL612" s="72"/>
      <c r="AM612" s="72"/>
    </row>
    <row r="613" spans="1:39" ht="15" customHeight="1"/>
    <row r="614" spans="1:39" ht="15" customHeight="1">
      <c r="B614" s="338" t="str">
        <f>IF(AH609=0, "", "Error: Verificar el codigo 2,3 o 9.")</f>
        <v/>
      </c>
      <c r="C614" s="338"/>
      <c r="D614" s="338"/>
      <c r="E614" s="338"/>
      <c r="F614" s="338"/>
      <c r="G614" s="338"/>
      <c r="H614" s="338"/>
      <c r="I614" s="338"/>
      <c r="J614" s="338"/>
      <c r="K614" s="338"/>
      <c r="L614" s="338"/>
      <c r="M614" s="338"/>
      <c r="N614" s="338"/>
      <c r="O614" s="338"/>
      <c r="P614" s="338"/>
      <c r="Q614" s="338"/>
      <c r="R614" s="338"/>
      <c r="S614" s="338"/>
      <c r="T614" s="338"/>
      <c r="U614" s="338"/>
      <c r="V614" s="338"/>
      <c r="W614" s="338"/>
      <c r="X614" s="338"/>
      <c r="Y614" s="338"/>
      <c r="Z614" s="338"/>
      <c r="AA614" s="338"/>
      <c r="AB614" s="338"/>
      <c r="AC614" s="338"/>
      <c r="AD614" s="338"/>
    </row>
    <row r="615" spans="1:39" ht="15" customHeight="1">
      <c r="B615" s="279" t="str">
        <f>IF(AG609=0, "", "Error: Debe completar toda la información requerida.")</f>
        <v/>
      </c>
      <c r="C615" s="279"/>
      <c r="D615" s="279"/>
      <c r="E615" s="279"/>
      <c r="F615" s="279"/>
      <c r="G615" s="279"/>
      <c r="H615" s="279"/>
      <c r="I615" s="279"/>
      <c r="J615" s="279"/>
      <c r="K615" s="279"/>
      <c r="L615" s="279"/>
      <c r="M615" s="279"/>
      <c r="N615" s="279"/>
      <c r="O615" s="279"/>
      <c r="P615" s="279"/>
      <c r="Q615" s="279"/>
      <c r="R615" s="279"/>
      <c r="S615" s="279"/>
      <c r="T615" s="279"/>
      <c r="U615" s="279"/>
      <c r="V615" s="279"/>
      <c r="W615" s="279"/>
      <c r="X615" s="279"/>
      <c r="Y615" s="279"/>
      <c r="Z615" s="279"/>
      <c r="AA615" s="279"/>
      <c r="AB615" s="279"/>
      <c r="AC615" s="279"/>
      <c r="AD615" s="279"/>
    </row>
    <row r="616" spans="1:39" ht="15" customHeight="1"/>
    <row r="617" spans="1:39" ht="15" customHeight="1"/>
    <row r="618" spans="1:39" ht="15" customHeight="1"/>
    <row r="619" spans="1:39" s="103" customFormat="1" ht="24" customHeight="1">
      <c r="A619" s="92" t="s">
        <v>358</v>
      </c>
      <c r="B619" s="311" t="s">
        <v>351</v>
      </c>
      <c r="C619" s="311"/>
      <c r="D619" s="311"/>
      <c r="E619" s="311"/>
      <c r="F619" s="311"/>
      <c r="G619" s="311"/>
      <c r="H619" s="311"/>
      <c r="I619" s="311"/>
      <c r="J619" s="311"/>
      <c r="K619" s="311"/>
      <c r="L619" s="311"/>
      <c r="M619" s="311"/>
      <c r="N619" s="311"/>
      <c r="O619" s="311"/>
      <c r="P619" s="311"/>
      <c r="Q619" s="311"/>
      <c r="R619" s="311"/>
      <c r="S619" s="311"/>
      <c r="T619" s="311"/>
      <c r="U619" s="311"/>
      <c r="V619" s="311"/>
      <c r="W619" s="311"/>
      <c r="X619" s="311"/>
      <c r="Y619" s="311"/>
      <c r="Z619" s="311"/>
      <c r="AA619" s="311"/>
      <c r="AB619" s="311"/>
      <c r="AC619" s="311"/>
      <c r="AD619" s="311"/>
      <c r="AF619" s="171"/>
      <c r="AG619" s="72"/>
      <c r="AH619" s="72"/>
      <c r="AI619" s="72"/>
      <c r="AJ619" s="72"/>
      <c r="AK619" s="72"/>
      <c r="AL619" s="72"/>
      <c r="AM619" s="72"/>
    </row>
    <row r="620" spans="1:39" s="103" customFormat="1" ht="15">
      <c r="A620" s="145"/>
      <c r="B620" s="84"/>
      <c r="C620" s="286" t="s">
        <v>15</v>
      </c>
      <c r="D620" s="286"/>
      <c r="E620" s="286"/>
      <c r="F620" s="286"/>
      <c r="G620" s="286"/>
      <c r="H620" s="286"/>
      <c r="I620" s="286"/>
      <c r="J620" s="286"/>
      <c r="K620" s="286"/>
      <c r="L620" s="286"/>
      <c r="M620" s="286"/>
      <c r="N620" s="286"/>
      <c r="O620" s="286"/>
      <c r="P620" s="286"/>
      <c r="Q620" s="286"/>
      <c r="R620" s="286"/>
      <c r="S620" s="286"/>
      <c r="T620" s="286"/>
      <c r="U620" s="286"/>
      <c r="V620" s="286"/>
      <c r="W620" s="286"/>
      <c r="X620" s="286"/>
      <c r="Y620" s="286"/>
      <c r="Z620" s="286"/>
      <c r="AA620" s="286"/>
      <c r="AB620" s="286"/>
      <c r="AC620" s="286"/>
      <c r="AD620" s="286"/>
      <c r="AF620" s="171"/>
      <c r="AG620" s="72"/>
      <c r="AH620" s="72"/>
      <c r="AI620" s="72"/>
      <c r="AJ620" s="72"/>
      <c r="AK620" s="72"/>
      <c r="AL620" s="72"/>
      <c r="AM620" s="72"/>
    </row>
    <row r="621" spans="1:39" s="103" customFormat="1" ht="24" customHeight="1">
      <c r="A621" s="145"/>
      <c r="B621" s="84"/>
      <c r="C621" s="341" t="s">
        <v>677</v>
      </c>
      <c r="D621" s="341"/>
      <c r="E621" s="341"/>
      <c r="F621" s="341"/>
      <c r="G621" s="341"/>
      <c r="H621" s="341"/>
      <c r="I621" s="341"/>
      <c r="J621" s="341"/>
      <c r="K621" s="341"/>
      <c r="L621" s="341"/>
      <c r="M621" s="341"/>
      <c r="N621" s="341"/>
      <c r="O621" s="341"/>
      <c r="P621" s="341"/>
      <c r="Q621" s="341"/>
      <c r="R621" s="341"/>
      <c r="S621" s="341"/>
      <c r="T621" s="341"/>
      <c r="U621" s="341"/>
      <c r="V621" s="341"/>
      <c r="W621" s="341"/>
      <c r="X621" s="341"/>
      <c r="Y621" s="341"/>
      <c r="Z621" s="341"/>
      <c r="AA621" s="341"/>
      <c r="AB621" s="341"/>
      <c r="AC621" s="341"/>
      <c r="AD621" s="341"/>
      <c r="AF621" s="171"/>
      <c r="AG621" s="72"/>
      <c r="AH621" s="72"/>
      <c r="AI621" s="72"/>
      <c r="AJ621" s="72"/>
      <c r="AK621" s="72"/>
      <c r="AL621" s="72"/>
      <c r="AM621" s="72"/>
    </row>
    <row r="622" spans="1:39" s="103" customFormat="1" ht="15.75" thickBot="1">
      <c r="A622" s="146"/>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F622" s="171"/>
      <c r="AG622" s="72" t="s">
        <v>785</v>
      </c>
      <c r="AH622" s="72"/>
      <c r="AI622" s="72"/>
      <c r="AJ622" s="72"/>
      <c r="AK622" s="72"/>
      <c r="AL622" s="72"/>
      <c r="AM622" s="72"/>
    </row>
    <row r="623" spans="1:39" s="103" customFormat="1" ht="15.75" thickBot="1">
      <c r="A623" s="146"/>
      <c r="B623" s="72"/>
      <c r="C623" s="12"/>
      <c r="D623" s="94" t="s">
        <v>16</v>
      </c>
      <c r="E623" s="72"/>
      <c r="F623" s="72"/>
      <c r="G623" s="72"/>
      <c r="H623" s="72"/>
      <c r="I623" s="12"/>
      <c r="J623" s="94" t="s">
        <v>352</v>
      </c>
      <c r="K623" s="72"/>
      <c r="L623" s="147"/>
      <c r="M623" s="94"/>
      <c r="N623" s="72"/>
      <c r="O623" s="72"/>
      <c r="P623" s="72"/>
      <c r="Q623" s="72"/>
      <c r="R623" s="72"/>
      <c r="S623" s="72"/>
      <c r="T623" s="12"/>
      <c r="U623" s="94" t="s">
        <v>353</v>
      </c>
      <c r="V623" s="72"/>
      <c r="W623" s="72"/>
      <c r="X623" s="72"/>
      <c r="Y623" s="72"/>
      <c r="Z623" s="72"/>
      <c r="AA623" s="72"/>
      <c r="AB623" s="72"/>
      <c r="AC623" s="72"/>
      <c r="AD623" s="72"/>
      <c r="AF623" s="171"/>
      <c r="AG623" s="72">
        <f>IF(AND(OR(C80=2,C80=3,C80=9),C623="X"),1,0)</f>
        <v>0</v>
      </c>
      <c r="AH623" s="72"/>
      <c r="AI623" s="72"/>
      <c r="AJ623" s="72"/>
      <c r="AK623" s="72"/>
      <c r="AL623" s="72"/>
      <c r="AM623" s="72"/>
    </row>
    <row r="624" spans="1:39" s="103" customFormat="1" ht="15">
      <c r="A624" s="93"/>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F624" s="171"/>
      <c r="AG624" s="72"/>
      <c r="AH624" s="72"/>
      <c r="AI624" s="72"/>
      <c r="AJ624" s="72"/>
      <c r="AK624" s="72"/>
      <c r="AL624" s="72"/>
      <c r="AM624" s="72"/>
    </row>
    <row r="625" spans="1:39" s="103" customFormat="1" ht="24" customHeight="1">
      <c r="A625" s="93"/>
      <c r="B625" s="84"/>
      <c r="C625" s="285" t="s">
        <v>17</v>
      </c>
      <c r="D625" s="285"/>
      <c r="E625" s="285"/>
      <c r="F625" s="285"/>
      <c r="G625" s="285"/>
      <c r="H625" s="285"/>
      <c r="I625" s="285"/>
      <c r="J625" s="285"/>
      <c r="K625" s="285"/>
      <c r="L625" s="285"/>
      <c r="M625" s="285"/>
      <c r="N625" s="285"/>
      <c r="O625" s="285"/>
      <c r="P625" s="285"/>
      <c r="Q625" s="285"/>
      <c r="R625" s="285"/>
      <c r="S625" s="285"/>
      <c r="T625" s="285"/>
      <c r="U625" s="285"/>
      <c r="V625" s="285"/>
      <c r="W625" s="285"/>
      <c r="X625" s="285"/>
      <c r="Y625" s="285"/>
      <c r="Z625" s="285"/>
      <c r="AA625" s="285"/>
      <c r="AB625" s="285"/>
      <c r="AC625" s="285"/>
      <c r="AD625" s="285"/>
      <c r="AF625" s="171"/>
      <c r="AG625" s="72"/>
      <c r="AH625" s="72"/>
      <c r="AI625" s="72"/>
      <c r="AJ625" s="72"/>
      <c r="AK625" s="72"/>
      <c r="AL625" s="72"/>
      <c r="AM625" s="72"/>
    </row>
    <row r="626" spans="1:39" s="103" customFormat="1" ht="60" customHeight="1">
      <c r="A626" s="93"/>
      <c r="B626" s="84"/>
      <c r="C626" s="339"/>
      <c r="D626" s="339"/>
      <c r="E626" s="339"/>
      <c r="F626" s="339"/>
      <c r="G626" s="339"/>
      <c r="H626" s="339"/>
      <c r="I626" s="339"/>
      <c r="J626" s="339"/>
      <c r="K626" s="339"/>
      <c r="L626" s="339"/>
      <c r="M626" s="339"/>
      <c r="N626" s="339"/>
      <c r="O626" s="339"/>
      <c r="P626" s="339"/>
      <c r="Q626" s="339"/>
      <c r="R626" s="339"/>
      <c r="S626" s="339"/>
      <c r="T626" s="339"/>
      <c r="U626" s="339"/>
      <c r="V626" s="339"/>
      <c r="W626" s="339"/>
      <c r="X626" s="339"/>
      <c r="Y626" s="339"/>
      <c r="Z626" s="339"/>
      <c r="AA626" s="339"/>
      <c r="AB626" s="339"/>
      <c r="AC626" s="339"/>
      <c r="AD626" s="339"/>
      <c r="AF626" s="171"/>
      <c r="AG626" s="72"/>
      <c r="AH626" s="72"/>
      <c r="AI626" s="72"/>
      <c r="AJ626" s="72"/>
      <c r="AK626" s="72"/>
      <c r="AL626" s="72"/>
      <c r="AM626" s="72"/>
    </row>
    <row r="627" spans="1:39" s="103" customFormat="1" ht="15">
      <c r="A627" s="107"/>
      <c r="B627" s="107"/>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c r="AC627" s="86"/>
      <c r="AD627" s="86"/>
      <c r="AF627" s="171"/>
      <c r="AG627" s="72"/>
      <c r="AH627" s="72"/>
      <c r="AI627" s="72"/>
      <c r="AJ627" s="72"/>
      <c r="AK627" s="72"/>
      <c r="AL627" s="72"/>
      <c r="AM627" s="72"/>
    </row>
    <row r="628" spans="1:39" s="103" customFormat="1" ht="15">
      <c r="A628" s="107"/>
      <c r="B628" s="338" t="str">
        <f>IF(COUNTIF(C623:T623,"X")&gt;1,"Error: Seleccionar sólo un código.","")</f>
        <v/>
      </c>
      <c r="C628" s="338"/>
      <c r="D628" s="338"/>
      <c r="E628" s="338"/>
      <c r="F628" s="338"/>
      <c r="G628" s="338"/>
      <c r="H628" s="338"/>
      <c r="I628" s="338"/>
      <c r="J628" s="338"/>
      <c r="K628" s="338"/>
      <c r="L628" s="338"/>
      <c r="M628" s="338"/>
      <c r="N628" s="338"/>
      <c r="O628" s="338"/>
      <c r="P628" s="338"/>
      <c r="Q628" s="338"/>
      <c r="R628" s="338"/>
      <c r="S628" s="338"/>
      <c r="T628" s="338"/>
      <c r="U628" s="338"/>
      <c r="V628" s="338"/>
      <c r="W628" s="338"/>
      <c r="X628" s="338"/>
      <c r="Y628" s="338"/>
      <c r="Z628" s="338"/>
      <c r="AA628" s="338"/>
      <c r="AB628" s="338"/>
      <c r="AC628" s="338"/>
      <c r="AD628" s="338"/>
      <c r="AF628" s="171"/>
      <c r="AG628" s="72"/>
      <c r="AH628" s="72"/>
      <c r="AI628" s="72"/>
      <c r="AJ628" s="72"/>
      <c r="AK628" s="72"/>
      <c r="AL628" s="72"/>
      <c r="AM628" s="72"/>
    </row>
    <row r="629" spans="1:39" s="103" customFormat="1" ht="15">
      <c r="A629" s="107"/>
      <c r="B629" s="338" t="str">
        <f>IF(AG623=0,"","Error: Verificar la consistencia con la pregunta 3.")</f>
        <v/>
      </c>
      <c r="C629" s="338"/>
      <c r="D629" s="338"/>
      <c r="E629" s="338"/>
      <c r="F629" s="338"/>
      <c r="G629" s="338"/>
      <c r="H629" s="338"/>
      <c r="I629" s="338"/>
      <c r="J629" s="338"/>
      <c r="K629" s="338"/>
      <c r="L629" s="338"/>
      <c r="M629" s="338"/>
      <c r="N629" s="338"/>
      <c r="O629" s="338"/>
      <c r="P629" s="338"/>
      <c r="Q629" s="338"/>
      <c r="R629" s="338"/>
      <c r="S629" s="338"/>
      <c r="T629" s="338"/>
      <c r="U629" s="338"/>
      <c r="V629" s="338"/>
      <c r="W629" s="338"/>
      <c r="X629" s="338"/>
      <c r="Y629" s="338"/>
      <c r="Z629" s="338"/>
      <c r="AA629" s="338"/>
      <c r="AB629" s="338"/>
      <c r="AC629" s="338"/>
      <c r="AD629" s="338"/>
      <c r="AF629" s="171"/>
      <c r="AG629" s="72"/>
      <c r="AH629" s="72"/>
      <c r="AI629" s="72"/>
      <c r="AJ629" s="72"/>
      <c r="AK629" s="72"/>
      <c r="AL629" s="72"/>
      <c r="AM629" s="72"/>
    </row>
    <row r="630" spans="1:39" s="103" customFormat="1" ht="15">
      <c r="A630" s="107"/>
      <c r="B630" s="107"/>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c r="AC630" s="86"/>
      <c r="AD630" s="86"/>
      <c r="AF630" s="171"/>
      <c r="AG630" s="72"/>
      <c r="AH630" s="72"/>
      <c r="AI630" s="72"/>
      <c r="AJ630" s="72"/>
      <c r="AK630" s="72"/>
      <c r="AL630" s="72"/>
      <c r="AM630" s="72"/>
    </row>
    <row r="631" spans="1:39" s="103" customFormat="1" ht="15">
      <c r="A631" s="107"/>
      <c r="B631" s="107"/>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c r="AC631" s="86"/>
      <c r="AD631" s="86"/>
      <c r="AF631" s="171"/>
      <c r="AG631" s="72"/>
      <c r="AH631" s="72"/>
      <c r="AI631" s="72"/>
      <c r="AJ631" s="72"/>
      <c r="AK631" s="72"/>
      <c r="AL631" s="72"/>
      <c r="AM631" s="72"/>
    </row>
    <row r="632" spans="1:39" s="103" customFormat="1" ht="15">
      <c r="A632" s="107"/>
      <c r="B632" s="107"/>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6"/>
      <c r="AF632" s="171"/>
      <c r="AG632" s="72"/>
      <c r="AH632" s="72"/>
      <c r="AI632" s="72"/>
      <c r="AJ632" s="72"/>
      <c r="AK632" s="72"/>
      <c r="AL632" s="72"/>
      <c r="AM632" s="72"/>
    </row>
    <row r="633" spans="1:39" s="103" customFormat="1" ht="24" customHeight="1">
      <c r="A633" s="92" t="s">
        <v>359</v>
      </c>
      <c r="B633" s="311" t="s">
        <v>354</v>
      </c>
      <c r="C633" s="311"/>
      <c r="D633" s="311"/>
      <c r="E633" s="311"/>
      <c r="F633" s="311"/>
      <c r="G633" s="311"/>
      <c r="H633" s="311"/>
      <c r="I633" s="311"/>
      <c r="J633" s="311"/>
      <c r="K633" s="311"/>
      <c r="L633" s="311"/>
      <c r="M633" s="311"/>
      <c r="N633" s="311"/>
      <c r="O633" s="311"/>
      <c r="P633" s="311"/>
      <c r="Q633" s="311"/>
      <c r="R633" s="311"/>
      <c r="S633" s="311"/>
      <c r="T633" s="311"/>
      <c r="U633" s="311"/>
      <c r="V633" s="311"/>
      <c r="W633" s="311"/>
      <c r="X633" s="311"/>
      <c r="Y633" s="311"/>
      <c r="Z633" s="311"/>
      <c r="AA633" s="311"/>
      <c r="AB633" s="311"/>
      <c r="AC633" s="311"/>
      <c r="AD633" s="311"/>
      <c r="AF633" s="171"/>
      <c r="AG633" s="72"/>
      <c r="AH633" s="72"/>
      <c r="AI633" s="72"/>
      <c r="AJ633" s="72"/>
      <c r="AK633" s="72"/>
      <c r="AL633" s="72"/>
      <c r="AM633" s="72"/>
    </row>
    <row r="634" spans="1:39" s="103" customFormat="1" ht="15" customHeight="1">
      <c r="A634" s="108"/>
      <c r="B634" s="72"/>
      <c r="C634" s="285" t="s">
        <v>60</v>
      </c>
      <c r="D634" s="285"/>
      <c r="E634" s="285"/>
      <c r="F634" s="285"/>
      <c r="G634" s="285"/>
      <c r="H634" s="285"/>
      <c r="I634" s="285"/>
      <c r="J634" s="285"/>
      <c r="K634" s="285"/>
      <c r="L634" s="285"/>
      <c r="M634" s="285"/>
      <c r="N634" s="285"/>
      <c r="O634" s="285"/>
      <c r="P634" s="285"/>
      <c r="Q634" s="285"/>
      <c r="R634" s="285"/>
      <c r="S634" s="285"/>
      <c r="T634" s="285"/>
      <c r="U634" s="285"/>
      <c r="V634" s="285"/>
      <c r="W634" s="285"/>
      <c r="X634" s="285"/>
      <c r="Y634" s="285"/>
      <c r="Z634" s="285"/>
      <c r="AA634" s="285"/>
      <c r="AB634" s="285"/>
      <c r="AC634" s="285"/>
      <c r="AD634" s="285"/>
      <c r="AF634" s="171"/>
      <c r="AG634" s="72"/>
      <c r="AH634" s="72"/>
      <c r="AI634" s="72"/>
      <c r="AJ634" s="72"/>
      <c r="AK634" s="72"/>
      <c r="AL634" s="72"/>
      <c r="AM634" s="72"/>
    </row>
    <row r="635" spans="1:39" s="103" customFormat="1" ht="24" customHeight="1">
      <c r="A635" s="108"/>
      <c r="B635" s="72"/>
      <c r="C635" s="285" t="s">
        <v>76</v>
      </c>
      <c r="D635" s="285"/>
      <c r="E635" s="285"/>
      <c r="F635" s="285"/>
      <c r="G635" s="285"/>
      <c r="H635" s="285"/>
      <c r="I635" s="285"/>
      <c r="J635" s="285"/>
      <c r="K635" s="285"/>
      <c r="L635" s="285"/>
      <c r="M635" s="285"/>
      <c r="N635" s="285"/>
      <c r="O635" s="285"/>
      <c r="P635" s="285"/>
      <c r="Q635" s="285"/>
      <c r="R635" s="285"/>
      <c r="S635" s="285"/>
      <c r="T635" s="285"/>
      <c r="U635" s="285"/>
      <c r="V635" s="285"/>
      <c r="W635" s="285"/>
      <c r="X635" s="285"/>
      <c r="Y635" s="285"/>
      <c r="Z635" s="285"/>
      <c r="AA635" s="285"/>
      <c r="AB635" s="285"/>
      <c r="AC635" s="285"/>
      <c r="AD635" s="285"/>
      <c r="AF635" s="171"/>
      <c r="AG635" s="72"/>
      <c r="AH635" s="72"/>
      <c r="AI635" s="72"/>
      <c r="AJ635" s="72"/>
      <c r="AK635" s="72"/>
      <c r="AL635" s="72"/>
      <c r="AM635" s="72"/>
    </row>
    <row r="636" spans="1:39" s="103" customFormat="1" ht="24" customHeight="1">
      <c r="A636" s="108"/>
      <c r="B636" s="72"/>
      <c r="C636" s="285" t="s">
        <v>61</v>
      </c>
      <c r="D636" s="285"/>
      <c r="E636" s="285"/>
      <c r="F636" s="285"/>
      <c r="G636" s="285"/>
      <c r="H636" s="285"/>
      <c r="I636" s="285"/>
      <c r="J636" s="285"/>
      <c r="K636" s="285"/>
      <c r="L636" s="285"/>
      <c r="M636" s="285"/>
      <c r="N636" s="285"/>
      <c r="O636" s="285"/>
      <c r="P636" s="285"/>
      <c r="Q636" s="285"/>
      <c r="R636" s="285"/>
      <c r="S636" s="285"/>
      <c r="T636" s="285"/>
      <c r="U636" s="285"/>
      <c r="V636" s="285"/>
      <c r="W636" s="285"/>
      <c r="X636" s="285"/>
      <c r="Y636" s="285"/>
      <c r="Z636" s="285"/>
      <c r="AA636" s="285"/>
      <c r="AB636" s="285"/>
      <c r="AC636" s="285"/>
      <c r="AD636" s="285"/>
      <c r="AF636" s="171"/>
      <c r="AG636" s="72"/>
      <c r="AH636" s="72"/>
      <c r="AI636" s="72"/>
      <c r="AJ636" s="72"/>
      <c r="AK636" s="72"/>
      <c r="AL636" s="72"/>
      <c r="AM636" s="72"/>
    </row>
    <row r="637" spans="1:39" s="103" customFormat="1" ht="15" customHeight="1" thickBot="1">
      <c r="A637" s="108"/>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F637" s="171"/>
      <c r="AG637" s="72" t="s">
        <v>773</v>
      </c>
      <c r="AH637" s="72" t="s">
        <v>774</v>
      </c>
      <c r="AI637" s="72" t="s">
        <v>786</v>
      </c>
      <c r="AJ637" s="72"/>
      <c r="AK637" s="72"/>
      <c r="AL637" s="72"/>
      <c r="AM637" s="72"/>
    </row>
    <row r="638" spans="1:39" s="103" customFormat="1" ht="15" customHeight="1" thickBot="1">
      <c r="A638" s="108"/>
      <c r="B638" s="72"/>
      <c r="C638" s="12"/>
      <c r="D638" s="94" t="s">
        <v>62</v>
      </c>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F638" s="171"/>
      <c r="AG638" s="72"/>
      <c r="AH638" s="72"/>
      <c r="AI638" s="126">
        <f>IF(AND(C638="X",C48&lt;&gt;1),1,0)</f>
        <v>0</v>
      </c>
      <c r="AJ638" s="72"/>
      <c r="AK638" s="72"/>
      <c r="AL638" s="72"/>
      <c r="AM638" s="72"/>
    </row>
    <row r="639" spans="1:39" s="103" customFormat="1" ht="24" customHeight="1" thickBot="1">
      <c r="A639" s="108"/>
      <c r="B639" s="72"/>
      <c r="C639" s="12"/>
      <c r="D639" s="363" t="s">
        <v>355</v>
      </c>
      <c r="E639" s="364"/>
      <c r="F639" s="364"/>
      <c r="G639" s="364"/>
      <c r="H639" s="364"/>
      <c r="I639" s="364"/>
      <c r="J639" s="364"/>
      <c r="K639" s="364"/>
      <c r="L639" s="364"/>
      <c r="M639" s="364"/>
      <c r="N639" s="364"/>
      <c r="O639" s="364"/>
      <c r="P639" s="364"/>
      <c r="Q639" s="364"/>
      <c r="R639" s="364"/>
      <c r="S639" s="364"/>
      <c r="T639" s="364"/>
      <c r="U639" s="364"/>
      <c r="V639" s="364"/>
      <c r="W639" s="364"/>
      <c r="X639" s="364"/>
      <c r="Y639" s="364"/>
      <c r="Z639" s="364"/>
      <c r="AA639" s="364"/>
      <c r="AB639" s="364"/>
      <c r="AC639" s="364"/>
      <c r="AD639" s="364"/>
      <c r="AF639" s="171"/>
      <c r="AG639" s="72"/>
      <c r="AH639" s="72"/>
      <c r="AI639" s="72"/>
      <c r="AJ639" s="72"/>
      <c r="AK639" s="72"/>
      <c r="AL639" s="72"/>
      <c r="AM639" s="72"/>
    </row>
    <row r="640" spans="1:39" s="103" customFormat="1" ht="15" customHeight="1" thickBot="1">
      <c r="A640" s="108"/>
      <c r="B640" s="72"/>
      <c r="C640" s="12"/>
      <c r="D640" s="94" t="s">
        <v>64</v>
      </c>
      <c r="E640" s="109"/>
      <c r="F640" s="109"/>
      <c r="G640" s="109"/>
      <c r="H640" s="109"/>
      <c r="I640" s="109"/>
      <c r="J640" s="109"/>
      <c r="K640" s="109"/>
      <c r="L640" s="109"/>
      <c r="M640" s="109"/>
      <c r="N640" s="109"/>
      <c r="O640" s="109"/>
      <c r="P640" s="109"/>
      <c r="Q640" s="72"/>
      <c r="R640" s="72"/>
      <c r="S640" s="72"/>
      <c r="T640" s="72"/>
      <c r="U640" s="72"/>
      <c r="V640" s="72"/>
      <c r="W640" s="72"/>
      <c r="X640" s="72"/>
      <c r="Y640" s="72"/>
      <c r="Z640" s="72"/>
      <c r="AA640" s="72"/>
      <c r="AB640" s="72"/>
      <c r="AC640" s="72"/>
      <c r="AD640" s="72"/>
      <c r="AF640" s="171"/>
      <c r="AG640" s="72"/>
      <c r="AH640" s="72"/>
      <c r="AI640" s="72"/>
      <c r="AJ640" s="72"/>
      <c r="AK640" s="72"/>
      <c r="AL640" s="72"/>
      <c r="AM640" s="72"/>
    </row>
    <row r="641" spans="1:39" s="103" customFormat="1" ht="15" customHeight="1" thickBot="1">
      <c r="A641" s="108"/>
      <c r="B641" s="72"/>
      <c r="C641" s="12"/>
      <c r="D641" s="94" t="s">
        <v>65</v>
      </c>
      <c r="E641" s="109"/>
      <c r="F641" s="109"/>
      <c r="G641" s="109"/>
      <c r="H641" s="109"/>
      <c r="I641" s="109"/>
      <c r="J641" s="109"/>
      <c r="K641" s="109"/>
      <c r="L641" s="109"/>
      <c r="M641" s="109"/>
      <c r="N641" s="109"/>
      <c r="O641" s="109"/>
      <c r="P641" s="109"/>
      <c r="Q641" s="72"/>
      <c r="R641" s="72"/>
      <c r="S641" s="72"/>
      <c r="T641" s="72"/>
      <c r="U641" s="72"/>
      <c r="V641" s="72"/>
      <c r="W641" s="72"/>
      <c r="X641" s="72"/>
      <c r="Y641" s="72"/>
      <c r="Z641" s="72"/>
      <c r="AA641" s="72"/>
      <c r="AB641" s="72"/>
      <c r="AC641" s="72"/>
      <c r="AD641" s="72"/>
      <c r="AF641" s="171"/>
      <c r="AG641" s="72"/>
      <c r="AH641" s="72"/>
      <c r="AI641" s="72"/>
      <c r="AJ641" s="72"/>
      <c r="AK641" s="72"/>
      <c r="AL641" s="72"/>
      <c r="AM641" s="72"/>
    </row>
    <row r="642" spans="1:39" s="103" customFormat="1" ht="15" customHeight="1" thickBot="1">
      <c r="A642" s="108"/>
      <c r="B642" s="72"/>
      <c r="C642" s="12"/>
      <c r="D642" s="94" t="s">
        <v>66</v>
      </c>
      <c r="E642" s="109"/>
      <c r="F642" s="109"/>
      <c r="G642" s="109"/>
      <c r="H642" s="109"/>
      <c r="I642" s="109"/>
      <c r="J642" s="109"/>
      <c r="K642" s="109"/>
      <c r="L642" s="109"/>
      <c r="M642" s="109"/>
      <c r="N642" s="109"/>
      <c r="O642" s="109"/>
      <c r="P642" s="109"/>
      <c r="Q642" s="72"/>
      <c r="R642" s="72"/>
      <c r="S642" s="72"/>
      <c r="T642" s="72"/>
      <c r="U642" s="72"/>
      <c r="V642" s="72"/>
      <c r="W642" s="72"/>
      <c r="X642" s="72"/>
      <c r="Y642" s="72"/>
      <c r="Z642" s="72"/>
      <c r="AA642" s="72"/>
      <c r="AB642" s="72"/>
      <c r="AC642" s="72"/>
      <c r="AD642" s="72"/>
      <c r="AF642" s="171"/>
      <c r="AG642" s="72"/>
      <c r="AH642" s="72"/>
      <c r="AI642" s="72"/>
      <c r="AJ642" s="72"/>
      <c r="AK642" s="72"/>
      <c r="AL642" s="72"/>
      <c r="AM642" s="72"/>
    </row>
    <row r="643" spans="1:39" s="103" customFormat="1" ht="15" customHeight="1" thickBot="1">
      <c r="A643" s="108"/>
      <c r="B643" s="72"/>
      <c r="C643" s="12"/>
      <c r="D643" s="94" t="s">
        <v>67</v>
      </c>
      <c r="E643" s="109"/>
      <c r="F643" s="109"/>
      <c r="G643" s="109"/>
      <c r="H643" s="109"/>
      <c r="I643" s="109"/>
      <c r="J643" s="109"/>
      <c r="K643" s="109"/>
      <c r="L643" s="109"/>
      <c r="M643" s="109"/>
      <c r="N643" s="109"/>
      <c r="O643" s="109"/>
      <c r="P643" s="109"/>
      <c r="Q643" s="72"/>
      <c r="R643" s="72"/>
      <c r="S643" s="72"/>
      <c r="T643" s="72"/>
      <c r="U643" s="72"/>
      <c r="V643" s="72"/>
      <c r="W643" s="72"/>
      <c r="X643" s="72"/>
      <c r="Y643" s="72"/>
      <c r="Z643" s="72"/>
      <c r="AA643" s="72"/>
      <c r="AB643" s="72"/>
      <c r="AC643" s="72"/>
      <c r="AD643" s="72"/>
      <c r="AF643" s="171"/>
      <c r="AG643" s="72"/>
      <c r="AH643" s="72"/>
      <c r="AI643" s="72"/>
      <c r="AJ643" s="72"/>
      <c r="AK643" s="72"/>
      <c r="AL643" s="72"/>
      <c r="AM643" s="72"/>
    </row>
    <row r="644" spans="1:39" s="103" customFormat="1" ht="15" customHeight="1" thickBot="1">
      <c r="A644" s="108"/>
      <c r="B644" s="72"/>
      <c r="C644" s="12"/>
      <c r="D644" s="94" t="s">
        <v>68</v>
      </c>
      <c r="E644" s="109"/>
      <c r="F644" s="109"/>
      <c r="G644" s="109"/>
      <c r="H644" s="109"/>
      <c r="I644" s="109"/>
      <c r="J644" s="109"/>
      <c r="K644" s="109"/>
      <c r="L644" s="109"/>
      <c r="M644" s="109"/>
      <c r="N644" s="109"/>
      <c r="O644" s="109"/>
      <c r="P644" s="109"/>
      <c r="Q644" s="72"/>
      <c r="R644" s="72"/>
      <c r="S644" s="72"/>
      <c r="T644" s="72"/>
      <c r="U644" s="72"/>
      <c r="V644" s="72"/>
      <c r="W644" s="72"/>
      <c r="X644" s="72"/>
      <c r="Y644" s="72"/>
      <c r="Z644" s="72"/>
      <c r="AA644" s="72"/>
      <c r="AB644" s="72"/>
      <c r="AC644" s="72"/>
      <c r="AD644" s="72"/>
      <c r="AF644" s="171"/>
      <c r="AG644" s="72"/>
      <c r="AH644" s="72"/>
      <c r="AI644" s="72"/>
      <c r="AJ644" s="72"/>
      <c r="AK644" s="72"/>
      <c r="AL644" s="72"/>
      <c r="AM644" s="72"/>
    </row>
    <row r="645" spans="1:39" s="103" customFormat="1" ht="15" customHeight="1" thickBot="1">
      <c r="A645" s="108"/>
      <c r="B645" s="72"/>
      <c r="C645" s="12"/>
      <c r="D645" s="94" t="s">
        <v>69</v>
      </c>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F645" s="171"/>
      <c r="AG645" s="72"/>
      <c r="AH645" s="72"/>
      <c r="AI645" s="72"/>
      <c r="AJ645" s="72"/>
      <c r="AK645" s="72"/>
      <c r="AL645" s="72"/>
      <c r="AM645" s="72"/>
    </row>
    <row r="646" spans="1:39" s="103" customFormat="1" ht="15" customHeight="1" thickBot="1">
      <c r="A646" s="108"/>
      <c r="B646" s="72"/>
      <c r="C646" s="12"/>
      <c r="D646" s="94" t="s">
        <v>70</v>
      </c>
      <c r="E646" s="109"/>
      <c r="F646" s="109"/>
      <c r="G646" s="109"/>
      <c r="H646" s="109"/>
      <c r="I646" s="109"/>
      <c r="J646" s="109"/>
      <c r="K646" s="109"/>
      <c r="L646" s="109"/>
      <c r="M646" s="109"/>
      <c r="N646" s="109"/>
      <c r="O646" s="109"/>
      <c r="P646" s="109"/>
      <c r="Q646" s="72"/>
      <c r="R646" s="72"/>
      <c r="S646" s="72"/>
      <c r="T646" s="72"/>
      <c r="U646" s="72"/>
      <c r="V646" s="72"/>
      <c r="W646" s="72"/>
      <c r="X646" s="72"/>
      <c r="Y646" s="72"/>
      <c r="Z646" s="72"/>
      <c r="AA646" s="72"/>
      <c r="AB646" s="72"/>
      <c r="AC646" s="72"/>
      <c r="AD646" s="72"/>
      <c r="AF646" s="171"/>
      <c r="AG646" s="72"/>
      <c r="AH646" s="72"/>
      <c r="AI646" s="72"/>
      <c r="AJ646" s="72"/>
      <c r="AK646" s="72"/>
      <c r="AL646" s="72"/>
      <c r="AM646" s="72"/>
    </row>
    <row r="647" spans="1:39" s="103" customFormat="1" ht="15" customHeight="1" thickBot="1">
      <c r="A647" s="108"/>
      <c r="B647" s="72"/>
      <c r="C647" s="12"/>
      <c r="D647" s="94" t="s">
        <v>71</v>
      </c>
      <c r="E647" s="109"/>
      <c r="F647" s="109"/>
      <c r="G647" s="109"/>
      <c r="H647" s="109"/>
      <c r="I647" s="109"/>
      <c r="J647" s="109"/>
      <c r="K647" s="109"/>
      <c r="L647" s="109"/>
      <c r="M647" s="109"/>
      <c r="N647" s="109"/>
      <c r="O647" s="109"/>
      <c r="P647" s="109"/>
      <c r="Q647" s="72"/>
      <c r="R647" s="72"/>
      <c r="S647" s="72"/>
      <c r="T647" s="72"/>
      <c r="U647" s="72"/>
      <c r="V647" s="72"/>
      <c r="W647" s="72"/>
      <c r="X647" s="72"/>
      <c r="Y647" s="72"/>
      <c r="Z647" s="72"/>
      <c r="AA647" s="72"/>
      <c r="AB647" s="72"/>
      <c r="AC647" s="72"/>
      <c r="AD647" s="72"/>
      <c r="AF647" s="171"/>
      <c r="AG647" s="72"/>
      <c r="AH647" s="72"/>
      <c r="AI647" s="72"/>
      <c r="AJ647" s="72"/>
      <c r="AK647" s="72"/>
      <c r="AL647" s="72"/>
      <c r="AM647" s="72"/>
    </row>
    <row r="648" spans="1:39" s="103" customFormat="1" ht="15" customHeight="1" thickBot="1">
      <c r="A648" s="108"/>
      <c r="B648" s="72"/>
      <c r="C648" s="12"/>
      <c r="D648" s="94" t="s">
        <v>72</v>
      </c>
      <c r="E648" s="109"/>
      <c r="F648" s="109"/>
      <c r="G648" s="109"/>
      <c r="H648" s="109"/>
      <c r="I648" s="109"/>
      <c r="J648" s="109"/>
      <c r="K648" s="109"/>
      <c r="L648" s="109"/>
      <c r="M648" s="109"/>
      <c r="N648" s="109"/>
      <c r="O648" s="109"/>
      <c r="P648" s="109"/>
      <c r="Q648" s="72"/>
      <c r="R648" s="72"/>
      <c r="S648" s="72"/>
      <c r="T648" s="72"/>
      <c r="U648" s="72"/>
      <c r="V648" s="72"/>
      <c r="W648" s="72"/>
      <c r="X648" s="72"/>
      <c r="Y648" s="72"/>
      <c r="Z648" s="72"/>
      <c r="AA648" s="72"/>
      <c r="AB648" s="72"/>
      <c r="AC648" s="72"/>
      <c r="AD648" s="72"/>
      <c r="AF648" s="171"/>
      <c r="AG648" s="72"/>
      <c r="AH648" s="72"/>
      <c r="AI648" s="72"/>
      <c r="AJ648" s="72"/>
      <c r="AK648" s="72"/>
      <c r="AL648" s="72"/>
      <c r="AM648" s="72"/>
    </row>
    <row r="649" spans="1:39" s="103" customFormat="1" ht="15" customHeight="1" thickBot="1">
      <c r="A649" s="108"/>
      <c r="B649" s="72"/>
      <c r="C649" s="12"/>
      <c r="D649" s="94" t="s">
        <v>73</v>
      </c>
      <c r="E649" s="109"/>
      <c r="F649" s="109"/>
      <c r="G649" s="109"/>
      <c r="H649" s="109"/>
      <c r="I649" s="109"/>
      <c r="J649" s="109"/>
      <c r="K649" s="109"/>
      <c r="L649" s="109"/>
      <c r="M649" s="109"/>
      <c r="N649" s="109"/>
      <c r="O649" s="109"/>
      <c r="P649" s="109"/>
      <c r="Q649" s="72"/>
      <c r="R649" s="72"/>
      <c r="S649" s="72"/>
      <c r="T649" s="72"/>
      <c r="U649" s="72"/>
      <c r="V649" s="72"/>
      <c r="W649" s="72"/>
      <c r="X649" s="72"/>
      <c r="Y649" s="72"/>
      <c r="Z649" s="72"/>
      <c r="AA649" s="72"/>
      <c r="AB649" s="72"/>
      <c r="AC649" s="72"/>
      <c r="AD649" s="72"/>
      <c r="AF649" s="171"/>
      <c r="AG649" s="72"/>
      <c r="AH649" s="72"/>
      <c r="AI649" s="72"/>
      <c r="AJ649" s="72"/>
      <c r="AK649" s="72"/>
      <c r="AL649" s="72"/>
      <c r="AM649" s="72"/>
    </row>
    <row r="650" spans="1:39" s="103" customFormat="1" ht="15" customHeight="1" thickBot="1">
      <c r="A650" s="108"/>
      <c r="B650" s="72"/>
      <c r="C650" s="12"/>
      <c r="D650" s="94" t="s">
        <v>74</v>
      </c>
      <c r="E650" s="109"/>
      <c r="F650" s="109"/>
      <c r="G650" s="109"/>
      <c r="H650" s="109"/>
      <c r="I650" s="109"/>
      <c r="J650" s="109"/>
      <c r="K650" s="226"/>
      <c r="L650" s="226"/>
      <c r="M650" s="226"/>
      <c r="N650" s="226"/>
      <c r="O650" s="226"/>
      <c r="P650" s="226"/>
      <c r="Q650" s="226"/>
      <c r="R650" s="226"/>
      <c r="S650" s="226"/>
      <c r="T650" s="226"/>
      <c r="U650" s="226"/>
      <c r="V650" s="226"/>
      <c r="W650" s="226"/>
      <c r="X650" s="226"/>
      <c r="Y650" s="226"/>
      <c r="Z650" s="226"/>
      <c r="AA650" s="226"/>
      <c r="AB650" s="226"/>
      <c r="AC650" s="226"/>
      <c r="AD650" s="226"/>
      <c r="AF650" s="171"/>
      <c r="AG650" s="126">
        <f>IF(OR(AND(C650="X",K650=""),AND(K650&lt;&gt;"",C650="")),1,0)</f>
        <v>0</v>
      </c>
      <c r="AH650" s="72"/>
      <c r="AI650" s="72"/>
      <c r="AJ650" s="72"/>
      <c r="AK650" s="72"/>
      <c r="AL650" s="72"/>
      <c r="AM650" s="72"/>
    </row>
    <row r="651" spans="1:39" s="103" customFormat="1" ht="15" customHeight="1" thickBot="1">
      <c r="A651" s="108"/>
      <c r="B651" s="72"/>
      <c r="C651" s="12"/>
      <c r="D651" s="94" t="s">
        <v>75</v>
      </c>
      <c r="E651" s="109"/>
      <c r="F651" s="109"/>
      <c r="G651" s="109"/>
      <c r="H651" s="109"/>
      <c r="I651" s="109"/>
      <c r="J651" s="109"/>
      <c r="K651" s="109"/>
      <c r="L651" s="109"/>
      <c r="M651" s="109"/>
      <c r="N651" s="109"/>
      <c r="O651" s="109"/>
      <c r="P651" s="109"/>
      <c r="Q651" s="72"/>
      <c r="R651" s="72"/>
      <c r="S651" s="72"/>
      <c r="T651" s="72"/>
      <c r="U651" s="72"/>
      <c r="V651" s="72"/>
      <c r="W651" s="72"/>
      <c r="X651" s="72"/>
      <c r="Y651" s="72"/>
      <c r="Z651" s="72"/>
      <c r="AA651" s="72"/>
      <c r="AB651" s="72"/>
      <c r="AC651" s="72"/>
      <c r="AD651" s="72"/>
      <c r="AF651" s="171"/>
      <c r="AG651" s="72"/>
      <c r="AH651" s="126">
        <f>IF(OR(AND(C651="X", COUNTIF(C638:C650, "X")&gt;0),AND(C638="X",COUNTIF(C639:C651,"X")&gt;0)), 1, 0)</f>
        <v>0</v>
      </c>
      <c r="AI651" s="72"/>
      <c r="AJ651" s="72"/>
      <c r="AK651" s="72"/>
      <c r="AL651" s="72"/>
      <c r="AM651" s="72"/>
    </row>
    <row r="652" spans="1:39" s="103" customFormat="1" ht="15" customHeight="1">
      <c r="A652" s="108"/>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F652" s="171"/>
      <c r="AG652" s="72"/>
      <c r="AH652" s="72"/>
      <c r="AI652" s="72"/>
      <c r="AJ652" s="72"/>
      <c r="AK652" s="72"/>
      <c r="AL652" s="72"/>
      <c r="AM652" s="72"/>
    </row>
    <row r="653" spans="1:39" s="103" customFormat="1" ht="24" customHeight="1">
      <c r="A653" s="108"/>
      <c r="B653" s="72"/>
      <c r="C653" s="285" t="s">
        <v>17</v>
      </c>
      <c r="D653" s="285"/>
      <c r="E653" s="285"/>
      <c r="F653" s="285"/>
      <c r="G653" s="285"/>
      <c r="H653" s="285"/>
      <c r="I653" s="285"/>
      <c r="J653" s="285"/>
      <c r="K653" s="285"/>
      <c r="L653" s="285"/>
      <c r="M653" s="285"/>
      <c r="N653" s="285"/>
      <c r="O653" s="285"/>
      <c r="P653" s="285"/>
      <c r="Q653" s="285"/>
      <c r="R653" s="285"/>
      <c r="S653" s="285"/>
      <c r="T653" s="285"/>
      <c r="U653" s="285"/>
      <c r="V653" s="285"/>
      <c r="W653" s="285"/>
      <c r="X653" s="285"/>
      <c r="Y653" s="285"/>
      <c r="Z653" s="285"/>
      <c r="AA653" s="285"/>
      <c r="AB653" s="285"/>
      <c r="AC653" s="285"/>
      <c r="AD653" s="285"/>
      <c r="AF653" s="171"/>
      <c r="AG653" s="72"/>
      <c r="AH653" s="72"/>
      <c r="AI653" s="72"/>
      <c r="AJ653" s="72"/>
      <c r="AK653" s="72"/>
      <c r="AL653" s="72"/>
      <c r="AM653" s="72"/>
    </row>
    <row r="654" spans="1:39" s="103" customFormat="1" ht="60" customHeight="1">
      <c r="A654" s="108"/>
      <c r="B654" s="72"/>
      <c r="C654" s="339"/>
      <c r="D654" s="339"/>
      <c r="E654" s="339"/>
      <c r="F654" s="339"/>
      <c r="G654" s="339"/>
      <c r="H654" s="339"/>
      <c r="I654" s="339"/>
      <c r="J654" s="339"/>
      <c r="K654" s="339"/>
      <c r="L654" s="339"/>
      <c r="M654" s="339"/>
      <c r="N654" s="339"/>
      <c r="O654" s="339"/>
      <c r="P654" s="339"/>
      <c r="Q654" s="339"/>
      <c r="R654" s="339"/>
      <c r="S654" s="339"/>
      <c r="T654" s="339"/>
      <c r="U654" s="339"/>
      <c r="V654" s="339"/>
      <c r="W654" s="339"/>
      <c r="X654" s="339"/>
      <c r="Y654" s="339"/>
      <c r="Z654" s="339"/>
      <c r="AA654" s="339"/>
      <c r="AB654" s="339"/>
      <c r="AC654" s="339"/>
      <c r="AD654" s="339"/>
      <c r="AF654" s="171"/>
      <c r="AG654" s="72"/>
      <c r="AH654" s="72"/>
      <c r="AI654" s="72"/>
      <c r="AJ654" s="72"/>
      <c r="AK654" s="72"/>
      <c r="AL654" s="72"/>
      <c r="AM654" s="72"/>
    </row>
    <row r="655" spans="1:39" s="103" customFormat="1" ht="15" customHeight="1">
      <c r="A655" s="108"/>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F655" s="171"/>
      <c r="AG655" s="72"/>
      <c r="AH655" s="72"/>
      <c r="AI655" s="72"/>
      <c r="AJ655" s="72"/>
      <c r="AK655" s="72"/>
      <c r="AL655" s="72"/>
      <c r="AM655" s="72"/>
    </row>
    <row r="656" spans="1:39" s="103" customFormat="1" ht="15" customHeight="1">
      <c r="A656" s="108"/>
      <c r="B656" s="338" t="str">
        <f>IF(AG650=0,"","Error: Debe especificar la otra institución.")</f>
        <v/>
      </c>
      <c r="C656" s="338"/>
      <c r="D656" s="338"/>
      <c r="E656" s="338"/>
      <c r="F656" s="338"/>
      <c r="G656" s="338"/>
      <c r="H656" s="338"/>
      <c r="I656" s="338"/>
      <c r="J656" s="338"/>
      <c r="K656" s="338"/>
      <c r="L656" s="338"/>
      <c r="M656" s="338"/>
      <c r="N656" s="338"/>
      <c r="O656" s="338"/>
      <c r="P656" s="338"/>
      <c r="Q656" s="338"/>
      <c r="R656" s="338"/>
      <c r="S656" s="338"/>
      <c r="T656" s="338"/>
      <c r="U656" s="338"/>
      <c r="V656" s="338"/>
      <c r="W656" s="338"/>
      <c r="X656" s="338"/>
      <c r="Y656" s="338"/>
      <c r="Z656" s="338"/>
      <c r="AA656" s="338"/>
      <c r="AB656" s="338"/>
      <c r="AC656" s="338"/>
      <c r="AD656" s="338"/>
      <c r="AF656" s="171"/>
      <c r="AG656" s="72"/>
      <c r="AH656" s="72"/>
      <c r="AI656" s="72"/>
      <c r="AJ656" s="72"/>
      <c r="AK656" s="72"/>
      <c r="AL656" s="72"/>
      <c r="AM656" s="72"/>
    </row>
    <row r="657" spans="1:39" s="103" customFormat="1" ht="15" customHeight="1">
      <c r="A657" s="108"/>
      <c r="B657" s="338" t="str">
        <f>IF(AH651=0, "", "Error: Debe verificar la consistencia de las respuestas con código 1 o 99.")</f>
        <v/>
      </c>
      <c r="C657" s="338"/>
      <c r="D657" s="338"/>
      <c r="E657" s="338"/>
      <c r="F657" s="338"/>
      <c r="G657" s="338"/>
      <c r="H657" s="338"/>
      <c r="I657" s="338"/>
      <c r="J657" s="338"/>
      <c r="K657" s="338"/>
      <c r="L657" s="338"/>
      <c r="M657" s="338"/>
      <c r="N657" s="338"/>
      <c r="O657" s="338"/>
      <c r="P657" s="338"/>
      <c r="Q657" s="338"/>
      <c r="R657" s="338"/>
      <c r="S657" s="338"/>
      <c r="T657" s="338"/>
      <c r="U657" s="338"/>
      <c r="V657" s="338"/>
      <c r="W657" s="338"/>
      <c r="X657" s="338"/>
      <c r="Y657" s="338"/>
      <c r="Z657" s="338"/>
      <c r="AA657" s="338"/>
      <c r="AB657" s="338"/>
      <c r="AC657" s="338"/>
      <c r="AD657" s="338"/>
      <c r="AF657" s="171"/>
      <c r="AG657" s="72"/>
      <c r="AH657" s="72"/>
      <c r="AI657" s="72"/>
      <c r="AJ657" s="72"/>
      <c r="AK657" s="72"/>
      <c r="AL657" s="72"/>
      <c r="AM657" s="72"/>
    </row>
    <row r="658" spans="1:39" s="103" customFormat="1" ht="15" customHeight="1">
      <c r="A658" s="108"/>
      <c r="B658" s="338" t="str">
        <f>IF(AI638=0,"","Error: Verificar la consistencia con la pregunta 2.")</f>
        <v/>
      </c>
      <c r="C658" s="338"/>
      <c r="D658" s="338"/>
      <c r="E658" s="338"/>
      <c r="F658" s="338"/>
      <c r="G658" s="338"/>
      <c r="H658" s="338"/>
      <c r="I658" s="338"/>
      <c r="J658" s="338"/>
      <c r="K658" s="338"/>
      <c r="L658" s="338"/>
      <c r="M658" s="338"/>
      <c r="N658" s="338"/>
      <c r="O658" s="338"/>
      <c r="P658" s="338"/>
      <c r="Q658" s="338"/>
      <c r="R658" s="338"/>
      <c r="S658" s="338"/>
      <c r="T658" s="338"/>
      <c r="U658" s="338"/>
      <c r="V658" s="338"/>
      <c r="W658" s="338"/>
      <c r="X658" s="338"/>
      <c r="Y658" s="338"/>
      <c r="Z658" s="338"/>
      <c r="AA658" s="338"/>
      <c r="AB658" s="338"/>
      <c r="AC658" s="338"/>
      <c r="AD658" s="338"/>
      <c r="AF658" s="171"/>
      <c r="AG658" s="72"/>
      <c r="AH658" s="72"/>
      <c r="AI658" s="72"/>
      <c r="AJ658" s="72"/>
      <c r="AK658" s="72"/>
      <c r="AL658" s="72"/>
      <c r="AM658" s="72"/>
    </row>
    <row r="659" spans="1:39" s="103" customFormat="1" ht="15" customHeight="1">
      <c r="A659" s="108"/>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F659" s="171"/>
      <c r="AG659" s="72"/>
      <c r="AH659" s="72"/>
      <c r="AI659" s="72"/>
      <c r="AJ659" s="72"/>
      <c r="AK659" s="72"/>
      <c r="AL659" s="72"/>
      <c r="AM659" s="72"/>
    </row>
    <row r="660" spans="1:39" s="103" customFormat="1" ht="15" customHeight="1">
      <c r="A660" s="108"/>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F660" s="171"/>
      <c r="AG660" s="72"/>
      <c r="AH660" s="72"/>
      <c r="AI660" s="72"/>
      <c r="AJ660" s="72"/>
      <c r="AK660" s="72"/>
      <c r="AL660" s="72"/>
      <c r="AM660" s="72"/>
    </row>
    <row r="661" spans="1:39" s="103" customFormat="1" ht="24" customHeight="1">
      <c r="A661" s="102" t="s">
        <v>360</v>
      </c>
      <c r="B661" s="320" t="s">
        <v>356</v>
      </c>
      <c r="C661" s="320"/>
      <c r="D661" s="320"/>
      <c r="E661" s="320"/>
      <c r="F661" s="320"/>
      <c r="G661" s="320"/>
      <c r="H661" s="320"/>
      <c r="I661" s="320"/>
      <c r="J661" s="320"/>
      <c r="K661" s="320"/>
      <c r="L661" s="320"/>
      <c r="M661" s="320"/>
      <c r="N661" s="320"/>
      <c r="O661" s="320"/>
      <c r="P661" s="320"/>
      <c r="Q661" s="320"/>
      <c r="R661" s="320"/>
      <c r="S661" s="320"/>
      <c r="T661" s="320"/>
      <c r="U661" s="320"/>
      <c r="V661" s="320"/>
      <c r="W661" s="320"/>
      <c r="X661" s="320"/>
      <c r="Y661" s="320"/>
      <c r="Z661" s="320"/>
      <c r="AA661" s="320"/>
      <c r="AB661" s="320"/>
      <c r="AC661" s="320"/>
      <c r="AD661" s="320"/>
      <c r="AF661" s="171"/>
      <c r="AG661" s="72"/>
      <c r="AH661" s="72"/>
      <c r="AI661" s="72"/>
      <c r="AJ661" s="72"/>
      <c r="AK661" s="72"/>
      <c r="AL661" s="72"/>
      <c r="AM661" s="72"/>
    </row>
    <row r="662" spans="1:39" s="103" customFormat="1" ht="15">
      <c r="A662" s="106"/>
      <c r="B662" s="106"/>
      <c r="C662" s="362" t="s">
        <v>60</v>
      </c>
      <c r="D662" s="362"/>
      <c r="E662" s="362"/>
      <c r="F662" s="362"/>
      <c r="G662" s="362"/>
      <c r="H662" s="362"/>
      <c r="I662" s="362"/>
      <c r="J662" s="362"/>
      <c r="K662" s="362"/>
      <c r="L662" s="362"/>
      <c r="M662" s="362"/>
      <c r="N662" s="362"/>
      <c r="O662" s="362"/>
      <c r="P662" s="362"/>
      <c r="Q662" s="362"/>
      <c r="R662" s="362"/>
      <c r="S662" s="362"/>
      <c r="T662" s="362"/>
      <c r="U662" s="362"/>
      <c r="V662" s="362"/>
      <c r="W662" s="362"/>
      <c r="X662" s="362"/>
      <c r="Y662" s="362"/>
      <c r="Z662" s="362"/>
      <c r="AA662" s="362"/>
      <c r="AB662" s="362"/>
      <c r="AC662" s="362"/>
      <c r="AD662" s="362"/>
      <c r="AF662" s="171"/>
      <c r="AG662" s="72" t="s">
        <v>761</v>
      </c>
      <c r="AH662" s="72" t="s">
        <v>762</v>
      </c>
      <c r="AI662" s="72"/>
      <c r="AJ662" s="72"/>
      <c r="AK662" s="72"/>
      <c r="AL662" s="72"/>
      <c r="AM662" s="72"/>
    </row>
    <row r="663" spans="1:39" s="103" customFormat="1" ht="15">
      <c r="A663" s="106"/>
      <c r="B663" s="106"/>
      <c r="C663" s="362" t="s">
        <v>79</v>
      </c>
      <c r="D663" s="362"/>
      <c r="E663" s="362"/>
      <c r="F663" s="362"/>
      <c r="G663" s="362"/>
      <c r="H663" s="362"/>
      <c r="I663" s="362"/>
      <c r="J663" s="362"/>
      <c r="K663" s="362"/>
      <c r="L663" s="362"/>
      <c r="M663" s="362"/>
      <c r="N663" s="362"/>
      <c r="O663" s="362"/>
      <c r="P663" s="362"/>
      <c r="Q663" s="362"/>
      <c r="R663" s="362"/>
      <c r="S663" s="362"/>
      <c r="T663" s="362"/>
      <c r="U663" s="362"/>
      <c r="V663" s="362"/>
      <c r="W663" s="362"/>
      <c r="X663" s="362"/>
      <c r="Y663" s="362"/>
      <c r="Z663" s="362"/>
      <c r="AA663" s="362"/>
      <c r="AB663" s="362"/>
      <c r="AC663" s="362"/>
      <c r="AD663" s="362"/>
      <c r="AF663" s="171"/>
      <c r="AG663" s="72">
        <f>COUNTBLANK(C665:C677)</f>
        <v>13</v>
      </c>
      <c r="AH663" s="72">
        <v>13</v>
      </c>
      <c r="AI663" s="72"/>
      <c r="AJ663" s="72"/>
      <c r="AK663" s="72"/>
      <c r="AL663" s="72"/>
      <c r="AM663" s="72"/>
    </row>
    <row r="664" spans="1:39" s="103" customFormat="1" ht="15.75" thickBot="1">
      <c r="A664" s="106"/>
      <c r="B664" s="106"/>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c r="AA664" s="144"/>
      <c r="AB664" s="144"/>
      <c r="AC664" s="144"/>
      <c r="AD664" s="144"/>
      <c r="AF664" s="171"/>
      <c r="AG664" s="72" t="s">
        <v>773</v>
      </c>
      <c r="AH664" s="72" t="s">
        <v>775</v>
      </c>
      <c r="AI664" s="72"/>
      <c r="AJ664" s="72"/>
      <c r="AK664" s="72"/>
      <c r="AL664" s="72"/>
      <c r="AM664" s="72"/>
    </row>
    <row r="665" spans="1:39" s="103" customFormat="1" ht="15" customHeight="1" thickBot="1">
      <c r="A665" s="107"/>
      <c r="B665" s="107"/>
      <c r="C665" s="12"/>
      <c r="D665" s="110" t="s">
        <v>80</v>
      </c>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F665" s="171"/>
      <c r="AG665" s="72"/>
      <c r="AH665" s="72"/>
      <c r="AI665" s="72"/>
      <c r="AJ665" s="72"/>
      <c r="AK665" s="72"/>
      <c r="AL665" s="72"/>
      <c r="AM665" s="72"/>
    </row>
    <row r="666" spans="1:39" s="103" customFormat="1" ht="15" customHeight="1" thickBot="1">
      <c r="A666" s="107"/>
      <c r="B666" s="107"/>
      <c r="C666" s="12"/>
      <c r="D666" s="110" t="s">
        <v>81</v>
      </c>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F666" s="171"/>
      <c r="AG666" s="72"/>
      <c r="AH666" s="72"/>
      <c r="AI666" s="72"/>
      <c r="AJ666" s="72"/>
      <c r="AK666" s="72"/>
      <c r="AL666" s="72"/>
      <c r="AM666" s="72"/>
    </row>
    <row r="667" spans="1:39" s="103" customFormat="1" ht="15" customHeight="1" thickBot="1">
      <c r="A667" s="107"/>
      <c r="B667" s="107"/>
      <c r="C667" s="12"/>
      <c r="D667" s="110" t="s">
        <v>82</v>
      </c>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F667" s="171"/>
      <c r="AG667" s="72"/>
      <c r="AH667" s="72"/>
      <c r="AI667" s="72"/>
      <c r="AJ667" s="72"/>
      <c r="AK667" s="72"/>
      <c r="AL667" s="72"/>
      <c r="AM667" s="72"/>
    </row>
    <row r="668" spans="1:39" s="103" customFormat="1" ht="15" customHeight="1" thickBot="1">
      <c r="A668" s="107"/>
      <c r="B668" s="107"/>
      <c r="C668" s="13"/>
      <c r="D668" s="110" t="s">
        <v>83</v>
      </c>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F668" s="171"/>
      <c r="AG668" s="72"/>
      <c r="AH668" s="72"/>
      <c r="AI668" s="72"/>
      <c r="AJ668" s="72"/>
      <c r="AK668" s="72"/>
      <c r="AL668" s="72"/>
      <c r="AM668" s="72"/>
    </row>
    <row r="669" spans="1:39" s="103" customFormat="1" ht="15" customHeight="1" thickBot="1">
      <c r="A669" s="107"/>
      <c r="B669" s="107"/>
      <c r="C669" s="12"/>
      <c r="D669" s="110" t="s">
        <v>84</v>
      </c>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F669" s="171"/>
      <c r="AG669" s="72"/>
      <c r="AH669" s="72"/>
      <c r="AI669" s="72"/>
      <c r="AJ669" s="72"/>
      <c r="AK669" s="72"/>
      <c r="AL669" s="72"/>
      <c r="AM669" s="72"/>
    </row>
    <row r="670" spans="1:39" s="103" customFormat="1" ht="24" customHeight="1" thickBot="1">
      <c r="A670" s="107"/>
      <c r="B670" s="107"/>
      <c r="C670" s="13"/>
      <c r="D670" s="363" t="s">
        <v>357</v>
      </c>
      <c r="E670" s="364"/>
      <c r="F670" s="364"/>
      <c r="G670" s="364"/>
      <c r="H670" s="364"/>
      <c r="I670" s="364"/>
      <c r="J670" s="364"/>
      <c r="K670" s="364"/>
      <c r="L670" s="364"/>
      <c r="M670" s="364"/>
      <c r="N670" s="364"/>
      <c r="O670" s="364"/>
      <c r="P670" s="364"/>
      <c r="Q670" s="364"/>
      <c r="R670" s="364"/>
      <c r="S670" s="364"/>
      <c r="T670" s="364"/>
      <c r="U670" s="364"/>
      <c r="V670" s="364"/>
      <c r="W670" s="364"/>
      <c r="X670" s="364"/>
      <c r="Y670" s="364"/>
      <c r="Z670" s="364"/>
      <c r="AA670" s="364"/>
      <c r="AB670" s="364"/>
      <c r="AC670" s="364"/>
      <c r="AD670" s="364"/>
      <c r="AF670" s="171"/>
      <c r="AG670" s="72"/>
      <c r="AH670" s="72"/>
      <c r="AI670" s="72"/>
      <c r="AJ670" s="72"/>
      <c r="AK670" s="72"/>
      <c r="AL670" s="72"/>
      <c r="AM670" s="72"/>
    </row>
    <row r="671" spans="1:39" s="103" customFormat="1" ht="15" customHeight="1" thickBot="1">
      <c r="A671" s="107"/>
      <c r="B671" s="107"/>
      <c r="C671" s="12"/>
      <c r="D671" s="110" t="s">
        <v>86</v>
      </c>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F671" s="171"/>
      <c r="AG671" s="72"/>
      <c r="AH671" s="72"/>
      <c r="AI671" s="72"/>
      <c r="AJ671" s="72"/>
      <c r="AK671" s="72"/>
      <c r="AL671" s="72"/>
      <c r="AM671" s="72"/>
    </row>
    <row r="672" spans="1:39" s="103" customFormat="1" ht="15" customHeight="1" thickBot="1">
      <c r="A672" s="107"/>
      <c r="B672" s="107"/>
      <c r="C672" s="12"/>
      <c r="D672" s="110" t="s">
        <v>87</v>
      </c>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F672" s="171"/>
      <c r="AG672" s="72"/>
      <c r="AH672" s="72"/>
      <c r="AI672" s="72"/>
      <c r="AJ672" s="72"/>
      <c r="AK672" s="72"/>
      <c r="AL672" s="72"/>
      <c r="AM672" s="72"/>
    </row>
    <row r="673" spans="1:39" s="103" customFormat="1" ht="15" customHeight="1" thickBot="1">
      <c r="A673" s="107"/>
      <c r="B673" s="107"/>
      <c r="C673" s="12"/>
      <c r="D673" s="110" t="s">
        <v>88</v>
      </c>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F673" s="171"/>
      <c r="AG673" s="72"/>
      <c r="AH673" s="72"/>
      <c r="AI673" s="72"/>
      <c r="AJ673" s="72"/>
      <c r="AK673" s="72"/>
      <c r="AL673" s="72"/>
      <c r="AM673" s="72"/>
    </row>
    <row r="674" spans="1:39" s="103" customFormat="1" ht="15" customHeight="1" thickBot="1">
      <c r="A674" s="107"/>
      <c r="B674" s="107"/>
      <c r="C674" s="12"/>
      <c r="D674" s="110" t="s">
        <v>89</v>
      </c>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F674" s="171"/>
      <c r="AG674" s="72"/>
      <c r="AH674" s="72"/>
      <c r="AI674" s="72"/>
      <c r="AJ674" s="72"/>
      <c r="AK674" s="72"/>
      <c r="AL674" s="72"/>
      <c r="AM674" s="72"/>
    </row>
    <row r="675" spans="1:39" s="103" customFormat="1" ht="15" customHeight="1" thickBot="1">
      <c r="A675" s="107"/>
      <c r="B675" s="107"/>
      <c r="C675" s="12"/>
      <c r="D675" s="110" t="s">
        <v>90</v>
      </c>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F675" s="171"/>
      <c r="AG675" s="72"/>
      <c r="AH675" s="72"/>
      <c r="AI675" s="72"/>
      <c r="AJ675" s="72"/>
      <c r="AK675" s="72"/>
      <c r="AL675" s="72"/>
      <c r="AM675" s="72"/>
    </row>
    <row r="676" spans="1:39" s="103" customFormat="1" ht="15" customHeight="1" thickBot="1">
      <c r="A676" s="107"/>
      <c r="B676" s="107"/>
      <c r="C676" s="12"/>
      <c r="D676" s="110" t="s">
        <v>91</v>
      </c>
      <c r="E676" s="109"/>
      <c r="F676" s="109"/>
      <c r="G676" s="109"/>
      <c r="H676" s="109"/>
      <c r="I676" s="109"/>
      <c r="J676" s="109"/>
      <c r="K676" s="109"/>
      <c r="L676" s="109"/>
      <c r="M676" s="109"/>
      <c r="N676" s="226"/>
      <c r="O676" s="226"/>
      <c r="P676" s="226"/>
      <c r="Q676" s="226"/>
      <c r="R676" s="226"/>
      <c r="S676" s="226"/>
      <c r="T676" s="226"/>
      <c r="U676" s="226"/>
      <c r="V676" s="226"/>
      <c r="W676" s="226"/>
      <c r="X676" s="226"/>
      <c r="Y676" s="226"/>
      <c r="Z676" s="226"/>
      <c r="AA676" s="226"/>
      <c r="AB676" s="226"/>
      <c r="AC676" s="226"/>
      <c r="AD676" s="226"/>
      <c r="AF676" s="171"/>
      <c r="AG676" s="72">
        <f>IF(OR(AND(C676="X",N676=""),AND(N676&lt;&gt;"",C676="")),1,0)</f>
        <v>0</v>
      </c>
      <c r="AH676" s="72"/>
      <c r="AI676" s="72"/>
      <c r="AJ676" s="72"/>
      <c r="AK676" s="72"/>
      <c r="AL676" s="72"/>
      <c r="AM676" s="72"/>
    </row>
    <row r="677" spans="1:39" s="103" customFormat="1" ht="15" customHeight="1" thickBot="1">
      <c r="A677" s="107"/>
      <c r="B677" s="107"/>
      <c r="C677" s="12"/>
      <c r="D677" s="110" t="s">
        <v>75</v>
      </c>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F677" s="171"/>
      <c r="AG677" s="72"/>
      <c r="AH677" s="72">
        <f>IF(AND(C677="X", COUNTIF(C665:C676, "X")&gt;0), 1, 0)</f>
        <v>0</v>
      </c>
      <c r="AI677" s="72"/>
      <c r="AJ677" s="72"/>
      <c r="AK677" s="72"/>
      <c r="AL677" s="72"/>
      <c r="AM677" s="72"/>
    </row>
    <row r="678" spans="1:39" s="103" customFormat="1" ht="15">
      <c r="A678" s="107"/>
      <c r="B678" s="107"/>
      <c r="C678" s="97"/>
      <c r="D678" s="97"/>
      <c r="E678" s="97"/>
      <c r="F678" s="97"/>
      <c r="G678" s="97"/>
      <c r="H678" s="97"/>
      <c r="I678" s="97"/>
      <c r="J678" s="97"/>
      <c r="K678" s="97"/>
      <c r="L678" s="97"/>
      <c r="M678" s="97"/>
      <c r="N678" s="97"/>
      <c r="O678" s="97"/>
      <c r="P678" s="97"/>
      <c r="Q678" s="97"/>
      <c r="R678" s="97"/>
      <c r="S678" s="97"/>
      <c r="T678" s="97"/>
      <c r="U678" s="97"/>
      <c r="V678" s="97"/>
      <c r="W678" s="97"/>
      <c r="X678" s="98"/>
      <c r="Y678" s="98"/>
      <c r="Z678" s="98"/>
      <c r="AA678" s="98"/>
      <c r="AB678" s="98"/>
      <c r="AC678" s="98"/>
      <c r="AD678" s="98"/>
      <c r="AF678" s="171"/>
      <c r="AG678" s="72"/>
      <c r="AH678" s="72"/>
      <c r="AI678" s="72"/>
      <c r="AJ678" s="72"/>
      <c r="AK678" s="72"/>
      <c r="AL678" s="72"/>
      <c r="AM678" s="72"/>
    </row>
    <row r="679" spans="1:39" s="103" customFormat="1" ht="24" customHeight="1">
      <c r="A679" s="107"/>
      <c r="B679" s="107"/>
      <c r="C679" s="285" t="s">
        <v>17</v>
      </c>
      <c r="D679" s="285"/>
      <c r="E679" s="285"/>
      <c r="F679" s="285"/>
      <c r="G679" s="285"/>
      <c r="H679" s="285"/>
      <c r="I679" s="285"/>
      <c r="J679" s="285"/>
      <c r="K679" s="285"/>
      <c r="L679" s="285"/>
      <c r="M679" s="285"/>
      <c r="N679" s="285"/>
      <c r="O679" s="285"/>
      <c r="P679" s="285"/>
      <c r="Q679" s="285"/>
      <c r="R679" s="285"/>
      <c r="S679" s="285"/>
      <c r="T679" s="285"/>
      <c r="U679" s="285"/>
      <c r="V679" s="285"/>
      <c r="W679" s="285"/>
      <c r="X679" s="285"/>
      <c r="Y679" s="285"/>
      <c r="Z679" s="285"/>
      <c r="AA679" s="285"/>
      <c r="AB679" s="285"/>
      <c r="AC679" s="285"/>
      <c r="AD679" s="285"/>
      <c r="AF679" s="171"/>
      <c r="AG679" s="72"/>
      <c r="AH679" s="72"/>
      <c r="AI679" s="72"/>
      <c r="AJ679" s="72"/>
      <c r="AK679" s="72"/>
      <c r="AL679" s="72"/>
      <c r="AM679" s="72"/>
    </row>
    <row r="680" spans="1:39" s="103" customFormat="1" ht="60" customHeight="1">
      <c r="A680" s="107"/>
      <c r="B680" s="107"/>
      <c r="C680" s="339"/>
      <c r="D680" s="339"/>
      <c r="E680" s="339"/>
      <c r="F680" s="339"/>
      <c r="G680" s="339"/>
      <c r="H680" s="339"/>
      <c r="I680" s="339"/>
      <c r="J680" s="339"/>
      <c r="K680" s="339"/>
      <c r="L680" s="339"/>
      <c r="M680" s="339"/>
      <c r="N680" s="339"/>
      <c r="O680" s="339"/>
      <c r="P680" s="339"/>
      <c r="Q680" s="339"/>
      <c r="R680" s="339"/>
      <c r="S680" s="339"/>
      <c r="T680" s="339"/>
      <c r="U680" s="339"/>
      <c r="V680" s="339"/>
      <c r="W680" s="339"/>
      <c r="X680" s="339"/>
      <c r="Y680" s="339"/>
      <c r="Z680" s="339"/>
      <c r="AA680" s="339"/>
      <c r="AB680" s="339"/>
      <c r="AC680" s="339"/>
      <c r="AD680" s="339"/>
      <c r="AF680" s="171"/>
      <c r="AG680" s="72"/>
      <c r="AH680" s="72"/>
      <c r="AI680" s="72"/>
      <c r="AJ680" s="72"/>
      <c r="AK680" s="72"/>
      <c r="AL680" s="72"/>
      <c r="AM680" s="72"/>
    </row>
    <row r="681" spans="1:39" s="103" customFormat="1" ht="15">
      <c r="AF681" s="171"/>
      <c r="AG681" s="72"/>
      <c r="AH681" s="72"/>
      <c r="AI681" s="72"/>
      <c r="AJ681" s="72"/>
      <c r="AK681" s="72"/>
      <c r="AL681" s="72"/>
      <c r="AM681" s="72"/>
    </row>
    <row r="682" spans="1:39" s="103" customFormat="1" ht="15">
      <c r="B682" s="338" t="str">
        <f>IF(AG676=0,"","Error: Debe especificar la otras acciones de vinculación.")</f>
        <v/>
      </c>
      <c r="C682" s="338"/>
      <c r="D682" s="338"/>
      <c r="E682" s="338"/>
      <c r="F682" s="338"/>
      <c r="G682" s="338"/>
      <c r="H682" s="338"/>
      <c r="I682" s="338"/>
      <c r="J682" s="338"/>
      <c r="K682" s="338"/>
      <c r="L682" s="338"/>
      <c r="M682" s="338"/>
      <c r="N682" s="338"/>
      <c r="O682" s="338"/>
      <c r="P682" s="338"/>
      <c r="Q682" s="338"/>
      <c r="R682" s="338"/>
      <c r="S682" s="338"/>
      <c r="T682" s="338"/>
      <c r="U682" s="338"/>
      <c r="V682" s="338"/>
      <c r="W682" s="338"/>
      <c r="X682" s="338"/>
      <c r="Y682" s="338"/>
      <c r="Z682" s="338"/>
      <c r="AA682" s="338"/>
      <c r="AB682" s="338"/>
      <c r="AC682" s="338"/>
      <c r="AD682" s="338"/>
      <c r="AF682" s="171"/>
      <c r="AG682" s="72"/>
      <c r="AH682" s="72"/>
      <c r="AI682" s="72"/>
      <c r="AJ682" s="72"/>
      <c r="AK682" s="72"/>
      <c r="AL682" s="72"/>
      <c r="AM682" s="72"/>
    </row>
    <row r="683" spans="1:39" s="103" customFormat="1" ht="15">
      <c r="B683" s="338" t="str">
        <f>IF(AH677=0, "", "Error: Debe verificar la consistencia de las respuestas con código 99.")</f>
        <v/>
      </c>
      <c r="C683" s="338"/>
      <c r="D683" s="338"/>
      <c r="E683" s="338"/>
      <c r="F683" s="338"/>
      <c r="G683" s="338"/>
      <c r="H683" s="338"/>
      <c r="I683" s="338"/>
      <c r="J683" s="338"/>
      <c r="K683" s="338"/>
      <c r="L683" s="338"/>
      <c r="M683" s="338"/>
      <c r="N683" s="338"/>
      <c r="O683" s="338"/>
      <c r="P683" s="338"/>
      <c r="Q683" s="338"/>
      <c r="R683" s="338"/>
      <c r="S683" s="338"/>
      <c r="T683" s="338"/>
      <c r="U683" s="338"/>
      <c r="V683" s="338"/>
      <c r="W683" s="338"/>
      <c r="X683" s="338"/>
      <c r="Y683" s="338"/>
      <c r="Z683" s="338"/>
      <c r="AA683" s="338"/>
      <c r="AB683" s="338"/>
      <c r="AC683" s="338"/>
      <c r="AD683" s="338"/>
      <c r="AF683" s="171"/>
      <c r="AG683" s="72"/>
      <c r="AH683" s="72"/>
      <c r="AI683" s="72"/>
      <c r="AJ683" s="72"/>
      <c r="AK683" s="72"/>
      <c r="AL683" s="72"/>
      <c r="AM683" s="72"/>
    </row>
    <row r="684" spans="1:39" s="103" customFormat="1" ht="15">
      <c r="AF684" s="171"/>
      <c r="AG684" s="72"/>
      <c r="AH684" s="72"/>
      <c r="AI684" s="72"/>
      <c r="AJ684" s="72"/>
      <c r="AK684" s="72"/>
      <c r="AL684" s="72"/>
      <c r="AM684" s="72"/>
    </row>
    <row r="685" spans="1:39" s="103" customFormat="1" ht="15">
      <c r="AF685" s="171"/>
      <c r="AG685" s="72"/>
      <c r="AH685" s="72"/>
      <c r="AI685" s="72"/>
      <c r="AJ685" s="72"/>
      <c r="AK685" s="72"/>
      <c r="AL685" s="72"/>
      <c r="AM685" s="72"/>
    </row>
    <row r="686" spans="1:39" s="103" customFormat="1" ht="15.75" thickBot="1">
      <c r="AF686" s="171"/>
      <c r="AG686" s="72"/>
      <c r="AH686" s="72"/>
      <c r="AI686" s="72"/>
      <c r="AJ686" s="72"/>
      <c r="AK686" s="72"/>
      <c r="AL686" s="72"/>
      <c r="AM686" s="72"/>
    </row>
    <row r="687" spans="1:39" s="80" customFormat="1" ht="15" customHeight="1" thickBot="1">
      <c r="A687" s="112"/>
      <c r="B687" s="328" t="s">
        <v>651</v>
      </c>
      <c r="C687" s="329"/>
      <c r="D687" s="329"/>
      <c r="E687" s="329"/>
      <c r="F687" s="329"/>
      <c r="G687" s="329"/>
      <c r="H687" s="329"/>
      <c r="I687" s="329"/>
      <c r="J687" s="329"/>
      <c r="K687" s="329"/>
      <c r="L687" s="329"/>
      <c r="M687" s="329"/>
      <c r="N687" s="329"/>
      <c r="O687" s="329"/>
      <c r="P687" s="329"/>
      <c r="Q687" s="329"/>
      <c r="R687" s="329"/>
      <c r="S687" s="329"/>
      <c r="T687" s="329"/>
      <c r="U687" s="329"/>
      <c r="V687" s="329"/>
      <c r="W687" s="329"/>
      <c r="X687" s="329"/>
      <c r="Y687" s="329"/>
      <c r="Z687" s="329"/>
      <c r="AA687" s="329"/>
      <c r="AB687" s="329"/>
      <c r="AC687" s="329"/>
      <c r="AD687" s="330"/>
      <c r="AF687" s="76"/>
      <c r="AG687" s="75"/>
      <c r="AH687" s="75"/>
      <c r="AI687" s="75"/>
      <c r="AJ687" s="75"/>
      <c r="AK687" s="75"/>
      <c r="AL687" s="75"/>
      <c r="AM687" s="75"/>
    </row>
    <row r="688" spans="1:39" s="103" customFormat="1" ht="15">
      <c r="AF688" s="171"/>
      <c r="AG688" s="72"/>
      <c r="AH688" s="72"/>
      <c r="AI688" s="72"/>
      <c r="AJ688" s="72"/>
      <c r="AK688" s="72"/>
      <c r="AL688" s="72"/>
      <c r="AM688" s="72"/>
    </row>
    <row r="689" spans="1:39" s="103" customFormat="1" ht="36" customHeight="1">
      <c r="A689" s="102" t="s">
        <v>361</v>
      </c>
      <c r="B689" s="340" t="s">
        <v>688</v>
      </c>
      <c r="C689" s="340"/>
      <c r="D689" s="340"/>
      <c r="E689" s="340"/>
      <c r="F689" s="340"/>
      <c r="G689" s="340"/>
      <c r="H689" s="340"/>
      <c r="I689" s="340"/>
      <c r="J689" s="340"/>
      <c r="K689" s="340"/>
      <c r="L689" s="340"/>
      <c r="M689" s="340"/>
      <c r="N689" s="340"/>
      <c r="O689" s="340"/>
      <c r="P689" s="340"/>
      <c r="Q689" s="340"/>
      <c r="R689" s="340"/>
      <c r="S689" s="340"/>
      <c r="T689" s="340"/>
      <c r="U689" s="340"/>
      <c r="V689" s="340"/>
      <c r="W689" s="340"/>
      <c r="X689" s="340"/>
      <c r="Y689" s="340"/>
      <c r="Z689" s="340"/>
      <c r="AA689" s="340"/>
      <c r="AB689" s="340"/>
      <c r="AC689" s="340"/>
      <c r="AD689" s="340"/>
      <c r="AF689" s="171"/>
      <c r="AG689" s="72"/>
      <c r="AH689" s="72"/>
      <c r="AI689" s="72"/>
      <c r="AJ689" s="72"/>
      <c r="AK689" s="72"/>
      <c r="AL689" s="72"/>
      <c r="AM689" s="72"/>
    </row>
    <row r="690" spans="1:39" s="103" customFormat="1" ht="15">
      <c r="A690" s="112"/>
      <c r="B690" s="112"/>
      <c r="C690" s="341" t="s">
        <v>15</v>
      </c>
      <c r="D690" s="341"/>
      <c r="E690" s="341"/>
      <c r="F690" s="341"/>
      <c r="G690" s="341"/>
      <c r="H690" s="341"/>
      <c r="I690" s="341"/>
      <c r="J690" s="341"/>
      <c r="K690" s="341"/>
      <c r="L690" s="341"/>
      <c r="M690" s="341"/>
      <c r="N690" s="341"/>
      <c r="O690" s="341"/>
      <c r="P690" s="341"/>
      <c r="Q690" s="341"/>
      <c r="R690" s="341"/>
      <c r="S690" s="341"/>
      <c r="T690" s="341"/>
      <c r="U690" s="341"/>
      <c r="V690" s="341"/>
      <c r="W690" s="341"/>
      <c r="X690" s="341"/>
      <c r="Y690" s="341"/>
      <c r="Z690" s="341"/>
      <c r="AA690" s="341"/>
      <c r="AB690" s="341"/>
      <c r="AC690" s="341"/>
      <c r="AD690" s="341"/>
      <c r="AF690" s="171"/>
      <c r="AG690" s="72"/>
      <c r="AH690" s="72"/>
      <c r="AI690" s="72"/>
      <c r="AJ690" s="72"/>
      <c r="AK690" s="72"/>
      <c r="AL690" s="72"/>
      <c r="AM690" s="72"/>
    </row>
    <row r="691" spans="1:39" s="103" customFormat="1" ht="15" customHeight="1">
      <c r="A691" s="112"/>
      <c r="B691" s="112"/>
      <c r="C691" s="341" t="s">
        <v>681</v>
      </c>
      <c r="D691" s="341"/>
      <c r="E691" s="341"/>
      <c r="F691" s="341"/>
      <c r="G691" s="341"/>
      <c r="H691" s="341"/>
      <c r="I691" s="341"/>
      <c r="J691" s="341"/>
      <c r="K691" s="341"/>
      <c r="L691" s="341"/>
      <c r="M691" s="341"/>
      <c r="N691" s="341"/>
      <c r="O691" s="341"/>
      <c r="P691" s="341"/>
      <c r="Q691" s="341"/>
      <c r="R691" s="341"/>
      <c r="S691" s="341"/>
      <c r="T691" s="341"/>
      <c r="U691" s="341"/>
      <c r="V691" s="341"/>
      <c r="W691" s="341"/>
      <c r="X691" s="341"/>
      <c r="Y691" s="341"/>
      <c r="Z691" s="341"/>
      <c r="AA691" s="341"/>
      <c r="AB691" s="341"/>
      <c r="AC691" s="341"/>
      <c r="AD691" s="341"/>
      <c r="AF691" s="171"/>
      <c r="AG691" s="72" t="s">
        <v>787</v>
      </c>
      <c r="AH691" s="72"/>
      <c r="AI691" s="72"/>
      <c r="AJ691" s="72"/>
      <c r="AK691" s="72"/>
      <c r="AL691" s="72"/>
      <c r="AM691" s="72"/>
    </row>
    <row r="692" spans="1:39" s="103" customFormat="1" ht="15.75" thickBot="1">
      <c r="A692" s="112"/>
      <c r="B692" s="112"/>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F692" s="171"/>
      <c r="AG692" s="72">
        <f>IF(AND(OR(I30="X",T30="X"),C693="X"),1,0)</f>
        <v>0</v>
      </c>
      <c r="AH692" s="72"/>
      <c r="AI692" s="72"/>
      <c r="AJ692" s="72"/>
      <c r="AK692" s="72"/>
      <c r="AL692" s="72"/>
      <c r="AM692" s="72"/>
    </row>
    <row r="693" spans="1:39" s="103" customFormat="1" ht="15.75" thickBot="1">
      <c r="A693" s="112"/>
      <c r="B693" s="112"/>
      <c r="C693" s="167"/>
      <c r="D693" s="149" t="s">
        <v>378</v>
      </c>
      <c r="E693" s="105"/>
      <c r="F693" s="105"/>
      <c r="G693" s="105"/>
      <c r="H693" s="105"/>
      <c r="I693" s="105"/>
      <c r="J693" s="149"/>
      <c r="K693" s="105"/>
      <c r="L693" s="167"/>
      <c r="M693" s="149" t="s">
        <v>352</v>
      </c>
      <c r="N693" s="105"/>
      <c r="O693" s="105"/>
      <c r="P693" s="105"/>
      <c r="Q693" s="105"/>
      <c r="R693" s="105"/>
      <c r="S693" s="105"/>
      <c r="T693" s="167"/>
      <c r="U693" s="149" t="s">
        <v>353</v>
      </c>
      <c r="V693" s="105"/>
      <c r="W693" s="105"/>
      <c r="X693" s="105"/>
      <c r="Y693" s="105"/>
      <c r="Z693" s="105"/>
      <c r="AA693" s="105"/>
      <c r="AB693" s="105"/>
      <c r="AC693" s="105"/>
      <c r="AD693" s="105"/>
      <c r="AF693" s="171"/>
      <c r="AG693" s="72"/>
      <c r="AH693" s="72"/>
      <c r="AI693" s="72"/>
      <c r="AJ693" s="72"/>
      <c r="AK693" s="72"/>
      <c r="AL693" s="72"/>
      <c r="AM693" s="72"/>
    </row>
    <row r="694" spans="1:39" s="103" customFormat="1" ht="15">
      <c r="AF694" s="171"/>
      <c r="AG694" s="72"/>
      <c r="AH694" s="72"/>
      <c r="AI694" s="72"/>
      <c r="AJ694" s="72"/>
      <c r="AK694" s="72"/>
      <c r="AL694" s="72"/>
      <c r="AM694" s="72"/>
    </row>
    <row r="695" spans="1:39" s="103" customFormat="1" ht="24" customHeight="1">
      <c r="C695" s="317" t="s">
        <v>17</v>
      </c>
      <c r="D695" s="317"/>
      <c r="E695" s="317"/>
      <c r="F695" s="317"/>
      <c r="G695" s="317"/>
      <c r="H695" s="317"/>
      <c r="I695" s="317"/>
      <c r="J695" s="317"/>
      <c r="K695" s="317"/>
      <c r="L695" s="317"/>
      <c r="M695" s="317"/>
      <c r="N695" s="317"/>
      <c r="O695" s="317"/>
      <c r="P695" s="317"/>
      <c r="Q695" s="317"/>
      <c r="R695" s="317"/>
      <c r="S695" s="317"/>
      <c r="T695" s="317"/>
      <c r="U695" s="317"/>
      <c r="V695" s="317"/>
      <c r="W695" s="317"/>
      <c r="X695" s="317"/>
      <c r="Y695" s="317"/>
      <c r="Z695" s="317"/>
      <c r="AA695" s="317"/>
      <c r="AB695" s="317"/>
      <c r="AC695" s="317"/>
      <c r="AD695" s="317"/>
      <c r="AF695" s="171"/>
      <c r="AG695" s="72"/>
      <c r="AH695" s="72"/>
      <c r="AI695" s="72"/>
      <c r="AJ695" s="72"/>
      <c r="AK695" s="72"/>
      <c r="AL695" s="72"/>
      <c r="AM695" s="72"/>
    </row>
    <row r="696" spans="1:39" s="103" customFormat="1" ht="60" customHeight="1">
      <c r="C696" s="356"/>
      <c r="D696" s="357"/>
      <c r="E696" s="357"/>
      <c r="F696" s="357"/>
      <c r="G696" s="357"/>
      <c r="H696" s="357"/>
      <c r="I696" s="357"/>
      <c r="J696" s="357"/>
      <c r="K696" s="357"/>
      <c r="L696" s="357"/>
      <c r="M696" s="357"/>
      <c r="N696" s="357"/>
      <c r="O696" s="357"/>
      <c r="P696" s="357"/>
      <c r="Q696" s="357"/>
      <c r="R696" s="357"/>
      <c r="S696" s="357"/>
      <c r="T696" s="357"/>
      <c r="U696" s="357"/>
      <c r="V696" s="357"/>
      <c r="W696" s="357"/>
      <c r="X696" s="357"/>
      <c r="Y696" s="357"/>
      <c r="Z696" s="357"/>
      <c r="AA696" s="357"/>
      <c r="AB696" s="357"/>
      <c r="AC696" s="357"/>
      <c r="AD696" s="358"/>
      <c r="AF696" s="171"/>
      <c r="AG696" s="72"/>
      <c r="AH696" s="72"/>
      <c r="AI696" s="72"/>
      <c r="AJ696" s="72"/>
      <c r="AK696" s="72"/>
      <c r="AL696" s="72"/>
      <c r="AM696" s="72"/>
    </row>
    <row r="697" spans="1:39" s="103" customFormat="1" ht="15">
      <c r="AF697" s="171"/>
      <c r="AG697" s="72"/>
      <c r="AH697" s="72"/>
      <c r="AI697" s="72"/>
      <c r="AJ697" s="72"/>
      <c r="AK697" s="72"/>
      <c r="AL697" s="72"/>
      <c r="AM697" s="72"/>
    </row>
    <row r="698" spans="1:39" s="103" customFormat="1" ht="15">
      <c r="B698" s="338" t="str">
        <f>IF(COUNTIF(C693:T693,"X")&gt;1,"Error: Seleccionar sólo un código.","")</f>
        <v/>
      </c>
      <c r="C698" s="338"/>
      <c r="D698" s="338"/>
      <c r="E698" s="338"/>
      <c r="F698" s="338"/>
      <c r="G698" s="338"/>
      <c r="H698" s="338"/>
      <c r="I698" s="338"/>
      <c r="J698" s="338"/>
      <c r="K698" s="338"/>
      <c r="L698" s="338"/>
      <c r="M698" s="338"/>
      <c r="N698" s="338"/>
      <c r="O698" s="338"/>
      <c r="P698" s="338"/>
      <c r="Q698" s="338"/>
      <c r="R698" s="338"/>
      <c r="S698" s="338"/>
      <c r="T698" s="338"/>
      <c r="U698" s="338"/>
      <c r="V698" s="338"/>
      <c r="W698" s="338"/>
      <c r="X698" s="338"/>
      <c r="Y698" s="338"/>
      <c r="Z698" s="338"/>
      <c r="AA698" s="338"/>
      <c r="AB698" s="338"/>
      <c r="AC698" s="338"/>
      <c r="AD698" s="338"/>
      <c r="AF698" s="171"/>
      <c r="AG698" s="72"/>
      <c r="AH698" s="72"/>
      <c r="AI698" s="72"/>
      <c r="AJ698" s="72"/>
      <c r="AK698" s="72"/>
      <c r="AL698" s="72"/>
      <c r="AM698" s="72"/>
    </row>
    <row r="699" spans="1:39" s="103" customFormat="1" ht="15">
      <c r="B699" s="338" t="str">
        <f>IF(AG692=0,"","Error: Verificar la consistencia con la pregunta 1.")</f>
        <v/>
      </c>
      <c r="C699" s="338"/>
      <c r="D699" s="338"/>
      <c r="E699" s="338"/>
      <c r="F699" s="338"/>
      <c r="G699" s="338"/>
      <c r="H699" s="338"/>
      <c r="I699" s="338"/>
      <c r="J699" s="338"/>
      <c r="K699" s="338"/>
      <c r="L699" s="338"/>
      <c r="M699" s="338"/>
      <c r="N699" s="338"/>
      <c r="O699" s="338"/>
      <c r="P699" s="338"/>
      <c r="Q699" s="338"/>
      <c r="R699" s="338"/>
      <c r="S699" s="338"/>
      <c r="T699" s="338"/>
      <c r="U699" s="338"/>
      <c r="V699" s="338"/>
      <c r="W699" s="338"/>
      <c r="X699" s="338"/>
      <c r="Y699" s="338"/>
      <c r="Z699" s="338"/>
      <c r="AA699" s="338"/>
      <c r="AB699" s="338"/>
      <c r="AC699" s="338"/>
      <c r="AD699" s="338"/>
      <c r="AF699" s="171"/>
      <c r="AG699" s="72"/>
      <c r="AH699" s="72"/>
      <c r="AI699" s="72"/>
      <c r="AJ699" s="72"/>
      <c r="AK699" s="72"/>
      <c r="AL699" s="72"/>
      <c r="AM699" s="72"/>
    </row>
    <row r="700" spans="1:39" s="103" customFormat="1" ht="15">
      <c r="AF700" s="171"/>
      <c r="AG700" s="72"/>
      <c r="AH700" s="72"/>
      <c r="AI700" s="72"/>
      <c r="AJ700" s="72"/>
      <c r="AK700" s="72"/>
      <c r="AL700" s="72"/>
      <c r="AM700" s="72"/>
    </row>
    <row r="701" spans="1:39" s="103" customFormat="1" ht="15">
      <c r="AF701" s="171"/>
      <c r="AG701" s="72"/>
      <c r="AH701" s="72"/>
      <c r="AI701" s="72"/>
      <c r="AJ701" s="72"/>
      <c r="AK701" s="72"/>
      <c r="AL701" s="72"/>
      <c r="AM701" s="72"/>
    </row>
    <row r="702" spans="1:39" s="103" customFormat="1" ht="15">
      <c r="AF702" s="171"/>
      <c r="AG702" s="72"/>
      <c r="AH702" s="72"/>
      <c r="AI702" s="72"/>
      <c r="AJ702" s="72"/>
      <c r="AK702" s="72"/>
      <c r="AL702" s="72"/>
      <c r="AM702" s="72"/>
    </row>
    <row r="703" spans="1:39" s="103" customFormat="1" ht="24" customHeight="1">
      <c r="A703" s="92" t="s">
        <v>362</v>
      </c>
      <c r="B703" s="320" t="s">
        <v>682</v>
      </c>
      <c r="C703" s="320"/>
      <c r="D703" s="320"/>
      <c r="E703" s="320"/>
      <c r="F703" s="320"/>
      <c r="G703" s="320"/>
      <c r="H703" s="320"/>
      <c r="I703" s="320"/>
      <c r="J703" s="320"/>
      <c r="K703" s="320"/>
      <c r="L703" s="320"/>
      <c r="M703" s="320"/>
      <c r="N703" s="320"/>
      <c r="O703" s="320"/>
      <c r="P703" s="320"/>
      <c r="Q703" s="320"/>
      <c r="R703" s="320"/>
      <c r="S703" s="320"/>
      <c r="T703" s="320"/>
      <c r="U703" s="320"/>
      <c r="V703" s="320"/>
      <c r="W703" s="320"/>
      <c r="X703" s="320"/>
      <c r="Y703" s="320"/>
      <c r="Z703" s="320"/>
      <c r="AA703" s="320"/>
      <c r="AB703" s="320"/>
      <c r="AC703" s="320"/>
      <c r="AD703" s="320"/>
      <c r="AF703" s="171"/>
      <c r="AG703" s="72"/>
      <c r="AH703" s="72"/>
      <c r="AI703" s="72"/>
      <c r="AJ703" s="72"/>
      <c r="AK703" s="72"/>
      <c r="AL703" s="72"/>
      <c r="AM703" s="72"/>
    </row>
    <row r="704" spans="1:39" s="103" customFormat="1" ht="15" customHeight="1" thickBot="1">
      <c r="A704" s="92"/>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F704" s="171"/>
      <c r="AG704" s="72"/>
      <c r="AH704" s="72"/>
      <c r="AI704" s="72"/>
      <c r="AJ704" s="72"/>
      <c r="AK704" s="72"/>
      <c r="AL704" s="72"/>
      <c r="AM704" s="72"/>
    </row>
    <row r="705" spans="1:39" s="103" customFormat="1" ht="15.75" thickBot="1">
      <c r="A705" s="107"/>
      <c r="B705" s="106"/>
      <c r="C705" s="365"/>
      <c r="D705" s="366"/>
      <c r="E705" s="366"/>
      <c r="F705" s="366"/>
      <c r="G705" s="366"/>
      <c r="H705" s="366"/>
      <c r="I705" s="366"/>
      <c r="J705" s="366"/>
      <c r="K705" s="366"/>
      <c r="L705" s="366"/>
      <c r="M705" s="366"/>
      <c r="N705" s="366"/>
      <c r="O705" s="366"/>
      <c r="P705" s="366"/>
      <c r="Q705" s="366"/>
      <c r="R705" s="366"/>
      <c r="S705" s="366"/>
      <c r="T705" s="366"/>
      <c r="U705" s="366"/>
      <c r="V705" s="366"/>
      <c r="W705" s="366"/>
      <c r="X705" s="366"/>
      <c r="Y705" s="366"/>
      <c r="Z705" s="366"/>
      <c r="AA705" s="366"/>
      <c r="AB705" s="366"/>
      <c r="AC705" s="366"/>
      <c r="AD705" s="367"/>
      <c r="AF705" s="171"/>
      <c r="AG705" s="72"/>
      <c r="AH705" s="72"/>
      <c r="AI705" s="72"/>
      <c r="AJ705" s="72"/>
      <c r="AK705" s="72"/>
      <c r="AL705" s="72"/>
      <c r="AM705" s="72"/>
    </row>
    <row r="706" spans="1:39" s="103" customFormat="1" ht="15" customHeight="1">
      <c r="AF706" s="171"/>
      <c r="AG706" s="72"/>
      <c r="AH706" s="72"/>
      <c r="AI706" s="72"/>
      <c r="AJ706" s="72"/>
      <c r="AK706" s="72"/>
      <c r="AL706" s="72"/>
      <c r="AM706" s="72"/>
    </row>
    <row r="707" spans="1:39" s="103" customFormat="1" ht="24" customHeight="1">
      <c r="C707" s="317" t="s">
        <v>17</v>
      </c>
      <c r="D707" s="317"/>
      <c r="E707" s="317"/>
      <c r="F707" s="317"/>
      <c r="G707" s="317"/>
      <c r="H707" s="317"/>
      <c r="I707" s="317"/>
      <c r="J707" s="317"/>
      <c r="K707" s="317"/>
      <c r="L707" s="317"/>
      <c r="M707" s="317"/>
      <c r="N707" s="317"/>
      <c r="O707" s="317"/>
      <c r="P707" s="317"/>
      <c r="Q707" s="317"/>
      <c r="R707" s="317"/>
      <c r="S707" s="317"/>
      <c r="T707" s="317"/>
      <c r="U707" s="317"/>
      <c r="V707" s="317"/>
      <c r="W707" s="317"/>
      <c r="X707" s="317"/>
      <c r="Y707" s="317"/>
      <c r="Z707" s="317"/>
      <c r="AA707" s="317"/>
      <c r="AB707" s="317"/>
      <c r="AC707" s="317"/>
      <c r="AD707" s="317"/>
      <c r="AF707" s="171"/>
      <c r="AG707" s="72"/>
      <c r="AH707" s="72"/>
      <c r="AI707" s="72"/>
      <c r="AJ707" s="72"/>
      <c r="AK707" s="72"/>
      <c r="AL707" s="72"/>
      <c r="AM707" s="72"/>
    </row>
    <row r="708" spans="1:39" s="103" customFormat="1" ht="60" customHeight="1">
      <c r="C708" s="356"/>
      <c r="D708" s="357"/>
      <c r="E708" s="357"/>
      <c r="F708" s="357"/>
      <c r="G708" s="357"/>
      <c r="H708" s="357"/>
      <c r="I708" s="357"/>
      <c r="J708" s="357"/>
      <c r="K708" s="357"/>
      <c r="L708" s="357"/>
      <c r="M708" s="357"/>
      <c r="N708" s="357"/>
      <c r="O708" s="357"/>
      <c r="P708" s="357"/>
      <c r="Q708" s="357"/>
      <c r="R708" s="357"/>
      <c r="S708" s="357"/>
      <c r="T708" s="357"/>
      <c r="U708" s="357"/>
      <c r="V708" s="357"/>
      <c r="W708" s="357"/>
      <c r="X708" s="357"/>
      <c r="Y708" s="357"/>
      <c r="Z708" s="357"/>
      <c r="AA708" s="357"/>
      <c r="AB708" s="357"/>
      <c r="AC708" s="357"/>
      <c r="AD708" s="358"/>
      <c r="AF708" s="171"/>
      <c r="AG708" s="72"/>
      <c r="AH708" s="72"/>
      <c r="AI708" s="72"/>
      <c r="AJ708" s="72"/>
      <c r="AK708" s="72"/>
      <c r="AL708" s="72"/>
      <c r="AM708" s="72"/>
    </row>
    <row r="709" spans="1:39" ht="15" customHeight="1"/>
    <row r="710" spans="1:39" ht="15" customHeight="1"/>
    <row r="711" spans="1:39" ht="15" customHeight="1"/>
    <row r="712" spans="1:39" ht="15" customHeight="1"/>
    <row r="713" spans="1:39" ht="15" customHeight="1"/>
    <row r="714" spans="1:39" ht="15" customHeight="1"/>
    <row r="715" spans="1:39" s="103" customFormat="1" ht="38.25" customHeight="1">
      <c r="A715" s="102" t="s">
        <v>363</v>
      </c>
      <c r="B715" s="340" t="s">
        <v>652</v>
      </c>
      <c r="C715" s="340"/>
      <c r="D715" s="340"/>
      <c r="E715" s="340"/>
      <c r="F715" s="340"/>
      <c r="G715" s="340"/>
      <c r="H715" s="340"/>
      <c r="I715" s="340"/>
      <c r="J715" s="340"/>
      <c r="K715" s="340"/>
      <c r="L715" s="340"/>
      <c r="M715" s="340"/>
      <c r="N715" s="340"/>
      <c r="O715" s="340"/>
      <c r="P715" s="340"/>
      <c r="Q715" s="340"/>
      <c r="R715" s="340"/>
      <c r="S715" s="340"/>
      <c r="T715" s="340"/>
      <c r="U715" s="340"/>
      <c r="V715" s="340"/>
      <c r="W715" s="340"/>
      <c r="X715" s="340"/>
      <c r="Y715" s="340"/>
      <c r="Z715" s="340"/>
      <c r="AA715" s="340"/>
      <c r="AB715" s="340"/>
      <c r="AC715" s="340"/>
      <c r="AD715" s="340"/>
      <c r="AF715" s="171"/>
      <c r="AG715" s="72" t="s">
        <v>761</v>
      </c>
      <c r="AH715" s="72" t="s">
        <v>762</v>
      </c>
      <c r="AI715" s="72" t="s">
        <v>776</v>
      </c>
      <c r="AJ715" s="72"/>
      <c r="AK715" s="72"/>
      <c r="AL715" s="72"/>
      <c r="AM715" s="72"/>
    </row>
    <row r="716" spans="1:39" s="103" customFormat="1" ht="36" customHeight="1">
      <c r="A716" s="92"/>
      <c r="B716" s="72"/>
      <c r="C716" s="281" t="s">
        <v>679</v>
      </c>
      <c r="D716" s="281"/>
      <c r="E716" s="281"/>
      <c r="F716" s="281"/>
      <c r="G716" s="281"/>
      <c r="H716" s="281"/>
      <c r="I716" s="281"/>
      <c r="J716" s="281"/>
      <c r="K716" s="281"/>
      <c r="L716" s="281"/>
      <c r="M716" s="281"/>
      <c r="N716" s="281"/>
      <c r="O716" s="281"/>
      <c r="P716" s="281"/>
      <c r="Q716" s="281"/>
      <c r="R716" s="281"/>
      <c r="S716" s="281"/>
      <c r="T716" s="281"/>
      <c r="U716" s="281"/>
      <c r="V716" s="281"/>
      <c r="W716" s="281"/>
      <c r="X716" s="281"/>
      <c r="Y716" s="281"/>
      <c r="Z716" s="281"/>
      <c r="AA716" s="281"/>
      <c r="AB716" s="281"/>
      <c r="AC716" s="281"/>
      <c r="AD716" s="281"/>
      <c r="AF716" s="171"/>
      <c r="AG716" s="72">
        <f>COUNTBLANK(C718)+COUNTBLANK(E720)+COUNTBLANK(E722)</f>
        <v>3</v>
      </c>
      <c r="AH716" s="72">
        <v>3</v>
      </c>
      <c r="AI716" s="72">
        <v>0</v>
      </c>
      <c r="AJ716" s="72"/>
      <c r="AK716" s="72"/>
      <c r="AL716" s="72"/>
      <c r="AM716" s="72"/>
    </row>
    <row r="717" spans="1:39" s="103" customFormat="1" ht="15" customHeight="1" thickBot="1">
      <c r="A717" s="9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F717" s="171"/>
      <c r="AG717" s="72" t="s">
        <v>177</v>
      </c>
      <c r="AH717" s="72" t="s">
        <v>763</v>
      </c>
      <c r="AI717" s="72" t="s">
        <v>764</v>
      </c>
      <c r="AJ717" s="72" t="s">
        <v>765</v>
      </c>
      <c r="AK717" s="72"/>
      <c r="AL717" s="72"/>
      <c r="AM717" s="72"/>
    </row>
    <row r="718" spans="1:39" s="103" customFormat="1" ht="15" customHeight="1" thickBot="1">
      <c r="A718" s="92"/>
      <c r="B718" s="72"/>
      <c r="C718" s="359"/>
      <c r="D718" s="360"/>
      <c r="E718" s="360"/>
      <c r="F718" s="361"/>
      <c r="G718" s="114" t="s">
        <v>95</v>
      </c>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F718" s="171"/>
      <c r="AG718" s="72">
        <f>C718</f>
        <v>0</v>
      </c>
      <c r="AH718" s="72">
        <f>COUNTIF(E720,"NS")+COUNTIF(E722,"NS")</f>
        <v>0</v>
      </c>
      <c r="AI718" s="72">
        <f>SUM(E720,E722)</f>
        <v>0</v>
      </c>
      <c r="AJ718" s="126">
        <f>IF($AG$716=3,0,IF(OR(AND(AG718=0,AH718&gt;0),AND(AG718="NS",AI718&gt;0),AND(AG718="NS",AH718=0,AI718=0)),1,IF(OR(AND(AG718&gt;0,AH718=2),AND(AG718="NS",AH718=2),AND(AG718="NS",AI718=0,AH718&gt;0),AG718=AI718),0,1)))</f>
        <v>0</v>
      </c>
      <c r="AK718" s="72"/>
      <c r="AL718" s="72"/>
      <c r="AM718" s="72"/>
    </row>
    <row r="719" spans="1:39" s="103" customFormat="1" ht="15" customHeight="1">
      <c r="A719" s="9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F719" s="171"/>
      <c r="AG719" s="72"/>
      <c r="AH719" s="72"/>
      <c r="AI719" s="72"/>
      <c r="AJ719" s="72"/>
      <c r="AK719" s="72"/>
      <c r="AL719" s="72"/>
      <c r="AM719" s="72"/>
    </row>
    <row r="720" spans="1:39" s="103" customFormat="1" ht="15" customHeight="1">
      <c r="A720" s="92"/>
      <c r="B720" s="72"/>
      <c r="C720" s="72"/>
      <c r="D720" s="72"/>
      <c r="E720" s="370"/>
      <c r="F720" s="370"/>
      <c r="G720" s="370"/>
      <c r="H720" s="370"/>
      <c r="I720" s="94" t="s">
        <v>96</v>
      </c>
      <c r="J720" s="72"/>
      <c r="K720" s="72"/>
      <c r="L720" s="72"/>
      <c r="M720" s="72"/>
      <c r="N720" s="72"/>
      <c r="O720" s="72"/>
      <c r="P720" s="72"/>
      <c r="Q720" s="72"/>
      <c r="R720" s="72"/>
      <c r="S720" s="72"/>
      <c r="T720" s="72"/>
      <c r="U720" s="72"/>
      <c r="V720" s="72"/>
      <c r="W720" s="72"/>
      <c r="X720" s="72"/>
      <c r="Y720" s="72"/>
      <c r="Z720" s="72"/>
      <c r="AA720" s="72"/>
      <c r="AB720" s="72"/>
      <c r="AC720" s="72"/>
      <c r="AD720" s="72"/>
      <c r="AF720" s="171"/>
      <c r="AG720" s="72"/>
      <c r="AH720" s="72"/>
      <c r="AI720" s="72"/>
      <c r="AJ720" s="72"/>
      <c r="AK720" s="72"/>
      <c r="AL720" s="72"/>
      <c r="AM720" s="72"/>
    </row>
    <row r="721" spans="1:39" s="103" customFormat="1" ht="15" customHeight="1">
      <c r="A721" s="92"/>
      <c r="B721" s="72"/>
      <c r="C721" s="72"/>
      <c r="D721" s="72"/>
      <c r="E721" s="72"/>
      <c r="F721" s="72"/>
      <c r="G721" s="72"/>
      <c r="H721" s="72"/>
      <c r="I721" s="94"/>
      <c r="J721" s="72"/>
      <c r="K721" s="72"/>
      <c r="L721" s="72"/>
      <c r="M721" s="72"/>
      <c r="N721" s="72"/>
      <c r="O721" s="72"/>
      <c r="P721" s="72"/>
      <c r="Q721" s="72"/>
      <c r="R721" s="72"/>
      <c r="S721" s="72"/>
      <c r="T721" s="72"/>
      <c r="U721" s="72"/>
      <c r="V721" s="72"/>
      <c r="W721" s="72"/>
      <c r="X721" s="72"/>
      <c r="Y721" s="72"/>
      <c r="Z721" s="72"/>
      <c r="AA721" s="72"/>
      <c r="AB721" s="72"/>
      <c r="AC721" s="72"/>
      <c r="AD721" s="72"/>
      <c r="AF721" s="171"/>
      <c r="AG721" s="72"/>
      <c r="AH721" s="72"/>
      <c r="AI721" s="72"/>
      <c r="AJ721" s="72"/>
      <c r="AK721" s="72"/>
      <c r="AL721" s="72"/>
      <c r="AM721" s="72"/>
    </row>
    <row r="722" spans="1:39" s="103" customFormat="1" ht="15" customHeight="1">
      <c r="A722" s="92"/>
      <c r="B722" s="72"/>
      <c r="C722" s="72"/>
      <c r="D722" s="72"/>
      <c r="E722" s="370"/>
      <c r="F722" s="370"/>
      <c r="G722" s="370"/>
      <c r="H722" s="370"/>
      <c r="I722" s="94" t="s">
        <v>97</v>
      </c>
      <c r="J722" s="72"/>
      <c r="K722" s="72"/>
      <c r="L722" s="72"/>
      <c r="M722" s="72"/>
      <c r="N722" s="72"/>
      <c r="O722" s="72"/>
      <c r="P722" s="72"/>
      <c r="Q722" s="72"/>
      <c r="R722" s="72"/>
      <c r="S722" s="72"/>
      <c r="T722" s="72"/>
      <c r="U722" s="72"/>
      <c r="V722" s="72"/>
      <c r="W722" s="72"/>
      <c r="X722" s="72"/>
      <c r="Y722" s="72"/>
      <c r="Z722" s="72"/>
      <c r="AA722" s="72"/>
      <c r="AB722" s="72"/>
      <c r="AC722" s="72"/>
      <c r="AD722" s="72"/>
      <c r="AF722" s="171"/>
      <c r="AG722" s="72"/>
      <c r="AH722" s="72"/>
      <c r="AI722" s="72"/>
      <c r="AJ722" s="72"/>
      <c r="AK722" s="72"/>
      <c r="AL722" s="72"/>
      <c r="AM722" s="72"/>
    </row>
    <row r="723" spans="1:39" s="103" customFormat="1" ht="15" customHeight="1">
      <c r="A723" s="9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F723" s="171"/>
      <c r="AG723" s="72"/>
      <c r="AH723" s="72"/>
      <c r="AI723" s="72"/>
      <c r="AJ723" s="72"/>
      <c r="AK723" s="72"/>
      <c r="AL723" s="72"/>
      <c r="AM723" s="72"/>
    </row>
    <row r="724" spans="1:39" s="103" customFormat="1" ht="24" customHeight="1">
      <c r="A724" s="108"/>
      <c r="B724" s="72"/>
      <c r="C724" s="285" t="s">
        <v>17</v>
      </c>
      <c r="D724" s="285"/>
      <c r="E724" s="285"/>
      <c r="F724" s="285"/>
      <c r="G724" s="285"/>
      <c r="H724" s="285"/>
      <c r="I724" s="285"/>
      <c r="J724" s="285"/>
      <c r="K724" s="285"/>
      <c r="L724" s="285"/>
      <c r="M724" s="285"/>
      <c r="N724" s="285"/>
      <c r="O724" s="285"/>
      <c r="P724" s="285"/>
      <c r="Q724" s="285"/>
      <c r="R724" s="285"/>
      <c r="S724" s="285"/>
      <c r="T724" s="285"/>
      <c r="U724" s="285"/>
      <c r="V724" s="285"/>
      <c r="W724" s="285"/>
      <c r="X724" s="285"/>
      <c r="Y724" s="285"/>
      <c r="Z724" s="285"/>
      <c r="AA724" s="285"/>
      <c r="AB724" s="285"/>
      <c r="AC724" s="285"/>
      <c r="AD724" s="285"/>
      <c r="AF724" s="171"/>
      <c r="AG724" s="72"/>
      <c r="AH724" s="72"/>
      <c r="AI724" s="72"/>
      <c r="AJ724" s="72"/>
      <c r="AK724" s="72"/>
      <c r="AL724" s="72"/>
      <c r="AM724" s="72"/>
    </row>
    <row r="725" spans="1:39" s="103" customFormat="1" ht="60" customHeight="1">
      <c r="A725" s="108"/>
      <c r="B725" s="72"/>
      <c r="C725" s="339"/>
      <c r="D725" s="339"/>
      <c r="E725" s="339"/>
      <c r="F725" s="339"/>
      <c r="G725" s="339"/>
      <c r="H725" s="339"/>
      <c r="I725" s="339"/>
      <c r="J725" s="339"/>
      <c r="K725" s="339"/>
      <c r="L725" s="339"/>
      <c r="M725" s="339"/>
      <c r="N725" s="339"/>
      <c r="O725" s="339"/>
      <c r="P725" s="339"/>
      <c r="Q725" s="339"/>
      <c r="R725" s="339"/>
      <c r="S725" s="339"/>
      <c r="T725" s="339"/>
      <c r="U725" s="339"/>
      <c r="V725" s="339"/>
      <c r="W725" s="339"/>
      <c r="X725" s="339"/>
      <c r="Y725" s="339"/>
      <c r="Z725" s="339"/>
      <c r="AA725" s="339"/>
      <c r="AB725" s="339"/>
      <c r="AC725" s="339"/>
      <c r="AD725" s="339"/>
      <c r="AF725" s="171"/>
      <c r="AG725" s="72"/>
      <c r="AH725" s="72"/>
      <c r="AI725" s="72"/>
      <c r="AJ725" s="72"/>
      <c r="AK725" s="72"/>
      <c r="AL725" s="72"/>
      <c r="AM725" s="72"/>
    </row>
    <row r="726" spans="1:39" ht="15" customHeight="1"/>
    <row r="727" spans="1:39" ht="15" customHeight="1">
      <c r="B727" s="338" t="str">
        <f>IF(AJ718=0,"","Error: Verificar sumas por columna.")</f>
        <v/>
      </c>
      <c r="C727" s="338"/>
      <c r="D727" s="338"/>
      <c r="E727" s="338"/>
      <c r="F727" s="338"/>
      <c r="G727" s="338"/>
      <c r="H727" s="338"/>
      <c r="I727" s="338"/>
      <c r="J727" s="338"/>
      <c r="K727" s="338"/>
      <c r="L727" s="338"/>
      <c r="M727" s="338"/>
      <c r="N727" s="338"/>
      <c r="O727" s="338"/>
      <c r="P727" s="338"/>
      <c r="Q727" s="338"/>
      <c r="R727" s="338"/>
      <c r="S727" s="338"/>
      <c r="T727" s="338"/>
      <c r="U727" s="338"/>
      <c r="V727" s="338"/>
      <c r="W727" s="338"/>
      <c r="X727" s="338"/>
      <c r="Y727" s="338"/>
      <c r="Z727" s="338"/>
      <c r="AA727" s="338"/>
      <c r="AB727" s="338"/>
      <c r="AC727" s="338"/>
      <c r="AD727" s="338"/>
    </row>
    <row r="728" spans="1:39" ht="15" customHeight="1">
      <c r="B728" s="279" t="str">
        <f>IF(OR(AG716=AH716,AG716=AI716),"","Error: Debe completar toda la información requerida.")</f>
        <v/>
      </c>
      <c r="C728" s="279"/>
      <c r="D728" s="279"/>
      <c r="E728" s="279"/>
      <c r="F728" s="279"/>
      <c r="G728" s="279"/>
      <c r="H728" s="279"/>
      <c r="I728" s="279"/>
      <c r="J728" s="279"/>
      <c r="K728" s="279"/>
      <c r="L728" s="279"/>
      <c r="M728" s="279"/>
      <c r="N728" s="279"/>
      <c r="O728" s="279"/>
      <c r="P728" s="279"/>
      <c r="Q728" s="279"/>
      <c r="R728" s="279"/>
      <c r="S728" s="279"/>
      <c r="T728" s="279"/>
      <c r="U728" s="279"/>
      <c r="V728" s="279"/>
      <c r="W728" s="279"/>
      <c r="X728" s="279"/>
      <c r="Y728" s="279"/>
      <c r="Z728" s="279"/>
      <c r="AA728" s="279"/>
      <c r="AB728" s="279"/>
      <c r="AC728" s="279"/>
      <c r="AD728" s="279"/>
    </row>
    <row r="729" spans="1:39" ht="15" customHeight="1"/>
    <row r="730" spans="1:39" ht="15" customHeight="1"/>
    <row r="731" spans="1:39" ht="15" customHeight="1"/>
    <row r="732" spans="1:39" s="103" customFormat="1" ht="24" customHeight="1">
      <c r="A732" s="92" t="s">
        <v>365</v>
      </c>
      <c r="B732" s="340" t="s">
        <v>653</v>
      </c>
      <c r="C732" s="340"/>
      <c r="D732" s="340"/>
      <c r="E732" s="340"/>
      <c r="F732" s="340"/>
      <c r="G732" s="340"/>
      <c r="H732" s="340"/>
      <c r="I732" s="340"/>
      <c r="J732" s="340"/>
      <c r="K732" s="340"/>
      <c r="L732" s="340"/>
      <c r="M732" s="340"/>
      <c r="N732" s="340"/>
      <c r="O732" s="340"/>
      <c r="P732" s="340"/>
      <c r="Q732" s="340"/>
      <c r="R732" s="340"/>
      <c r="S732" s="340"/>
      <c r="T732" s="340"/>
      <c r="U732" s="340"/>
      <c r="V732" s="340"/>
      <c r="W732" s="340"/>
      <c r="X732" s="340"/>
      <c r="Y732" s="340"/>
      <c r="Z732" s="340"/>
      <c r="AA732" s="340"/>
      <c r="AB732" s="340"/>
      <c r="AC732" s="340"/>
      <c r="AD732" s="340"/>
      <c r="AF732" s="171"/>
      <c r="AG732" s="72"/>
      <c r="AH732" s="72"/>
      <c r="AI732" s="72"/>
      <c r="AJ732" s="72"/>
      <c r="AK732" s="72"/>
      <c r="AL732" s="72"/>
      <c r="AM732" s="72"/>
    </row>
    <row r="733" spans="1:39" s="103" customFormat="1" ht="15" customHeight="1">
      <c r="A733" s="92"/>
      <c r="B733" s="72"/>
      <c r="C733" s="285" t="s">
        <v>99</v>
      </c>
      <c r="D733" s="285"/>
      <c r="E733" s="285"/>
      <c r="F733" s="285"/>
      <c r="G733" s="285"/>
      <c r="H733" s="285"/>
      <c r="I733" s="285"/>
      <c r="J733" s="285"/>
      <c r="K733" s="285"/>
      <c r="L733" s="285"/>
      <c r="M733" s="285"/>
      <c r="N733" s="285"/>
      <c r="O733" s="285"/>
      <c r="P733" s="285"/>
      <c r="Q733" s="285"/>
      <c r="R733" s="285"/>
      <c r="S733" s="285"/>
      <c r="T733" s="285"/>
      <c r="U733" s="285"/>
      <c r="V733" s="285"/>
      <c r="W733" s="285"/>
      <c r="X733" s="285"/>
      <c r="Y733" s="285"/>
      <c r="Z733" s="285"/>
      <c r="AA733" s="285"/>
      <c r="AB733" s="285"/>
      <c r="AC733" s="285"/>
      <c r="AD733" s="285"/>
      <c r="AF733" s="171"/>
      <c r="AG733" s="72"/>
      <c r="AH733" s="72"/>
      <c r="AI733" s="72"/>
      <c r="AJ733" s="72"/>
      <c r="AK733" s="72"/>
      <c r="AL733" s="72"/>
      <c r="AM733" s="72"/>
    </row>
    <row r="734" spans="1:39" s="103" customFormat="1" ht="15" customHeight="1">
      <c r="A734" s="92"/>
      <c r="B734" s="72"/>
      <c r="C734" s="285" t="s">
        <v>100</v>
      </c>
      <c r="D734" s="286"/>
      <c r="E734" s="286"/>
      <c r="F734" s="286"/>
      <c r="G734" s="286"/>
      <c r="H734" s="286"/>
      <c r="I734" s="286"/>
      <c r="J734" s="286"/>
      <c r="K734" s="286"/>
      <c r="L734" s="286"/>
      <c r="M734" s="286"/>
      <c r="N734" s="286"/>
      <c r="O734" s="286"/>
      <c r="P734" s="286"/>
      <c r="Q734" s="286"/>
      <c r="R734" s="286"/>
      <c r="S734" s="286"/>
      <c r="T734" s="286"/>
      <c r="U734" s="286"/>
      <c r="V734" s="286"/>
      <c r="W734" s="286"/>
      <c r="X734" s="286"/>
      <c r="Y734" s="286"/>
      <c r="Z734" s="286"/>
      <c r="AA734" s="286"/>
      <c r="AB734" s="286"/>
      <c r="AC734" s="286"/>
      <c r="AD734" s="286"/>
      <c r="AF734" s="171"/>
      <c r="AG734" s="72"/>
      <c r="AH734" s="72"/>
      <c r="AI734" s="72"/>
      <c r="AJ734" s="72"/>
      <c r="AK734" s="72"/>
      <c r="AL734" s="72"/>
      <c r="AM734" s="72"/>
    </row>
    <row r="735" spans="1:39" s="103" customFormat="1" ht="24" customHeight="1">
      <c r="A735" s="92"/>
      <c r="B735" s="72"/>
      <c r="C735" s="368" t="s">
        <v>680</v>
      </c>
      <c r="D735" s="368"/>
      <c r="E735" s="368"/>
      <c r="F735" s="368"/>
      <c r="G735" s="368"/>
      <c r="H735" s="368"/>
      <c r="I735" s="368"/>
      <c r="J735" s="368"/>
      <c r="K735" s="368"/>
      <c r="L735" s="368"/>
      <c r="M735" s="368"/>
      <c r="N735" s="368"/>
      <c r="O735" s="368"/>
      <c r="P735" s="368"/>
      <c r="Q735" s="368"/>
      <c r="R735" s="368"/>
      <c r="S735" s="368"/>
      <c r="T735" s="368"/>
      <c r="U735" s="368"/>
      <c r="V735" s="368"/>
      <c r="W735" s="368"/>
      <c r="X735" s="368"/>
      <c r="Y735" s="368"/>
      <c r="Z735" s="368"/>
      <c r="AA735" s="368"/>
      <c r="AB735" s="368"/>
      <c r="AC735" s="368"/>
      <c r="AD735" s="368"/>
      <c r="AF735" s="171"/>
      <c r="AG735" s="72"/>
      <c r="AH735" s="72"/>
      <c r="AI735" s="72"/>
      <c r="AJ735" s="72"/>
      <c r="AK735" s="72"/>
      <c r="AL735" s="72"/>
      <c r="AM735" s="72"/>
    </row>
    <row r="736" spans="1:39" s="103" customFormat="1" ht="15" customHeight="1" thickBot="1">
      <c r="A736" s="92"/>
      <c r="B736" s="72"/>
      <c r="C736" s="85"/>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6"/>
      <c r="AF736" s="171"/>
      <c r="AG736" s="72" t="s">
        <v>777</v>
      </c>
      <c r="AH736" s="72"/>
      <c r="AI736" s="72"/>
      <c r="AJ736" s="72"/>
      <c r="AK736" s="72"/>
      <c r="AL736" s="72"/>
      <c r="AM736" s="72"/>
    </row>
    <row r="737" spans="1:39" s="103" customFormat="1" ht="15" customHeight="1" thickBot="1">
      <c r="A737" s="92"/>
      <c r="B737" s="72"/>
      <c r="C737" s="359"/>
      <c r="D737" s="360"/>
      <c r="E737" s="360"/>
      <c r="F737" s="361"/>
      <c r="G737" s="114" t="s">
        <v>101</v>
      </c>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F737" s="171"/>
      <c r="AG737" s="72">
        <f>IF(OR(C737="NA",C737="NS"),0,IF((LEN(C737)-LEN(INT(C737))-1)&lt;3,0,1))</f>
        <v>0</v>
      </c>
      <c r="AH737" s="72"/>
      <c r="AI737" s="72"/>
      <c r="AJ737" s="72"/>
      <c r="AK737" s="72"/>
      <c r="AL737" s="72"/>
      <c r="AM737" s="72"/>
    </row>
    <row r="738" spans="1:39" s="103" customFormat="1" ht="15" customHeight="1">
      <c r="A738" s="9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F738" s="171"/>
      <c r="AG738" s="72"/>
      <c r="AH738" s="72"/>
      <c r="AI738" s="72"/>
      <c r="AJ738" s="72"/>
      <c r="AK738" s="72"/>
      <c r="AL738" s="72"/>
      <c r="AM738" s="72"/>
    </row>
    <row r="739" spans="1:39" s="103" customFormat="1" ht="24" customHeight="1">
      <c r="A739" s="108"/>
      <c r="B739" s="72"/>
      <c r="C739" s="285" t="s">
        <v>17</v>
      </c>
      <c r="D739" s="285"/>
      <c r="E739" s="285"/>
      <c r="F739" s="285"/>
      <c r="G739" s="285"/>
      <c r="H739" s="285"/>
      <c r="I739" s="285"/>
      <c r="J739" s="285"/>
      <c r="K739" s="285"/>
      <c r="L739" s="285"/>
      <c r="M739" s="285"/>
      <c r="N739" s="285"/>
      <c r="O739" s="285"/>
      <c r="P739" s="285"/>
      <c r="Q739" s="285"/>
      <c r="R739" s="285"/>
      <c r="S739" s="285"/>
      <c r="T739" s="285"/>
      <c r="U739" s="285"/>
      <c r="V739" s="285"/>
      <c r="W739" s="285"/>
      <c r="X739" s="285"/>
      <c r="Y739" s="285"/>
      <c r="Z739" s="285"/>
      <c r="AA739" s="285"/>
      <c r="AB739" s="285"/>
      <c r="AC739" s="285"/>
      <c r="AD739" s="285"/>
      <c r="AF739" s="171"/>
      <c r="AG739" s="72"/>
      <c r="AH739" s="72"/>
      <c r="AI739" s="72"/>
      <c r="AJ739" s="72"/>
      <c r="AK739" s="72"/>
      <c r="AL739" s="72"/>
      <c r="AM739" s="72"/>
    </row>
    <row r="740" spans="1:39" s="103" customFormat="1" ht="60" customHeight="1">
      <c r="A740" s="108"/>
      <c r="B740" s="72"/>
      <c r="C740" s="339"/>
      <c r="D740" s="339"/>
      <c r="E740" s="339"/>
      <c r="F740" s="339"/>
      <c r="G740" s="339"/>
      <c r="H740" s="339"/>
      <c r="I740" s="339"/>
      <c r="J740" s="339"/>
      <c r="K740" s="339"/>
      <c r="L740" s="339"/>
      <c r="M740" s="339"/>
      <c r="N740" s="339"/>
      <c r="O740" s="339"/>
      <c r="P740" s="339"/>
      <c r="Q740" s="339"/>
      <c r="R740" s="339"/>
      <c r="S740" s="339"/>
      <c r="T740" s="339"/>
      <c r="U740" s="339"/>
      <c r="V740" s="339"/>
      <c r="W740" s="339"/>
      <c r="X740" s="339"/>
      <c r="Y740" s="339"/>
      <c r="Z740" s="339"/>
      <c r="AA740" s="339"/>
      <c r="AB740" s="339"/>
      <c r="AC740" s="339"/>
      <c r="AD740" s="339"/>
      <c r="AF740" s="171"/>
      <c r="AG740" s="72"/>
      <c r="AH740" s="72"/>
      <c r="AI740" s="72"/>
      <c r="AJ740" s="72"/>
      <c r="AK740" s="72"/>
      <c r="AL740" s="72"/>
      <c r="AM740" s="72"/>
    </row>
    <row r="741" spans="1:39" ht="15" customHeight="1"/>
    <row r="742" spans="1:39" ht="15" customHeight="1">
      <c r="B742" s="338" t="str">
        <f>IF(AG737=0,"","Error: Solo deben desagregarse 2 decimales.")</f>
        <v/>
      </c>
      <c r="C742" s="338"/>
      <c r="D742" s="338"/>
      <c r="E742" s="338"/>
      <c r="F742" s="338"/>
      <c r="G742" s="338"/>
      <c r="H742" s="338"/>
      <c r="I742" s="338"/>
      <c r="J742" s="338"/>
      <c r="K742" s="338"/>
      <c r="L742" s="338"/>
      <c r="M742" s="338"/>
      <c r="N742" s="338"/>
      <c r="O742" s="338"/>
      <c r="P742" s="338"/>
      <c r="Q742" s="338"/>
      <c r="R742" s="338"/>
      <c r="S742" s="338"/>
      <c r="T742" s="338"/>
      <c r="U742" s="338"/>
      <c r="V742" s="338"/>
      <c r="W742" s="338"/>
      <c r="X742" s="338"/>
      <c r="Y742" s="338"/>
      <c r="Z742" s="338"/>
      <c r="AA742" s="338"/>
      <c r="AB742" s="338"/>
      <c r="AC742" s="338"/>
      <c r="AD742" s="338"/>
    </row>
    <row r="743" spans="1:39" ht="15" customHeight="1"/>
    <row r="744" spans="1:39" ht="15" customHeight="1"/>
    <row r="745" spans="1:39" ht="15" customHeight="1"/>
    <row r="746" spans="1:39" ht="15" customHeight="1"/>
    <row r="747" spans="1:39" s="84" customFormat="1" ht="48" customHeight="1">
      <c r="A747" s="92" t="s">
        <v>366</v>
      </c>
      <c r="B747" s="340" t="s">
        <v>654</v>
      </c>
      <c r="C747" s="340"/>
      <c r="D747" s="340"/>
      <c r="E747" s="340"/>
      <c r="F747" s="340"/>
      <c r="G747" s="340"/>
      <c r="H747" s="340"/>
      <c r="I747" s="340"/>
      <c r="J747" s="340"/>
      <c r="K747" s="340"/>
      <c r="L747" s="340"/>
      <c r="M747" s="340"/>
      <c r="N747" s="340"/>
      <c r="O747" s="340"/>
      <c r="P747" s="340"/>
      <c r="Q747" s="340"/>
      <c r="R747" s="340"/>
      <c r="S747" s="340"/>
      <c r="T747" s="340"/>
      <c r="U747" s="340"/>
      <c r="V747" s="340"/>
      <c r="W747" s="340"/>
      <c r="X747" s="340"/>
      <c r="Y747" s="340"/>
      <c r="Z747" s="340"/>
      <c r="AA747" s="340"/>
      <c r="AB747" s="340"/>
      <c r="AC747" s="340"/>
      <c r="AD747" s="340"/>
      <c r="AF747" s="171"/>
      <c r="AG747" s="72"/>
      <c r="AH747" s="72"/>
      <c r="AI747" s="72"/>
      <c r="AJ747" s="72"/>
      <c r="AK747" s="72"/>
      <c r="AL747" s="72"/>
      <c r="AM747" s="72"/>
    </row>
    <row r="748" spans="1:39" s="103" customFormat="1" ht="24" customHeight="1">
      <c r="A748" s="92"/>
      <c r="B748" s="137"/>
      <c r="C748" s="341" t="s">
        <v>683</v>
      </c>
      <c r="D748" s="341"/>
      <c r="E748" s="341"/>
      <c r="F748" s="341"/>
      <c r="G748" s="341"/>
      <c r="H748" s="341"/>
      <c r="I748" s="341"/>
      <c r="J748" s="341"/>
      <c r="K748" s="341"/>
      <c r="L748" s="341"/>
      <c r="M748" s="341"/>
      <c r="N748" s="341"/>
      <c r="O748" s="341"/>
      <c r="P748" s="341"/>
      <c r="Q748" s="341"/>
      <c r="R748" s="341"/>
      <c r="S748" s="341"/>
      <c r="T748" s="341"/>
      <c r="U748" s="341"/>
      <c r="V748" s="341"/>
      <c r="W748" s="341"/>
      <c r="X748" s="341"/>
      <c r="Y748" s="341"/>
      <c r="Z748" s="341"/>
      <c r="AA748" s="341"/>
      <c r="AB748" s="341"/>
      <c r="AC748" s="341"/>
      <c r="AD748" s="341"/>
      <c r="AF748" s="171"/>
      <c r="AG748" s="72"/>
      <c r="AH748" s="72"/>
      <c r="AI748" s="72"/>
      <c r="AJ748" s="72"/>
      <c r="AK748" s="72"/>
      <c r="AL748" s="72"/>
      <c r="AM748" s="72"/>
    </row>
    <row r="749" spans="1:39" s="103" customFormat="1" ht="60" customHeight="1">
      <c r="A749" s="92"/>
      <c r="B749" s="137"/>
      <c r="C749" s="280" t="s">
        <v>693</v>
      </c>
      <c r="D749" s="280"/>
      <c r="E749" s="280"/>
      <c r="F749" s="280"/>
      <c r="G749" s="280"/>
      <c r="H749" s="280"/>
      <c r="I749" s="280"/>
      <c r="J749" s="280"/>
      <c r="K749" s="280"/>
      <c r="L749" s="280"/>
      <c r="M749" s="280"/>
      <c r="N749" s="280"/>
      <c r="O749" s="280"/>
      <c r="P749" s="280"/>
      <c r="Q749" s="280"/>
      <c r="R749" s="280"/>
      <c r="S749" s="280"/>
      <c r="T749" s="280"/>
      <c r="U749" s="280"/>
      <c r="V749" s="280"/>
      <c r="W749" s="280"/>
      <c r="X749" s="280"/>
      <c r="Y749" s="280"/>
      <c r="Z749" s="280"/>
      <c r="AA749" s="280"/>
      <c r="AB749" s="280"/>
      <c r="AC749" s="280"/>
      <c r="AD749" s="280"/>
      <c r="AF749" s="171"/>
      <c r="AG749" s="72"/>
      <c r="AH749" s="72"/>
      <c r="AI749" s="72"/>
      <c r="AJ749" s="72"/>
      <c r="AK749" s="72"/>
      <c r="AL749" s="72"/>
      <c r="AM749" s="72"/>
    </row>
    <row r="750" spans="1:39" s="103" customFormat="1" ht="24" customHeight="1">
      <c r="A750" s="92"/>
      <c r="B750" s="137"/>
      <c r="C750" s="281" t="s">
        <v>694</v>
      </c>
      <c r="D750" s="281"/>
      <c r="E750" s="281"/>
      <c r="F750" s="281"/>
      <c r="G750" s="281"/>
      <c r="H750" s="281"/>
      <c r="I750" s="281"/>
      <c r="J750" s="281"/>
      <c r="K750" s="281"/>
      <c r="L750" s="281"/>
      <c r="M750" s="281"/>
      <c r="N750" s="281"/>
      <c r="O750" s="281"/>
      <c r="P750" s="281"/>
      <c r="Q750" s="281"/>
      <c r="R750" s="281"/>
      <c r="S750" s="281"/>
      <c r="T750" s="281"/>
      <c r="U750" s="281"/>
      <c r="V750" s="281"/>
      <c r="W750" s="281"/>
      <c r="X750" s="281"/>
      <c r="Y750" s="281"/>
      <c r="Z750" s="281"/>
      <c r="AA750" s="281"/>
      <c r="AB750" s="281"/>
      <c r="AC750" s="281"/>
      <c r="AD750" s="281"/>
      <c r="AF750" s="171"/>
      <c r="AG750" s="72"/>
      <c r="AH750" s="72"/>
      <c r="AI750" s="72"/>
      <c r="AJ750" s="72"/>
      <c r="AK750" s="72"/>
      <c r="AL750" s="72"/>
      <c r="AM750" s="72"/>
    </row>
    <row r="751" spans="1:39" s="103" customFormat="1" ht="36" customHeight="1">
      <c r="A751" s="92"/>
      <c r="B751" s="137"/>
      <c r="C751" s="341" t="s">
        <v>655</v>
      </c>
      <c r="D751" s="341"/>
      <c r="E751" s="341"/>
      <c r="F751" s="341"/>
      <c r="G751" s="341"/>
      <c r="H751" s="341"/>
      <c r="I751" s="341"/>
      <c r="J751" s="341"/>
      <c r="K751" s="341"/>
      <c r="L751" s="341"/>
      <c r="M751" s="341"/>
      <c r="N751" s="341"/>
      <c r="O751" s="341"/>
      <c r="P751" s="341"/>
      <c r="Q751" s="341"/>
      <c r="R751" s="341"/>
      <c r="S751" s="341"/>
      <c r="T751" s="341"/>
      <c r="U751" s="341"/>
      <c r="V751" s="341"/>
      <c r="W751" s="341"/>
      <c r="X751" s="341"/>
      <c r="Y751" s="341"/>
      <c r="Z751" s="341"/>
      <c r="AA751" s="341"/>
      <c r="AB751" s="341"/>
      <c r="AC751" s="341"/>
      <c r="AD751" s="341"/>
      <c r="AF751" s="171"/>
      <c r="AG751" s="72"/>
      <c r="AH751" s="72"/>
      <c r="AI751" s="72"/>
      <c r="AJ751" s="72"/>
      <c r="AK751" s="72"/>
      <c r="AL751" s="72"/>
      <c r="AM751" s="72"/>
    </row>
    <row r="752" spans="1:39" s="103" customFormat="1" ht="36" customHeight="1">
      <c r="A752" s="93"/>
      <c r="B752" s="84"/>
      <c r="C752" s="341" t="s">
        <v>656</v>
      </c>
      <c r="D752" s="341"/>
      <c r="E752" s="341"/>
      <c r="F752" s="341"/>
      <c r="G752" s="341"/>
      <c r="H752" s="341"/>
      <c r="I752" s="341"/>
      <c r="J752" s="341"/>
      <c r="K752" s="341"/>
      <c r="L752" s="341"/>
      <c r="M752" s="341"/>
      <c r="N752" s="341"/>
      <c r="O752" s="341"/>
      <c r="P752" s="341"/>
      <c r="Q752" s="341"/>
      <c r="R752" s="341"/>
      <c r="S752" s="341"/>
      <c r="T752" s="341"/>
      <c r="U752" s="341"/>
      <c r="V752" s="341"/>
      <c r="W752" s="341"/>
      <c r="X752" s="341"/>
      <c r="Y752" s="341"/>
      <c r="Z752" s="341"/>
      <c r="AA752" s="341"/>
      <c r="AB752" s="341"/>
      <c r="AC752" s="341"/>
      <c r="AD752" s="341"/>
      <c r="AF752" s="171"/>
      <c r="AG752" s="72"/>
      <c r="AH752" s="72"/>
      <c r="AI752" s="72"/>
      <c r="AJ752" s="72"/>
      <c r="AK752" s="72"/>
      <c r="AL752" s="72"/>
      <c r="AM752" s="72"/>
    </row>
    <row r="753" spans="1:39" s="103" customFormat="1" ht="24" customHeight="1">
      <c r="A753" s="92"/>
      <c r="B753" s="150"/>
      <c r="C753" s="341" t="s">
        <v>657</v>
      </c>
      <c r="D753" s="341"/>
      <c r="E753" s="341"/>
      <c r="F753" s="341"/>
      <c r="G753" s="341"/>
      <c r="H753" s="341"/>
      <c r="I753" s="341"/>
      <c r="J753" s="341"/>
      <c r="K753" s="341"/>
      <c r="L753" s="341"/>
      <c r="M753" s="341"/>
      <c r="N753" s="341"/>
      <c r="O753" s="341"/>
      <c r="P753" s="341"/>
      <c r="Q753" s="341"/>
      <c r="R753" s="341"/>
      <c r="S753" s="341"/>
      <c r="T753" s="341"/>
      <c r="U753" s="341"/>
      <c r="V753" s="341"/>
      <c r="W753" s="341"/>
      <c r="X753" s="341"/>
      <c r="Y753" s="341"/>
      <c r="Z753" s="341"/>
      <c r="AA753" s="341"/>
      <c r="AB753" s="341"/>
      <c r="AC753" s="341"/>
      <c r="AD753" s="341"/>
      <c r="AF753" s="171"/>
      <c r="AG753" s="72"/>
      <c r="AH753" s="72"/>
      <c r="AI753" s="72"/>
      <c r="AJ753" s="72"/>
      <c r="AK753" s="72"/>
      <c r="AL753" s="72"/>
      <c r="AM753" s="72"/>
    </row>
    <row r="754" spans="1:39" s="84" customFormat="1" ht="24" customHeight="1">
      <c r="A754" s="93"/>
      <c r="C754" s="286" t="s">
        <v>103</v>
      </c>
      <c r="D754" s="286"/>
      <c r="E754" s="286"/>
      <c r="F754" s="286"/>
      <c r="G754" s="286"/>
      <c r="H754" s="286"/>
      <c r="I754" s="286"/>
      <c r="J754" s="286"/>
      <c r="K754" s="286"/>
      <c r="L754" s="286"/>
      <c r="M754" s="286"/>
      <c r="N754" s="286"/>
      <c r="O754" s="286"/>
      <c r="P754" s="286"/>
      <c r="Q754" s="286"/>
      <c r="R754" s="286"/>
      <c r="S754" s="286"/>
      <c r="T754" s="286"/>
      <c r="U754" s="286"/>
      <c r="V754" s="286"/>
      <c r="W754" s="286"/>
      <c r="X754" s="286"/>
      <c r="Y754" s="286"/>
      <c r="Z754" s="286"/>
      <c r="AA754" s="286"/>
      <c r="AB754" s="286"/>
      <c r="AC754" s="286"/>
      <c r="AD754" s="286"/>
      <c r="AF754" s="171"/>
      <c r="AG754" s="72"/>
      <c r="AH754" s="72"/>
      <c r="AI754" s="72"/>
      <c r="AJ754" s="72"/>
      <c r="AK754" s="72"/>
      <c r="AL754" s="72"/>
      <c r="AM754" s="72"/>
    </row>
    <row r="755" spans="1:39" s="84" customFormat="1" ht="24" customHeight="1">
      <c r="A755" s="92"/>
      <c r="B755" s="121"/>
      <c r="C755" s="341" t="s">
        <v>668</v>
      </c>
      <c r="D755" s="341"/>
      <c r="E755" s="341"/>
      <c r="F755" s="341"/>
      <c r="G755" s="341"/>
      <c r="H755" s="341"/>
      <c r="I755" s="341"/>
      <c r="J755" s="341"/>
      <c r="K755" s="341"/>
      <c r="L755" s="341"/>
      <c r="M755" s="341"/>
      <c r="N755" s="341"/>
      <c r="O755" s="341"/>
      <c r="P755" s="341"/>
      <c r="Q755" s="341"/>
      <c r="R755" s="341"/>
      <c r="S755" s="341"/>
      <c r="T755" s="341"/>
      <c r="U755" s="341"/>
      <c r="V755" s="341"/>
      <c r="W755" s="341"/>
      <c r="X755" s="341"/>
      <c r="Y755" s="341"/>
      <c r="Z755" s="341"/>
      <c r="AA755" s="341"/>
      <c r="AB755" s="341"/>
      <c r="AC755" s="341"/>
      <c r="AD755" s="341"/>
      <c r="AF755" s="171"/>
      <c r="AG755" s="72"/>
      <c r="AH755" s="72"/>
      <c r="AI755" s="72"/>
      <c r="AJ755" s="72"/>
      <c r="AK755" s="72"/>
      <c r="AL755" s="72"/>
      <c r="AM755" s="72"/>
    </row>
    <row r="756" spans="1:39" s="84" customFormat="1" ht="15" customHeight="1">
      <c r="A756" s="93"/>
      <c r="AF756" s="171"/>
      <c r="AG756" s="72"/>
      <c r="AH756" s="72"/>
      <c r="AI756" s="72"/>
      <c r="AJ756" s="72"/>
      <c r="AK756" s="72"/>
      <c r="AL756" s="72"/>
      <c r="AM756" s="72"/>
    </row>
    <row r="757" spans="1:39" s="103" customFormat="1" ht="15" customHeight="1">
      <c r="A757" s="92"/>
      <c r="B757" s="121"/>
      <c r="C757" s="86"/>
      <c r="D757" s="86"/>
      <c r="E757" s="86"/>
      <c r="F757" s="86"/>
      <c r="G757" s="86"/>
      <c r="H757" s="86"/>
      <c r="I757" s="86"/>
      <c r="J757" s="86"/>
      <c r="K757" s="86"/>
      <c r="L757" s="86"/>
      <c r="M757" s="86"/>
      <c r="N757" s="86"/>
      <c r="O757" s="86"/>
      <c r="P757" s="86"/>
      <c r="Q757" s="86"/>
      <c r="R757" s="86"/>
      <c r="S757" s="86"/>
      <c r="T757" s="86"/>
      <c r="U757" s="86"/>
      <c r="V757" s="86"/>
      <c r="W757" s="86"/>
      <c r="X757" s="86"/>
      <c r="Y757" s="122"/>
      <c r="Z757" s="122"/>
      <c r="AA757" s="369" t="s">
        <v>364</v>
      </c>
      <c r="AB757" s="369"/>
      <c r="AC757" s="369"/>
      <c r="AD757" s="369"/>
      <c r="AF757" s="171"/>
      <c r="AG757" s="72"/>
      <c r="AH757" s="72"/>
      <c r="AI757" s="72"/>
      <c r="AJ757" s="72"/>
      <c r="AK757" s="72"/>
      <c r="AL757" s="72"/>
      <c r="AM757" s="72"/>
    </row>
    <row r="758" spans="1:39" s="103" customFormat="1" ht="15">
      <c r="A758" s="92"/>
      <c r="B758" s="123"/>
      <c r="C758" s="123"/>
      <c r="D758" s="123"/>
      <c r="E758" s="123"/>
      <c r="F758" s="123"/>
      <c r="G758" s="123"/>
      <c r="H758" s="123"/>
      <c r="I758" s="123"/>
      <c r="J758" s="123"/>
      <c r="K758" s="123"/>
      <c r="L758" s="123"/>
      <c r="M758" s="123"/>
      <c r="N758" s="123"/>
      <c r="O758" s="123"/>
      <c r="P758" s="123"/>
      <c r="Q758" s="123"/>
      <c r="R758" s="123"/>
      <c r="S758" s="123"/>
      <c r="T758" s="123"/>
      <c r="U758" s="123"/>
      <c r="V758" s="123"/>
      <c r="W758" s="123"/>
      <c r="X758" s="123"/>
      <c r="Y758" s="123"/>
      <c r="Z758" s="123"/>
      <c r="AA758" s="123"/>
      <c r="AB758" s="123"/>
      <c r="AC758" s="123"/>
      <c r="AD758" s="123"/>
      <c r="AF758" s="171"/>
      <c r="AG758" s="72" t="s">
        <v>761</v>
      </c>
      <c r="AH758" s="72" t="s">
        <v>762</v>
      </c>
      <c r="AI758" s="72"/>
      <c r="AJ758" s="72"/>
      <c r="AK758" s="72"/>
      <c r="AL758" s="72"/>
      <c r="AM758" s="72"/>
    </row>
    <row r="759" spans="1:39" s="84" customFormat="1" ht="15" customHeight="1">
      <c r="A759" s="93"/>
      <c r="C759" s="372" t="s">
        <v>658</v>
      </c>
      <c r="D759" s="372"/>
      <c r="E759" s="372"/>
      <c r="F759" s="372"/>
      <c r="G759" s="372"/>
      <c r="H759" s="373" t="s">
        <v>669</v>
      </c>
      <c r="I759" s="374"/>
      <c r="J759" s="345" t="s">
        <v>104</v>
      </c>
      <c r="K759" s="346"/>
      <c r="L759" s="346"/>
      <c r="M759" s="347"/>
      <c r="N759" s="380" t="s">
        <v>105</v>
      </c>
      <c r="O759" s="380"/>
      <c r="P759" s="380"/>
      <c r="Q759" s="380"/>
      <c r="R759" s="380"/>
      <c r="S759" s="380"/>
      <c r="T759" s="380"/>
      <c r="U759" s="380"/>
      <c r="V759" s="380"/>
      <c r="W759" s="380"/>
      <c r="X759" s="380"/>
      <c r="Y759" s="380"/>
      <c r="Z759" s="380"/>
      <c r="AA759" s="380"/>
      <c r="AB759" s="380"/>
      <c r="AC759" s="380"/>
      <c r="AD759" s="381"/>
      <c r="AF759" s="171"/>
      <c r="AG759" s="72">
        <f>COUNTBLANK(D761:AD765)</f>
        <v>135</v>
      </c>
      <c r="AH759" s="72">
        <v>135</v>
      </c>
      <c r="AI759" s="72"/>
      <c r="AJ759" s="72"/>
      <c r="AK759" s="72"/>
      <c r="AL759" s="72"/>
      <c r="AM759" s="72"/>
    </row>
    <row r="760" spans="1:39" s="84" customFormat="1" ht="216" customHeight="1">
      <c r="A760" s="93"/>
      <c r="C760" s="372"/>
      <c r="D760" s="372"/>
      <c r="E760" s="372"/>
      <c r="F760" s="372"/>
      <c r="G760" s="372"/>
      <c r="H760" s="375"/>
      <c r="I760" s="376"/>
      <c r="J760" s="377"/>
      <c r="K760" s="378"/>
      <c r="L760" s="378"/>
      <c r="M760" s="379"/>
      <c r="N760" s="124" t="s">
        <v>106</v>
      </c>
      <c r="O760" s="124" t="s">
        <v>107</v>
      </c>
      <c r="P760" s="382" t="s">
        <v>379</v>
      </c>
      <c r="Q760" s="383"/>
      <c r="R760" s="124" t="s">
        <v>109</v>
      </c>
      <c r="S760" s="124" t="s">
        <v>110</v>
      </c>
      <c r="T760" s="124" t="s">
        <v>111</v>
      </c>
      <c r="U760" s="124" t="s">
        <v>112</v>
      </c>
      <c r="V760" s="124" t="s">
        <v>113</v>
      </c>
      <c r="W760" s="384" t="s">
        <v>380</v>
      </c>
      <c r="X760" s="384"/>
      <c r="Y760" s="124" t="s">
        <v>115</v>
      </c>
      <c r="Z760" s="124" t="s">
        <v>116</v>
      </c>
      <c r="AA760" s="124" t="s">
        <v>117</v>
      </c>
      <c r="AB760" s="124" t="s">
        <v>118</v>
      </c>
      <c r="AC760" s="384" t="s">
        <v>119</v>
      </c>
      <c r="AD760" s="384"/>
      <c r="AF760" s="171"/>
      <c r="AG760" s="151" t="s">
        <v>772</v>
      </c>
      <c r="AH760" s="151" t="s">
        <v>778</v>
      </c>
      <c r="AI760" s="151" t="s">
        <v>773</v>
      </c>
      <c r="AJ760" s="72"/>
      <c r="AK760" s="72"/>
      <c r="AL760" s="72"/>
      <c r="AM760" s="72"/>
    </row>
    <row r="761" spans="1:39" s="84" customFormat="1" ht="15" customHeight="1">
      <c r="A761" s="93"/>
      <c r="C761" s="125" t="s">
        <v>26</v>
      </c>
      <c r="D761" s="371"/>
      <c r="E761" s="371"/>
      <c r="F761" s="371"/>
      <c r="G761" s="371"/>
      <c r="H761" s="370"/>
      <c r="I761" s="370"/>
      <c r="J761" s="227"/>
      <c r="K761" s="227"/>
      <c r="L761" s="227"/>
      <c r="M761" s="304"/>
      <c r="N761" s="74"/>
      <c r="O761" s="74"/>
      <c r="P761" s="303"/>
      <c r="Q761" s="304"/>
      <c r="R761" s="74"/>
      <c r="S761" s="74"/>
      <c r="T761" s="74"/>
      <c r="U761" s="74"/>
      <c r="V761" s="74"/>
      <c r="W761" s="303"/>
      <c r="X761" s="304"/>
      <c r="Y761" s="74"/>
      <c r="Z761" s="74"/>
      <c r="AA761" s="74"/>
      <c r="AB761" s="74"/>
      <c r="AC761" s="303"/>
      <c r="AD761" s="304"/>
      <c r="AF761" s="171"/>
      <c r="AG761" s="72">
        <f>IF(OR(AND(D761="",H761="", J761&lt;&gt;""),AND(D761="",H761&lt;&gt;"", J761=""),AND(D761&lt;&gt;"",H761="", J761=""),AND(J761=2,COUNTA(N761:AD761)&lt;&gt;0),AND(J761=9,COUNTA(N761:AD761)&lt;&gt;0),AND(J761=1,COUNTA(N761:AD761)=0),AND(H761&lt;&gt;"",J761&lt;&gt;"",D761=""),AND(COUNTA(N761:AD761)&gt;=1,D761="",H761="",J761="")), 1, 0)</f>
        <v>0</v>
      </c>
      <c r="AH761" s="72">
        <f>IF(OR(AND(OR(J761=2, J761=9), COUNTA(N761:AD761)&gt;=1)), 1, 0)</f>
        <v>0</v>
      </c>
      <c r="AI761" s="72">
        <f>IF(AND(AC761="X",$G$767=""),1,0)</f>
        <v>0</v>
      </c>
      <c r="AJ761" s="72"/>
      <c r="AK761" s="72"/>
      <c r="AL761" s="72"/>
      <c r="AM761" s="72"/>
    </row>
    <row r="762" spans="1:39" s="103" customFormat="1" ht="15">
      <c r="C762" s="96" t="s">
        <v>27</v>
      </c>
      <c r="D762" s="371"/>
      <c r="E762" s="371"/>
      <c r="F762" s="371"/>
      <c r="G762" s="371"/>
      <c r="H762" s="370"/>
      <c r="I762" s="370"/>
      <c r="J762" s="303"/>
      <c r="K762" s="227"/>
      <c r="L762" s="227"/>
      <c r="M762" s="304"/>
      <c r="N762" s="74"/>
      <c r="O762" s="74"/>
      <c r="P762" s="303"/>
      <c r="Q762" s="304"/>
      <c r="R762" s="74"/>
      <c r="S762" s="74"/>
      <c r="T762" s="74"/>
      <c r="U762" s="74"/>
      <c r="V762" s="74"/>
      <c r="W762" s="303"/>
      <c r="X762" s="304"/>
      <c r="Y762" s="74"/>
      <c r="Z762" s="74"/>
      <c r="AA762" s="74"/>
      <c r="AB762" s="74"/>
      <c r="AC762" s="303"/>
      <c r="AD762" s="304"/>
      <c r="AF762" s="171"/>
      <c r="AG762" s="72">
        <f t="shared" ref="AG762:AG765" si="50">IF(OR(AND(D762="",H762="", J762&lt;&gt;""),AND(D762="",H762&lt;&gt;"", J762=""),AND(D762&lt;&gt;"",H762="", J762=""),AND(J762=2,COUNTA(N762:AD762)&lt;&gt;0),AND(J762=9,COUNTA(N762:AD762)&lt;&gt;0),AND(J762=1,COUNTA(N762:AD762)=0),AND(H762&lt;&gt;"",J762&lt;&gt;"",D762=""),AND(COUNTA(N762:AD762)&gt;=1,D762="",H762="",J762="")), 1, 0)</f>
        <v>0</v>
      </c>
      <c r="AH762" s="72">
        <f t="shared" ref="AH762:AH765" si="51">IF(OR(AND(OR(J762=2, J762=9), COUNTA(N762:AD762)&gt;=1)), 1, 0)</f>
        <v>0</v>
      </c>
      <c r="AI762" s="72">
        <f t="shared" ref="AI762:AI765" si="52">IF(AND(AC762="X",$G$767=""),1,0)</f>
        <v>0</v>
      </c>
      <c r="AJ762" s="72"/>
      <c r="AK762" s="72"/>
      <c r="AL762" s="72"/>
      <c r="AM762" s="72"/>
    </row>
    <row r="763" spans="1:39" s="103" customFormat="1" ht="15">
      <c r="C763" s="96" t="s">
        <v>28</v>
      </c>
      <c r="D763" s="371"/>
      <c r="E763" s="371"/>
      <c r="F763" s="371"/>
      <c r="G763" s="371"/>
      <c r="H763" s="370"/>
      <c r="I763" s="370"/>
      <c r="J763" s="303"/>
      <c r="K763" s="227"/>
      <c r="L763" s="227"/>
      <c r="M763" s="304"/>
      <c r="N763" s="74"/>
      <c r="O763" s="74"/>
      <c r="P763" s="303"/>
      <c r="Q763" s="304"/>
      <c r="R763" s="74"/>
      <c r="S763" s="74"/>
      <c r="T763" s="74"/>
      <c r="U763" s="74"/>
      <c r="V763" s="74"/>
      <c r="W763" s="303"/>
      <c r="X763" s="304"/>
      <c r="Y763" s="74"/>
      <c r="Z763" s="74"/>
      <c r="AA763" s="74"/>
      <c r="AB763" s="74"/>
      <c r="AC763" s="303"/>
      <c r="AD763" s="304"/>
      <c r="AF763" s="171"/>
      <c r="AG763" s="72">
        <f t="shared" si="50"/>
        <v>0</v>
      </c>
      <c r="AH763" s="72">
        <f t="shared" si="51"/>
        <v>0</v>
      </c>
      <c r="AI763" s="72">
        <f t="shared" si="52"/>
        <v>0</v>
      </c>
      <c r="AJ763" s="72"/>
      <c r="AK763" s="72"/>
      <c r="AL763" s="72"/>
      <c r="AM763" s="72"/>
    </row>
    <row r="764" spans="1:39" s="103" customFormat="1" ht="15">
      <c r="C764" s="96" t="s">
        <v>29</v>
      </c>
      <c r="D764" s="371"/>
      <c r="E764" s="371"/>
      <c r="F764" s="371"/>
      <c r="G764" s="371"/>
      <c r="H764" s="370"/>
      <c r="I764" s="370"/>
      <c r="J764" s="303"/>
      <c r="K764" s="227"/>
      <c r="L764" s="227"/>
      <c r="M764" s="304"/>
      <c r="N764" s="74"/>
      <c r="O764" s="74"/>
      <c r="P764" s="303"/>
      <c r="Q764" s="304"/>
      <c r="R764" s="74"/>
      <c r="S764" s="74"/>
      <c r="T764" s="74"/>
      <c r="U764" s="74"/>
      <c r="V764" s="74"/>
      <c r="W764" s="303"/>
      <c r="X764" s="304"/>
      <c r="Y764" s="74"/>
      <c r="Z764" s="74"/>
      <c r="AA764" s="74"/>
      <c r="AB764" s="74"/>
      <c r="AC764" s="303"/>
      <c r="AD764" s="304"/>
      <c r="AF764" s="171"/>
      <c r="AG764" s="72">
        <f t="shared" si="50"/>
        <v>0</v>
      </c>
      <c r="AH764" s="72">
        <f t="shared" si="51"/>
        <v>0</v>
      </c>
      <c r="AI764" s="72">
        <f t="shared" si="52"/>
        <v>0</v>
      </c>
      <c r="AJ764" s="72"/>
      <c r="AK764" s="72"/>
      <c r="AL764" s="72"/>
      <c r="AM764" s="72"/>
    </row>
    <row r="765" spans="1:39" s="103" customFormat="1" ht="15">
      <c r="C765" s="96" t="s">
        <v>30</v>
      </c>
      <c r="D765" s="371"/>
      <c r="E765" s="371"/>
      <c r="F765" s="371"/>
      <c r="G765" s="371"/>
      <c r="H765" s="370"/>
      <c r="I765" s="370"/>
      <c r="J765" s="303"/>
      <c r="K765" s="227"/>
      <c r="L765" s="227"/>
      <c r="M765" s="304"/>
      <c r="N765" s="74"/>
      <c r="O765" s="74"/>
      <c r="P765" s="303"/>
      <c r="Q765" s="304"/>
      <c r="R765" s="74"/>
      <c r="S765" s="74"/>
      <c r="T765" s="74"/>
      <c r="U765" s="74"/>
      <c r="V765" s="74"/>
      <c r="W765" s="303"/>
      <c r="X765" s="304"/>
      <c r="Y765" s="74"/>
      <c r="Z765" s="74"/>
      <c r="AA765" s="74"/>
      <c r="AB765" s="74"/>
      <c r="AC765" s="303"/>
      <c r="AD765" s="304"/>
      <c r="AF765" s="171"/>
      <c r="AG765" s="72">
        <f t="shared" si="50"/>
        <v>0</v>
      </c>
      <c r="AH765" s="72">
        <f t="shared" si="51"/>
        <v>0</v>
      </c>
      <c r="AI765" s="72">
        <f t="shared" si="52"/>
        <v>0</v>
      </c>
      <c r="AJ765" s="72"/>
      <c r="AK765" s="72"/>
      <c r="AL765" s="72"/>
      <c r="AM765" s="72"/>
    </row>
    <row r="766" spans="1:39" s="84" customFormat="1" ht="15" customHeight="1">
      <c r="A766" s="93"/>
      <c r="AF766" s="171"/>
      <c r="AG766" s="126">
        <f>SUM(AG761:AG765)</f>
        <v>0</v>
      </c>
      <c r="AH766" s="126">
        <f>SUM(AH761:AH765)</f>
        <v>0</v>
      </c>
      <c r="AI766" s="126">
        <f>SUM(AI761:AI765)</f>
        <v>0</v>
      </c>
      <c r="AJ766" s="72"/>
      <c r="AK766" s="72"/>
      <c r="AL766" s="72"/>
      <c r="AM766" s="72"/>
    </row>
    <row r="767" spans="1:39" s="103" customFormat="1" ht="45" customHeight="1">
      <c r="A767" s="107"/>
      <c r="B767" s="107"/>
      <c r="C767" s="392" t="s">
        <v>120</v>
      </c>
      <c r="D767" s="392"/>
      <c r="E767" s="392"/>
      <c r="F767" s="392"/>
      <c r="G767" s="303"/>
      <c r="H767" s="227"/>
      <c r="I767" s="227"/>
      <c r="J767" s="227"/>
      <c r="K767" s="227"/>
      <c r="L767" s="227"/>
      <c r="M767" s="227"/>
      <c r="N767" s="227"/>
      <c r="O767" s="227"/>
      <c r="P767" s="227"/>
      <c r="Q767" s="227"/>
      <c r="R767" s="227"/>
      <c r="S767" s="227"/>
      <c r="T767" s="227"/>
      <c r="U767" s="227"/>
      <c r="V767" s="227"/>
      <c r="W767" s="227"/>
      <c r="X767" s="227"/>
      <c r="Y767" s="227"/>
      <c r="Z767" s="227"/>
      <c r="AA767" s="227"/>
      <c r="AB767" s="227"/>
      <c r="AC767" s="227"/>
      <c r="AD767" s="304"/>
      <c r="AF767" s="171"/>
      <c r="AG767" s="72">
        <f>COUNTIF(AC761:AD765,"X")</f>
        <v>0</v>
      </c>
      <c r="AH767" s="72"/>
      <c r="AI767" s="72"/>
      <c r="AJ767" s="72"/>
      <c r="AK767" s="72"/>
      <c r="AL767" s="72"/>
      <c r="AM767" s="72"/>
    </row>
    <row r="768" spans="1:39" s="103" customFormat="1" ht="15">
      <c r="A768" s="107"/>
      <c r="B768" s="107"/>
      <c r="C768" s="97"/>
      <c r="D768" s="97"/>
      <c r="E768" s="97"/>
      <c r="F768" s="97"/>
      <c r="G768" s="97"/>
      <c r="H768" s="97"/>
      <c r="I768" s="97"/>
      <c r="J768" s="97"/>
      <c r="K768" s="97"/>
      <c r="L768" s="97"/>
      <c r="M768" s="97"/>
      <c r="N768" s="97"/>
      <c r="O768" s="97"/>
      <c r="P768" s="97"/>
      <c r="Q768" s="97"/>
      <c r="R768" s="97"/>
      <c r="S768" s="97"/>
      <c r="T768" s="97"/>
      <c r="U768" s="97"/>
      <c r="V768" s="97"/>
      <c r="W768" s="97"/>
      <c r="X768" s="98"/>
      <c r="Y768" s="98"/>
      <c r="Z768" s="98"/>
      <c r="AA768" s="98"/>
      <c r="AB768" s="98"/>
      <c r="AC768" s="98"/>
      <c r="AD768" s="98"/>
      <c r="AF768" s="171"/>
      <c r="AG768" s="72"/>
      <c r="AH768" s="72"/>
      <c r="AI768" s="72"/>
      <c r="AJ768" s="72"/>
      <c r="AK768" s="72"/>
      <c r="AL768" s="72"/>
      <c r="AM768" s="72"/>
    </row>
    <row r="769" spans="1:39" s="84" customFormat="1" ht="24" customHeight="1">
      <c r="A769" s="93"/>
      <c r="C769" s="285" t="s">
        <v>17</v>
      </c>
      <c r="D769" s="285"/>
      <c r="E769" s="285"/>
      <c r="F769" s="285"/>
      <c r="G769" s="285"/>
      <c r="H769" s="285"/>
      <c r="I769" s="285"/>
      <c r="J769" s="285"/>
      <c r="K769" s="285"/>
      <c r="L769" s="285"/>
      <c r="M769" s="285"/>
      <c r="N769" s="285"/>
      <c r="O769" s="285"/>
      <c r="P769" s="285"/>
      <c r="Q769" s="285"/>
      <c r="R769" s="285"/>
      <c r="S769" s="285"/>
      <c r="T769" s="285"/>
      <c r="U769" s="285"/>
      <c r="V769" s="285"/>
      <c r="W769" s="285"/>
      <c r="X769" s="285"/>
      <c r="Y769" s="285"/>
      <c r="Z769" s="285"/>
      <c r="AA769" s="285"/>
      <c r="AB769" s="285"/>
      <c r="AC769" s="285"/>
      <c r="AD769" s="285"/>
      <c r="AF769" s="171"/>
      <c r="AG769" s="72"/>
      <c r="AH769" s="72"/>
      <c r="AI769" s="72"/>
      <c r="AJ769" s="72"/>
      <c r="AK769" s="72"/>
      <c r="AL769" s="72"/>
      <c r="AM769" s="72"/>
    </row>
    <row r="770" spans="1:39" s="84" customFormat="1" ht="60" customHeight="1">
      <c r="A770" s="93"/>
      <c r="C770" s="339"/>
      <c r="D770" s="339"/>
      <c r="E770" s="339"/>
      <c r="F770" s="339"/>
      <c r="G770" s="339"/>
      <c r="H770" s="339"/>
      <c r="I770" s="339"/>
      <c r="J770" s="339"/>
      <c r="K770" s="339"/>
      <c r="L770" s="339"/>
      <c r="M770" s="339"/>
      <c r="N770" s="339"/>
      <c r="O770" s="339"/>
      <c r="P770" s="339"/>
      <c r="Q770" s="339"/>
      <c r="R770" s="339"/>
      <c r="S770" s="339"/>
      <c r="T770" s="339"/>
      <c r="U770" s="339"/>
      <c r="V770" s="339"/>
      <c r="W770" s="339"/>
      <c r="X770" s="339"/>
      <c r="Y770" s="339"/>
      <c r="Z770" s="339"/>
      <c r="AA770" s="339"/>
      <c r="AB770" s="339"/>
      <c r="AC770" s="339"/>
      <c r="AD770" s="339"/>
      <c r="AF770" s="171"/>
      <c r="AG770" s="72"/>
      <c r="AH770" s="72"/>
      <c r="AI770" s="72"/>
      <c r="AJ770" s="72"/>
      <c r="AK770" s="72"/>
      <c r="AL770" s="72"/>
      <c r="AM770" s="72"/>
    </row>
    <row r="771" spans="1:39" ht="15" customHeight="1"/>
    <row r="772" spans="1:39" ht="15" customHeight="1">
      <c r="B772" s="338" t="str">
        <f>IF(AI766=0,"","Error: Debe especificar la otra área o espacio físico de infraestuctura.")</f>
        <v/>
      </c>
      <c r="C772" s="338"/>
      <c r="D772" s="338"/>
      <c r="E772" s="338"/>
      <c r="F772" s="338"/>
      <c r="G772" s="338"/>
      <c r="H772" s="338"/>
      <c r="I772" s="338"/>
      <c r="J772" s="338"/>
      <c r="K772" s="338"/>
      <c r="L772" s="338"/>
      <c r="M772" s="338"/>
      <c r="N772" s="338"/>
      <c r="O772" s="338"/>
      <c r="P772" s="338"/>
      <c r="Q772" s="338"/>
      <c r="R772" s="338"/>
      <c r="S772" s="338"/>
      <c r="T772" s="338"/>
      <c r="U772" s="338"/>
      <c r="V772" s="338"/>
      <c r="W772" s="338"/>
      <c r="X772" s="338"/>
      <c r="Y772" s="338"/>
      <c r="Z772" s="338"/>
      <c r="AA772" s="338"/>
      <c r="AB772" s="338"/>
      <c r="AC772" s="338"/>
      <c r="AD772" s="338"/>
    </row>
    <row r="773" spans="1:39" ht="15" customHeight="1">
      <c r="B773" s="338" t="str">
        <f>IF(AH766=0,"","Error: Debe verificar la consistencia de las respuestas con código 2 o 9.")</f>
        <v/>
      </c>
      <c r="C773" s="338"/>
      <c r="D773" s="338"/>
      <c r="E773" s="338"/>
      <c r="F773" s="338"/>
      <c r="G773" s="338"/>
      <c r="H773" s="338"/>
      <c r="I773" s="338"/>
      <c r="J773" s="338"/>
      <c r="K773" s="338"/>
      <c r="L773" s="338"/>
      <c r="M773" s="338"/>
      <c r="N773" s="338"/>
      <c r="O773" s="338"/>
      <c r="P773" s="338"/>
      <c r="Q773" s="338"/>
      <c r="R773" s="338"/>
      <c r="S773" s="338"/>
      <c r="T773" s="338"/>
      <c r="U773" s="338"/>
      <c r="V773" s="338"/>
      <c r="W773" s="338"/>
      <c r="X773" s="338"/>
      <c r="Y773" s="338"/>
      <c r="Z773" s="338"/>
      <c r="AA773" s="338"/>
      <c r="AB773" s="338"/>
      <c r="AC773" s="338"/>
      <c r="AD773" s="338"/>
    </row>
    <row r="774" spans="1:39" ht="15" customHeight="1">
      <c r="B774" s="279" t="str">
        <f>IF(AG766=0,"","Error: Debe completar toda la información requerida.")</f>
        <v/>
      </c>
      <c r="C774" s="279"/>
      <c r="D774" s="279"/>
      <c r="E774" s="279"/>
      <c r="F774" s="279"/>
      <c r="G774" s="279"/>
      <c r="H774" s="279"/>
      <c r="I774" s="279"/>
      <c r="J774" s="279"/>
      <c r="K774" s="279"/>
      <c r="L774" s="279"/>
      <c r="M774" s="279"/>
      <c r="N774" s="279"/>
      <c r="O774" s="279"/>
      <c r="P774" s="279"/>
      <c r="Q774" s="279"/>
      <c r="R774" s="279"/>
      <c r="S774" s="279"/>
      <c r="T774" s="279"/>
      <c r="U774" s="279"/>
      <c r="V774" s="279"/>
      <c r="W774" s="279"/>
      <c r="X774" s="279"/>
      <c r="Y774" s="279"/>
      <c r="Z774" s="279"/>
      <c r="AA774" s="279"/>
      <c r="AB774" s="279"/>
      <c r="AC774" s="279"/>
      <c r="AD774" s="279"/>
    </row>
    <row r="775" spans="1:39" ht="15" customHeight="1"/>
    <row r="776" spans="1:39" ht="15" customHeight="1"/>
    <row r="777" spans="1:39" s="103" customFormat="1" ht="36" customHeight="1">
      <c r="A777" s="92" t="s">
        <v>367</v>
      </c>
      <c r="B777" s="340" t="s">
        <v>670</v>
      </c>
      <c r="C777" s="340"/>
      <c r="D777" s="340"/>
      <c r="E777" s="340"/>
      <c r="F777" s="340"/>
      <c r="G777" s="340"/>
      <c r="H777" s="340"/>
      <c r="I777" s="340"/>
      <c r="J777" s="340"/>
      <c r="K777" s="340"/>
      <c r="L777" s="340"/>
      <c r="M777" s="340"/>
      <c r="N777" s="340"/>
      <c r="O777" s="340"/>
      <c r="P777" s="340"/>
      <c r="Q777" s="340"/>
      <c r="R777" s="340"/>
      <c r="S777" s="340"/>
      <c r="T777" s="340"/>
      <c r="U777" s="340"/>
      <c r="V777" s="340"/>
      <c r="W777" s="340"/>
      <c r="X777" s="340"/>
      <c r="Y777" s="340"/>
      <c r="Z777" s="340"/>
      <c r="AA777" s="340"/>
      <c r="AB777" s="340"/>
      <c r="AC777" s="340"/>
      <c r="AD777" s="340"/>
      <c r="AF777" s="171"/>
      <c r="AG777" s="72"/>
      <c r="AH777" s="72"/>
      <c r="AI777" s="72"/>
      <c r="AJ777" s="72"/>
      <c r="AK777" s="72"/>
      <c r="AL777" s="72"/>
      <c r="AM777" s="72"/>
    </row>
    <row r="778" spans="1:39" s="103" customFormat="1" ht="15" customHeight="1">
      <c r="C778" s="386" t="s">
        <v>60</v>
      </c>
      <c r="D778" s="386"/>
      <c r="E778" s="386"/>
      <c r="F778" s="386"/>
      <c r="G778" s="386"/>
      <c r="H778" s="386"/>
      <c r="I778" s="386"/>
      <c r="J778" s="386"/>
      <c r="K778" s="386"/>
      <c r="L778" s="386"/>
      <c r="M778" s="386"/>
      <c r="N778" s="386"/>
      <c r="O778" s="386"/>
      <c r="P778" s="386"/>
      <c r="Q778" s="386"/>
      <c r="R778" s="386"/>
      <c r="S778" s="386"/>
      <c r="T778" s="386"/>
      <c r="U778" s="386"/>
      <c r="V778" s="386"/>
      <c r="W778" s="386"/>
      <c r="X778" s="386"/>
      <c r="Y778" s="386"/>
      <c r="Z778" s="386"/>
      <c r="AA778" s="386"/>
      <c r="AB778" s="386"/>
      <c r="AC778" s="386"/>
      <c r="AD778" s="386"/>
      <c r="AF778" s="171"/>
      <c r="AG778" s="72" t="s">
        <v>761</v>
      </c>
      <c r="AH778" s="72" t="s">
        <v>762</v>
      </c>
      <c r="AI778" s="72"/>
      <c r="AJ778" s="72"/>
      <c r="AK778" s="72"/>
      <c r="AL778" s="72"/>
      <c r="AM778" s="72"/>
    </row>
    <row r="779" spans="1:39" s="103" customFormat="1" ht="15" customHeight="1">
      <c r="C779" s="386" t="s">
        <v>131</v>
      </c>
      <c r="D779" s="386"/>
      <c r="E779" s="386"/>
      <c r="F779" s="386"/>
      <c r="G779" s="386"/>
      <c r="H779" s="386"/>
      <c r="I779" s="386"/>
      <c r="J779" s="386"/>
      <c r="K779" s="386"/>
      <c r="L779" s="386"/>
      <c r="M779" s="386"/>
      <c r="N779" s="386"/>
      <c r="O779" s="386"/>
      <c r="P779" s="386"/>
      <c r="Q779" s="386"/>
      <c r="R779" s="386"/>
      <c r="S779" s="386"/>
      <c r="T779" s="386"/>
      <c r="U779" s="386"/>
      <c r="V779" s="386"/>
      <c r="W779" s="386"/>
      <c r="X779" s="386"/>
      <c r="Y779" s="386"/>
      <c r="Z779" s="386"/>
      <c r="AA779" s="386"/>
      <c r="AB779" s="386"/>
      <c r="AC779" s="386"/>
      <c r="AD779" s="386"/>
      <c r="AF779" s="171"/>
      <c r="AG779" s="72">
        <f>COUNTBLANK(C781:C791)</f>
        <v>11</v>
      </c>
      <c r="AH779" s="72">
        <v>11</v>
      </c>
      <c r="AI779" s="72"/>
      <c r="AJ779" s="72"/>
      <c r="AK779" s="72"/>
      <c r="AL779" s="72"/>
      <c r="AM779" s="72"/>
    </row>
    <row r="780" spans="1:39" s="103" customFormat="1" ht="15" customHeight="1" thickBot="1">
      <c r="AF780" s="171"/>
      <c r="AG780" s="72" t="s">
        <v>773</v>
      </c>
      <c r="AH780" s="72" t="s">
        <v>779</v>
      </c>
      <c r="AI780" s="72"/>
      <c r="AJ780" s="72"/>
      <c r="AK780" s="72"/>
      <c r="AL780" s="72"/>
      <c r="AM780" s="72"/>
    </row>
    <row r="781" spans="1:39" s="103" customFormat="1" ht="15" customHeight="1" thickBot="1">
      <c r="C781" s="11"/>
      <c r="D781" s="94" t="s">
        <v>382</v>
      </c>
      <c r="E781" s="127"/>
      <c r="F781" s="127"/>
      <c r="G781" s="127"/>
      <c r="H781" s="127"/>
      <c r="I781" s="127"/>
      <c r="J781" s="127"/>
      <c r="K781" s="127"/>
      <c r="L781" s="127"/>
      <c r="M781" s="127"/>
      <c r="N781" s="127"/>
      <c r="O781" s="127"/>
      <c r="P781" s="127"/>
      <c r="Q781" s="127"/>
      <c r="R781" s="127"/>
      <c r="AF781" s="171"/>
      <c r="AG781" s="72"/>
      <c r="AH781" s="72"/>
      <c r="AI781" s="72"/>
      <c r="AJ781" s="72"/>
      <c r="AK781" s="72"/>
      <c r="AL781" s="72"/>
      <c r="AM781" s="72"/>
    </row>
    <row r="782" spans="1:39" s="103" customFormat="1" ht="15" customHeight="1" thickBot="1">
      <c r="C782" s="12"/>
      <c r="D782" s="94" t="s">
        <v>133</v>
      </c>
      <c r="AF782" s="171"/>
      <c r="AG782" s="72"/>
      <c r="AH782" s="72"/>
      <c r="AI782" s="72"/>
      <c r="AJ782" s="72"/>
      <c r="AK782" s="72"/>
      <c r="AL782" s="72"/>
      <c r="AM782" s="72"/>
    </row>
    <row r="783" spans="1:39" s="103" customFormat="1" ht="15" customHeight="1" thickBot="1">
      <c r="C783" s="13"/>
      <c r="D783" s="110" t="s">
        <v>134</v>
      </c>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F783" s="171"/>
      <c r="AG783" s="72"/>
      <c r="AH783" s="72"/>
      <c r="AI783" s="72"/>
      <c r="AJ783" s="72"/>
      <c r="AK783" s="72"/>
      <c r="AL783" s="72"/>
      <c r="AM783" s="72"/>
    </row>
    <row r="784" spans="1:39" s="103" customFormat="1" ht="15" customHeight="1" thickBot="1">
      <c r="C784" s="12"/>
      <c r="D784" s="94" t="s">
        <v>135</v>
      </c>
      <c r="AF784" s="171"/>
      <c r="AG784" s="72"/>
      <c r="AH784" s="72"/>
      <c r="AI784" s="72"/>
      <c r="AJ784" s="72"/>
      <c r="AK784" s="72"/>
      <c r="AL784" s="72"/>
      <c r="AM784" s="72"/>
    </row>
    <row r="785" spans="2:39" s="103" customFormat="1" ht="15" customHeight="1" thickBot="1">
      <c r="C785" s="12"/>
      <c r="D785" s="94" t="s">
        <v>136</v>
      </c>
      <c r="AF785" s="171"/>
      <c r="AG785" s="72"/>
      <c r="AH785" s="72"/>
      <c r="AI785" s="72"/>
      <c r="AJ785" s="72"/>
      <c r="AK785" s="72"/>
      <c r="AL785" s="72"/>
      <c r="AM785" s="72"/>
    </row>
    <row r="786" spans="2:39" s="103" customFormat="1" ht="24" customHeight="1" thickBot="1">
      <c r="C786" s="12"/>
      <c r="D786" s="387" t="s">
        <v>383</v>
      </c>
      <c r="E786" s="388"/>
      <c r="F786" s="388"/>
      <c r="G786" s="388"/>
      <c r="H786" s="388"/>
      <c r="I786" s="388"/>
      <c r="J786" s="388"/>
      <c r="K786" s="388"/>
      <c r="L786" s="388"/>
      <c r="M786" s="388"/>
      <c r="N786" s="388"/>
      <c r="O786" s="388"/>
      <c r="P786" s="388"/>
      <c r="Q786" s="388"/>
      <c r="R786" s="388"/>
      <c r="S786" s="388"/>
      <c r="T786" s="388"/>
      <c r="U786" s="388"/>
      <c r="V786" s="388"/>
      <c r="W786" s="388"/>
      <c r="X786" s="388"/>
      <c r="Y786" s="388"/>
      <c r="Z786" s="388"/>
      <c r="AA786" s="388"/>
      <c r="AB786" s="388"/>
      <c r="AC786" s="388"/>
      <c r="AD786" s="388"/>
      <c r="AF786" s="171"/>
      <c r="AG786" s="72"/>
      <c r="AH786" s="72"/>
      <c r="AI786" s="72"/>
      <c r="AJ786" s="72"/>
      <c r="AK786" s="72"/>
      <c r="AL786" s="72"/>
      <c r="AM786" s="72"/>
    </row>
    <row r="787" spans="2:39" s="103" customFormat="1" ht="15" customHeight="1" thickBot="1">
      <c r="C787" s="12"/>
      <c r="D787" s="94" t="s">
        <v>138</v>
      </c>
      <c r="AF787" s="171"/>
      <c r="AG787" s="72"/>
      <c r="AH787" s="72"/>
      <c r="AI787" s="72"/>
      <c r="AJ787" s="72"/>
      <c r="AK787" s="72"/>
      <c r="AL787" s="72"/>
      <c r="AM787" s="72"/>
    </row>
    <row r="788" spans="2:39" s="103" customFormat="1" ht="15" customHeight="1" thickBot="1">
      <c r="C788" s="12"/>
      <c r="D788" s="94" t="s">
        <v>139</v>
      </c>
      <c r="AF788" s="171"/>
      <c r="AG788" s="72"/>
      <c r="AH788" s="72"/>
      <c r="AI788" s="72"/>
      <c r="AJ788" s="72"/>
      <c r="AK788" s="72"/>
      <c r="AL788" s="72"/>
      <c r="AM788" s="72"/>
    </row>
    <row r="789" spans="2:39" s="103" customFormat="1" ht="15" customHeight="1" thickBot="1">
      <c r="C789" s="13"/>
      <c r="D789" s="94" t="s">
        <v>140</v>
      </c>
      <c r="J789" s="109"/>
      <c r="K789" s="389"/>
      <c r="L789" s="390"/>
      <c r="M789" s="390"/>
      <c r="N789" s="390"/>
      <c r="O789" s="390"/>
      <c r="P789" s="390"/>
      <c r="Q789" s="390"/>
      <c r="R789" s="390"/>
      <c r="S789" s="390"/>
      <c r="T789" s="390"/>
      <c r="U789" s="390"/>
      <c r="V789" s="390"/>
      <c r="W789" s="390"/>
      <c r="X789" s="390"/>
      <c r="Y789" s="390"/>
      <c r="Z789" s="390"/>
      <c r="AA789" s="390"/>
      <c r="AB789" s="390"/>
      <c r="AC789" s="390"/>
      <c r="AD789" s="391"/>
      <c r="AF789" s="171"/>
      <c r="AG789" s="72">
        <f>IF(OR(AND(C789="X",K789=""),AND(K789&lt;&gt;"",C789="")),1,0)</f>
        <v>0</v>
      </c>
      <c r="AH789" s="72"/>
      <c r="AI789" s="72"/>
      <c r="AJ789" s="72"/>
      <c r="AK789" s="72"/>
      <c r="AL789" s="72"/>
      <c r="AM789" s="72"/>
    </row>
    <row r="790" spans="2:39" s="103" customFormat="1" ht="24" customHeight="1" thickBot="1">
      <c r="C790" s="12"/>
      <c r="D790" s="387" t="s">
        <v>384</v>
      </c>
      <c r="E790" s="388"/>
      <c r="F790" s="388"/>
      <c r="G790" s="388"/>
      <c r="H790" s="388"/>
      <c r="I790" s="388"/>
      <c r="J790" s="388"/>
      <c r="K790" s="388"/>
      <c r="L790" s="388"/>
      <c r="M790" s="388"/>
      <c r="N790" s="388"/>
      <c r="O790" s="388"/>
      <c r="P790" s="388"/>
      <c r="Q790" s="388"/>
      <c r="R790" s="388"/>
      <c r="S790" s="388"/>
      <c r="T790" s="388"/>
      <c r="U790" s="388"/>
      <c r="V790" s="388"/>
      <c r="W790" s="388"/>
      <c r="X790" s="388"/>
      <c r="Y790" s="388"/>
      <c r="Z790" s="388"/>
      <c r="AA790" s="388"/>
      <c r="AB790" s="388"/>
      <c r="AC790" s="388"/>
      <c r="AD790" s="388"/>
      <c r="AF790" s="171"/>
      <c r="AG790" s="72"/>
      <c r="AH790" s="72">
        <f>IF(AND((COUNTIF(C781:C789,"X")+COUNTIF(C791,"X"))&gt;0,C790="X"),1,0)</f>
        <v>0</v>
      </c>
      <c r="AI790" s="72"/>
      <c r="AJ790" s="72"/>
      <c r="AK790" s="72"/>
      <c r="AL790" s="72"/>
      <c r="AM790" s="72"/>
    </row>
    <row r="791" spans="2:39" s="103" customFormat="1" ht="15" customHeight="1" thickBot="1">
      <c r="C791" s="12"/>
      <c r="D791" s="94" t="s">
        <v>75</v>
      </c>
      <c r="AF791" s="171"/>
      <c r="AG791" s="72"/>
      <c r="AH791" s="72">
        <f>IF(AND(C791="X",(COUNTIF(C781:C790,"X")&gt;0)),1,0)</f>
        <v>0</v>
      </c>
      <c r="AI791" s="72"/>
      <c r="AJ791" s="72"/>
      <c r="AK791" s="72"/>
      <c r="AL791" s="72"/>
      <c r="AM791" s="72"/>
    </row>
    <row r="792" spans="2:39" s="103" customFormat="1" ht="15" customHeight="1">
      <c r="AF792" s="171"/>
      <c r="AG792" s="72"/>
      <c r="AH792" s="126">
        <f>SUM(AH790:AH791)</f>
        <v>0</v>
      </c>
      <c r="AI792" s="72"/>
      <c r="AJ792" s="72"/>
      <c r="AK792" s="72"/>
      <c r="AL792" s="72"/>
      <c r="AM792" s="72"/>
    </row>
    <row r="793" spans="2:39" s="103" customFormat="1" ht="24" customHeight="1">
      <c r="C793" s="285" t="s">
        <v>17</v>
      </c>
      <c r="D793" s="285"/>
      <c r="E793" s="285"/>
      <c r="F793" s="285"/>
      <c r="G793" s="285"/>
      <c r="H793" s="285"/>
      <c r="I793" s="285"/>
      <c r="J793" s="285"/>
      <c r="K793" s="285"/>
      <c r="L793" s="285"/>
      <c r="M793" s="285"/>
      <c r="N793" s="285"/>
      <c r="O793" s="285"/>
      <c r="P793" s="285"/>
      <c r="Q793" s="285"/>
      <c r="R793" s="285"/>
      <c r="S793" s="285"/>
      <c r="T793" s="285"/>
      <c r="U793" s="285"/>
      <c r="V793" s="285"/>
      <c r="W793" s="285"/>
      <c r="X793" s="285"/>
      <c r="Y793" s="285"/>
      <c r="Z793" s="285"/>
      <c r="AA793" s="285"/>
      <c r="AB793" s="285"/>
      <c r="AC793" s="285"/>
      <c r="AD793" s="285"/>
      <c r="AF793" s="171"/>
      <c r="AG793" s="72"/>
      <c r="AH793" s="72"/>
      <c r="AI793" s="72"/>
      <c r="AJ793" s="72"/>
      <c r="AK793" s="72"/>
      <c r="AL793" s="72"/>
      <c r="AM793" s="72"/>
    </row>
    <row r="794" spans="2:39" s="103" customFormat="1" ht="60" customHeight="1">
      <c r="C794" s="339"/>
      <c r="D794" s="339"/>
      <c r="E794" s="339"/>
      <c r="F794" s="339"/>
      <c r="G794" s="339"/>
      <c r="H794" s="339"/>
      <c r="I794" s="339"/>
      <c r="J794" s="339"/>
      <c r="K794" s="339"/>
      <c r="L794" s="339"/>
      <c r="M794" s="339"/>
      <c r="N794" s="339"/>
      <c r="O794" s="339"/>
      <c r="P794" s="339"/>
      <c r="Q794" s="339"/>
      <c r="R794" s="339"/>
      <c r="S794" s="339"/>
      <c r="T794" s="339"/>
      <c r="U794" s="339"/>
      <c r="V794" s="339"/>
      <c r="W794" s="339"/>
      <c r="X794" s="339"/>
      <c r="Y794" s="339"/>
      <c r="Z794" s="339"/>
      <c r="AA794" s="339"/>
      <c r="AB794" s="339"/>
      <c r="AC794" s="339"/>
      <c r="AD794" s="339"/>
      <c r="AF794" s="171"/>
      <c r="AG794" s="72"/>
      <c r="AH794" s="72"/>
      <c r="AI794" s="72"/>
      <c r="AJ794" s="72"/>
      <c r="AK794" s="72"/>
      <c r="AL794" s="72"/>
      <c r="AM794" s="72"/>
    </row>
    <row r="795" spans="2:39" ht="15" customHeight="1"/>
    <row r="796" spans="2:39" ht="15" customHeight="1">
      <c r="B796" s="338" t="str">
        <f>IF(AG789=0,"","Error: Debe especificar las otras acciones.")</f>
        <v/>
      </c>
      <c r="C796" s="338"/>
      <c r="D796" s="338"/>
      <c r="E796" s="338"/>
      <c r="F796" s="338"/>
      <c r="G796" s="338"/>
      <c r="H796" s="338"/>
      <c r="I796" s="338"/>
      <c r="J796" s="338"/>
      <c r="K796" s="338"/>
      <c r="L796" s="338"/>
      <c r="M796" s="338"/>
      <c r="N796" s="338"/>
      <c r="O796" s="338"/>
      <c r="P796" s="338"/>
      <c r="Q796" s="338"/>
      <c r="R796" s="338"/>
      <c r="S796" s="338"/>
      <c r="T796" s="338"/>
      <c r="U796" s="338"/>
      <c r="V796" s="338"/>
      <c r="W796" s="338"/>
      <c r="X796" s="338"/>
      <c r="Y796" s="338"/>
      <c r="Z796" s="338"/>
      <c r="AA796" s="338"/>
      <c r="AB796" s="338"/>
      <c r="AC796" s="338"/>
      <c r="AD796" s="338"/>
    </row>
    <row r="797" spans="2:39" ht="15" customHeight="1">
      <c r="B797" s="338" t="str">
        <f>IF(AH792=0, "", "Error: Debe verificar la consistencia de las respuestas con código 10 o 99.")</f>
        <v/>
      </c>
      <c r="C797" s="338"/>
      <c r="D797" s="338"/>
      <c r="E797" s="338"/>
      <c r="F797" s="338"/>
      <c r="G797" s="338"/>
      <c r="H797" s="338"/>
      <c r="I797" s="338"/>
      <c r="J797" s="338"/>
      <c r="K797" s="338"/>
      <c r="L797" s="338"/>
      <c r="M797" s="338"/>
      <c r="N797" s="338"/>
      <c r="O797" s="338"/>
      <c r="P797" s="338"/>
      <c r="Q797" s="338"/>
      <c r="R797" s="338"/>
      <c r="S797" s="338"/>
      <c r="T797" s="338"/>
      <c r="U797" s="338"/>
      <c r="V797" s="338"/>
      <c r="W797" s="338"/>
      <c r="X797" s="338"/>
      <c r="Y797" s="338"/>
      <c r="Z797" s="338"/>
      <c r="AA797" s="338"/>
      <c r="AB797" s="338"/>
      <c r="AC797" s="338"/>
      <c r="AD797" s="338"/>
    </row>
    <row r="798" spans="2:39" ht="15" customHeight="1"/>
    <row r="799" spans="2:39" ht="15" customHeight="1"/>
    <row r="800" spans="2:39" ht="15" customHeight="1"/>
    <row r="801" spans="1:39" s="103" customFormat="1" ht="48" customHeight="1">
      <c r="A801" s="92" t="s">
        <v>368</v>
      </c>
      <c r="B801" s="340" t="s">
        <v>671</v>
      </c>
      <c r="C801" s="320"/>
      <c r="D801" s="320"/>
      <c r="E801" s="320"/>
      <c r="F801" s="320"/>
      <c r="G801" s="320"/>
      <c r="H801" s="320"/>
      <c r="I801" s="320"/>
      <c r="J801" s="320"/>
      <c r="K801" s="320"/>
      <c r="L801" s="320"/>
      <c r="M801" s="320"/>
      <c r="N801" s="320"/>
      <c r="O801" s="320"/>
      <c r="P801" s="320"/>
      <c r="Q801" s="320"/>
      <c r="R801" s="320"/>
      <c r="S801" s="320"/>
      <c r="T801" s="320"/>
      <c r="U801" s="320"/>
      <c r="V801" s="320"/>
      <c r="W801" s="320"/>
      <c r="X801" s="320"/>
      <c r="Y801" s="320"/>
      <c r="Z801" s="320"/>
      <c r="AA801" s="320"/>
      <c r="AB801" s="320"/>
      <c r="AC801" s="320"/>
      <c r="AD801" s="320"/>
      <c r="AF801" s="171"/>
      <c r="AG801" s="72"/>
      <c r="AH801" s="72"/>
      <c r="AI801" s="72"/>
      <c r="AJ801" s="72"/>
      <c r="AK801" s="72"/>
      <c r="AL801" s="72"/>
      <c r="AM801" s="72"/>
    </row>
    <row r="802" spans="1:39" s="103" customFormat="1" ht="36" customHeight="1">
      <c r="A802" s="93"/>
      <c r="B802" s="84"/>
      <c r="C802" s="285" t="s">
        <v>385</v>
      </c>
      <c r="D802" s="285"/>
      <c r="E802" s="285"/>
      <c r="F802" s="285"/>
      <c r="G802" s="285"/>
      <c r="H802" s="285"/>
      <c r="I802" s="285"/>
      <c r="J802" s="285"/>
      <c r="K802" s="285"/>
      <c r="L802" s="285"/>
      <c r="M802" s="285"/>
      <c r="N802" s="285"/>
      <c r="O802" s="285"/>
      <c r="P802" s="285"/>
      <c r="Q802" s="285"/>
      <c r="R802" s="285"/>
      <c r="S802" s="285"/>
      <c r="T802" s="285"/>
      <c r="U802" s="285"/>
      <c r="V802" s="285"/>
      <c r="W802" s="285"/>
      <c r="X802" s="285"/>
      <c r="Y802" s="285"/>
      <c r="Z802" s="285"/>
      <c r="AA802" s="285"/>
      <c r="AB802" s="285"/>
      <c r="AC802" s="285"/>
      <c r="AD802" s="285"/>
      <c r="AF802" s="171"/>
      <c r="AG802" s="72"/>
      <c r="AH802" s="72"/>
      <c r="AI802" s="72"/>
      <c r="AJ802" s="72"/>
      <c r="AK802" s="72"/>
      <c r="AL802" s="72"/>
      <c r="AM802" s="72"/>
    </row>
    <row r="803" spans="1:39" s="103" customFormat="1" ht="36" customHeight="1">
      <c r="A803" s="92"/>
      <c r="B803" s="128"/>
      <c r="C803" s="285" t="s">
        <v>386</v>
      </c>
      <c r="D803" s="285"/>
      <c r="E803" s="285"/>
      <c r="F803" s="285"/>
      <c r="G803" s="285"/>
      <c r="H803" s="285"/>
      <c r="I803" s="285"/>
      <c r="J803" s="285"/>
      <c r="K803" s="285"/>
      <c r="L803" s="285"/>
      <c r="M803" s="285"/>
      <c r="N803" s="285"/>
      <c r="O803" s="285"/>
      <c r="P803" s="285"/>
      <c r="Q803" s="285"/>
      <c r="R803" s="285"/>
      <c r="S803" s="285"/>
      <c r="T803" s="285"/>
      <c r="U803" s="285"/>
      <c r="V803" s="285"/>
      <c r="W803" s="285"/>
      <c r="X803" s="285"/>
      <c r="Y803" s="285"/>
      <c r="Z803" s="285"/>
      <c r="AA803" s="285"/>
      <c r="AB803" s="285"/>
      <c r="AC803" s="285"/>
      <c r="AD803" s="285"/>
      <c r="AF803" s="171"/>
      <c r="AG803" s="72" t="s">
        <v>761</v>
      </c>
      <c r="AH803" s="72" t="s">
        <v>772</v>
      </c>
      <c r="AI803" s="72"/>
      <c r="AJ803" s="72"/>
      <c r="AK803" s="72"/>
      <c r="AL803" s="72"/>
      <c r="AM803" s="72"/>
    </row>
    <row r="804" spans="1:39" s="103" customFormat="1" ht="15">
      <c r="A804" s="92"/>
      <c r="B804" s="128"/>
      <c r="C804" s="128"/>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c r="AC804" s="128"/>
      <c r="AD804" s="128"/>
      <c r="AF804" s="171"/>
      <c r="AG804" s="72">
        <f>COUNTBLANK(S806:AD810)</f>
        <v>60</v>
      </c>
      <c r="AH804" s="72">
        <v>60</v>
      </c>
      <c r="AI804" s="72"/>
      <c r="AJ804" s="72"/>
      <c r="AK804" s="72"/>
      <c r="AL804" s="72"/>
      <c r="AM804" s="72"/>
    </row>
    <row r="805" spans="1:39" s="103" customFormat="1" ht="72" customHeight="1">
      <c r="A805" s="92"/>
      <c r="B805" s="128"/>
      <c r="C805" s="313" t="s">
        <v>387</v>
      </c>
      <c r="D805" s="313"/>
      <c r="E805" s="313"/>
      <c r="F805" s="313"/>
      <c r="G805" s="313"/>
      <c r="H805" s="313"/>
      <c r="I805" s="313"/>
      <c r="J805" s="313"/>
      <c r="K805" s="313"/>
      <c r="L805" s="313"/>
      <c r="M805" s="313"/>
      <c r="N805" s="313"/>
      <c r="O805" s="313"/>
      <c r="P805" s="313"/>
      <c r="Q805" s="313"/>
      <c r="R805" s="313"/>
      <c r="S805" s="313" t="s">
        <v>388</v>
      </c>
      <c r="T805" s="313"/>
      <c r="U805" s="313"/>
      <c r="V805" s="313"/>
      <c r="W805" s="313"/>
      <c r="X805" s="313"/>
      <c r="Y805" s="313" t="s">
        <v>147</v>
      </c>
      <c r="Z805" s="313"/>
      <c r="AA805" s="313"/>
      <c r="AB805" s="313"/>
      <c r="AC805" s="313"/>
      <c r="AD805" s="313"/>
      <c r="AF805" s="171"/>
      <c r="AG805" s="72" t="s">
        <v>772</v>
      </c>
      <c r="AH805" s="72" t="s">
        <v>773</v>
      </c>
      <c r="AI805" s="72"/>
      <c r="AJ805" s="72"/>
      <c r="AK805" s="72"/>
      <c r="AL805" s="72"/>
      <c r="AM805" s="72"/>
    </row>
    <row r="806" spans="1:39" s="103" customFormat="1" ht="15">
      <c r="A806" s="93"/>
      <c r="B806" s="129"/>
      <c r="C806" s="96" t="s">
        <v>26</v>
      </c>
      <c r="D806" s="385" t="s">
        <v>148</v>
      </c>
      <c r="E806" s="385"/>
      <c r="F806" s="385"/>
      <c r="G806" s="385"/>
      <c r="H806" s="385"/>
      <c r="I806" s="385"/>
      <c r="J806" s="385"/>
      <c r="K806" s="385"/>
      <c r="L806" s="385"/>
      <c r="M806" s="385"/>
      <c r="N806" s="385"/>
      <c r="O806" s="385"/>
      <c r="P806" s="385"/>
      <c r="Q806" s="385"/>
      <c r="R806" s="385"/>
      <c r="S806" s="370"/>
      <c r="T806" s="370"/>
      <c r="U806" s="370"/>
      <c r="V806" s="370"/>
      <c r="W806" s="370"/>
      <c r="X806" s="370"/>
      <c r="Y806" s="370"/>
      <c r="Z806" s="370"/>
      <c r="AA806" s="370"/>
      <c r="AB806" s="370"/>
      <c r="AC806" s="370"/>
      <c r="AD806" s="370"/>
      <c r="AF806" s="171"/>
      <c r="AG806" s="72">
        <f>IF($AG$804=$AH$804,0,IF(OR(AND(S806=1,Y806=""),AND(S806="",Y806&lt;&gt;""),AND(S806&gt;1,Y806&lt;&gt;""),AND(S806="",Y806="")),1,0))</f>
        <v>0</v>
      </c>
      <c r="AH806" s="72"/>
      <c r="AI806" s="72"/>
      <c r="AJ806" s="72"/>
      <c r="AK806" s="72"/>
      <c r="AL806" s="72"/>
      <c r="AM806" s="72"/>
    </row>
    <row r="807" spans="1:39" s="103" customFormat="1" ht="15">
      <c r="A807" s="93"/>
      <c r="B807" s="129"/>
      <c r="C807" s="96" t="s">
        <v>27</v>
      </c>
      <c r="D807" s="385" t="s">
        <v>149</v>
      </c>
      <c r="E807" s="385"/>
      <c r="F807" s="385"/>
      <c r="G807" s="385"/>
      <c r="H807" s="385"/>
      <c r="I807" s="385"/>
      <c r="J807" s="385"/>
      <c r="K807" s="385"/>
      <c r="L807" s="385"/>
      <c r="M807" s="385"/>
      <c r="N807" s="385"/>
      <c r="O807" s="385"/>
      <c r="P807" s="385"/>
      <c r="Q807" s="385"/>
      <c r="R807" s="385"/>
      <c r="S807" s="370"/>
      <c r="T807" s="370"/>
      <c r="U807" s="370"/>
      <c r="V807" s="370"/>
      <c r="W807" s="370"/>
      <c r="X807" s="370"/>
      <c r="Y807" s="370"/>
      <c r="Z807" s="370"/>
      <c r="AA807" s="370"/>
      <c r="AB807" s="370"/>
      <c r="AC807" s="370"/>
      <c r="AD807" s="370"/>
      <c r="AF807" s="171"/>
      <c r="AG807" s="72">
        <f t="shared" ref="AG807:AG810" si="53">IF($AG$804=$AH$804,0,IF(OR(AND(S807=1,Y807=""),AND(S807="",Y807&lt;&gt;""),AND(S807&gt;1,Y807&lt;&gt;""),AND(S807="",Y807="")),1,0))</f>
        <v>0</v>
      </c>
      <c r="AH807" s="72"/>
      <c r="AI807" s="72"/>
      <c r="AJ807" s="72"/>
      <c r="AK807" s="72"/>
      <c r="AL807" s="72"/>
      <c r="AM807" s="72"/>
    </row>
    <row r="808" spans="1:39" s="103" customFormat="1" ht="15">
      <c r="A808" s="93"/>
      <c r="B808" s="129"/>
      <c r="C808" s="96" t="s">
        <v>28</v>
      </c>
      <c r="D808" s="385" t="s">
        <v>150</v>
      </c>
      <c r="E808" s="385"/>
      <c r="F808" s="385"/>
      <c r="G808" s="385"/>
      <c r="H808" s="385"/>
      <c r="I808" s="385"/>
      <c r="J808" s="385"/>
      <c r="K808" s="385"/>
      <c r="L808" s="385"/>
      <c r="M808" s="385"/>
      <c r="N808" s="385"/>
      <c r="O808" s="385"/>
      <c r="P808" s="385"/>
      <c r="Q808" s="385"/>
      <c r="R808" s="385"/>
      <c r="S808" s="370"/>
      <c r="T808" s="370"/>
      <c r="U808" s="370"/>
      <c r="V808" s="370"/>
      <c r="W808" s="370"/>
      <c r="X808" s="370"/>
      <c r="Y808" s="370"/>
      <c r="Z808" s="370"/>
      <c r="AA808" s="370"/>
      <c r="AB808" s="370"/>
      <c r="AC808" s="370"/>
      <c r="AD808" s="370"/>
      <c r="AF808" s="171"/>
      <c r="AG808" s="72">
        <f t="shared" si="53"/>
        <v>0</v>
      </c>
      <c r="AH808" s="72"/>
      <c r="AI808" s="72"/>
      <c r="AJ808" s="72"/>
      <c r="AK808" s="72"/>
      <c r="AL808" s="72"/>
      <c r="AM808" s="72"/>
    </row>
    <row r="809" spans="1:39" s="103" customFormat="1" ht="15">
      <c r="A809" s="93"/>
      <c r="B809" s="129"/>
      <c r="C809" s="96" t="s">
        <v>29</v>
      </c>
      <c r="D809" s="385" t="s">
        <v>151</v>
      </c>
      <c r="E809" s="385"/>
      <c r="F809" s="385"/>
      <c r="G809" s="385"/>
      <c r="H809" s="385"/>
      <c r="I809" s="385"/>
      <c r="J809" s="385"/>
      <c r="K809" s="385"/>
      <c r="L809" s="385"/>
      <c r="M809" s="385"/>
      <c r="N809" s="385"/>
      <c r="O809" s="385"/>
      <c r="P809" s="385"/>
      <c r="Q809" s="385"/>
      <c r="R809" s="385"/>
      <c r="S809" s="370"/>
      <c r="T809" s="370"/>
      <c r="U809" s="370"/>
      <c r="V809" s="370"/>
      <c r="W809" s="370"/>
      <c r="X809" s="370"/>
      <c r="Y809" s="370"/>
      <c r="Z809" s="370"/>
      <c r="AA809" s="370"/>
      <c r="AB809" s="370"/>
      <c r="AC809" s="370"/>
      <c r="AD809" s="370"/>
      <c r="AF809" s="171"/>
      <c r="AG809" s="72">
        <f t="shared" si="53"/>
        <v>0</v>
      </c>
      <c r="AH809" s="72"/>
      <c r="AI809" s="72"/>
      <c r="AJ809" s="72"/>
      <c r="AK809" s="72"/>
      <c r="AL809" s="72"/>
      <c r="AM809" s="72"/>
    </row>
    <row r="810" spans="1:39" s="103" customFormat="1" ht="15">
      <c r="A810" s="93"/>
      <c r="B810" s="129"/>
      <c r="C810" s="96" t="s">
        <v>30</v>
      </c>
      <c r="D810" s="385" t="s">
        <v>152</v>
      </c>
      <c r="E810" s="385"/>
      <c r="F810" s="385"/>
      <c r="G810" s="385"/>
      <c r="H810" s="385"/>
      <c r="I810" s="385"/>
      <c r="J810" s="385"/>
      <c r="K810" s="385"/>
      <c r="L810" s="385"/>
      <c r="M810" s="385"/>
      <c r="N810" s="385"/>
      <c r="O810" s="385"/>
      <c r="P810" s="385"/>
      <c r="Q810" s="385"/>
      <c r="R810" s="385"/>
      <c r="S810" s="370"/>
      <c r="T810" s="370"/>
      <c r="U810" s="370"/>
      <c r="V810" s="370"/>
      <c r="W810" s="370"/>
      <c r="X810" s="370"/>
      <c r="Y810" s="370"/>
      <c r="Z810" s="370"/>
      <c r="AA810" s="370"/>
      <c r="AB810" s="370"/>
      <c r="AC810" s="370"/>
      <c r="AD810" s="370"/>
      <c r="AF810" s="171"/>
      <c r="AG810" s="72">
        <f t="shared" si="53"/>
        <v>0</v>
      </c>
      <c r="AH810" s="126">
        <f>IF(OR(AND(S810=1,F812=""),AND(F812&lt;&gt;"",S810&gt;1)),1,0)</f>
        <v>0</v>
      </c>
      <c r="AI810" s="72"/>
      <c r="AJ810" s="72"/>
      <c r="AK810" s="72"/>
      <c r="AL810" s="72"/>
      <c r="AM810" s="72"/>
    </row>
    <row r="811" spans="1:39" s="103" customFormat="1" ht="15">
      <c r="A811" s="93"/>
      <c r="B811" s="129"/>
      <c r="C811" s="129"/>
      <c r="D811" s="129"/>
      <c r="E811" s="130"/>
      <c r="F811" s="130"/>
      <c r="G811" s="130"/>
      <c r="H811" s="130"/>
      <c r="I811" s="130"/>
      <c r="J811" s="130"/>
      <c r="K811" s="130"/>
      <c r="L811" s="130"/>
      <c r="M811" s="130"/>
      <c r="N811" s="130"/>
      <c r="O811" s="130"/>
      <c r="P811" s="130"/>
      <c r="Q811" s="130"/>
      <c r="R811" s="130"/>
      <c r="S811" s="130"/>
      <c r="T811" s="131"/>
      <c r="U811" s="132"/>
      <c r="V811" s="132"/>
      <c r="W811" s="132"/>
      <c r="X811" s="132"/>
      <c r="Y811" s="132"/>
      <c r="Z811" s="132"/>
      <c r="AA811" s="132"/>
      <c r="AB811" s="132"/>
      <c r="AC811" s="132"/>
      <c r="AD811" s="132"/>
      <c r="AF811" s="171"/>
      <c r="AG811" s="126">
        <f>SUM(AG806:AG810)</f>
        <v>0</v>
      </c>
      <c r="AH811" s="72"/>
      <c r="AI811" s="72"/>
      <c r="AJ811" s="72"/>
      <c r="AK811" s="72"/>
      <c r="AL811" s="72"/>
      <c r="AM811" s="72"/>
    </row>
    <row r="812" spans="1:39" s="103" customFormat="1" ht="45" customHeight="1">
      <c r="A812" s="93"/>
      <c r="B812" s="129"/>
      <c r="C812" s="337" t="s">
        <v>153</v>
      </c>
      <c r="D812" s="337"/>
      <c r="E812" s="337"/>
      <c r="F812" s="303"/>
      <c r="G812" s="227"/>
      <c r="H812" s="227"/>
      <c r="I812" s="227"/>
      <c r="J812" s="227"/>
      <c r="K812" s="227"/>
      <c r="L812" s="227"/>
      <c r="M812" s="227"/>
      <c r="N812" s="227"/>
      <c r="O812" s="227"/>
      <c r="P812" s="227"/>
      <c r="Q812" s="227"/>
      <c r="R812" s="227"/>
      <c r="S812" s="227"/>
      <c r="T812" s="227"/>
      <c r="U812" s="227"/>
      <c r="V812" s="227"/>
      <c r="W812" s="227"/>
      <c r="X812" s="227"/>
      <c r="Y812" s="227"/>
      <c r="Z812" s="227"/>
      <c r="AA812" s="227"/>
      <c r="AB812" s="227"/>
      <c r="AC812" s="227"/>
      <c r="AD812" s="304"/>
      <c r="AF812" s="171"/>
      <c r="AG812" s="72"/>
      <c r="AH812" s="72"/>
      <c r="AI812" s="72"/>
      <c r="AJ812" s="72"/>
      <c r="AK812" s="72"/>
      <c r="AL812" s="72"/>
      <c r="AM812" s="72"/>
    </row>
    <row r="813" spans="1:39" s="103" customFormat="1" ht="15">
      <c r="A813" s="93"/>
      <c r="B813" s="129"/>
      <c r="C813" s="129"/>
      <c r="D813" s="129"/>
      <c r="E813" s="130"/>
      <c r="F813" s="130"/>
      <c r="G813" s="130"/>
      <c r="H813" s="130"/>
      <c r="I813" s="130"/>
      <c r="J813" s="130"/>
      <c r="K813" s="130"/>
      <c r="L813" s="130"/>
      <c r="M813" s="130"/>
      <c r="N813" s="130"/>
      <c r="O813" s="130"/>
      <c r="P813" s="130"/>
      <c r="Q813" s="130"/>
      <c r="R813" s="130"/>
      <c r="S813" s="130"/>
      <c r="T813" s="131"/>
      <c r="U813" s="132"/>
      <c r="V813" s="132"/>
      <c r="W813" s="132"/>
      <c r="X813" s="132"/>
      <c r="Y813" s="132"/>
      <c r="Z813" s="132"/>
      <c r="AA813" s="132"/>
      <c r="AB813" s="132"/>
      <c r="AC813" s="132"/>
      <c r="AD813" s="132"/>
      <c r="AF813" s="171"/>
      <c r="AG813" s="72"/>
      <c r="AH813" s="72"/>
      <c r="AI813" s="72"/>
      <c r="AJ813" s="72"/>
      <c r="AK813" s="72"/>
      <c r="AL813" s="72"/>
      <c r="AM813" s="72"/>
    </row>
    <row r="814" spans="1:39" s="103" customFormat="1" ht="24" customHeight="1">
      <c r="A814" s="108"/>
      <c r="B814" s="72"/>
      <c r="C814" s="285" t="s">
        <v>17</v>
      </c>
      <c r="D814" s="285"/>
      <c r="E814" s="285"/>
      <c r="F814" s="285"/>
      <c r="G814" s="285"/>
      <c r="H814" s="285"/>
      <c r="I814" s="285"/>
      <c r="J814" s="285"/>
      <c r="K814" s="285"/>
      <c r="L814" s="285"/>
      <c r="M814" s="285"/>
      <c r="N814" s="285"/>
      <c r="O814" s="285"/>
      <c r="P814" s="285"/>
      <c r="Q814" s="285"/>
      <c r="R814" s="285"/>
      <c r="S814" s="285"/>
      <c r="T814" s="285"/>
      <c r="U814" s="285"/>
      <c r="V814" s="285"/>
      <c r="W814" s="285"/>
      <c r="X814" s="285"/>
      <c r="Y814" s="285"/>
      <c r="Z814" s="285"/>
      <c r="AA814" s="285"/>
      <c r="AB814" s="285"/>
      <c r="AC814" s="285"/>
      <c r="AD814" s="285"/>
      <c r="AF814" s="171"/>
      <c r="AG814" s="72"/>
      <c r="AH814" s="72"/>
      <c r="AI814" s="72"/>
      <c r="AJ814" s="72"/>
      <c r="AK814" s="72"/>
      <c r="AL814" s="72"/>
      <c r="AM814" s="72"/>
    </row>
    <row r="815" spans="1:39" s="103" customFormat="1" ht="60" customHeight="1">
      <c r="A815" s="108"/>
      <c r="B815" s="72"/>
      <c r="C815" s="339"/>
      <c r="D815" s="339"/>
      <c r="E815" s="339"/>
      <c r="F815" s="339"/>
      <c r="G815" s="339"/>
      <c r="H815" s="339"/>
      <c r="I815" s="339"/>
      <c r="J815" s="339"/>
      <c r="K815" s="339"/>
      <c r="L815" s="339"/>
      <c r="M815" s="339"/>
      <c r="N815" s="339"/>
      <c r="O815" s="339"/>
      <c r="P815" s="339"/>
      <c r="Q815" s="339"/>
      <c r="R815" s="339"/>
      <c r="S815" s="339"/>
      <c r="T815" s="339"/>
      <c r="U815" s="339"/>
      <c r="V815" s="339"/>
      <c r="W815" s="339"/>
      <c r="X815" s="339"/>
      <c r="Y815" s="339"/>
      <c r="Z815" s="339"/>
      <c r="AA815" s="339"/>
      <c r="AB815" s="339"/>
      <c r="AC815" s="339"/>
      <c r="AD815" s="339"/>
      <c r="AF815" s="171"/>
      <c r="AG815" s="72"/>
      <c r="AH815" s="72"/>
      <c r="AI815" s="72"/>
      <c r="AJ815" s="72"/>
      <c r="AK815" s="72"/>
      <c r="AL815" s="72"/>
      <c r="AM815" s="72"/>
    </row>
    <row r="816" spans="1:39" ht="15" customHeight="1"/>
    <row r="817" spans="1:39" ht="15" customHeight="1">
      <c r="B817" s="338" t="str">
        <f>IF(AH810=0,"","Error: Debe especificar el otro medio.")</f>
        <v/>
      </c>
      <c r="C817" s="338"/>
      <c r="D817" s="338"/>
      <c r="E817" s="338"/>
      <c r="F817" s="338"/>
      <c r="G817" s="338"/>
      <c r="H817" s="338"/>
      <c r="I817" s="338"/>
      <c r="J817" s="338"/>
      <c r="K817" s="338"/>
      <c r="L817" s="338"/>
      <c r="M817" s="338"/>
      <c r="N817" s="338"/>
      <c r="O817" s="338"/>
      <c r="P817" s="338"/>
      <c r="Q817" s="338"/>
      <c r="R817" s="338"/>
      <c r="S817" s="338"/>
      <c r="T817" s="338"/>
      <c r="U817" s="338"/>
      <c r="V817" s="338"/>
      <c r="W817" s="338"/>
      <c r="X817" s="338"/>
      <c r="Y817" s="338"/>
      <c r="Z817" s="338"/>
      <c r="AA817" s="338"/>
      <c r="AB817" s="338"/>
      <c r="AC817" s="338"/>
      <c r="AD817" s="338"/>
    </row>
    <row r="818" spans="1:39" ht="15" customHeight="1">
      <c r="B818" s="279" t="str">
        <f>IF(AG811=0,"","Error: Debe completar toda la información requerida.")</f>
        <v/>
      </c>
      <c r="C818" s="279"/>
      <c r="D818" s="279"/>
      <c r="E818" s="279"/>
      <c r="F818" s="279"/>
      <c r="G818" s="279"/>
      <c r="H818" s="279"/>
      <c r="I818" s="279"/>
      <c r="J818" s="279"/>
      <c r="K818" s="279"/>
      <c r="L818" s="279"/>
      <c r="M818" s="279"/>
      <c r="N818" s="279"/>
      <c r="O818" s="279"/>
      <c r="P818" s="279"/>
      <c r="Q818" s="279"/>
      <c r="R818" s="279"/>
      <c r="S818" s="279"/>
      <c r="T818" s="279"/>
      <c r="U818" s="279"/>
      <c r="V818" s="279"/>
      <c r="W818" s="279"/>
      <c r="X818" s="279"/>
      <c r="Y818" s="279"/>
      <c r="Z818" s="279"/>
      <c r="AA818" s="279"/>
      <c r="AB818" s="279"/>
      <c r="AC818" s="279"/>
      <c r="AD818" s="279"/>
    </row>
    <row r="819" spans="1:39" ht="15" customHeight="1"/>
    <row r="820" spans="1:39" ht="15" customHeight="1"/>
    <row r="821" spans="1:39" ht="15" customHeight="1" thickBot="1"/>
    <row r="822" spans="1:39" s="80" customFormat="1" ht="15" customHeight="1" thickBot="1">
      <c r="A822" s="103"/>
      <c r="B822" s="328" t="s">
        <v>433</v>
      </c>
      <c r="C822" s="329"/>
      <c r="D822" s="329"/>
      <c r="E822" s="329"/>
      <c r="F822" s="329"/>
      <c r="G822" s="329"/>
      <c r="H822" s="329"/>
      <c r="I822" s="329"/>
      <c r="J822" s="329"/>
      <c r="K822" s="329"/>
      <c r="L822" s="329"/>
      <c r="M822" s="329"/>
      <c r="N822" s="329"/>
      <c r="O822" s="329"/>
      <c r="P822" s="329"/>
      <c r="Q822" s="329"/>
      <c r="R822" s="329"/>
      <c r="S822" s="329"/>
      <c r="T822" s="329"/>
      <c r="U822" s="329"/>
      <c r="V822" s="329"/>
      <c r="W822" s="329"/>
      <c r="X822" s="329"/>
      <c r="Y822" s="329"/>
      <c r="Z822" s="329"/>
      <c r="AA822" s="329"/>
      <c r="AB822" s="329"/>
      <c r="AC822" s="329"/>
      <c r="AD822" s="330"/>
      <c r="AF822" s="76"/>
      <c r="AG822" s="75"/>
      <c r="AH822" s="75"/>
      <c r="AI822" s="75"/>
      <c r="AJ822" s="75"/>
      <c r="AK822" s="75"/>
      <c r="AL822" s="75"/>
      <c r="AM822" s="75"/>
    </row>
    <row r="823" spans="1:39" s="103" customFormat="1" ht="15" customHeight="1">
      <c r="B823" s="425" t="s">
        <v>395</v>
      </c>
      <c r="C823" s="283"/>
      <c r="D823" s="283"/>
      <c r="E823" s="283"/>
      <c r="F823" s="283"/>
      <c r="G823" s="283"/>
      <c r="H823" s="283"/>
      <c r="I823" s="283"/>
      <c r="J823" s="283"/>
      <c r="K823" s="283"/>
      <c r="L823" s="283"/>
      <c r="M823" s="283"/>
      <c r="N823" s="283"/>
      <c r="O823" s="283"/>
      <c r="P823" s="283"/>
      <c r="Q823" s="283"/>
      <c r="R823" s="283"/>
      <c r="S823" s="283"/>
      <c r="T823" s="283"/>
      <c r="U823" s="283"/>
      <c r="V823" s="283"/>
      <c r="W823" s="283"/>
      <c r="X823" s="283"/>
      <c r="Y823" s="283"/>
      <c r="Z823" s="283"/>
      <c r="AA823" s="283"/>
      <c r="AB823" s="283"/>
      <c r="AC823" s="283"/>
      <c r="AD823" s="426"/>
      <c r="AF823" s="171"/>
      <c r="AG823" s="72"/>
      <c r="AH823" s="72"/>
      <c r="AI823" s="72"/>
      <c r="AJ823" s="72"/>
      <c r="AK823" s="72"/>
      <c r="AL823" s="72"/>
      <c r="AM823" s="72"/>
    </row>
    <row r="824" spans="1:39" s="103" customFormat="1" ht="24" customHeight="1">
      <c r="B824" s="152"/>
      <c r="C824" s="308" t="s">
        <v>689</v>
      </c>
      <c r="D824" s="308"/>
      <c r="E824" s="308"/>
      <c r="F824" s="308"/>
      <c r="G824" s="308"/>
      <c r="H824" s="308"/>
      <c r="I824" s="308"/>
      <c r="J824" s="308"/>
      <c r="K824" s="308"/>
      <c r="L824" s="308"/>
      <c r="M824" s="308"/>
      <c r="N824" s="308"/>
      <c r="O824" s="308"/>
      <c r="P824" s="308"/>
      <c r="Q824" s="308"/>
      <c r="R824" s="308"/>
      <c r="S824" s="308"/>
      <c r="T824" s="308"/>
      <c r="U824" s="308"/>
      <c r="V824" s="308"/>
      <c r="W824" s="308"/>
      <c r="X824" s="308"/>
      <c r="Y824" s="308"/>
      <c r="Z824" s="308"/>
      <c r="AA824" s="308"/>
      <c r="AB824" s="308"/>
      <c r="AC824" s="308"/>
      <c r="AD824" s="350"/>
      <c r="AF824" s="171"/>
      <c r="AG824" s="72"/>
      <c r="AH824" s="72"/>
      <c r="AI824" s="72"/>
      <c r="AJ824" s="72"/>
      <c r="AK824" s="72"/>
      <c r="AL824" s="72"/>
      <c r="AM824" s="72"/>
    </row>
    <row r="825" spans="1:39" s="103" customFormat="1" ht="15">
      <c r="AF825" s="171"/>
      <c r="AG825" s="72"/>
      <c r="AH825" s="72"/>
      <c r="AI825" s="72"/>
      <c r="AJ825" s="72"/>
      <c r="AK825" s="72"/>
      <c r="AL825" s="72"/>
      <c r="AM825" s="72"/>
    </row>
    <row r="826" spans="1:39" s="84" customFormat="1" ht="60" customHeight="1">
      <c r="A826" s="92" t="s">
        <v>369</v>
      </c>
      <c r="B826" s="340" t="s">
        <v>685</v>
      </c>
      <c r="C826" s="340"/>
      <c r="D826" s="340"/>
      <c r="E826" s="340"/>
      <c r="F826" s="340"/>
      <c r="G826" s="340"/>
      <c r="H826" s="340"/>
      <c r="I826" s="340"/>
      <c r="J826" s="340"/>
      <c r="K826" s="340"/>
      <c r="L826" s="340"/>
      <c r="M826" s="340"/>
      <c r="N826" s="340"/>
      <c r="O826" s="340"/>
      <c r="P826" s="340"/>
      <c r="Q826" s="340"/>
      <c r="R826" s="340"/>
      <c r="S826" s="340"/>
      <c r="T826" s="340"/>
      <c r="U826" s="340"/>
      <c r="V826" s="340"/>
      <c r="W826" s="340"/>
      <c r="X826" s="340"/>
      <c r="Y826" s="340"/>
      <c r="Z826" s="340"/>
      <c r="AA826" s="340"/>
      <c r="AB826" s="340"/>
      <c r="AC826" s="340"/>
      <c r="AD826" s="340"/>
      <c r="AF826" s="171"/>
      <c r="AG826" s="72"/>
      <c r="AH826" s="72"/>
      <c r="AI826" s="72"/>
      <c r="AJ826" s="72"/>
      <c r="AK826" s="72"/>
      <c r="AL826" s="72"/>
      <c r="AM826" s="72"/>
    </row>
    <row r="827" spans="1:39" s="84" customFormat="1" ht="36" customHeight="1">
      <c r="A827" s="93"/>
      <c r="C827" s="285" t="s">
        <v>389</v>
      </c>
      <c r="D827" s="285"/>
      <c r="E827" s="285"/>
      <c r="F827" s="285"/>
      <c r="G827" s="285"/>
      <c r="H827" s="285"/>
      <c r="I827" s="285"/>
      <c r="J827" s="285"/>
      <c r="K827" s="285"/>
      <c r="L827" s="285"/>
      <c r="M827" s="285"/>
      <c r="N827" s="285"/>
      <c r="O827" s="285"/>
      <c r="P827" s="285"/>
      <c r="Q827" s="285"/>
      <c r="R827" s="285"/>
      <c r="S827" s="285"/>
      <c r="T827" s="285"/>
      <c r="U827" s="285"/>
      <c r="V827" s="285"/>
      <c r="W827" s="285"/>
      <c r="X827" s="285"/>
      <c r="Y827" s="285"/>
      <c r="Z827" s="285"/>
      <c r="AA827" s="285"/>
      <c r="AB827" s="285"/>
      <c r="AC827" s="285"/>
      <c r="AD827" s="285"/>
      <c r="AF827" s="171"/>
      <c r="AG827" s="72"/>
      <c r="AH827" s="72"/>
      <c r="AI827" s="72"/>
      <c r="AJ827" s="72"/>
      <c r="AK827" s="72"/>
      <c r="AL827" s="72"/>
      <c r="AM827" s="72"/>
    </row>
    <row r="828" spans="1:39" s="84" customFormat="1" ht="48" customHeight="1">
      <c r="A828" s="93"/>
      <c r="C828" s="285" t="s">
        <v>390</v>
      </c>
      <c r="D828" s="285"/>
      <c r="E828" s="285"/>
      <c r="F828" s="285"/>
      <c r="G828" s="285"/>
      <c r="H828" s="285"/>
      <c r="I828" s="285"/>
      <c r="J828" s="285"/>
      <c r="K828" s="285"/>
      <c r="L828" s="285"/>
      <c r="M828" s="285"/>
      <c r="N828" s="285"/>
      <c r="O828" s="285"/>
      <c r="P828" s="285"/>
      <c r="Q828" s="285"/>
      <c r="R828" s="285"/>
      <c r="S828" s="285"/>
      <c r="T828" s="285"/>
      <c r="U828" s="285"/>
      <c r="V828" s="285"/>
      <c r="W828" s="285"/>
      <c r="X828" s="285"/>
      <c r="Y828" s="285"/>
      <c r="Z828" s="285"/>
      <c r="AA828" s="285"/>
      <c r="AB828" s="285"/>
      <c r="AC828" s="285"/>
      <c r="AD828" s="285"/>
      <c r="AF828" s="171"/>
      <c r="AG828" s="72"/>
      <c r="AH828" s="72"/>
      <c r="AI828" s="72"/>
      <c r="AJ828" s="72"/>
      <c r="AK828" s="72"/>
      <c r="AL828" s="72"/>
      <c r="AM828" s="72"/>
    </row>
    <row r="829" spans="1:39" s="84" customFormat="1" ht="36" customHeight="1">
      <c r="A829" s="93"/>
      <c r="C829" s="285" t="s">
        <v>391</v>
      </c>
      <c r="D829" s="285"/>
      <c r="E829" s="285"/>
      <c r="F829" s="285"/>
      <c r="G829" s="285"/>
      <c r="H829" s="285"/>
      <c r="I829" s="285"/>
      <c r="J829" s="285"/>
      <c r="K829" s="285"/>
      <c r="L829" s="285"/>
      <c r="M829" s="285"/>
      <c r="N829" s="285"/>
      <c r="O829" s="285"/>
      <c r="P829" s="285"/>
      <c r="Q829" s="285"/>
      <c r="R829" s="285"/>
      <c r="S829" s="285"/>
      <c r="T829" s="285"/>
      <c r="U829" s="285"/>
      <c r="V829" s="285"/>
      <c r="W829" s="285"/>
      <c r="X829" s="285"/>
      <c r="Y829" s="285"/>
      <c r="Z829" s="285"/>
      <c r="AA829" s="285"/>
      <c r="AB829" s="285"/>
      <c r="AC829" s="285"/>
      <c r="AD829" s="285"/>
      <c r="AF829" s="171"/>
      <c r="AG829" s="72" t="s">
        <v>761</v>
      </c>
      <c r="AH829" s="72" t="s">
        <v>762</v>
      </c>
      <c r="AI829" s="72"/>
      <c r="AJ829" s="72"/>
      <c r="AK829" s="72"/>
      <c r="AL829" s="72"/>
      <c r="AM829" s="72"/>
    </row>
    <row r="830" spans="1:39" s="84" customFormat="1" ht="15" customHeight="1">
      <c r="A830" s="93"/>
      <c r="AF830" s="171"/>
      <c r="AG830" s="72">
        <f>COUNTBLANK(S832:AD837)</f>
        <v>72</v>
      </c>
      <c r="AH830" s="72">
        <v>72</v>
      </c>
      <c r="AI830" s="72"/>
      <c r="AJ830" s="72"/>
      <c r="AK830" s="72"/>
      <c r="AL830" s="72"/>
      <c r="AM830" s="72"/>
    </row>
    <row r="831" spans="1:39" s="84" customFormat="1" ht="84" customHeight="1">
      <c r="A831" s="93"/>
      <c r="C831" s="313" t="s">
        <v>392</v>
      </c>
      <c r="D831" s="313"/>
      <c r="E831" s="313"/>
      <c r="F831" s="313"/>
      <c r="G831" s="313"/>
      <c r="H831" s="313"/>
      <c r="I831" s="313"/>
      <c r="J831" s="313"/>
      <c r="K831" s="313"/>
      <c r="L831" s="313"/>
      <c r="M831" s="313"/>
      <c r="N831" s="313"/>
      <c r="O831" s="313"/>
      <c r="P831" s="313"/>
      <c r="Q831" s="313"/>
      <c r="R831" s="313"/>
      <c r="S831" s="313" t="s">
        <v>393</v>
      </c>
      <c r="T831" s="313"/>
      <c r="U831" s="313"/>
      <c r="V831" s="313"/>
      <c r="W831" s="313"/>
      <c r="X831" s="313"/>
      <c r="Y831" s="313" t="s">
        <v>394</v>
      </c>
      <c r="Z831" s="313"/>
      <c r="AA831" s="313"/>
      <c r="AB831" s="313"/>
      <c r="AC831" s="313"/>
      <c r="AD831" s="313"/>
      <c r="AF831" s="171"/>
      <c r="AG831" s="72" t="s">
        <v>772</v>
      </c>
      <c r="AH831" s="72" t="s">
        <v>780</v>
      </c>
      <c r="AI831" s="72" t="s">
        <v>773</v>
      </c>
      <c r="AJ831" s="72" t="s">
        <v>778</v>
      </c>
      <c r="AK831" s="72"/>
      <c r="AL831" s="72"/>
      <c r="AM831" s="72"/>
    </row>
    <row r="832" spans="1:39" s="84" customFormat="1" ht="15" customHeight="1">
      <c r="A832" s="93"/>
      <c r="C832" s="100" t="s">
        <v>26</v>
      </c>
      <c r="D832" s="395" t="s">
        <v>161</v>
      </c>
      <c r="E832" s="394"/>
      <c r="F832" s="394"/>
      <c r="G832" s="394"/>
      <c r="H832" s="394"/>
      <c r="I832" s="394"/>
      <c r="J832" s="394"/>
      <c r="K832" s="394"/>
      <c r="L832" s="394"/>
      <c r="M832" s="394"/>
      <c r="N832" s="394"/>
      <c r="O832" s="394"/>
      <c r="P832" s="394"/>
      <c r="Q832" s="394"/>
      <c r="R832" s="394"/>
      <c r="S832" s="303"/>
      <c r="T832" s="227"/>
      <c r="U832" s="227"/>
      <c r="V832" s="227"/>
      <c r="W832" s="227"/>
      <c r="X832" s="304"/>
      <c r="Y832" s="303"/>
      <c r="Z832" s="227"/>
      <c r="AA832" s="227"/>
      <c r="AB832" s="227"/>
      <c r="AC832" s="227"/>
      <c r="AD832" s="304"/>
      <c r="AF832" s="171"/>
      <c r="AG832" s="72">
        <f>IF($AG$830=$AH$830,0,IF(OR(AND(S832=1,Y832=""),AND(S832="",Y832&lt;&gt;""),AND(S832="",Y832="")),1,0))</f>
        <v>0</v>
      </c>
      <c r="AH832" s="72"/>
      <c r="AI832" s="72"/>
      <c r="AJ832" s="72">
        <f>IF(AND(S832&gt;1,Y832&lt;&gt;""),1,0)</f>
        <v>0</v>
      </c>
      <c r="AK832" s="72"/>
      <c r="AL832" s="72"/>
      <c r="AM832" s="72"/>
    </row>
    <row r="833" spans="1:39" s="84" customFormat="1" ht="15" customHeight="1">
      <c r="A833" s="93"/>
      <c r="C833" s="133" t="s">
        <v>27</v>
      </c>
      <c r="D833" s="393" t="s">
        <v>162</v>
      </c>
      <c r="E833" s="394"/>
      <c r="F833" s="394"/>
      <c r="G833" s="394"/>
      <c r="H833" s="394"/>
      <c r="I833" s="394"/>
      <c r="J833" s="394"/>
      <c r="K833" s="394"/>
      <c r="L833" s="394"/>
      <c r="M833" s="394"/>
      <c r="N833" s="394"/>
      <c r="O833" s="394"/>
      <c r="P833" s="394"/>
      <c r="Q833" s="394"/>
      <c r="R833" s="394"/>
      <c r="S833" s="303"/>
      <c r="T833" s="227"/>
      <c r="U833" s="227"/>
      <c r="V833" s="227"/>
      <c r="W833" s="227"/>
      <c r="X833" s="304"/>
      <c r="Y833" s="303"/>
      <c r="Z833" s="227"/>
      <c r="AA833" s="227"/>
      <c r="AB833" s="227"/>
      <c r="AC833" s="227"/>
      <c r="AD833" s="304"/>
      <c r="AF833" s="171"/>
      <c r="AG833" s="72">
        <f t="shared" ref="AG833:AG837" si="54">IF($AG$830=$AH$830,0,IF(OR(AND(S833=1,Y833=""),AND(S833="",Y833&lt;&gt;""),AND(S833&gt;1,Y833&lt;&gt;""),AND(S833="",Y833="")),1,0))</f>
        <v>0</v>
      </c>
      <c r="AH833" s="72"/>
      <c r="AI833" s="72"/>
      <c r="AJ833" s="72">
        <f t="shared" ref="AJ833:AJ837" si="55">IF(AND(S833&gt;1,Y833&lt;&gt;""),1,0)</f>
        <v>0</v>
      </c>
      <c r="AK833" s="72"/>
      <c r="AL833" s="72"/>
      <c r="AM833" s="72"/>
    </row>
    <row r="834" spans="1:39" s="84" customFormat="1" ht="15" customHeight="1">
      <c r="A834" s="93"/>
      <c r="C834" s="133" t="s">
        <v>28</v>
      </c>
      <c r="D834" s="393" t="s">
        <v>163</v>
      </c>
      <c r="E834" s="394"/>
      <c r="F834" s="394"/>
      <c r="G834" s="394"/>
      <c r="H834" s="394"/>
      <c r="I834" s="394"/>
      <c r="J834" s="394"/>
      <c r="K834" s="394"/>
      <c r="L834" s="394"/>
      <c r="M834" s="394"/>
      <c r="N834" s="394"/>
      <c r="O834" s="394"/>
      <c r="P834" s="394"/>
      <c r="Q834" s="394"/>
      <c r="R834" s="394"/>
      <c r="S834" s="303"/>
      <c r="T834" s="227"/>
      <c r="U834" s="227"/>
      <c r="V834" s="227"/>
      <c r="W834" s="227"/>
      <c r="X834" s="304"/>
      <c r="Y834" s="303"/>
      <c r="Z834" s="227"/>
      <c r="AA834" s="227"/>
      <c r="AB834" s="227"/>
      <c r="AC834" s="227"/>
      <c r="AD834" s="304"/>
      <c r="AF834" s="171"/>
      <c r="AG834" s="72">
        <f t="shared" si="54"/>
        <v>0</v>
      </c>
      <c r="AH834" s="72"/>
      <c r="AI834" s="72"/>
      <c r="AJ834" s="72">
        <f t="shared" si="55"/>
        <v>0</v>
      </c>
      <c r="AK834" s="72"/>
      <c r="AL834" s="72"/>
      <c r="AM834" s="72"/>
    </row>
    <row r="835" spans="1:39" s="84" customFormat="1" ht="15" customHeight="1">
      <c r="A835" s="93"/>
      <c r="C835" s="133" t="s">
        <v>29</v>
      </c>
      <c r="D835" s="393" t="s">
        <v>164</v>
      </c>
      <c r="E835" s="394"/>
      <c r="F835" s="394"/>
      <c r="G835" s="394"/>
      <c r="H835" s="394"/>
      <c r="I835" s="394"/>
      <c r="J835" s="394"/>
      <c r="K835" s="394"/>
      <c r="L835" s="394"/>
      <c r="M835" s="394"/>
      <c r="N835" s="394"/>
      <c r="O835" s="394"/>
      <c r="P835" s="394"/>
      <c r="Q835" s="394"/>
      <c r="R835" s="394"/>
      <c r="S835" s="303"/>
      <c r="T835" s="227"/>
      <c r="U835" s="227"/>
      <c r="V835" s="227"/>
      <c r="W835" s="227"/>
      <c r="X835" s="304"/>
      <c r="Y835" s="303"/>
      <c r="Z835" s="227"/>
      <c r="AA835" s="227"/>
      <c r="AB835" s="227"/>
      <c r="AC835" s="227"/>
      <c r="AD835" s="304"/>
      <c r="AF835" s="171"/>
      <c r="AG835" s="72">
        <f t="shared" si="54"/>
        <v>0</v>
      </c>
      <c r="AH835" s="72"/>
      <c r="AI835" s="72"/>
      <c r="AJ835" s="72">
        <f t="shared" si="55"/>
        <v>0</v>
      </c>
      <c r="AK835" s="72"/>
      <c r="AL835" s="72"/>
      <c r="AM835" s="72"/>
    </row>
    <row r="836" spans="1:39" s="84" customFormat="1" ht="15" customHeight="1">
      <c r="A836" s="93"/>
      <c r="C836" s="133" t="s">
        <v>30</v>
      </c>
      <c r="D836" s="393" t="s">
        <v>165</v>
      </c>
      <c r="E836" s="394"/>
      <c r="F836" s="394"/>
      <c r="G836" s="394"/>
      <c r="H836" s="394"/>
      <c r="I836" s="394"/>
      <c r="J836" s="394"/>
      <c r="K836" s="394"/>
      <c r="L836" s="394"/>
      <c r="M836" s="394"/>
      <c r="N836" s="394"/>
      <c r="O836" s="394"/>
      <c r="P836" s="394"/>
      <c r="Q836" s="394"/>
      <c r="R836" s="394"/>
      <c r="S836" s="303"/>
      <c r="T836" s="227"/>
      <c r="U836" s="227"/>
      <c r="V836" s="227"/>
      <c r="W836" s="227"/>
      <c r="X836" s="304"/>
      <c r="Y836" s="303"/>
      <c r="Z836" s="227"/>
      <c r="AA836" s="227"/>
      <c r="AB836" s="227"/>
      <c r="AC836" s="227"/>
      <c r="AD836" s="304"/>
      <c r="AF836" s="171"/>
      <c r="AG836" s="72">
        <f t="shared" si="54"/>
        <v>0</v>
      </c>
      <c r="AH836" s="72"/>
      <c r="AI836" s="72"/>
      <c r="AJ836" s="72">
        <f t="shared" si="55"/>
        <v>0</v>
      </c>
      <c r="AK836" s="72"/>
      <c r="AL836" s="72"/>
      <c r="AM836" s="72"/>
    </row>
    <row r="837" spans="1:39" s="84" customFormat="1" ht="15" customHeight="1">
      <c r="A837" s="93"/>
      <c r="C837" s="133" t="s">
        <v>31</v>
      </c>
      <c r="D837" s="393" t="s">
        <v>166</v>
      </c>
      <c r="E837" s="394"/>
      <c r="F837" s="394"/>
      <c r="G837" s="394"/>
      <c r="H837" s="394"/>
      <c r="I837" s="394"/>
      <c r="J837" s="394"/>
      <c r="K837" s="394"/>
      <c r="L837" s="394"/>
      <c r="M837" s="394"/>
      <c r="N837" s="394"/>
      <c r="O837" s="394"/>
      <c r="P837" s="394"/>
      <c r="Q837" s="394"/>
      <c r="R837" s="394"/>
      <c r="S837" s="303"/>
      <c r="T837" s="227"/>
      <c r="U837" s="227"/>
      <c r="V837" s="227"/>
      <c r="W837" s="227"/>
      <c r="X837" s="304"/>
      <c r="Y837" s="303"/>
      <c r="Z837" s="227"/>
      <c r="AA837" s="227"/>
      <c r="AB837" s="227"/>
      <c r="AC837" s="227"/>
      <c r="AD837" s="304"/>
      <c r="AF837" s="171"/>
      <c r="AG837" s="72">
        <f t="shared" si="54"/>
        <v>0</v>
      </c>
      <c r="AH837" s="72"/>
      <c r="AI837" s="126">
        <f>IF(OR(AND(S837=1,F839=""),AND(F839&lt;&gt;"",S837&lt;&gt;1)),1,0)</f>
        <v>0</v>
      </c>
      <c r="AJ837" s="72">
        <f t="shared" si="55"/>
        <v>0</v>
      </c>
      <c r="AK837" s="72"/>
      <c r="AL837" s="72"/>
      <c r="AM837" s="72"/>
    </row>
    <row r="838" spans="1:39" s="84" customFormat="1" ht="15" customHeight="1">
      <c r="A838" s="93"/>
      <c r="AF838" s="171"/>
      <c r="AG838" s="126">
        <f>SUM(AG832:AG837)</f>
        <v>0</v>
      </c>
      <c r="AH838" s="72"/>
      <c r="AI838" s="72"/>
      <c r="AJ838" s="126">
        <f>SUM(AJ832:AJ837)</f>
        <v>0</v>
      </c>
      <c r="AK838" s="72"/>
      <c r="AL838" s="72"/>
      <c r="AM838" s="72"/>
    </row>
    <row r="839" spans="1:39" s="84" customFormat="1" ht="45" customHeight="1">
      <c r="A839" s="93"/>
      <c r="C839" s="337" t="s">
        <v>167</v>
      </c>
      <c r="D839" s="337"/>
      <c r="E839" s="396"/>
      <c r="F839" s="370"/>
      <c r="G839" s="370"/>
      <c r="H839" s="370"/>
      <c r="I839" s="370"/>
      <c r="J839" s="370"/>
      <c r="K839" s="370"/>
      <c r="L839" s="370"/>
      <c r="M839" s="370"/>
      <c r="N839" s="370"/>
      <c r="O839" s="370"/>
      <c r="P839" s="370"/>
      <c r="Q839" s="370"/>
      <c r="R839" s="370"/>
      <c r="S839" s="370"/>
      <c r="T839" s="370"/>
      <c r="U839" s="370"/>
      <c r="V839" s="370"/>
      <c r="W839" s="370"/>
      <c r="X839" s="370"/>
      <c r="Y839" s="370"/>
      <c r="Z839" s="370"/>
      <c r="AA839" s="370"/>
      <c r="AB839" s="370"/>
      <c r="AC839" s="370"/>
      <c r="AD839" s="370"/>
      <c r="AF839" s="171"/>
      <c r="AG839" s="72"/>
      <c r="AH839" s="72"/>
      <c r="AI839" s="72"/>
      <c r="AJ839" s="72"/>
      <c r="AK839" s="72"/>
      <c r="AL839" s="72"/>
      <c r="AM839" s="72"/>
    </row>
    <row r="840" spans="1:39" s="84" customFormat="1" ht="15" customHeight="1">
      <c r="A840" s="93"/>
      <c r="AF840" s="171"/>
      <c r="AG840" s="72"/>
      <c r="AH840" s="72"/>
      <c r="AI840" s="72"/>
      <c r="AJ840" s="72"/>
      <c r="AK840" s="72"/>
      <c r="AL840" s="72"/>
      <c r="AM840" s="72"/>
    </row>
    <row r="841" spans="1:39" s="84" customFormat="1" ht="24" customHeight="1">
      <c r="A841" s="93"/>
      <c r="C841" s="285" t="s">
        <v>17</v>
      </c>
      <c r="D841" s="285"/>
      <c r="E841" s="285"/>
      <c r="F841" s="285"/>
      <c r="G841" s="285"/>
      <c r="H841" s="285"/>
      <c r="I841" s="285"/>
      <c r="J841" s="285"/>
      <c r="K841" s="285"/>
      <c r="L841" s="285"/>
      <c r="M841" s="285"/>
      <c r="N841" s="285"/>
      <c r="O841" s="285"/>
      <c r="P841" s="285"/>
      <c r="Q841" s="285"/>
      <c r="R841" s="285"/>
      <c r="S841" s="285"/>
      <c r="T841" s="285"/>
      <c r="U841" s="285"/>
      <c r="V841" s="285"/>
      <c r="W841" s="285"/>
      <c r="X841" s="285"/>
      <c r="Y841" s="285"/>
      <c r="Z841" s="285"/>
      <c r="AA841" s="285"/>
      <c r="AB841" s="285"/>
      <c r="AC841" s="285"/>
      <c r="AD841" s="285"/>
      <c r="AF841" s="171"/>
      <c r="AG841" s="72"/>
      <c r="AH841" s="72"/>
      <c r="AI841" s="72"/>
      <c r="AJ841" s="72"/>
      <c r="AK841" s="72"/>
      <c r="AL841" s="72"/>
      <c r="AM841" s="72"/>
    </row>
    <row r="842" spans="1:39" s="84" customFormat="1" ht="60" customHeight="1">
      <c r="A842" s="93"/>
      <c r="C842" s="321"/>
      <c r="D842" s="321"/>
      <c r="E842" s="321"/>
      <c r="F842" s="321"/>
      <c r="G842" s="321"/>
      <c r="H842" s="321"/>
      <c r="I842" s="321"/>
      <c r="J842" s="321"/>
      <c r="K842" s="321"/>
      <c r="L842" s="321"/>
      <c r="M842" s="321"/>
      <c r="N842" s="321"/>
      <c r="O842" s="321"/>
      <c r="P842" s="321"/>
      <c r="Q842" s="321"/>
      <c r="R842" s="321"/>
      <c r="S842" s="321"/>
      <c r="T842" s="321"/>
      <c r="U842" s="321"/>
      <c r="V842" s="321"/>
      <c r="W842" s="321"/>
      <c r="X842" s="321"/>
      <c r="Y842" s="321"/>
      <c r="Z842" s="321"/>
      <c r="AA842" s="321"/>
      <c r="AB842" s="321"/>
      <c r="AC842" s="321"/>
      <c r="AD842" s="321"/>
      <c r="AF842" s="171"/>
      <c r="AG842" s="72"/>
      <c r="AH842" s="72"/>
      <c r="AI842" s="72"/>
      <c r="AJ842" s="72"/>
      <c r="AK842" s="72"/>
      <c r="AL842" s="72"/>
      <c r="AM842" s="72"/>
    </row>
    <row r="843" spans="1:39" ht="15" customHeight="1"/>
    <row r="844" spans="1:39" ht="15" customHeight="1">
      <c r="B844" s="338" t="str">
        <f>IF(AI837=0,"","Error: Debe especificar la otra materia.")</f>
        <v/>
      </c>
      <c r="C844" s="338"/>
      <c r="D844" s="338"/>
      <c r="E844" s="338"/>
      <c r="F844" s="338"/>
      <c r="G844" s="338"/>
      <c r="H844" s="338"/>
      <c r="I844" s="338"/>
      <c r="J844" s="338"/>
      <c r="K844" s="338"/>
      <c r="L844" s="338"/>
      <c r="M844" s="338"/>
      <c r="N844" s="338"/>
      <c r="O844" s="338"/>
      <c r="P844" s="338"/>
      <c r="Q844" s="338"/>
      <c r="R844" s="338"/>
      <c r="S844" s="338"/>
      <c r="T844" s="338"/>
      <c r="U844" s="338"/>
      <c r="V844" s="338"/>
      <c r="W844" s="338"/>
      <c r="X844" s="338"/>
      <c r="Y844" s="338"/>
      <c r="Z844" s="338"/>
      <c r="AA844" s="338"/>
      <c r="AB844" s="338"/>
      <c r="AC844" s="338"/>
      <c r="AD844" s="338"/>
    </row>
    <row r="845" spans="1:39" ht="15" customHeight="1">
      <c r="B845" s="338" t="str">
        <f>IF(AJ838=0,"","Error: Verificar el codigo 2 o 9")</f>
        <v/>
      </c>
      <c r="C845" s="338"/>
      <c r="D845" s="338"/>
      <c r="E845" s="338"/>
      <c r="F845" s="338"/>
      <c r="G845" s="338"/>
      <c r="H845" s="338"/>
      <c r="I845" s="338"/>
      <c r="J845" s="338"/>
      <c r="K845" s="338"/>
      <c r="L845" s="338"/>
      <c r="M845" s="338"/>
      <c r="N845" s="338"/>
      <c r="O845" s="338"/>
      <c r="P845" s="338"/>
      <c r="Q845" s="338"/>
      <c r="R845" s="338"/>
      <c r="S845" s="338"/>
      <c r="T845" s="338"/>
      <c r="U845" s="338"/>
      <c r="V845" s="338"/>
      <c r="W845" s="338"/>
      <c r="X845" s="338"/>
      <c r="Y845" s="338"/>
      <c r="Z845" s="338"/>
      <c r="AA845" s="338"/>
      <c r="AB845" s="338"/>
      <c r="AC845" s="338"/>
      <c r="AD845" s="338"/>
    </row>
    <row r="846" spans="1:39" ht="15" customHeight="1">
      <c r="B846" s="279" t="str">
        <f>IF(AG838=0,"","Error: Debe completar toda la información requerida.")</f>
        <v/>
      </c>
      <c r="C846" s="279"/>
      <c r="D846" s="279"/>
      <c r="E846" s="279"/>
      <c r="F846" s="279"/>
      <c r="G846" s="279"/>
      <c r="H846" s="279"/>
      <c r="I846" s="279"/>
      <c r="J846" s="279"/>
      <c r="K846" s="279"/>
      <c r="L846" s="279"/>
      <c r="M846" s="279"/>
      <c r="N846" s="279"/>
      <c r="O846" s="279"/>
      <c r="P846" s="279"/>
      <c r="Q846" s="279"/>
      <c r="R846" s="279"/>
      <c r="S846" s="279"/>
      <c r="T846" s="279"/>
      <c r="U846" s="279"/>
      <c r="V846" s="279"/>
      <c r="W846" s="279"/>
      <c r="X846" s="279"/>
      <c r="Y846" s="279"/>
      <c r="Z846" s="279"/>
      <c r="AA846" s="279"/>
      <c r="AB846" s="279"/>
      <c r="AC846" s="279"/>
      <c r="AD846" s="279"/>
    </row>
    <row r="847" spans="1:39" ht="15" customHeight="1"/>
    <row r="848" spans="1:39" ht="15" customHeight="1"/>
    <row r="849" spans="1:39" s="103" customFormat="1" ht="24" customHeight="1">
      <c r="A849" s="92" t="s">
        <v>370</v>
      </c>
      <c r="B849" s="397" t="s">
        <v>684</v>
      </c>
      <c r="C849" s="397"/>
      <c r="D849" s="397"/>
      <c r="E849" s="397"/>
      <c r="F849" s="397"/>
      <c r="G849" s="397"/>
      <c r="H849" s="397"/>
      <c r="I849" s="397"/>
      <c r="J849" s="397"/>
      <c r="K849" s="397"/>
      <c r="L849" s="397"/>
      <c r="M849" s="397"/>
      <c r="N849" s="397"/>
      <c r="O849" s="397"/>
      <c r="P849" s="397"/>
      <c r="Q849" s="397"/>
      <c r="R849" s="397"/>
      <c r="S849" s="397"/>
      <c r="T849" s="397"/>
      <c r="U849" s="397"/>
      <c r="V849" s="397"/>
      <c r="W849" s="397"/>
      <c r="X849" s="397"/>
      <c r="Y849" s="397"/>
      <c r="Z849" s="397"/>
      <c r="AA849" s="397"/>
      <c r="AB849" s="397"/>
      <c r="AC849" s="397"/>
      <c r="AD849" s="397"/>
      <c r="AF849" s="171"/>
      <c r="AG849" s="72" t="s">
        <v>761</v>
      </c>
      <c r="AH849" s="72" t="s">
        <v>762</v>
      </c>
      <c r="AI849" s="72" t="s">
        <v>776</v>
      </c>
      <c r="AJ849" s="72"/>
      <c r="AK849" s="72"/>
      <c r="AL849" s="72"/>
      <c r="AM849" s="72"/>
    </row>
    <row r="850" spans="1:39" s="103" customFormat="1" ht="15" customHeight="1" thickBot="1">
      <c r="A850" s="92"/>
      <c r="B850" s="123"/>
      <c r="C850" s="123"/>
      <c r="D850" s="123"/>
      <c r="E850" s="123"/>
      <c r="F850" s="123"/>
      <c r="G850" s="123"/>
      <c r="H850" s="123"/>
      <c r="I850" s="123"/>
      <c r="J850" s="123"/>
      <c r="K850" s="123"/>
      <c r="L850" s="123"/>
      <c r="M850" s="123"/>
      <c r="N850" s="123"/>
      <c r="O850" s="123"/>
      <c r="P850" s="123"/>
      <c r="Q850" s="123"/>
      <c r="R850" s="123"/>
      <c r="S850" s="123"/>
      <c r="T850" s="123"/>
      <c r="U850" s="123"/>
      <c r="V850" s="123"/>
      <c r="W850" s="123"/>
      <c r="X850" s="123"/>
      <c r="Y850" s="123"/>
      <c r="Z850" s="123"/>
      <c r="AA850" s="123"/>
      <c r="AB850" s="123"/>
      <c r="AC850" s="123"/>
      <c r="AD850" s="123"/>
      <c r="AF850" s="171"/>
      <c r="AG850" s="72">
        <f>COUNTBLANK(C851)+COUNTBLANK(E853)+COUNTBLANK(E855)</f>
        <v>3</v>
      </c>
      <c r="AH850" s="72">
        <v>3</v>
      </c>
      <c r="AI850" s="72">
        <v>0</v>
      </c>
      <c r="AJ850" s="72"/>
      <c r="AK850" s="72"/>
      <c r="AL850" s="72"/>
      <c r="AM850" s="72"/>
    </row>
    <row r="851" spans="1:39" s="103" customFormat="1" ht="15" customHeight="1" thickBot="1">
      <c r="A851" s="92"/>
      <c r="B851" s="123"/>
      <c r="C851" s="359"/>
      <c r="D851" s="360"/>
      <c r="E851" s="360"/>
      <c r="F851" s="361"/>
      <c r="G851" s="153" t="s">
        <v>396</v>
      </c>
      <c r="H851" s="154"/>
      <c r="I851" s="154"/>
      <c r="J851" s="154"/>
      <c r="K851" s="154"/>
      <c r="L851" s="154"/>
      <c r="M851" s="154"/>
      <c r="N851" s="154"/>
      <c r="O851" s="154"/>
      <c r="P851" s="154"/>
      <c r="Q851" s="154"/>
      <c r="R851" s="154"/>
      <c r="S851" s="154"/>
      <c r="T851" s="154"/>
      <c r="U851" s="154"/>
      <c r="V851" s="154"/>
      <c r="W851" s="154"/>
      <c r="X851" s="154"/>
      <c r="Y851" s="154"/>
      <c r="Z851" s="154"/>
      <c r="AA851" s="154"/>
      <c r="AB851" s="154"/>
      <c r="AC851" s="154"/>
      <c r="AD851" s="154"/>
      <c r="AF851" s="171"/>
      <c r="AG851" s="72" t="s">
        <v>177</v>
      </c>
      <c r="AH851" s="72" t="s">
        <v>763</v>
      </c>
      <c r="AI851" s="72" t="s">
        <v>764</v>
      </c>
      <c r="AJ851" s="72" t="s">
        <v>765</v>
      </c>
      <c r="AK851" s="72"/>
      <c r="AL851" s="72"/>
      <c r="AM851" s="72"/>
    </row>
    <row r="852" spans="1:39" s="103" customFormat="1" ht="15" customHeight="1">
      <c r="A852" s="92"/>
      <c r="B852" s="123"/>
      <c r="C852" s="123"/>
      <c r="D852" s="123"/>
      <c r="E852" s="123"/>
      <c r="F852" s="123"/>
      <c r="G852" s="123"/>
      <c r="H852" s="123"/>
      <c r="I852" s="123"/>
      <c r="J852" s="123"/>
      <c r="K852" s="123"/>
      <c r="L852" s="123"/>
      <c r="M852" s="123"/>
      <c r="N852" s="123"/>
      <c r="O852" s="123"/>
      <c r="P852" s="123"/>
      <c r="Q852" s="123"/>
      <c r="R852" s="123"/>
      <c r="S852" s="123"/>
      <c r="T852" s="123"/>
      <c r="U852" s="123"/>
      <c r="V852" s="123"/>
      <c r="W852" s="123"/>
      <c r="X852" s="123"/>
      <c r="Y852" s="123"/>
      <c r="Z852" s="123"/>
      <c r="AA852" s="123"/>
      <c r="AB852" s="123"/>
      <c r="AC852" s="123"/>
      <c r="AD852" s="123"/>
      <c r="AF852" s="171"/>
      <c r="AG852" s="72">
        <f>C851</f>
        <v>0</v>
      </c>
      <c r="AH852" s="72">
        <f>COUNTIF(E853,"NS")+COUNTIF(E855,"NS")</f>
        <v>0</v>
      </c>
      <c r="AI852" s="72">
        <f>SUM(E853,E855)</f>
        <v>0</v>
      </c>
      <c r="AJ852" s="126">
        <f>IF($AG$850=3,0,IF(OR(AND(AG852=0,AH852&gt;0),AND(AG852="NS",AI852&gt;0),AND(AG852="NS",AH852=0,AI852=0)),1,IF(OR(AND(AG852&gt;0,AH852=2),AND(AG852="NS",AH852=2),AND(AG852="NS",AI852=0,AH852&gt;0),AG852=AI852),0,1)))</f>
        <v>0</v>
      </c>
      <c r="AK852" s="72"/>
      <c r="AL852" s="72"/>
      <c r="AM852" s="72"/>
    </row>
    <row r="853" spans="1:39" s="103" customFormat="1" ht="15" customHeight="1">
      <c r="A853" s="108"/>
      <c r="B853" s="72"/>
      <c r="C853" s="72"/>
      <c r="D853" s="72"/>
      <c r="E853" s="370"/>
      <c r="F853" s="370"/>
      <c r="G853" s="370"/>
      <c r="H853" s="370"/>
      <c r="I853" s="94" t="s">
        <v>96</v>
      </c>
      <c r="J853" s="72"/>
      <c r="K853" s="72"/>
      <c r="L853" s="72"/>
      <c r="M853" s="72"/>
      <c r="N853" s="72"/>
      <c r="O853" s="72"/>
      <c r="P853" s="72"/>
      <c r="Q853" s="72"/>
      <c r="R853" s="72"/>
      <c r="S853" s="72"/>
      <c r="T853" s="72"/>
      <c r="U853" s="72"/>
      <c r="V853" s="72"/>
      <c r="W853" s="72"/>
      <c r="X853" s="72"/>
      <c r="Y853" s="72"/>
      <c r="Z853" s="72"/>
      <c r="AA853" s="72"/>
      <c r="AB853" s="72"/>
      <c r="AC853" s="72"/>
      <c r="AD853" s="72"/>
      <c r="AF853" s="171"/>
      <c r="AG853" s="72"/>
      <c r="AH853" s="72"/>
      <c r="AI853" s="72"/>
      <c r="AJ853" s="72"/>
      <c r="AK853" s="72"/>
      <c r="AL853" s="72"/>
      <c r="AM853" s="72"/>
    </row>
    <row r="854" spans="1:39" s="103" customFormat="1" ht="15" customHeight="1">
      <c r="A854" s="108"/>
      <c r="B854" s="72"/>
      <c r="C854" s="72"/>
      <c r="D854" s="72"/>
      <c r="E854" s="72"/>
      <c r="F854" s="72"/>
      <c r="G854" s="72"/>
      <c r="H854" s="72"/>
      <c r="I854" s="94"/>
      <c r="J854" s="72"/>
      <c r="K854" s="72"/>
      <c r="L854" s="72"/>
      <c r="M854" s="72"/>
      <c r="N854" s="72"/>
      <c r="O854" s="72"/>
      <c r="P854" s="72"/>
      <c r="Q854" s="72"/>
      <c r="R854" s="72"/>
      <c r="S854" s="72"/>
      <c r="T854" s="72"/>
      <c r="U854" s="72"/>
      <c r="V854" s="72"/>
      <c r="W854" s="72"/>
      <c r="X854" s="72"/>
      <c r="Y854" s="72"/>
      <c r="Z854" s="72"/>
      <c r="AA854" s="72"/>
      <c r="AB854" s="72"/>
      <c r="AC854" s="72"/>
      <c r="AD854" s="72"/>
      <c r="AF854" s="171"/>
      <c r="AG854" s="72"/>
      <c r="AH854" s="72"/>
      <c r="AI854" s="72"/>
      <c r="AJ854" s="72"/>
      <c r="AK854" s="72"/>
      <c r="AL854" s="72"/>
      <c r="AM854" s="72"/>
    </row>
    <row r="855" spans="1:39" s="103" customFormat="1" ht="15" customHeight="1">
      <c r="A855" s="108"/>
      <c r="B855" s="72"/>
      <c r="C855" s="72"/>
      <c r="D855" s="72"/>
      <c r="E855" s="370"/>
      <c r="F855" s="370"/>
      <c r="G855" s="370"/>
      <c r="H855" s="370"/>
      <c r="I855" s="94" t="s">
        <v>97</v>
      </c>
      <c r="J855" s="72"/>
      <c r="K855" s="72"/>
      <c r="L855" s="72"/>
      <c r="M855" s="72"/>
      <c r="N855" s="72"/>
      <c r="O855" s="72"/>
      <c r="P855" s="72"/>
      <c r="Q855" s="72"/>
      <c r="R855" s="72"/>
      <c r="S855" s="72"/>
      <c r="T855" s="72"/>
      <c r="U855" s="72"/>
      <c r="V855" s="72"/>
      <c r="W855" s="72"/>
      <c r="X855" s="72"/>
      <c r="Y855" s="72"/>
      <c r="Z855" s="72"/>
      <c r="AA855" s="72"/>
      <c r="AB855" s="72"/>
      <c r="AC855" s="72"/>
      <c r="AD855" s="72"/>
      <c r="AF855" s="171"/>
      <c r="AG855" s="72"/>
      <c r="AH855" s="72"/>
      <c r="AI855" s="72"/>
      <c r="AJ855" s="72"/>
      <c r="AK855" s="72"/>
      <c r="AL855" s="72"/>
      <c r="AM855" s="72"/>
    </row>
    <row r="856" spans="1:39" s="103" customFormat="1" ht="15" customHeight="1">
      <c r="A856" s="108"/>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F856" s="171"/>
      <c r="AG856" s="72"/>
      <c r="AH856" s="72"/>
      <c r="AI856" s="72"/>
      <c r="AJ856" s="72"/>
      <c r="AK856" s="72"/>
      <c r="AL856" s="72"/>
      <c r="AM856" s="72"/>
    </row>
    <row r="857" spans="1:39" s="103" customFormat="1" ht="24" customHeight="1">
      <c r="A857" s="92"/>
      <c r="B857" s="123"/>
      <c r="C857" s="285" t="s">
        <v>17</v>
      </c>
      <c r="D857" s="285"/>
      <c r="E857" s="285"/>
      <c r="F857" s="285"/>
      <c r="G857" s="285"/>
      <c r="H857" s="285"/>
      <c r="I857" s="285"/>
      <c r="J857" s="285"/>
      <c r="K857" s="285"/>
      <c r="L857" s="285"/>
      <c r="M857" s="285"/>
      <c r="N857" s="285"/>
      <c r="O857" s="285"/>
      <c r="P857" s="285"/>
      <c r="Q857" s="285"/>
      <c r="R857" s="285"/>
      <c r="S857" s="285"/>
      <c r="T857" s="285"/>
      <c r="U857" s="285"/>
      <c r="V857" s="285"/>
      <c r="W857" s="285"/>
      <c r="X857" s="285"/>
      <c r="Y857" s="285"/>
      <c r="Z857" s="285"/>
      <c r="AA857" s="285"/>
      <c r="AB857" s="285"/>
      <c r="AC857" s="285"/>
      <c r="AD857" s="285"/>
      <c r="AF857" s="171"/>
      <c r="AG857" s="72"/>
      <c r="AH857" s="72"/>
      <c r="AI857" s="72"/>
      <c r="AJ857" s="72"/>
      <c r="AK857" s="72"/>
      <c r="AL857" s="72"/>
      <c r="AM857" s="72"/>
    </row>
    <row r="858" spans="1:39" s="103" customFormat="1" ht="60" customHeight="1">
      <c r="A858" s="92"/>
      <c r="B858" s="123"/>
      <c r="C858" s="339"/>
      <c r="D858" s="339"/>
      <c r="E858" s="339"/>
      <c r="F858" s="339"/>
      <c r="G858" s="339"/>
      <c r="H858" s="339"/>
      <c r="I858" s="339"/>
      <c r="J858" s="339"/>
      <c r="K858" s="339"/>
      <c r="L858" s="339"/>
      <c r="M858" s="339"/>
      <c r="N858" s="339"/>
      <c r="O858" s="339"/>
      <c r="P858" s="339"/>
      <c r="Q858" s="339"/>
      <c r="R858" s="339"/>
      <c r="S858" s="339"/>
      <c r="T858" s="339"/>
      <c r="U858" s="339"/>
      <c r="V858" s="339"/>
      <c r="W858" s="339"/>
      <c r="X858" s="339"/>
      <c r="Y858" s="339"/>
      <c r="Z858" s="339"/>
      <c r="AA858" s="339"/>
      <c r="AB858" s="339"/>
      <c r="AC858" s="339"/>
      <c r="AD858" s="339"/>
      <c r="AF858" s="171"/>
      <c r="AG858" s="72"/>
      <c r="AH858" s="72"/>
      <c r="AI858" s="72"/>
      <c r="AJ858" s="72"/>
      <c r="AK858" s="72"/>
      <c r="AL858" s="72"/>
      <c r="AM858" s="72"/>
    </row>
    <row r="859" spans="1:39" ht="15" customHeight="1"/>
    <row r="860" spans="1:39" ht="15" customHeight="1">
      <c r="B860" s="424" t="str">
        <f>IF(AJ852=0,"","Error: Verificar sumas por columna.")</f>
        <v/>
      </c>
      <c r="C860" s="424"/>
      <c r="D860" s="424"/>
      <c r="E860" s="424"/>
      <c r="F860" s="424"/>
      <c r="G860" s="424"/>
      <c r="H860" s="424"/>
      <c r="I860" s="424"/>
      <c r="J860" s="424"/>
      <c r="K860" s="424"/>
      <c r="L860" s="424"/>
      <c r="M860" s="424"/>
      <c r="N860" s="424"/>
      <c r="O860" s="424"/>
      <c r="P860" s="424"/>
      <c r="Q860" s="424"/>
      <c r="R860" s="424"/>
      <c r="S860" s="424"/>
      <c r="T860" s="424"/>
      <c r="U860" s="424"/>
      <c r="V860" s="424"/>
      <c r="W860" s="424"/>
      <c r="X860" s="424"/>
      <c r="Y860" s="424"/>
      <c r="Z860" s="424"/>
      <c r="AA860" s="424"/>
      <c r="AB860" s="424"/>
      <c r="AC860" s="424"/>
      <c r="AD860" s="424"/>
    </row>
    <row r="861" spans="1:39" ht="15" customHeight="1">
      <c r="B861" s="279" t="str">
        <f>IF(OR(AG850=AH850,AG850=AI850),"","Error: Debe completar toda la información requerida.")</f>
        <v/>
      </c>
      <c r="C861" s="279"/>
      <c r="D861" s="279"/>
      <c r="E861" s="279"/>
      <c r="F861" s="279"/>
      <c r="G861" s="279"/>
      <c r="H861" s="279"/>
      <c r="I861" s="279"/>
      <c r="J861" s="279"/>
      <c r="K861" s="279"/>
      <c r="L861" s="279"/>
      <c r="M861" s="279"/>
      <c r="N861" s="279"/>
      <c r="O861" s="279"/>
      <c r="P861" s="279"/>
      <c r="Q861" s="279"/>
      <c r="R861" s="279"/>
      <c r="S861" s="279"/>
      <c r="T861" s="279"/>
      <c r="U861" s="279"/>
      <c r="V861" s="279"/>
      <c r="W861" s="279"/>
      <c r="X861" s="279"/>
      <c r="Y861" s="279"/>
      <c r="Z861" s="279"/>
      <c r="AA861" s="279"/>
      <c r="AB861" s="279"/>
      <c r="AC861" s="279"/>
      <c r="AD861" s="279"/>
    </row>
    <row r="862" spans="1:39" ht="15" customHeight="1"/>
    <row r="863" spans="1:39" ht="15" customHeight="1"/>
    <row r="864" spans="1:39" ht="15" customHeight="1"/>
    <row r="865" spans="1:43" s="103" customFormat="1" ht="24" customHeight="1">
      <c r="A865" s="92" t="s">
        <v>371</v>
      </c>
      <c r="B865" s="311" t="s">
        <v>397</v>
      </c>
      <c r="C865" s="311" t="s">
        <v>173</v>
      </c>
      <c r="D865" s="311"/>
      <c r="E865" s="311"/>
      <c r="F865" s="311"/>
      <c r="G865" s="311"/>
      <c r="H865" s="311"/>
      <c r="I865" s="311"/>
      <c r="J865" s="311"/>
      <c r="K865" s="311"/>
      <c r="L865" s="311"/>
      <c r="M865" s="311"/>
      <c r="N865" s="311"/>
      <c r="O865" s="311"/>
      <c r="P865" s="311"/>
      <c r="Q865" s="311"/>
      <c r="R865" s="311"/>
      <c r="S865" s="311"/>
      <c r="T865" s="311"/>
      <c r="U865" s="311"/>
      <c r="V865" s="311"/>
      <c r="W865" s="311"/>
      <c r="X865" s="311"/>
      <c r="Y865" s="311"/>
      <c r="Z865" s="311"/>
      <c r="AA865" s="311"/>
      <c r="AB865" s="311"/>
      <c r="AC865" s="311"/>
      <c r="AD865" s="311"/>
      <c r="AF865" s="171"/>
      <c r="AG865" s="72"/>
      <c r="AH865" s="72"/>
      <c r="AI865" s="72"/>
      <c r="AJ865" s="72"/>
      <c r="AK865" s="72"/>
      <c r="AL865" s="72"/>
      <c r="AM865" s="72"/>
    </row>
    <row r="866" spans="1:43" s="103" customFormat="1" ht="36" customHeight="1">
      <c r="A866" s="108"/>
      <c r="B866" s="105"/>
      <c r="C866" s="341" t="s">
        <v>672</v>
      </c>
      <c r="D866" s="341"/>
      <c r="E866" s="341"/>
      <c r="F866" s="341"/>
      <c r="G866" s="341"/>
      <c r="H866" s="341"/>
      <c r="I866" s="341"/>
      <c r="J866" s="341"/>
      <c r="K866" s="341"/>
      <c r="L866" s="341"/>
      <c r="M866" s="341"/>
      <c r="N866" s="341"/>
      <c r="O866" s="341"/>
      <c r="P866" s="341"/>
      <c r="Q866" s="341"/>
      <c r="R866" s="341"/>
      <c r="S866" s="341"/>
      <c r="T866" s="341"/>
      <c r="U866" s="341"/>
      <c r="V866" s="341"/>
      <c r="W866" s="341"/>
      <c r="X866" s="341"/>
      <c r="Y866" s="341"/>
      <c r="Z866" s="341"/>
      <c r="AA866" s="341"/>
      <c r="AB866" s="341"/>
      <c r="AC866" s="341"/>
      <c r="AD866" s="341"/>
      <c r="AF866" s="171"/>
      <c r="AG866" s="72"/>
      <c r="AH866" s="72"/>
      <c r="AI866" s="72"/>
      <c r="AJ866" s="72"/>
      <c r="AK866" s="72"/>
      <c r="AL866" s="72"/>
      <c r="AM866" s="72"/>
    </row>
    <row r="867" spans="1:43" s="103" customFormat="1" ht="48" customHeight="1">
      <c r="A867" s="84"/>
      <c r="B867" s="84"/>
      <c r="C867" s="285" t="s">
        <v>398</v>
      </c>
      <c r="D867" s="285"/>
      <c r="E867" s="285"/>
      <c r="F867" s="285"/>
      <c r="G867" s="285"/>
      <c r="H867" s="285"/>
      <c r="I867" s="285"/>
      <c r="J867" s="285"/>
      <c r="K867" s="285"/>
      <c r="L867" s="285"/>
      <c r="M867" s="285"/>
      <c r="N867" s="285"/>
      <c r="O867" s="285"/>
      <c r="P867" s="285"/>
      <c r="Q867" s="285"/>
      <c r="R867" s="285"/>
      <c r="S867" s="285"/>
      <c r="T867" s="285"/>
      <c r="U867" s="285"/>
      <c r="V867" s="285"/>
      <c r="W867" s="285"/>
      <c r="X867" s="285"/>
      <c r="Y867" s="285"/>
      <c r="Z867" s="285"/>
      <c r="AA867" s="285"/>
      <c r="AB867" s="285"/>
      <c r="AC867" s="285"/>
      <c r="AD867" s="285"/>
      <c r="AF867" s="171"/>
      <c r="AG867" s="72"/>
      <c r="AH867" s="72"/>
      <c r="AI867" s="72"/>
      <c r="AJ867" s="72"/>
      <c r="AK867" s="72"/>
      <c r="AL867" s="72"/>
      <c r="AM867" s="72"/>
    </row>
    <row r="868" spans="1:43" s="103" customFormat="1" ht="1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c r="AA868" s="84"/>
      <c r="AB868" s="84"/>
      <c r="AC868" s="84"/>
      <c r="AD868" s="84"/>
      <c r="AF868" s="171"/>
      <c r="AG868" s="72" t="s">
        <v>761</v>
      </c>
      <c r="AH868" s="72" t="s">
        <v>762</v>
      </c>
      <c r="AI868" s="72"/>
      <c r="AJ868" s="72"/>
      <c r="AK868" s="72"/>
      <c r="AL868" s="72"/>
      <c r="AM868" s="72"/>
      <c r="AO868" s="103" t="s">
        <v>788</v>
      </c>
    </row>
    <row r="869" spans="1:43" s="103" customFormat="1" ht="36" customHeight="1">
      <c r="A869" s="84"/>
      <c r="B869" s="84"/>
      <c r="C869" s="313" t="s">
        <v>392</v>
      </c>
      <c r="D869" s="313"/>
      <c r="E869" s="313"/>
      <c r="F869" s="313"/>
      <c r="G869" s="313"/>
      <c r="H869" s="313"/>
      <c r="I869" s="313"/>
      <c r="J869" s="313"/>
      <c r="K869" s="313"/>
      <c r="L869" s="313"/>
      <c r="M869" s="313"/>
      <c r="N869" s="398" t="s">
        <v>175</v>
      </c>
      <c r="O869" s="399"/>
      <c r="P869" s="402" t="s">
        <v>399</v>
      </c>
      <c r="Q869" s="380"/>
      <c r="R869" s="380"/>
      <c r="S869" s="380"/>
      <c r="T869" s="380"/>
      <c r="U869" s="380"/>
      <c r="V869" s="380"/>
      <c r="W869" s="380"/>
      <c r="X869" s="380"/>
      <c r="Y869" s="380"/>
      <c r="Z869" s="380"/>
      <c r="AA869" s="380"/>
      <c r="AB869" s="380"/>
      <c r="AC869" s="380"/>
      <c r="AD869" s="381"/>
      <c r="AF869" s="171"/>
      <c r="AG869" s="72">
        <f>COUNTBLANK(P871:AD876)</f>
        <v>90</v>
      </c>
      <c r="AH869" s="72">
        <v>90</v>
      </c>
      <c r="AI869" s="72"/>
      <c r="AJ869" s="72"/>
      <c r="AK869" s="72"/>
      <c r="AL869" s="72"/>
      <c r="AM869" s="72"/>
      <c r="AO869" s="103" t="s">
        <v>177</v>
      </c>
      <c r="AP869" s="103" t="s">
        <v>178</v>
      </c>
      <c r="AQ869" s="103" t="s">
        <v>179</v>
      </c>
    </row>
    <row r="870" spans="1:43" s="103" customFormat="1" ht="15" customHeight="1">
      <c r="A870" s="84"/>
      <c r="B870" s="84"/>
      <c r="C870" s="313"/>
      <c r="D870" s="313"/>
      <c r="E870" s="313"/>
      <c r="F870" s="313"/>
      <c r="G870" s="313"/>
      <c r="H870" s="313"/>
      <c r="I870" s="313"/>
      <c r="J870" s="313"/>
      <c r="K870" s="313"/>
      <c r="L870" s="313"/>
      <c r="M870" s="313"/>
      <c r="N870" s="400"/>
      <c r="O870" s="401"/>
      <c r="P870" s="313" t="s">
        <v>177</v>
      </c>
      <c r="Q870" s="313"/>
      <c r="R870" s="313"/>
      <c r="S870" s="313"/>
      <c r="T870" s="313"/>
      <c r="U870" s="312" t="s">
        <v>178</v>
      </c>
      <c r="V870" s="312"/>
      <c r="W870" s="312"/>
      <c r="X870" s="312"/>
      <c r="Y870" s="312"/>
      <c r="Z870" s="312" t="s">
        <v>179</v>
      </c>
      <c r="AA870" s="312"/>
      <c r="AB870" s="312"/>
      <c r="AC870" s="312"/>
      <c r="AD870" s="312"/>
      <c r="AF870" s="171"/>
      <c r="AG870" s="72" t="s">
        <v>177</v>
      </c>
      <c r="AH870" s="72" t="s">
        <v>763</v>
      </c>
      <c r="AI870" s="72" t="s">
        <v>764</v>
      </c>
      <c r="AJ870" s="72" t="s">
        <v>765</v>
      </c>
      <c r="AK870" s="72"/>
      <c r="AL870" s="72" t="s">
        <v>772</v>
      </c>
      <c r="AM870" s="72"/>
      <c r="AN870" s="103" t="s">
        <v>177</v>
      </c>
      <c r="AO870" s="103">
        <f>C851</f>
        <v>0</v>
      </c>
      <c r="AP870" s="103">
        <f>E853</f>
        <v>0</v>
      </c>
      <c r="AQ870" s="103">
        <f>E855</f>
        <v>0</v>
      </c>
    </row>
    <row r="871" spans="1:43" s="103" customFormat="1" ht="15" customHeight="1">
      <c r="A871" s="84"/>
      <c r="B871" s="84"/>
      <c r="C871" s="134" t="s">
        <v>26</v>
      </c>
      <c r="D871" s="385" t="s">
        <v>161</v>
      </c>
      <c r="E871" s="385"/>
      <c r="F871" s="385"/>
      <c r="G871" s="385"/>
      <c r="H871" s="385"/>
      <c r="I871" s="385"/>
      <c r="J871" s="385"/>
      <c r="K871" s="385"/>
      <c r="L871" s="385"/>
      <c r="M871" s="385"/>
      <c r="N871" s="312" t="str">
        <f>IF(OR(S832=2,S832=9),"X","")</f>
        <v/>
      </c>
      <c r="O871" s="312"/>
      <c r="P871" s="303"/>
      <c r="Q871" s="227"/>
      <c r="R871" s="227"/>
      <c r="S871" s="227"/>
      <c r="T871" s="304"/>
      <c r="U871" s="303"/>
      <c r="V871" s="227"/>
      <c r="W871" s="227"/>
      <c r="X871" s="227"/>
      <c r="Y871" s="304"/>
      <c r="Z871" s="303"/>
      <c r="AA871" s="227"/>
      <c r="AB871" s="227"/>
      <c r="AC871" s="227"/>
      <c r="AD871" s="304"/>
      <c r="AF871" s="171"/>
      <c r="AG871" s="72">
        <f>P871</f>
        <v>0</v>
      </c>
      <c r="AH871" s="72">
        <f>COUNTIF(U871:AD871,"NS")</f>
        <v>0</v>
      </c>
      <c r="AI871" s="72">
        <f>SUM(U871:AD871)</f>
        <v>0</v>
      </c>
      <c r="AJ871" s="72">
        <f>IF($AG$869=90,0,IF(OR(AND(AG871=0,AH871&gt;0),AND(AG871="NS",AI871&gt;0),AND(AG871="NS",AH871=0,AI871=0)),1,IF(OR(AND(AG871&gt;0,AH871=2),AND(AG871="NS",AH871=2),AND(AG871="NS",AI871=0,AH871&gt;0),AG871=AI871),0,1)))</f>
        <v>0</v>
      </c>
      <c r="AK871" s="72"/>
      <c r="AL871" s="72">
        <f>IF($AG$869=$AH$869,0,IF(OR(AND(N871="X",COUNTA(P871:AD871)&gt;0),AND(N871="",COUNTA(P871:AD871)&lt;&gt;3)),1,0))</f>
        <v>0</v>
      </c>
      <c r="AM871" s="72"/>
      <c r="AN871" s="103" t="s">
        <v>764</v>
      </c>
      <c r="AO871" s="103">
        <f>SUM(P871:T876)</f>
        <v>0</v>
      </c>
      <c r="AP871" s="103">
        <f>SUM(U871:Y876)</f>
        <v>0</v>
      </c>
      <c r="AQ871" s="103">
        <f>SUM(Z871:AD876)</f>
        <v>0</v>
      </c>
    </row>
    <row r="872" spans="1:43" s="103" customFormat="1" ht="15" customHeight="1">
      <c r="A872" s="84"/>
      <c r="B872" s="84"/>
      <c r="C872" s="135" t="s">
        <v>27</v>
      </c>
      <c r="D872" s="385" t="s">
        <v>162</v>
      </c>
      <c r="E872" s="385"/>
      <c r="F872" s="385"/>
      <c r="G872" s="385"/>
      <c r="H872" s="385"/>
      <c r="I872" s="385"/>
      <c r="J872" s="385"/>
      <c r="K872" s="385"/>
      <c r="L872" s="385"/>
      <c r="M872" s="385"/>
      <c r="N872" s="312" t="str">
        <f t="shared" ref="N872:N876" si="56">IF(OR(S833=2,S833=9),"X","")</f>
        <v/>
      </c>
      <c r="O872" s="312"/>
      <c r="P872" s="303"/>
      <c r="Q872" s="227"/>
      <c r="R872" s="227"/>
      <c r="S872" s="227"/>
      <c r="T872" s="304"/>
      <c r="U872" s="303"/>
      <c r="V872" s="227"/>
      <c r="W872" s="227"/>
      <c r="X872" s="227"/>
      <c r="Y872" s="304"/>
      <c r="Z872" s="303"/>
      <c r="AA872" s="227"/>
      <c r="AB872" s="227"/>
      <c r="AC872" s="227"/>
      <c r="AD872" s="304"/>
      <c r="AF872" s="171"/>
      <c r="AG872" s="72">
        <f t="shared" ref="AG872:AG876" si="57">P872</f>
        <v>0</v>
      </c>
      <c r="AH872" s="72">
        <f t="shared" ref="AH872:AH876" si="58">COUNTIF(U872:AD872,"NS")</f>
        <v>0</v>
      </c>
      <c r="AI872" s="72">
        <f t="shared" ref="AI872:AI876" si="59">SUM(U872:AD872)</f>
        <v>0</v>
      </c>
      <c r="AJ872" s="72">
        <f t="shared" ref="AJ872:AJ876" si="60">IF($AG$869=90,0,IF(OR(AND(AG872=0,AH872&gt;0),AND(AG872="NS",AI872&gt;0),AND(AG872="NS",AH872=0,AI872=0)),1,IF(OR(AND(AG872&gt;0,AH872=2),AND(AG872="NS",AH872=2),AND(AG872="NS",AI872=0,AH872&gt;0),AG872=AI872),0,1)))</f>
        <v>0</v>
      </c>
      <c r="AK872" s="72"/>
      <c r="AL872" s="72">
        <f t="shared" ref="AL872:AL876" si="61">IF($AG$869=$AH$869,0,IF(OR(AND(N872="X",COUNTA(P872:AD872)&gt;0),AND(N872="",COUNTA(P872:AD872)&lt;&gt;3)),1,0))</f>
        <v>0</v>
      </c>
      <c r="AM872" s="72"/>
      <c r="AN872" s="103" t="s">
        <v>763</v>
      </c>
      <c r="AO872" s="103">
        <f>COUNTIF(P871:T876,"NS")</f>
        <v>0</v>
      </c>
      <c r="AP872" s="103">
        <f>COUNTIF(U871:Y876,"NS")</f>
        <v>0</v>
      </c>
      <c r="AQ872" s="103">
        <f>COUNTIF(Z871:AD876,"NS")</f>
        <v>0</v>
      </c>
    </row>
    <row r="873" spans="1:43" s="103" customFormat="1" ht="15" customHeight="1">
      <c r="A873" s="84"/>
      <c r="B873" s="84"/>
      <c r="C873" s="135" t="s">
        <v>28</v>
      </c>
      <c r="D873" s="385" t="s">
        <v>163</v>
      </c>
      <c r="E873" s="385"/>
      <c r="F873" s="385"/>
      <c r="G873" s="385"/>
      <c r="H873" s="385"/>
      <c r="I873" s="385"/>
      <c r="J873" s="385"/>
      <c r="K873" s="385"/>
      <c r="L873" s="385"/>
      <c r="M873" s="385"/>
      <c r="N873" s="312" t="str">
        <f t="shared" si="56"/>
        <v/>
      </c>
      <c r="O873" s="312"/>
      <c r="P873" s="303"/>
      <c r="Q873" s="227"/>
      <c r="R873" s="227"/>
      <c r="S873" s="227"/>
      <c r="T873" s="304"/>
      <c r="U873" s="303"/>
      <c r="V873" s="227"/>
      <c r="W873" s="227"/>
      <c r="X873" s="227"/>
      <c r="Y873" s="304"/>
      <c r="Z873" s="303"/>
      <c r="AA873" s="227"/>
      <c r="AB873" s="227"/>
      <c r="AC873" s="227"/>
      <c r="AD873" s="304"/>
      <c r="AF873" s="171"/>
      <c r="AG873" s="72">
        <f t="shared" si="57"/>
        <v>0</v>
      </c>
      <c r="AH873" s="72">
        <f t="shared" si="58"/>
        <v>0</v>
      </c>
      <c r="AI873" s="72">
        <f t="shared" si="59"/>
        <v>0</v>
      </c>
      <c r="AJ873" s="72">
        <f t="shared" si="60"/>
        <v>0</v>
      </c>
      <c r="AK873" s="72"/>
      <c r="AL873" s="72">
        <f t="shared" si="61"/>
        <v>0</v>
      </c>
      <c r="AM873" s="72"/>
      <c r="AN873" s="103" t="s">
        <v>765</v>
      </c>
      <c r="AO873" s="136">
        <f>IF($AG$869=$AH$869, 0, IF(OR(AND(AO870 =0, AO872 &gt;0), AND(AO870 ="NS", AO871&gt;0), AND(AO870 ="NS", AO871 =0, AO872=0), AND(AO870="NA", AO871&lt;&gt;"NA"), AND(AO870&lt;&gt;"NA", AO871="NA")  ), 1, IF(OR(AND(AO872&gt;=2, AO871&lt;AO870), AND(AO870="NS", AO871=0, AO872&gt;0), AO871&gt;=AO870 ), 0, 1)))</f>
        <v>0</v>
      </c>
      <c r="AP873" s="136">
        <f t="shared" ref="AP873:AQ873" si="62">IF($AG$869=$AH$869, 0, IF(OR(AND(AP870 =0, AP872 &gt;0), AND(AP870 ="NS", AP871&gt;0), AND(AP870 ="NS", AP871 =0, AP872=0), AND(AP870="NA", AP871&lt;&gt;"NA"), AND(AP870&lt;&gt;"NA", AP871="NA")  ), 1, IF(OR(AND(AP872&gt;=2, AP871&lt;AP870), AND(AP870="NS", AP871=0, AP872&gt;0), AP871&gt;=AP870 ), 0, 1)))</f>
        <v>0</v>
      </c>
      <c r="AQ873" s="136">
        <f t="shared" si="62"/>
        <v>0</v>
      </c>
    </row>
    <row r="874" spans="1:43" s="103" customFormat="1" ht="15" customHeight="1">
      <c r="A874" s="84"/>
      <c r="B874" s="84"/>
      <c r="C874" s="135" t="s">
        <v>29</v>
      </c>
      <c r="D874" s="385" t="s">
        <v>164</v>
      </c>
      <c r="E874" s="385"/>
      <c r="F874" s="385"/>
      <c r="G874" s="385"/>
      <c r="H874" s="385"/>
      <c r="I874" s="385"/>
      <c r="J874" s="385"/>
      <c r="K874" s="385"/>
      <c r="L874" s="385"/>
      <c r="M874" s="385"/>
      <c r="N874" s="312" t="str">
        <f t="shared" si="56"/>
        <v/>
      </c>
      <c r="O874" s="312"/>
      <c r="P874" s="303"/>
      <c r="Q874" s="227"/>
      <c r="R874" s="227"/>
      <c r="S874" s="227"/>
      <c r="T874" s="304"/>
      <c r="U874" s="303"/>
      <c r="V874" s="227"/>
      <c r="W874" s="227"/>
      <c r="X874" s="227"/>
      <c r="Y874" s="304"/>
      <c r="Z874" s="303"/>
      <c r="AA874" s="227"/>
      <c r="AB874" s="227"/>
      <c r="AC874" s="227"/>
      <c r="AD874" s="304"/>
      <c r="AF874" s="171"/>
      <c r="AG874" s="72">
        <f t="shared" si="57"/>
        <v>0</v>
      </c>
      <c r="AH874" s="72">
        <f t="shared" si="58"/>
        <v>0</v>
      </c>
      <c r="AI874" s="72">
        <f t="shared" si="59"/>
        <v>0</v>
      </c>
      <c r="AJ874" s="72">
        <f t="shared" si="60"/>
        <v>0</v>
      </c>
      <c r="AK874" s="72"/>
      <c r="AL874" s="72">
        <f t="shared" si="61"/>
        <v>0</v>
      </c>
      <c r="AM874" s="72"/>
      <c r="AQ874" s="115">
        <f>SUM(AO873:AQ873)</f>
        <v>0</v>
      </c>
    </row>
    <row r="875" spans="1:43" s="103" customFormat="1" ht="15" customHeight="1">
      <c r="A875" s="84"/>
      <c r="B875" s="84"/>
      <c r="C875" s="135" t="s">
        <v>30</v>
      </c>
      <c r="D875" s="385" t="s">
        <v>165</v>
      </c>
      <c r="E875" s="385"/>
      <c r="F875" s="385"/>
      <c r="G875" s="385"/>
      <c r="H875" s="385"/>
      <c r="I875" s="385"/>
      <c r="J875" s="385"/>
      <c r="K875" s="385"/>
      <c r="L875" s="385"/>
      <c r="M875" s="385"/>
      <c r="N875" s="312" t="str">
        <f t="shared" si="56"/>
        <v/>
      </c>
      <c r="O875" s="312"/>
      <c r="P875" s="303"/>
      <c r="Q875" s="227"/>
      <c r="R875" s="227"/>
      <c r="S875" s="227"/>
      <c r="T875" s="304"/>
      <c r="U875" s="303"/>
      <c r="V875" s="227"/>
      <c r="W875" s="227"/>
      <c r="X875" s="227"/>
      <c r="Y875" s="304"/>
      <c r="Z875" s="303"/>
      <c r="AA875" s="227"/>
      <c r="AB875" s="227"/>
      <c r="AC875" s="227"/>
      <c r="AD875" s="304"/>
      <c r="AF875" s="171"/>
      <c r="AG875" s="72">
        <f t="shared" si="57"/>
        <v>0</v>
      </c>
      <c r="AH875" s="72">
        <f t="shared" si="58"/>
        <v>0</v>
      </c>
      <c r="AI875" s="72">
        <f t="shared" si="59"/>
        <v>0</v>
      </c>
      <c r="AJ875" s="72">
        <f t="shared" si="60"/>
        <v>0</v>
      </c>
      <c r="AK875" s="72"/>
      <c r="AL875" s="72">
        <f t="shared" si="61"/>
        <v>0</v>
      </c>
      <c r="AM875" s="72"/>
    </row>
    <row r="876" spans="1:43" s="103" customFormat="1" ht="15" customHeight="1">
      <c r="A876" s="84"/>
      <c r="B876" s="84"/>
      <c r="C876" s="135" t="s">
        <v>31</v>
      </c>
      <c r="D876" s="385" t="s">
        <v>180</v>
      </c>
      <c r="E876" s="385"/>
      <c r="F876" s="385"/>
      <c r="G876" s="385"/>
      <c r="H876" s="385"/>
      <c r="I876" s="385"/>
      <c r="J876" s="385"/>
      <c r="K876" s="385"/>
      <c r="L876" s="385"/>
      <c r="M876" s="385"/>
      <c r="N876" s="312" t="str">
        <f t="shared" si="56"/>
        <v/>
      </c>
      <c r="O876" s="312"/>
      <c r="P876" s="303"/>
      <c r="Q876" s="227"/>
      <c r="R876" s="227"/>
      <c r="S876" s="227"/>
      <c r="T876" s="304"/>
      <c r="U876" s="303"/>
      <c r="V876" s="227"/>
      <c r="W876" s="227"/>
      <c r="X876" s="227"/>
      <c r="Y876" s="304"/>
      <c r="Z876" s="303"/>
      <c r="AA876" s="227"/>
      <c r="AB876" s="227"/>
      <c r="AC876" s="227"/>
      <c r="AD876" s="304"/>
      <c r="AF876" s="171"/>
      <c r="AG876" s="72">
        <f t="shared" si="57"/>
        <v>0</v>
      </c>
      <c r="AH876" s="72">
        <f t="shared" si="58"/>
        <v>0</v>
      </c>
      <c r="AI876" s="72">
        <f t="shared" si="59"/>
        <v>0</v>
      </c>
      <c r="AJ876" s="72">
        <f t="shared" si="60"/>
        <v>0</v>
      </c>
      <c r="AK876" s="72"/>
      <c r="AL876" s="72">
        <f t="shared" si="61"/>
        <v>0</v>
      </c>
      <c r="AM876" s="72"/>
    </row>
    <row r="877" spans="1:43" s="103" customFormat="1" ht="15" customHeight="1">
      <c r="A877" s="84"/>
      <c r="B877" s="84"/>
      <c r="C877" s="72"/>
      <c r="D877" s="72"/>
      <c r="E877" s="72"/>
      <c r="F877" s="72"/>
      <c r="G877" s="72"/>
      <c r="H877" s="72"/>
      <c r="I877" s="72"/>
      <c r="J877" s="72"/>
      <c r="K877" s="72"/>
      <c r="O877" s="131" t="s">
        <v>181</v>
      </c>
      <c r="P877" s="408">
        <f>IF(AND(SUM(P871:T876)=0,COUNTIF(P871:T876,"NS")&gt;0),"NS",
IF(AND(SUM(P871:T876)=0,COUNTIF(P871:T876,0)&gt;0),0,
IF(AND(SUM(P871:T876)=0,COUNTIF(P871:T876,"NA")&gt;0),"NA",
SUM(P871:T876))))</f>
        <v>0</v>
      </c>
      <c r="Q877" s="409"/>
      <c r="R877" s="409"/>
      <c r="S877" s="409"/>
      <c r="T877" s="410"/>
      <c r="U877" s="408">
        <f>IF(AND(SUM(U871:Y876)=0,COUNTIF(U871:Y876,"NS")&gt;0),"NS",
IF(AND(SUM(U871:Y876)=0,COUNTIF(U871:Y876,0)&gt;0),0,
IF(AND(SUM(U871:Y876)=0,COUNTIF(U871:Y876,"NA")&gt;0),"NA",
SUM(U871:Y876))))</f>
        <v>0</v>
      </c>
      <c r="V877" s="409"/>
      <c r="W877" s="409"/>
      <c r="X877" s="409"/>
      <c r="Y877" s="410"/>
      <c r="Z877" s="408">
        <f>IF(AND(SUM(Z871:AD876)=0,COUNTIF(Z871:AD876,"NS")&gt;0),"NS",
IF(AND(SUM(Z871:AD876)=0,COUNTIF(Z871:AD876,0)&gt;0),0,
IF(AND(SUM(Z871:AD876)=0,COUNTIF(Z871:AD876,"NA")&gt;0),"NA",
SUM(Z871:AD876))))</f>
        <v>0</v>
      </c>
      <c r="AA877" s="409"/>
      <c r="AB877" s="409"/>
      <c r="AC877" s="409"/>
      <c r="AD877" s="410"/>
      <c r="AF877" s="171"/>
      <c r="AG877" s="72"/>
      <c r="AH877" s="72"/>
      <c r="AI877" s="72"/>
      <c r="AJ877" s="126">
        <f>SUM(AJ871:AJ876)</f>
        <v>0</v>
      </c>
      <c r="AK877" s="72"/>
      <c r="AL877" s="126">
        <f>SUM(AL871:AL876)</f>
        <v>0</v>
      </c>
      <c r="AM877" s="72"/>
    </row>
    <row r="878" spans="1:43" s="103" customFormat="1" ht="15" customHeight="1">
      <c r="A878" s="84"/>
      <c r="B878" s="84"/>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F878" s="171"/>
      <c r="AG878" s="72"/>
      <c r="AH878" s="72"/>
      <c r="AI878" s="72"/>
      <c r="AJ878" s="72"/>
      <c r="AK878" s="72"/>
      <c r="AL878" s="72"/>
      <c r="AM878" s="72"/>
    </row>
    <row r="879" spans="1:43" s="103" customFormat="1" ht="24" customHeight="1">
      <c r="A879" s="84"/>
      <c r="B879" s="84"/>
      <c r="C879" s="285" t="s">
        <v>17</v>
      </c>
      <c r="D879" s="285"/>
      <c r="E879" s="285"/>
      <c r="F879" s="285"/>
      <c r="G879" s="285"/>
      <c r="H879" s="285"/>
      <c r="I879" s="285"/>
      <c r="J879" s="285"/>
      <c r="K879" s="285"/>
      <c r="L879" s="285"/>
      <c r="M879" s="285"/>
      <c r="N879" s="285"/>
      <c r="O879" s="285"/>
      <c r="P879" s="285"/>
      <c r="Q879" s="285"/>
      <c r="R879" s="285"/>
      <c r="S879" s="285"/>
      <c r="T879" s="285"/>
      <c r="U879" s="285"/>
      <c r="V879" s="285"/>
      <c r="W879" s="285"/>
      <c r="X879" s="285"/>
      <c r="Y879" s="285"/>
      <c r="Z879" s="285"/>
      <c r="AA879" s="285"/>
      <c r="AB879" s="285"/>
      <c r="AC879" s="285"/>
      <c r="AD879" s="285"/>
      <c r="AF879" s="171"/>
      <c r="AG879" s="72"/>
      <c r="AH879" s="72"/>
      <c r="AI879" s="72"/>
      <c r="AJ879" s="72"/>
      <c r="AK879" s="72"/>
      <c r="AL879" s="72"/>
      <c r="AM879" s="72"/>
    </row>
    <row r="880" spans="1:43" s="103" customFormat="1" ht="60" customHeight="1">
      <c r="A880" s="84"/>
      <c r="B880" s="84"/>
      <c r="C880" s="339"/>
      <c r="D880" s="339"/>
      <c r="E880" s="339"/>
      <c r="F880" s="339"/>
      <c r="G880" s="339"/>
      <c r="H880" s="339"/>
      <c r="I880" s="339"/>
      <c r="J880" s="339"/>
      <c r="K880" s="339"/>
      <c r="L880" s="339"/>
      <c r="M880" s="339"/>
      <c r="N880" s="339"/>
      <c r="O880" s="339"/>
      <c r="P880" s="339"/>
      <c r="Q880" s="339"/>
      <c r="R880" s="339"/>
      <c r="S880" s="339"/>
      <c r="T880" s="339"/>
      <c r="U880" s="339"/>
      <c r="V880" s="339"/>
      <c r="W880" s="339"/>
      <c r="X880" s="339"/>
      <c r="Y880" s="339"/>
      <c r="Z880" s="339"/>
      <c r="AA880" s="339"/>
      <c r="AB880" s="339"/>
      <c r="AC880" s="339"/>
      <c r="AD880" s="339"/>
      <c r="AF880" s="171"/>
      <c r="AG880" s="72"/>
      <c r="AH880" s="72"/>
      <c r="AI880" s="72"/>
      <c r="AJ880" s="72"/>
      <c r="AK880" s="72"/>
      <c r="AL880" s="72"/>
      <c r="AM880" s="72"/>
    </row>
    <row r="881" spans="1:43" ht="15" customHeight="1"/>
    <row r="882" spans="1:43" ht="15" customHeight="1">
      <c r="B882" s="338" t="str">
        <f>IF(AJ877=0,"","Error: Verificar sumas por fila.")</f>
        <v/>
      </c>
      <c r="C882" s="338"/>
      <c r="D882" s="338"/>
      <c r="E882" s="338"/>
      <c r="F882" s="338"/>
      <c r="G882" s="338"/>
      <c r="H882" s="338"/>
      <c r="I882" s="338"/>
      <c r="J882" s="338"/>
      <c r="K882" s="338"/>
      <c r="L882" s="338"/>
      <c r="M882" s="338"/>
      <c r="N882" s="338"/>
      <c r="O882" s="338"/>
      <c r="P882" s="338"/>
      <c r="Q882" s="338"/>
      <c r="R882" s="338"/>
      <c r="S882" s="338"/>
      <c r="T882" s="338"/>
      <c r="U882" s="338"/>
      <c r="V882" s="338"/>
      <c r="W882" s="338"/>
      <c r="X882" s="338"/>
      <c r="Y882" s="338"/>
      <c r="Z882" s="338"/>
      <c r="AA882" s="338"/>
      <c r="AB882" s="338"/>
      <c r="AC882" s="338"/>
      <c r="AD882" s="338"/>
    </row>
    <row r="883" spans="1:43" ht="15" customHeight="1">
      <c r="B883" s="338" t="str">
        <f>IF(AQ874=0,"","Error: Verificar la consistencia con la pregunta 37.")</f>
        <v/>
      </c>
      <c r="C883" s="338"/>
      <c r="D883" s="338"/>
      <c r="E883" s="338"/>
      <c r="F883" s="338"/>
      <c r="G883" s="338"/>
      <c r="H883" s="338"/>
      <c r="I883" s="338"/>
      <c r="J883" s="338"/>
      <c r="K883" s="338"/>
      <c r="L883" s="338"/>
      <c r="M883" s="338"/>
      <c r="N883" s="338"/>
      <c r="O883" s="338"/>
      <c r="P883" s="338"/>
      <c r="Q883" s="338"/>
      <c r="R883" s="338"/>
      <c r="S883" s="338"/>
      <c r="T883" s="338"/>
      <c r="U883" s="338"/>
      <c r="V883" s="338"/>
      <c r="W883" s="338"/>
      <c r="X883" s="338"/>
      <c r="Y883" s="338"/>
      <c r="Z883" s="338"/>
      <c r="AA883" s="338"/>
      <c r="AB883" s="338"/>
      <c r="AC883" s="338"/>
      <c r="AD883" s="338"/>
    </row>
    <row r="884" spans="1:43" ht="15" customHeight="1">
      <c r="B884" s="279" t="str">
        <f>IF(AL877=0,"","Error: Debe completar toda la información requerida.")</f>
        <v/>
      </c>
      <c r="C884" s="279"/>
      <c r="D884" s="279"/>
      <c r="E884" s="279"/>
      <c r="F884" s="279"/>
      <c r="G884" s="279"/>
      <c r="H884" s="279"/>
      <c r="I884" s="279"/>
      <c r="J884" s="279"/>
      <c r="K884" s="279"/>
      <c r="L884" s="279"/>
      <c r="M884" s="279"/>
      <c r="N884" s="279"/>
      <c r="O884" s="279"/>
      <c r="P884" s="279"/>
      <c r="Q884" s="279"/>
      <c r="R884" s="279"/>
      <c r="S884" s="279"/>
      <c r="T884" s="279"/>
      <c r="U884" s="279"/>
      <c r="V884" s="279"/>
      <c r="W884" s="279"/>
      <c r="X884" s="279"/>
      <c r="Y884" s="279"/>
      <c r="Z884" s="279"/>
      <c r="AA884" s="279"/>
      <c r="AB884" s="279"/>
      <c r="AC884" s="279"/>
      <c r="AD884" s="279"/>
    </row>
    <row r="885" spans="1:43" ht="15" customHeight="1"/>
    <row r="886" spans="1:43" ht="15" customHeight="1"/>
    <row r="887" spans="1:43" s="103" customFormat="1" ht="36" customHeight="1">
      <c r="A887" s="92" t="s">
        <v>372</v>
      </c>
      <c r="B887" s="311" t="s">
        <v>400</v>
      </c>
      <c r="C887" s="311" t="s">
        <v>173</v>
      </c>
      <c r="D887" s="311"/>
      <c r="E887" s="311"/>
      <c r="F887" s="311"/>
      <c r="G887" s="311"/>
      <c r="H887" s="311"/>
      <c r="I887" s="311"/>
      <c r="J887" s="311"/>
      <c r="K887" s="311"/>
      <c r="L887" s="311"/>
      <c r="M887" s="311"/>
      <c r="N887" s="311"/>
      <c r="O887" s="311"/>
      <c r="P887" s="311"/>
      <c r="Q887" s="311"/>
      <c r="R887" s="311"/>
      <c r="S887" s="311"/>
      <c r="T887" s="311"/>
      <c r="U887" s="311"/>
      <c r="V887" s="311"/>
      <c r="W887" s="311"/>
      <c r="X887" s="311"/>
      <c r="Y887" s="311"/>
      <c r="Z887" s="311"/>
      <c r="AA887" s="311"/>
      <c r="AB887" s="311"/>
      <c r="AC887" s="311"/>
      <c r="AD887" s="311"/>
      <c r="AF887" s="171"/>
      <c r="AG887" s="72"/>
      <c r="AH887" s="72"/>
      <c r="AI887" s="72"/>
      <c r="AJ887" s="72"/>
      <c r="AK887" s="72"/>
      <c r="AL887" s="72"/>
      <c r="AM887" s="72"/>
    </row>
    <row r="888" spans="1:43" s="103" customFormat="1" ht="36" customHeight="1">
      <c r="A888" s="84"/>
      <c r="B888" s="84"/>
      <c r="C888" s="285" t="s">
        <v>449</v>
      </c>
      <c r="D888" s="285"/>
      <c r="E888" s="285"/>
      <c r="F888" s="285"/>
      <c r="G888" s="285"/>
      <c r="H888" s="285"/>
      <c r="I888" s="285"/>
      <c r="J888" s="285"/>
      <c r="K888" s="285"/>
      <c r="L888" s="285"/>
      <c r="M888" s="285"/>
      <c r="N888" s="285"/>
      <c r="O888" s="285"/>
      <c r="P888" s="285"/>
      <c r="Q888" s="285"/>
      <c r="R888" s="285"/>
      <c r="S888" s="285"/>
      <c r="T888" s="285"/>
      <c r="U888" s="285"/>
      <c r="V888" s="285"/>
      <c r="W888" s="285"/>
      <c r="X888" s="285"/>
      <c r="Y888" s="285"/>
      <c r="Z888" s="285"/>
      <c r="AA888" s="285"/>
      <c r="AB888" s="285"/>
      <c r="AC888" s="285"/>
      <c r="AD888" s="285"/>
      <c r="AF888" s="171"/>
      <c r="AG888" s="72"/>
      <c r="AH888" s="72"/>
      <c r="AI888" s="72"/>
      <c r="AJ888" s="72"/>
      <c r="AK888" s="72"/>
      <c r="AL888" s="72"/>
      <c r="AM888" s="72"/>
    </row>
    <row r="889" spans="1:43" s="103" customFormat="1" ht="36" customHeight="1">
      <c r="A889" s="84"/>
      <c r="B889" s="84"/>
      <c r="C889" s="285" t="s">
        <v>401</v>
      </c>
      <c r="D889" s="285"/>
      <c r="E889" s="285"/>
      <c r="F889" s="285"/>
      <c r="G889" s="285"/>
      <c r="H889" s="285"/>
      <c r="I889" s="285"/>
      <c r="J889" s="285"/>
      <c r="K889" s="285"/>
      <c r="L889" s="285"/>
      <c r="M889" s="285"/>
      <c r="N889" s="285"/>
      <c r="O889" s="285"/>
      <c r="P889" s="285"/>
      <c r="Q889" s="285"/>
      <c r="R889" s="285"/>
      <c r="S889" s="285"/>
      <c r="T889" s="285"/>
      <c r="U889" s="285"/>
      <c r="V889" s="285"/>
      <c r="W889" s="285"/>
      <c r="X889" s="285"/>
      <c r="Y889" s="285"/>
      <c r="Z889" s="285"/>
      <c r="AA889" s="285"/>
      <c r="AB889" s="285"/>
      <c r="AC889" s="285"/>
      <c r="AD889" s="285"/>
      <c r="AF889" s="171"/>
      <c r="AG889" s="72"/>
      <c r="AH889" s="72"/>
      <c r="AI889" s="72"/>
      <c r="AJ889" s="72"/>
      <c r="AK889" s="72"/>
      <c r="AL889" s="72"/>
      <c r="AM889" s="72"/>
    </row>
    <row r="890" spans="1:43" s="103" customFormat="1" ht="36" customHeight="1">
      <c r="A890" s="84"/>
      <c r="B890" s="84"/>
      <c r="C890" s="285" t="s">
        <v>402</v>
      </c>
      <c r="D890" s="285"/>
      <c r="E890" s="285"/>
      <c r="F890" s="285"/>
      <c r="G890" s="285"/>
      <c r="H890" s="285"/>
      <c r="I890" s="285"/>
      <c r="J890" s="285"/>
      <c r="K890" s="285"/>
      <c r="L890" s="285"/>
      <c r="M890" s="285"/>
      <c r="N890" s="285"/>
      <c r="O890" s="285"/>
      <c r="P890" s="285"/>
      <c r="Q890" s="285"/>
      <c r="R890" s="285"/>
      <c r="S890" s="285"/>
      <c r="T890" s="285"/>
      <c r="U890" s="285"/>
      <c r="V890" s="285"/>
      <c r="W890" s="285"/>
      <c r="X890" s="285"/>
      <c r="Y890" s="285"/>
      <c r="Z890" s="285"/>
      <c r="AA890" s="285"/>
      <c r="AB890" s="285"/>
      <c r="AC890" s="285"/>
      <c r="AD890" s="285"/>
      <c r="AF890" s="171"/>
      <c r="AG890" s="72"/>
      <c r="AH890" s="72"/>
      <c r="AI890" s="72"/>
      <c r="AJ890" s="72"/>
      <c r="AK890" s="72"/>
      <c r="AL890" s="72"/>
      <c r="AM890" s="72"/>
    </row>
    <row r="891" spans="1:43" s="103" customFormat="1" ht="15">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c r="AA891" s="84"/>
      <c r="AB891" s="84"/>
      <c r="AC891" s="84"/>
      <c r="AD891" s="84"/>
      <c r="AF891" s="171"/>
      <c r="AG891" s="72" t="s">
        <v>761</v>
      </c>
      <c r="AH891" s="72" t="s">
        <v>762</v>
      </c>
      <c r="AI891" s="72" t="s">
        <v>776</v>
      </c>
      <c r="AJ891" s="72"/>
      <c r="AK891" s="72"/>
      <c r="AL891" s="72"/>
      <c r="AM891" s="72"/>
    </row>
    <row r="892" spans="1:43" s="103" customFormat="1" ht="24" customHeight="1">
      <c r="A892" s="84"/>
      <c r="B892" s="84"/>
      <c r="C892" s="313" t="s">
        <v>403</v>
      </c>
      <c r="D892" s="313"/>
      <c r="E892" s="313"/>
      <c r="F892" s="313"/>
      <c r="G892" s="313"/>
      <c r="H892" s="313"/>
      <c r="I892" s="313"/>
      <c r="J892" s="313"/>
      <c r="K892" s="313"/>
      <c r="L892" s="313"/>
      <c r="M892" s="313" t="s">
        <v>404</v>
      </c>
      <c r="N892" s="313"/>
      <c r="O892" s="313"/>
      <c r="P892" s="313"/>
      <c r="Q892" s="313"/>
      <c r="R892" s="313"/>
      <c r="S892" s="313"/>
      <c r="T892" s="313"/>
      <c r="U892" s="313"/>
      <c r="V892" s="313"/>
      <c r="W892" s="313"/>
      <c r="X892" s="313"/>
      <c r="Y892" s="313"/>
      <c r="Z892" s="313"/>
      <c r="AA892" s="313"/>
      <c r="AB892" s="313"/>
      <c r="AC892" s="313"/>
      <c r="AD892" s="313"/>
      <c r="AF892" s="171"/>
      <c r="AG892" s="72">
        <f>COUNTBLANK(M894:AD900)</f>
        <v>126</v>
      </c>
      <c r="AH892" s="72">
        <v>126</v>
      </c>
      <c r="AI892" s="72">
        <v>105</v>
      </c>
      <c r="AJ892" s="72"/>
      <c r="AK892" s="72"/>
      <c r="AL892" s="72"/>
      <c r="AM892" s="72"/>
      <c r="AO892" s="103" t="s">
        <v>789</v>
      </c>
    </row>
    <row r="893" spans="1:43" s="103" customFormat="1" ht="15">
      <c r="A893" s="84"/>
      <c r="B893" s="84"/>
      <c r="C893" s="313"/>
      <c r="D893" s="313"/>
      <c r="E893" s="313"/>
      <c r="F893" s="313"/>
      <c r="G893" s="313"/>
      <c r="H893" s="313"/>
      <c r="I893" s="313"/>
      <c r="J893" s="313"/>
      <c r="K893" s="313"/>
      <c r="L893" s="313"/>
      <c r="M893" s="404" t="s">
        <v>177</v>
      </c>
      <c r="N893" s="405"/>
      <c r="O893" s="405"/>
      <c r="P893" s="405"/>
      <c r="Q893" s="405"/>
      <c r="R893" s="405"/>
      <c r="S893" s="406" t="s">
        <v>178</v>
      </c>
      <c r="T893" s="407"/>
      <c r="U893" s="407"/>
      <c r="V893" s="407"/>
      <c r="W893" s="407"/>
      <c r="X893" s="407"/>
      <c r="Y893" s="406" t="s">
        <v>179</v>
      </c>
      <c r="Z893" s="407"/>
      <c r="AA893" s="407"/>
      <c r="AB893" s="407"/>
      <c r="AC893" s="407"/>
      <c r="AD893" s="407"/>
      <c r="AF893" s="171"/>
      <c r="AG893" s="72" t="s">
        <v>177</v>
      </c>
      <c r="AH893" s="72" t="s">
        <v>763</v>
      </c>
      <c r="AI893" s="72" t="s">
        <v>764</v>
      </c>
      <c r="AJ893" s="72" t="s">
        <v>765</v>
      </c>
      <c r="AK893" s="72"/>
      <c r="AL893" s="72" t="s">
        <v>773</v>
      </c>
      <c r="AM893" s="72"/>
      <c r="AO893" s="103" t="s">
        <v>177</v>
      </c>
      <c r="AP893" s="103" t="s">
        <v>178</v>
      </c>
      <c r="AQ893" s="103" t="s">
        <v>179</v>
      </c>
    </row>
    <row r="894" spans="1:43" s="103" customFormat="1" ht="15" customHeight="1">
      <c r="A894" s="84"/>
      <c r="B894" s="84"/>
      <c r="C894" s="134" t="s">
        <v>26</v>
      </c>
      <c r="D894" s="403" t="s">
        <v>188</v>
      </c>
      <c r="E894" s="403"/>
      <c r="F894" s="403"/>
      <c r="G894" s="403"/>
      <c r="H894" s="403"/>
      <c r="I894" s="403"/>
      <c r="J894" s="403"/>
      <c r="K894" s="403"/>
      <c r="L894" s="403"/>
      <c r="M894" s="370"/>
      <c r="N894" s="370"/>
      <c r="O894" s="370"/>
      <c r="P894" s="370"/>
      <c r="Q894" s="370"/>
      <c r="R894" s="370"/>
      <c r="S894" s="370"/>
      <c r="T894" s="370"/>
      <c r="U894" s="370"/>
      <c r="V894" s="370"/>
      <c r="W894" s="370"/>
      <c r="X894" s="370"/>
      <c r="Y894" s="370"/>
      <c r="Z894" s="370"/>
      <c r="AA894" s="370"/>
      <c r="AB894" s="370"/>
      <c r="AC894" s="370"/>
      <c r="AD894" s="370"/>
      <c r="AF894" s="171"/>
      <c r="AG894" s="72">
        <f>M894</f>
        <v>0</v>
      </c>
      <c r="AH894" s="72">
        <f>COUNTIF(S894:AD894,"NS")</f>
        <v>0</v>
      </c>
      <c r="AI894" s="72">
        <f>SUM(S894:AD894)</f>
        <v>0</v>
      </c>
      <c r="AJ894" s="72">
        <f>IF($AG$892=126,0,IF(OR(AND(AG894=0,AH894&gt;0),AND(AG894="NS",AI894&gt;0),AND(AG894="NS",AH894=0,AI894=0)),1,IF(OR(AND(AG894&gt;0,AH894=2),AND(AG894="NS",AH894=2),AND(AG894="NS",AI894=0,AH894&gt;0),AG894=AI894),0,1)))</f>
        <v>0</v>
      </c>
      <c r="AK894" s="72"/>
      <c r="AL894" s="72"/>
      <c r="AM894" s="72"/>
      <c r="AN894" s="103" t="s">
        <v>177</v>
      </c>
      <c r="AO894" s="103">
        <f>P871</f>
        <v>0</v>
      </c>
      <c r="AP894" s="103">
        <f>U871</f>
        <v>0</v>
      </c>
      <c r="AQ894" s="103">
        <f>Z871</f>
        <v>0</v>
      </c>
    </row>
    <row r="895" spans="1:43" s="103" customFormat="1" ht="15" customHeight="1">
      <c r="A895" s="84"/>
      <c r="B895" s="84"/>
      <c r="C895" s="135" t="s">
        <v>27</v>
      </c>
      <c r="D895" s="385" t="s">
        <v>189</v>
      </c>
      <c r="E895" s="385"/>
      <c r="F895" s="385"/>
      <c r="G895" s="385"/>
      <c r="H895" s="385"/>
      <c r="I895" s="385"/>
      <c r="J895" s="385"/>
      <c r="K895" s="385"/>
      <c r="L895" s="385"/>
      <c r="M895" s="370"/>
      <c r="N895" s="370"/>
      <c r="O895" s="370"/>
      <c r="P895" s="370"/>
      <c r="Q895" s="370"/>
      <c r="R895" s="370"/>
      <c r="S895" s="370"/>
      <c r="T895" s="370"/>
      <c r="U895" s="370"/>
      <c r="V895" s="370"/>
      <c r="W895" s="370"/>
      <c r="X895" s="370"/>
      <c r="Y895" s="370"/>
      <c r="Z895" s="370"/>
      <c r="AA895" s="370"/>
      <c r="AB895" s="370"/>
      <c r="AC895" s="370"/>
      <c r="AD895" s="370"/>
      <c r="AF895" s="171"/>
      <c r="AG895" s="72">
        <f t="shared" ref="AG895:AG900" si="63">M895</f>
        <v>0</v>
      </c>
      <c r="AH895" s="72">
        <f t="shared" ref="AH895:AH900" si="64">COUNTIF(S895:AD895,"NS")</f>
        <v>0</v>
      </c>
      <c r="AI895" s="72">
        <f t="shared" ref="AI895:AI900" si="65">SUM(S895:AD895)</f>
        <v>0</v>
      </c>
      <c r="AJ895" s="72">
        <f t="shared" ref="AJ895:AJ899" si="66">IF($AG$892=126,0,IF(OR(AND(AG895=0,AH895&gt;0),AND(AG895="NS",AI895&gt;0),AND(AG895="NS",AH895=0,AI895=0)),1,IF(OR(AND(AG895&gt;0,AH895=2),AND(AG895="NS",AH895=2),AND(AG895="NS",AI895=0,AH895&gt;0),AG895=AI895),0,1)))</f>
        <v>0</v>
      </c>
      <c r="AK895" s="72"/>
      <c r="AL895" s="72"/>
      <c r="AM895" s="72"/>
      <c r="AN895" s="103" t="s">
        <v>764</v>
      </c>
      <c r="AO895" s="103">
        <f>SUM(M894:R900)</f>
        <v>0</v>
      </c>
      <c r="AP895" s="103">
        <f>SUM(S894:X900)</f>
        <v>0</v>
      </c>
      <c r="AQ895" s="103">
        <f>SUM(Y894:AD900)</f>
        <v>0</v>
      </c>
    </row>
    <row r="896" spans="1:43" s="103" customFormat="1" ht="15" customHeight="1">
      <c r="A896" s="84"/>
      <c r="B896" s="84"/>
      <c r="C896" s="135" t="s">
        <v>28</v>
      </c>
      <c r="D896" s="385" t="s">
        <v>190</v>
      </c>
      <c r="E896" s="385"/>
      <c r="F896" s="385"/>
      <c r="G896" s="385"/>
      <c r="H896" s="385"/>
      <c r="I896" s="385"/>
      <c r="J896" s="385"/>
      <c r="K896" s="385"/>
      <c r="L896" s="385"/>
      <c r="M896" s="370"/>
      <c r="N896" s="370"/>
      <c r="O896" s="370"/>
      <c r="P896" s="370"/>
      <c r="Q896" s="370"/>
      <c r="R896" s="370"/>
      <c r="S896" s="370"/>
      <c r="T896" s="370"/>
      <c r="U896" s="370"/>
      <c r="V896" s="370"/>
      <c r="W896" s="370"/>
      <c r="X896" s="370"/>
      <c r="Y896" s="370"/>
      <c r="Z896" s="370"/>
      <c r="AA896" s="370"/>
      <c r="AB896" s="370"/>
      <c r="AC896" s="370"/>
      <c r="AD896" s="370"/>
      <c r="AF896" s="171"/>
      <c r="AG896" s="72">
        <f t="shared" si="63"/>
        <v>0</v>
      </c>
      <c r="AH896" s="72">
        <f t="shared" si="64"/>
        <v>0</v>
      </c>
      <c r="AI896" s="72">
        <f t="shared" si="65"/>
        <v>0</v>
      </c>
      <c r="AJ896" s="72">
        <f t="shared" si="66"/>
        <v>0</v>
      </c>
      <c r="AK896" s="72"/>
      <c r="AL896" s="72"/>
      <c r="AM896" s="72"/>
      <c r="AN896" s="103" t="s">
        <v>763</v>
      </c>
      <c r="AO896" s="103">
        <f>COUNTIF(M894:R900,"NS")</f>
        <v>0</v>
      </c>
      <c r="AP896" s="103">
        <f>COUNTIF(S894:X900,"NS")</f>
        <v>0</v>
      </c>
      <c r="AQ896" s="103">
        <f>COUNTIF(Y894:AD900,"NS")</f>
        <v>0</v>
      </c>
    </row>
    <row r="897" spans="1:43" s="103" customFormat="1" ht="15" customHeight="1">
      <c r="A897" s="84"/>
      <c r="B897" s="84"/>
      <c r="C897" s="135" t="s">
        <v>29</v>
      </c>
      <c r="D897" s="385" t="s">
        <v>191</v>
      </c>
      <c r="E897" s="385"/>
      <c r="F897" s="385"/>
      <c r="G897" s="385"/>
      <c r="H897" s="385"/>
      <c r="I897" s="385"/>
      <c r="J897" s="385"/>
      <c r="K897" s="385"/>
      <c r="L897" s="385"/>
      <c r="M897" s="370"/>
      <c r="N897" s="370"/>
      <c r="O897" s="370"/>
      <c r="P897" s="370"/>
      <c r="Q897" s="370"/>
      <c r="R897" s="370"/>
      <c r="S897" s="370"/>
      <c r="T897" s="370"/>
      <c r="U897" s="370"/>
      <c r="V897" s="370"/>
      <c r="W897" s="370"/>
      <c r="X897" s="370"/>
      <c r="Y897" s="370"/>
      <c r="Z897" s="370"/>
      <c r="AA897" s="370"/>
      <c r="AB897" s="370"/>
      <c r="AC897" s="370"/>
      <c r="AD897" s="370"/>
      <c r="AF897" s="171"/>
      <c r="AG897" s="72">
        <f t="shared" si="63"/>
        <v>0</v>
      </c>
      <c r="AH897" s="72">
        <f t="shared" si="64"/>
        <v>0</v>
      </c>
      <c r="AI897" s="72">
        <f t="shared" si="65"/>
        <v>0</v>
      </c>
      <c r="AJ897" s="72">
        <f t="shared" si="66"/>
        <v>0</v>
      </c>
      <c r="AK897" s="72"/>
      <c r="AL897" s="72"/>
      <c r="AM897" s="72"/>
      <c r="AN897" s="103" t="s">
        <v>765</v>
      </c>
      <c r="AO897" s="136">
        <f>IF($AG$892=$AH$892, 0, IF(OR(AND(AO894 =0, AO896 &gt;0), AND(AO894 ="NS", AO895&gt;0), AND(AO894 ="NS", AO895 =0, AO896=0), AND(AO894="NA", AO895&lt;&gt;"NA"), AND(AO894&lt;&gt;"NA", AO895="NA")  ), 1, IF(OR(AND(AO896&gt;=2, AO895&lt;AO894), AND(AO894="NS", AO895=0, AO896&gt;0), AO895&gt;=AO894 ), 0, 1)))</f>
        <v>0</v>
      </c>
      <c r="AP897" s="136">
        <f t="shared" ref="AP897:AQ897" si="67">IF($AG$892=$AH$892, 0, IF(OR(AND(AP894 =0, AP896 &gt;0), AND(AP894 ="NS", AP895&gt;0), AND(AP894 ="NS", AP895 =0, AP896=0), AND(AP894="NA", AP895&lt;&gt;"NA"), AND(AP894&lt;&gt;"NA", AP895="NA")  ), 1, IF(OR(AND(AP896&gt;=2, AP895&lt;AP894), AND(AP894="NS", AP895=0, AP896&gt;0), AP895&gt;=AP894 ), 0, 1)))</f>
        <v>0</v>
      </c>
      <c r="AQ897" s="136">
        <f t="shared" si="67"/>
        <v>0</v>
      </c>
    </row>
    <row r="898" spans="1:43" s="103" customFormat="1" ht="24" customHeight="1">
      <c r="A898" s="84"/>
      <c r="B898" s="84"/>
      <c r="C898" s="135" t="s">
        <v>30</v>
      </c>
      <c r="D898" s="385" t="s">
        <v>192</v>
      </c>
      <c r="E898" s="385"/>
      <c r="F898" s="385"/>
      <c r="G898" s="385"/>
      <c r="H898" s="385"/>
      <c r="I898" s="385"/>
      <c r="J898" s="385"/>
      <c r="K898" s="385"/>
      <c r="L898" s="385"/>
      <c r="M898" s="370"/>
      <c r="N898" s="370"/>
      <c r="O898" s="370"/>
      <c r="P898" s="370"/>
      <c r="Q898" s="370"/>
      <c r="R898" s="370"/>
      <c r="S898" s="370"/>
      <c r="T898" s="370"/>
      <c r="U898" s="370"/>
      <c r="V898" s="370"/>
      <c r="W898" s="370"/>
      <c r="X898" s="370"/>
      <c r="Y898" s="370"/>
      <c r="Z898" s="370"/>
      <c r="AA898" s="370"/>
      <c r="AB898" s="370"/>
      <c r="AC898" s="370"/>
      <c r="AD898" s="370"/>
      <c r="AF898" s="171"/>
      <c r="AG898" s="72">
        <f t="shared" si="63"/>
        <v>0</v>
      </c>
      <c r="AH898" s="72">
        <f t="shared" si="64"/>
        <v>0</v>
      </c>
      <c r="AI898" s="72">
        <f t="shared" si="65"/>
        <v>0</v>
      </c>
      <c r="AJ898" s="72">
        <f t="shared" si="66"/>
        <v>0</v>
      </c>
      <c r="AK898" s="72"/>
      <c r="AL898" s="72"/>
      <c r="AM898" s="72"/>
      <c r="AQ898" s="115">
        <f>SUM(AO897:AQ897)</f>
        <v>0</v>
      </c>
    </row>
    <row r="899" spans="1:43" s="103" customFormat="1" ht="24" customHeight="1">
      <c r="A899" s="84"/>
      <c r="B899" s="84"/>
      <c r="C899" s="135" t="s">
        <v>31</v>
      </c>
      <c r="D899" s="385" t="s">
        <v>193</v>
      </c>
      <c r="E899" s="385"/>
      <c r="F899" s="385"/>
      <c r="G899" s="385"/>
      <c r="H899" s="385"/>
      <c r="I899" s="385"/>
      <c r="J899" s="385"/>
      <c r="K899" s="385"/>
      <c r="L899" s="385"/>
      <c r="M899" s="370"/>
      <c r="N899" s="370"/>
      <c r="O899" s="370"/>
      <c r="P899" s="370"/>
      <c r="Q899" s="370"/>
      <c r="R899" s="370"/>
      <c r="S899" s="370"/>
      <c r="T899" s="370"/>
      <c r="U899" s="370"/>
      <c r="V899" s="370"/>
      <c r="W899" s="370"/>
      <c r="X899" s="370"/>
      <c r="Y899" s="370"/>
      <c r="Z899" s="370"/>
      <c r="AA899" s="370"/>
      <c r="AB899" s="370"/>
      <c r="AC899" s="370"/>
      <c r="AD899" s="370"/>
      <c r="AF899" s="171"/>
      <c r="AG899" s="72">
        <f t="shared" si="63"/>
        <v>0</v>
      </c>
      <c r="AH899" s="72">
        <f t="shared" si="64"/>
        <v>0</v>
      </c>
      <c r="AI899" s="72">
        <f t="shared" si="65"/>
        <v>0</v>
      </c>
      <c r="AJ899" s="72">
        <f t="shared" si="66"/>
        <v>0</v>
      </c>
      <c r="AK899" s="72"/>
      <c r="AL899" s="72"/>
      <c r="AM899" s="72"/>
    </row>
    <row r="900" spans="1:43" s="103" customFormat="1" ht="24" customHeight="1">
      <c r="A900" s="84"/>
      <c r="B900" s="84"/>
      <c r="C900" s="135" t="s">
        <v>32</v>
      </c>
      <c r="D900" s="385" t="s">
        <v>405</v>
      </c>
      <c r="E900" s="385"/>
      <c r="F900" s="385"/>
      <c r="G900" s="385"/>
      <c r="H900" s="385"/>
      <c r="I900" s="385"/>
      <c r="J900" s="385"/>
      <c r="K900" s="385"/>
      <c r="L900" s="385"/>
      <c r="M900" s="370"/>
      <c r="N900" s="370"/>
      <c r="O900" s="370"/>
      <c r="P900" s="370"/>
      <c r="Q900" s="370"/>
      <c r="R900" s="370"/>
      <c r="S900" s="370"/>
      <c r="T900" s="370"/>
      <c r="U900" s="370"/>
      <c r="V900" s="370"/>
      <c r="W900" s="370"/>
      <c r="X900" s="370"/>
      <c r="Y900" s="370"/>
      <c r="Z900" s="370"/>
      <c r="AA900" s="370"/>
      <c r="AB900" s="370"/>
      <c r="AC900" s="370"/>
      <c r="AD900" s="370"/>
      <c r="AF900" s="171"/>
      <c r="AG900" s="72">
        <f t="shared" si="63"/>
        <v>0</v>
      </c>
      <c r="AH900" s="72">
        <f t="shared" si="64"/>
        <v>0</v>
      </c>
      <c r="AI900" s="72">
        <f t="shared" si="65"/>
        <v>0</v>
      </c>
      <c r="AJ900" s="72">
        <f>IF($AG$892=126,0,IF(OR(AND(AG900=0,AH900&gt;0),AND(AG900="NS",AI900&gt;0),AND(AG900="NS",AH900=0,AI900=0)),1,IF(OR(AND(AG900&gt;0,AH900=2),AND(AG900="NS",AH900=2),AND(AG900="NS",AI900=0,AH900&gt;0),AG900=AI900,COUNTIF(M900:AD900, "NA")=3),0,1)))</f>
        <v>0</v>
      </c>
      <c r="AK900" s="72"/>
      <c r="AL900" s="72">
        <f>IF(M900="",0,IF(M900="na",0,IF(AND(SUM(M900:AD900)&gt;=0,H903=""),1,0)))</f>
        <v>0</v>
      </c>
      <c r="AM900" s="72"/>
    </row>
    <row r="901" spans="1:43" s="103" customFormat="1" ht="15">
      <c r="A901" s="84"/>
      <c r="B901" s="84"/>
      <c r="C901" s="72"/>
      <c r="D901" s="72"/>
      <c r="E901" s="72"/>
      <c r="F901" s="72"/>
      <c r="G901" s="72"/>
      <c r="H901" s="72"/>
      <c r="I901" s="72"/>
      <c r="J901" s="72"/>
      <c r="K901" s="72"/>
      <c r="L901" s="131" t="s">
        <v>181</v>
      </c>
      <c r="M901" s="312">
        <f>IF(AND(SUM(M894:R900)=0,COUNTIF(M894:R900,"NS")&gt;0),"NS",
IF(AND(SUM(M894:R900)=0,COUNTIF(M894:R900,0)&gt;0),0,
IF(AND(SUM(M894:R900)=0,COUNTIF(M894:R900,"NA")&gt;0),"NA",
SUM(M894:R900))))</f>
        <v>0</v>
      </c>
      <c r="N901" s="312"/>
      <c r="O901" s="312"/>
      <c r="P901" s="312"/>
      <c r="Q901" s="312"/>
      <c r="R901" s="312"/>
      <c r="S901" s="312">
        <f>IF(AND(SUM(S894:X900)=0,COUNTIF(S894:X900,"NS")&gt;0),"NS",
IF(AND(SUM(S894:X900)=0,COUNTIF(S894:X900,0)&gt;0),0,
IF(AND(SUM(S894:X900)=0,COUNTIF(S894:X900,"NA")&gt;0),"NA",
SUM(S894:X900))))</f>
        <v>0</v>
      </c>
      <c r="T901" s="312"/>
      <c r="U901" s="312"/>
      <c r="V901" s="312"/>
      <c r="W901" s="312"/>
      <c r="X901" s="312"/>
      <c r="Y901" s="312">
        <f>IF(AND(SUM(Y894:AD900)=0,COUNTIF(Y894:AD900,"NS")&gt;0),"NS",
IF(AND(SUM(Y894:AD900)=0,COUNTIF(Y894:AD900,0)&gt;0),0,
IF(AND(SUM(Y894:AD900)=0,COUNTIF(Y894:AD900,"NA")&gt;0),"NA",
SUM(Y894:AD900))))</f>
        <v>0</v>
      </c>
      <c r="Z901" s="312"/>
      <c r="AA901" s="312"/>
      <c r="AB901" s="312"/>
      <c r="AC901" s="312"/>
      <c r="AD901" s="312"/>
      <c r="AF901" s="171"/>
      <c r="AG901" s="72"/>
      <c r="AH901" s="72"/>
      <c r="AI901" s="72"/>
      <c r="AJ901" s="126">
        <f>SUM(AJ894:AJ900)</f>
        <v>0</v>
      </c>
      <c r="AK901" s="72"/>
      <c r="AL901" s="126">
        <f>SUM(AL894:AL900)</f>
        <v>0</v>
      </c>
      <c r="AM901" s="72"/>
    </row>
    <row r="902" spans="1:43" s="103" customFormat="1" ht="15">
      <c r="A902" s="84"/>
      <c r="B902" s="84"/>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F902" s="171"/>
      <c r="AG902" s="72"/>
      <c r="AH902" s="72"/>
      <c r="AI902" s="72"/>
      <c r="AJ902" s="72"/>
      <c r="AK902" s="72"/>
      <c r="AL902" s="72"/>
      <c r="AM902" s="72"/>
    </row>
    <row r="903" spans="1:43" s="103" customFormat="1" ht="45" customHeight="1">
      <c r="A903" s="84"/>
      <c r="B903" s="84"/>
      <c r="C903" s="337" t="s">
        <v>406</v>
      </c>
      <c r="D903" s="337"/>
      <c r="E903" s="337"/>
      <c r="F903" s="337"/>
      <c r="G903" s="337"/>
      <c r="H903" s="303"/>
      <c r="I903" s="227"/>
      <c r="J903" s="227"/>
      <c r="K903" s="227"/>
      <c r="L903" s="227"/>
      <c r="M903" s="227"/>
      <c r="N903" s="227"/>
      <c r="O903" s="227"/>
      <c r="P903" s="227"/>
      <c r="Q903" s="227"/>
      <c r="R903" s="227"/>
      <c r="S903" s="227"/>
      <c r="T903" s="227"/>
      <c r="U903" s="227"/>
      <c r="V903" s="227"/>
      <c r="W903" s="227"/>
      <c r="X903" s="227"/>
      <c r="Y903" s="227"/>
      <c r="Z903" s="227"/>
      <c r="AA903" s="227"/>
      <c r="AB903" s="227"/>
      <c r="AC903" s="227"/>
      <c r="AD903" s="304"/>
      <c r="AF903" s="171"/>
      <c r="AG903" s="72"/>
      <c r="AH903" s="72"/>
      <c r="AI903" s="72"/>
      <c r="AJ903" s="72"/>
      <c r="AK903" s="72"/>
      <c r="AL903" s="72"/>
      <c r="AM903" s="72"/>
    </row>
    <row r="904" spans="1:43" s="103" customFormat="1" ht="15">
      <c r="A904" s="84"/>
      <c r="B904" s="84"/>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F904" s="171"/>
      <c r="AG904" s="72"/>
      <c r="AH904" s="72"/>
      <c r="AI904" s="72"/>
      <c r="AJ904" s="72"/>
      <c r="AK904" s="72"/>
      <c r="AL904" s="72"/>
      <c r="AM904" s="72"/>
    </row>
    <row r="905" spans="1:43" s="103" customFormat="1" ht="24" customHeight="1">
      <c r="A905" s="84"/>
      <c r="B905" s="84"/>
      <c r="C905" s="285" t="s">
        <v>17</v>
      </c>
      <c r="D905" s="285"/>
      <c r="E905" s="285"/>
      <c r="F905" s="285"/>
      <c r="G905" s="285"/>
      <c r="H905" s="285"/>
      <c r="I905" s="285"/>
      <c r="J905" s="285"/>
      <c r="K905" s="285"/>
      <c r="L905" s="285"/>
      <c r="M905" s="285"/>
      <c r="N905" s="285"/>
      <c r="O905" s="285"/>
      <c r="P905" s="285"/>
      <c r="Q905" s="285"/>
      <c r="R905" s="285"/>
      <c r="S905" s="285"/>
      <c r="T905" s="285"/>
      <c r="U905" s="285"/>
      <c r="V905" s="285"/>
      <c r="W905" s="285"/>
      <c r="X905" s="285"/>
      <c r="Y905" s="285"/>
      <c r="Z905" s="285"/>
      <c r="AA905" s="285"/>
      <c r="AB905" s="285"/>
      <c r="AC905" s="285"/>
      <c r="AD905" s="285"/>
      <c r="AF905" s="171"/>
      <c r="AG905" s="72"/>
      <c r="AH905" s="72"/>
      <c r="AI905" s="72"/>
      <c r="AJ905" s="72"/>
      <c r="AK905" s="72"/>
      <c r="AL905" s="72"/>
      <c r="AM905" s="72"/>
    </row>
    <row r="906" spans="1:43" s="103" customFormat="1" ht="60" customHeight="1">
      <c r="A906" s="84"/>
      <c r="B906" s="84"/>
      <c r="C906" s="339"/>
      <c r="D906" s="339"/>
      <c r="E906" s="339"/>
      <c r="F906" s="339"/>
      <c r="G906" s="339"/>
      <c r="H906" s="339"/>
      <c r="I906" s="339"/>
      <c r="J906" s="339"/>
      <c r="K906" s="339"/>
      <c r="L906" s="339"/>
      <c r="M906" s="339"/>
      <c r="N906" s="339"/>
      <c r="O906" s="339"/>
      <c r="P906" s="339"/>
      <c r="Q906" s="339"/>
      <c r="R906" s="339"/>
      <c r="S906" s="339"/>
      <c r="T906" s="339"/>
      <c r="U906" s="339"/>
      <c r="V906" s="339"/>
      <c r="W906" s="339"/>
      <c r="X906" s="339"/>
      <c r="Y906" s="339"/>
      <c r="Z906" s="339"/>
      <c r="AA906" s="339"/>
      <c r="AB906" s="339"/>
      <c r="AC906" s="339"/>
      <c r="AD906" s="339"/>
      <c r="AF906" s="171"/>
      <c r="AG906" s="72"/>
      <c r="AH906" s="72"/>
      <c r="AI906" s="72"/>
      <c r="AJ906" s="72"/>
      <c r="AK906" s="72"/>
      <c r="AL906" s="72"/>
      <c r="AM906" s="72"/>
    </row>
    <row r="907" spans="1:43" ht="15" customHeight="1"/>
    <row r="908" spans="1:43" ht="15" customHeight="1">
      <c r="B908" s="338" t="str">
        <f>IF(AJ901=0,"","Error: Verificar sumas por fila.")</f>
        <v/>
      </c>
      <c r="C908" s="338"/>
      <c r="D908" s="338"/>
      <c r="E908" s="338"/>
      <c r="F908" s="338"/>
      <c r="G908" s="338"/>
      <c r="H908" s="338"/>
      <c r="I908" s="338"/>
      <c r="J908" s="338"/>
      <c r="K908" s="338"/>
      <c r="L908" s="338"/>
      <c r="M908" s="338"/>
      <c r="N908" s="338"/>
      <c r="O908" s="338"/>
      <c r="P908" s="338"/>
      <c r="Q908" s="338"/>
      <c r="R908" s="338"/>
      <c r="S908" s="338"/>
      <c r="T908" s="338"/>
      <c r="U908" s="338"/>
      <c r="V908" s="338"/>
      <c r="W908" s="338"/>
      <c r="X908" s="338"/>
      <c r="Y908" s="338"/>
      <c r="Z908" s="338"/>
      <c r="AA908" s="338"/>
      <c r="AB908" s="338"/>
      <c r="AC908" s="338"/>
      <c r="AD908" s="338"/>
    </row>
    <row r="909" spans="1:43" ht="15" customHeight="1">
      <c r="B909" s="338" t="str">
        <f>IF(AQ898=0,"","Error: Verificar la consistencia con la pregunta 38.")</f>
        <v/>
      </c>
      <c r="C909" s="338"/>
      <c r="D909" s="338"/>
      <c r="E909" s="338"/>
      <c r="F909" s="338"/>
      <c r="G909" s="338"/>
      <c r="H909" s="338"/>
      <c r="I909" s="338"/>
      <c r="J909" s="338"/>
      <c r="K909" s="338"/>
      <c r="L909" s="338"/>
      <c r="M909" s="338"/>
      <c r="N909" s="338"/>
      <c r="O909" s="338"/>
      <c r="P909" s="338"/>
      <c r="Q909" s="338"/>
      <c r="R909" s="338"/>
      <c r="S909" s="338"/>
      <c r="T909" s="338"/>
      <c r="U909" s="338"/>
      <c r="V909" s="338"/>
      <c r="W909" s="338"/>
      <c r="X909" s="338"/>
      <c r="Y909" s="338"/>
      <c r="Z909" s="338"/>
      <c r="AA909" s="338"/>
      <c r="AB909" s="338"/>
      <c r="AC909" s="338"/>
      <c r="AD909" s="338"/>
    </row>
    <row r="910" spans="1:43" ht="15" customHeight="1">
      <c r="B910" s="338" t="str">
        <f>IF(AL901=0,"","Error: Debe especificar el otro tipo de servicio en materia  laboral.")</f>
        <v/>
      </c>
      <c r="C910" s="338"/>
      <c r="D910" s="338"/>
      <c r="E910" s="338"/>
      <c r="F910" s="338"/>
      <c r="G910" s="338"/>
      <c r="H910" s="338"/>
      <c r="I910" s="338"/>
      <c r="J910" s="338"/>
      <c r="K910" s="338"/>
      <c r="L910" s="338"/>
      <c r="M910" s="338"/>
      <c r="N910" s="338"/>
      <c r="O910" s="338"/>
      <c r="P910" s="338"/>
      <c r="Q910" s="338"/>
      <c r="R910" s="338"/>
      <c r="S910" s="338"/>
      <c r="T910" s="338"/>
      <c r="U910" s="338"/>
      <c r="V910" s="338"/>
      <c r="W910" s="338"/>
      <c r="X910" s="338"/>
      <c r="Y910" s="338"/>
      <c r="Z910" s="338"/>
      <c r="AA910" s="338"/>
      <c r="AB910" s="338"/>
      <c r="AC910" s="338"/>
      <c r="AD910" s="338"/>
    </row>
    <row r="911" spans="1:43" ht="15" customHeight="1">
      <c r="B911" s="279" t="str">
        <f>IF(OR(AG892=AH892,AG892=AI892),"","Error: Debe completar toda la información requerida.")</f>
        <v/>
      </c>
      <c r="C911" s="279"/>
      <c r="D911" s="279"/>
      <c r="E911" s="279"/>
      <c r="F911" s="279"/>
      <c r="G911" s="279"/>
      <c r="H911" s="279"/>
      <c r="I911" s="279"/>
      <c r="J911" s="279"/>
      <c r="K911" s="279"/>
      <c r="L911" s="279"/>
      <c r="M911" s="279"/>
      <c r="N911" s="279"/>
      <c r="O911" s="279"/>
      <c r="P911" s="279"/>
      <c r="Q911" s="279"/>
      <c r="R911" s="279"/>
      <c r="S911" s="279"/>
      <c r="T911" s="279"/>
      <c r="U911" s="279"/>
      <c r="V911" s="279"/>
      <c r="W911" s="279"/>
      <c r="X911" s="279"/>
      <c r="Y911" s="279"/>
      <c r="Z911" s="279"/>
      <c r="AA911" s="279"/>
      <c r="AB911" s="279"/>
      <c r="AC911" s="279"/>
      <c r="AD911" s="279"/>
    </row>
    <row r="912" spans="1:43" ht="15" customHeight="1"/>
    <row r="913" spans="1:43" s="103" customFormat="1" ht="36" customHeight="1">
      <c r="A913" s="92" t="s">
        <v>373</v>
      </c>
      <c r="B913" s="311" t="s">
        <v>452</v>
      </c>
      <c r="C913" s="311" t="s">
        <v>173</v>
      </c>
      <c r="D913" s="311"/>
      <c r="E913" s="311"/>
      <c r="F913" s="311"/>
      <c r="G913" s="311"/>
      <c r="H913" s="311"/>
      <c r="I913" s="311"/>
      <c r="J913" s="311"/>
      <c r="K913" s="311"/>
      <c r="L913" s="311"/>
      <c r="M913" s="311"/>
      <c r="N913" s="311"/>
      <c r="O913" s="311"/>
      <c r="P913" s="311"/>
      <c r="Q913" s="311"/>
      <c r="R913" s="311"/>
      <c r="S913" s="311"/>
      <c r="T913" s="311"/>
      <c r="U913" s="311"/>
      <c r="V913" s="311"/>
      <c r="W913" s="311"/>
      <c r="X913" s="311"/>
      <c r="Y913" s="311"/>
      <c r="Z913" s="311"/>
      <c r="AA913" s="311"/>
      <c r="AB913" s="311"/>
      <c r="AC913" s="311"/>
      <c r="AD913" s="311"/>
      <c r="AF913" s="171"/>
      <c r="AG913" s="72"/>
      <c r="AH913" s="72"/>
      <c r="AI913" s="72"/>
      <c r="AJ913" s="72"/>
      <c r="AK913" s="72"/>
      <c r="AL913" s="72"/>
      <c r="AM913" s="72"/>
    </row>
    <row r="914" spans="1:43" s="103" customFormat="1" ht="36" customHeight="1">
      <c r="A914" s="84"/>
      <c r="B914" s="84"/>
      <c r="C914" s="285" t="s">
        <v>450</v>
      </c>
      <c r="D914" s="285"/>
      <c r="E914" s="285"/>
      <c r="F914" s="285"/>
      <c r="G914" s="285"/>
      <c r="H914" s="285"/>
      <c r="I914" s="285"/>
      <c r="J914" s="285"/>
      <c r="K914" s="285"/>
      <c r="L914" s="285"/>
      <c r="M914" s="285"/>
      <c r="N914" s="285"/>
      <c r="O914" s="285"/>
      <c r="P914" s="285"/>
      <c r="Q914" s="285"/>
      <c r="R914" s="285"/>
      <c r="S914" s="285"/>
      <c r="T914" s="285"/>
      <c r="U914" s="285"/>
      <c r="V914" s="285"/>
      <c r="W914" s="285"/>
      <c r="X914" s="285"/>
      <c r="Y914" s="285"/>
      <c r="Z914" s="285"/>
      <c r="AA914" s="285"/>
      <c r="AB914" s="285"/>
      <c r="AC914" s="285"/>
      <c r="AD914" s="285"/>
      <c r="AF914" s="171"/>
      <c r="AG914" s="72"/>
      <c r="AH914" s="72"/>
      <c r="AI914" s="72"/>
      <c r="AJ914" s="72"/>
      <c r="AK914" s="72"/>
      <c r="AL914" s="72"/>
      <c r="AM914" s="72"/>
    </row>
    <row r="915" spans="1:43" s="103" customFormat="1" ht="36" customHeight="1">
      <c r="A915" s="84"/>
      <c r="B915" s="84"/>
      <c r="C915" s="285" t="s">
        <v>451</v>
      </c>
      <c r="D915" s="285"/>
      <c r="E915" s="285"/>
      <c r="F915" s="285"/>
      <c r="G915" s="285"/>
      <c r="H915" s="285"/>
      <c r="I915" s="285"/>
      <c r="J915" s="285"/>
      <c r="K915" s="285"/>
      <c r="L915" s="285"/>
      <c r="M915" s="285"/>
      <c r="N915" s="285"/>
      <c r="O915" s="285"/>
      <c r="P915" s="285"/>
      <c r="Q915" s="285"/>
      <c r="R915" s="285"/>
      <c r="S915" s="285"/>
      <c r="T915" s="285"/>
      <c r="U915" s="285"/>
      <c r="V915" s="285"/>
      <c r="W915" s="285"/>
      <c r="X915" s="285"/>
      <c r="Y915" s="285"/>
      <c r="Z915" s="285"/>
      <c r="AA915" s="285"/>
      <c r="AB915" s="285"/>
      <c r="AC915" s="285"/>
      <c r="AD915" s="285"/>
      <c r="AF915" s="171"/>
      <c r="AG915" s="72"/>
      <c r="AH915" s="72"/>
      <c r="AI915" s="72"/>
      <c r="AJ915" s="72"/>
      <c r="AK915" s="72"/>
      <c r="AL915" s="72"/>
      <c r="AM915" s="72"/>
    </row>
    <row r="916" spans="1:43" s="103" customFormat="1" ht="36" customHeight="1">
      <c r="A916" s="84"/>
      <c r="B916" s="84"/>
      <c r="C916" s="285" t="s">
        <v>407</v>
      </c>
      <c r="D916" s="285"/>
      <c r="E916" s="285"/>
      <c r="F916" s="285"/>
      <c r="G916" s="285"/>
      <c r="H916" s="285"/>
      <c r="I916" s="285"/>
      <c r="J916" s="285"/>
      <c r="K916" s="285"/>
      <c r="L916" s="285"/>
      <c r="M916" s="285"/>
      <c r="N916" s="285"/>
      <c r="O916" s="285"/>
      <c r="P916" s="285"/>
      <c r="Q916" s="285"/>
      <c r="R916" s="285"/>
      <c r="S916" s="285"/>
      <c r="T916" s="285"/>
      <c r="U916" s="285"/>
      <c r="V916" s="285"/>
      <c r="W916" s="285"/>
      <c r="X916" s="285"/>
      <c r="Y916" s="285"/>
      <c r="Z916" s="285"/>
      <c r="AA916" s="285"/>
      <c r="AB916" s="285"/>
      <c r="AC916" s="285"/>
      <c r="AD916" s="285"/>
      <c r="AF916" s="171"/>
      <c r="AG916" s="72"/>
      <c r="AH916" s="72"/>
      <c r="AI916" s="72"/>
      <c r="AJ916" s="72"/>
      <c r="AK916" s="72"/>
      <c r="AL916" s="72"/>
      <c r="AM916" s="72"/>
    </row>
    <row r="917" spans="1:43" s="103" customFormat="1" ht="15">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c r="AA917" s="84"/>
      <c r="AB917" s="84"/>
      <c r="AC917" s="84"/>
      <c r="AD917" s="84"/>
      <c r="AF917" s="171"/>
      <c r="AG917" s="72" t="s">
        <v>761</v>
      </c>
      <c r="AH917" s="72" t="s">
        <v>762</v>
      </c>
      <c r="AI917" s="72" t="s">
        <v>776</v>
      </c>
      <c r="AJ917" s="72"/>
      <c r="AK917" s="72"/>
      <c r="AL917" s="72"/>
      <c r="AM917" s="72"/>
    </row>
    <row r="918" spans="1:43" s="103" customFormat="1" ht="24" customHeight="1">
      <c r="A918" s="84"/>
      <c r="B918" s="84"/>
      <c r="C918" s="313" t="s">
        <v>408</v>
      </c>
      <c r="D918" s="313"/>
      <c r="E918" s="313"/>
      <c r="F918" s="313"/>
      <c r="G918" s="313"/>
      <c r="H918" s="313"/>
      <c r="I918" s="313"/>
      <c r="J918" s="313"/>
      <c r="K918" s="313"/>
      <c r="L918" s="313"/>
      <c r="M918" s="313" t="s">
        <v>409</v>
      </c>
      <c r="N918" s="313"/>
      <c r="O918" s="313"/>
      <c r="P918" s="313"/>
      <c r="Q918" s="313"/>
      <c r="R918" s="313"/>
      <c r="S918" s="313"/>
      <c r="T918" s="313"/>
      <c r="U918" s="313"/>
      <c r="V918" s="313"/>
      <c r="W918" s="313"/>
      <c r="X918" s="313"/>
      <c r="Y918" s="313"/>
      <c r="Z918" s="313"/>
      <c r="AA918" s="313"/>
      <c r="AB918" s="313"/>
      <c r="AC918" s="313"/>
      <c r="AD918" s="313"/>
      <c r="AF918" s="171"/>
      <c r="AG918" s="72">
        <f>COUNTBLANK(M920:AD931)</f>
        <v>216</v>
      </c>
      <c r="AH918" s="72">
        <v>216</v>
      </c>
      <c r="AI918" s="72">
        <v>180</v>
      </c>
      <c r="AJ918" s="72"/>
      <c r="AK918" s="72"/>
      <c r="AL918" s="72"/>
      <c r="AM918" s="72"/>
      <c r="AO918" s="103" t="s">
        <v>789</v>
      </c>
    </row>
    <row r="919" spans="1:43" s="103" customFormat="1" ht="15">
      <c r="A919" s="84"/>
      <c r="B919" s="84"/>
      <c r="C919" s="313"/>
      <c r="D919" s="313"/>
      <c r="E919" s="313"/>
      <c r="F919" s="313"/>
      <c r="G919" s="313"/>
      <c r="H919" s="313"/>
      <c r="I919" s="313"/>
      <c r="J919" s="313"/>
      <c r="K919" s="313"/>
      <c r="L919" s="313"/>
      <c r="M919" s="404" t="s">
        <v>177</v>
      </c>
      <c r="N919" s="405"/>
      <c r="O919" s="405"/>
      <c r="P919" s="405"/>
      <c r="Q919" s="405"/>
      <c r="R919" s="405"/>
      <c r="S919" s="406" t="s">
        <v>178</v>
      </c>
      <c r="T919" s="407"/>
      <c r="U919" s="407"/>
      <c r="V919" s="407"/>
      <c r="W919" s="407"/>
      <c r="X919" s="407"/>
      <c r="Y919" s="406" t="s">
        <v>179</v>
      </c>
      <c r="Z919" s="407"/>
      <c r="AA919" s="407"/>
      <c r="AB919" s="407"/>
      <c r="AC919" s="407"/>
      <c r="AD919" s="407"/>
      <c r="AF919" s="171"/>
      <c r="AG919" s="72" t="s">
        <v>177</v>
      </c>
      <c r="AH919" s="72" t="s">
        <v>763</v>
      </c>
      <c r="AI919" s="72" t="s">
        <v>764</v>
      </c>
      <c r="AJ919" s="72" t="s">
        <v>765</v>
      </c>
      <c r="AK919" s="72"/>
      <c r="AL919" s="72" t="s">
        <v>773</v>
      </c>
      <c r="AM919" s="72"/>
      <c r="AO919" s="103" t="s">
        <v>177</v>
      </c>
      <c r="AP919" s="103" t="s">
        <v>178</v>
      </c>
      <c r="AQ919" s="103" t="s">
        <v>179</v>
      </c>
    </row>
    <row r="920" spans="1:43" s="103" customFormat="1" ht="15" customHeight="1">
      <c r="A920" s="84"/>
      <c r="B920" s="84"/>
      <c r="C920" s="134" t="s">
        <v>26</v>
      </c>
      <c r="D920" s="403" t="s">
        <v>201</v>
      </c>
      <c r="E920" s="403"/>
      <c r="F920" s="403"/>
      <c r="G920" s="403"/>
      <c r="H920" s="403"/>
      <c r="I920" s="403"/>
      <c r="J920" s="403"/>
      <c r="K920" s="403"/>
      <c r="L920" s="403"/>
      <c r="M920" s="370"/>
      <c r="N920" s="370"/>
      <c r="O920" s="370"/>
      <c r="P920" s="370"/>
      <c r="Q920" s="370"/>
      <c r="R920" s="370"/>
      <c r="S920" s="370"/>
      <c r="T920" s="370"/>
      <c r="U920" s="370"/>
      <c r="V920" s="370"/>
      <c r="W920" s="370"/>
      <c r="X920" s="370"/>
      <c r="Y920" s="370"/>
      <c r="Z920" s="370"/>
      <c r="AA920" s="370"/>
      <c r="AB920" s="370"/>
      <c r="AC920" s="370"/>
      <c r="AD920" s="370"/>
      <c r="AF920" s="171"/>
      <c r="AG920" s="72">
        <f>M920</f>
        <v>0</v>
      </c>
      <c r="AH920" s="72">
        <f>COUNTIF(S920:AD920,"NS")</f>
        <v>0</v>
      </c>
      <c r="AI920" s="72">
        <f>SUM(S920:AD920)</f>
        <v>0</v>
      </c>
      <c r="AJ920" s="72">
        <f>IF($AG$918=216,0,IF(OR(AND(AG920=0,AH920&gt;0),AND(AG920="NS",AI920&gt;0),AND(AG920="NS",AH920=0,AI920=0)),1,IF(OR(AND(AG920&gt;0,AH920=2),AND(AG920="NS",AH920=2),AND(AG920="NS",AI920=0,AH920&gt;0),AG920=AI920),0,1)))</f>
        <v>0</v>
      </c>
      <c r="AK920" s="72"/>
      <c r="AL920" s="72"/>
      <c r="AM920" s="72"/>
      <c r="AN920" s="103" t="s">
        <v>177</v>
      </c>
      <c r="AO920" s="103">
        <f>P872</f>
        <v>0</v>
      </c>
      <c r="AP920" s="103">
        <f>U872</f>
        <v>0</v>
      </c>
      <c r="AQ920" s="103">
        <f>Z872</f>
        <v>0</v>
      </c>
    </row>
    <row r="921" spans="1:43" s="103" customFormat="1" ht="15" customHeight="1">
      <c r="A921" s="84"/>
      <c r="B921" s="84"/>
      <c r="C921" s="135" t="s">
        <v>27</v>
      </c>
      <c r="D921" s="385" t="s">
        <v>202</v>
      </c>
      <c r="E921" s="385"/>
      <c r="F921" s="385"/>
      <c r="G921" s="385"/>
      <c r="H921" s="385"/>
      <c r="I921" s="385"/>
      <c r="J921" s="385"/>
      <c r="K921" s="385"/>
      <c r="L921" s="385"/>
      <c r="M921" s="370"/>
      <c r="N921" s="370"/>
      <c r="O921" s="370"/>
      <c r="P921" s="370"/>
      <c r="Q921" s="370"/>
      <c r="R921" s="370"/>
      <c r="S921" s="370"/>
      <c r="T921" s="370"/>
      <c r="U921" s="370"/>
      <c r="V921" s="370"/>
      <c r="W921" s="370"/>
      <c r="X921" s="370"/>
      <c r="Y921" s="370"/>
      <c r="Z921" s="370"/>
      <c r="AA921" s="370"/>
      <c r="AB921" s="370"/>
      <c r="AC921" s="370"/>
      <c r="AD921" s="370"/>
      <c r="AF921" s="171"/>
      <c r="AG921" s="72">
        <f t="shared" ref="AG921:AG931" si="68">M921</f>
        <v>0</v>
      </c>
      <c r="AH921" s="72">
        <f t="shared" ref="AH921:AH931" si="69">COUNTIF(S921:AD921,"NS")</f>
        <v>0</v>
      </c>
      <c r="AI921" s="72">
        <f t="shared" ref="AI921:AI931" si="70">SUM(S921:AD921)</f>
        <v>0</v>
      </c>
      <c r="AJ921" s="72">
        <f t="shared" ref="AJ921:AJ930" si="71">IF($AG$918=216,0,IF(OR(AND(AG921=0,AH921&gt;0),AND(AG921="NS",AI921&gt;0),AND(AG921="NS",AH921=0,AI921=0)),1,IF(OR(AND(AG921&gt;0,AH921=2),AND(AG921="NS",AH921=2),AND(AG921="NS",AI921=0,AH921&gt;0),AG921=AI921),0,1)))</f>
        <v>0</v>
      </c>
      <c r="AK921" s="72"/>
      <c r="AL921" s="72"/>
      <c r="AM921" s="72"/>
      <c r="AN921" s="103" t="s">
        <v>764</v>
      </c>
      <c r="AO921" s="103">
        <f>SUM(M920:R931)</f>
        <v>0</v>
      </c>
      <c r="AP921" s="103">
        <f>SUM(S920:X931)</f>
        <v>0</v>
      </c>
      <c r="AQ921" s="103">
        <f>SUM(Y920:AD931)</f>
        <v>0</v>
      </c>
    </row>
    <row r="922" spans="1:43" s="103" customFormat="1" ht="15" customHeight="1">
      <c r="A922" s="84"/>
      <c r="B922" s="84"/>
      <c r="C922" s="135" t="s">
        <v>28</v>
      </c>
      <c r="D922" s="385" t="s">
        <v>203</v>
      </c>
      <c r="E922" s="385"/>
      <c r="F922" s="385"/>
      <c r="G922" s="385"/>
      <c r="H922" s="385"/>
      <c r="I922" s="385"/>
      <c r="J922" s="385"/>
      <c r="K922" s="385"/>
      <c r="L922" s="385"/>
      <c r="M922" s="370"/>
      <c r="N922" s="370"/>
      <c r="O922" s="370"/>
      <c r="P922" s="370"/>
      <c r="Q922" s="370"/>
      <c r="R922" s="370"/>
      <c r="S922" s="370"/>
      <c r="T922" s="370"/>
      <c r="U922" s="370"/>
      <c r="V922" s="370"/>
      <c r="W922" s="370"/>
      <c r="X922" s="370"/>
      <c r="Y922" s="370"/>
      <c r="Z922" s="370"/>
      <c r="AA922" s="370"/>
      <c r="AB922" s="370"/>
      <c r="AC922" s="370"/>
      <c r="AD922" s="370"/>
      <c r="AF922" s="171"/>
      <c r="AG922" s="72">
        <f t="shared" si="68"/>
        <v>0</v>
      </c>
      <c r="AH922" s="72">
        <f t="shared" si="69"/>
        <v>0</v>
      </c>
      <c r="AI922" s="72">
        <f t="shared" si="70"/>
        <v>0</v>
      </c>
      <c r="AJ922" s="72">
        <f t="shared" si="71"/>
        <v>0</v>
      </c>
      <c r="AK922" s="72"/>
      <c r="AL922" s="72"/>
      <c r="AM922" s="72"/>
      <c r="AN922" s="103" t="s">
        <v>763</v>
      </c>
      <c r="AO922" s="103">
        <f>COUNTIF(M920:R931,"NS")</f>
        <v>0</v>
      </c>
      <c r="AP922" s="103">
        <f>COUNTIF(S920:X931,"NS")</f>
        <v>0</v>
      </c>
      <c r="AQ922" s="103">
        <f>COUNTIF(Y920:AD931,"NS")</f>
        <v>0</v>
      </c>
    </row>
    <row r="923" spans="1:43" s="103" customFormat="1" ht="15" customHeight="1">
      <c r="A923" s="84"/>
      <c r="B923" s="84"/>
      <c r="C923" s="135" t="s">
        <v>29</v>
      </c>
      <c r="D923" s="385" t="s">
        <v>204</v>
      </c>
      <c r="E923" s="385"/>
      <c r="F923" s="385"/>
      <c r="G923" s="385"/>
      <c r="H923" s="385"/>
      <c r="I923" s="385"/>
      <c r="J923" s="385"/>
      <c r="K923" s="385"/>
      <c r="L923" s="385"/>
      <c r="M923" s="370"/>
      <c r="N923" s="370"/>
      <c r="O923" s="370"/>
      <c r="P923" s="370"/>
      <c r="Q923" s="370"/>
      <c r="R923" s="370"/>
      <c r="S923" s="370"/>
      <c r="T923" s="370"/>
      <c r="U923" s="370"/>
      <c r="V923" s="370"/>
      <c r="W923" s="370"/>
      <c r="X923" s="370"/>
      <c r="Y923" s="370"/>
      <c r="Z923" s="370"/>
      <c r="AA923" s="370"/>
      <c r="AB923" s="370"/>
      <c r="AC923" s="370"/>
      <c r="AD923" s="370"/>
      <c r="AF923" s="171"/>
      <c r="AG923" s="72">
        <f t="shared" si="68"/>
        <v>0</v>
      </c>
      <c r="AH923" s="72">
        <f t="shared" si="69"/>
        <v>0</v>
      </c>
      <c r="AI923" s="72">
        <f t="shared" si="70"/>
        <v>0</v>
      </c>
      <c r="AJ923" s="72">
        <f t="shared" si="71"/>
        <v>0</v>
      </c>
      <c r="AK923" s="72"/>
      <c r="AL923" s="72"/>
      <c r="AM923" s="72"/>
      <c r="AN923" s="103" t="s">
        <v>765</v>
      </c>
      <c r="AO923" s="136">
        <f>IF($AG$918=$AH$918, 0, IF(OR(AND(AO920 =0, AO922 &gt;0), AND(AO920 ="NS", AO921&gt;0), AND(AO920 ="NS", AO921 =0, AO922=0), AND(AO920="NA", AO921&lt;&gt;"NA"), AND(AO920&lt;&gt;"NA", AO921="NA")  ), 1, IF(OR(AND(AO922&gt;=2, AO921&lt;AO920), AND(AO920="NS", AO921=0, AO922&gt;0), AO921&gt;=AO920 ), 0, 1)))</f>
        <v>0</v>
      </c>
      <c r="AP923" s="136">
        <f t="shared" ref="AP923:AQ923" si="72">IF($AG$918=$AH$918, 0, IF(OR(AND(AP920 =0, AP922 &gt;0), AND(AP920 ="NS", AP921&gt;0), AND(AP920 ="NS", AP921 =0, AP922=0), AND(AP920="NA", AP921&lt;&gt;"NA"), AND(AP920&lt;&gt;"NA", AP921="NA")  ), 1, IF(OR(AND(AP922&gt;=2, AP921&lt;AP920), AND(AP920="NS", AP921=0, AP922&gt;0), AP921&gt;=AP920 ), 0, 1)))</f>
        <v>0</v>
      </c>
      <c r="AQ923" s="136">
        <f t="shared" si="72"/>
        <v>0</v>
      </c>
    </row>
    <row r="924" spans="1:43" s="103" customFormat="1" ht="15" customHeight="1">
      <c r="A924" s="84"/>
      <c r="B924" s="84"/>
      <c r="C924" s="135" t="s">
        <v>30</v>
      </c>
      <c r="D924" s="385" t="s">
        <v>205</v>
      </c>
      <c r="E924" s="385"/>
      <c r="F924" s="385"/>
      <c r="G924" s="385"/>
      <c r="H924" s="385"/>
      <c r="I924" s="385"/>
      <c r="J924" s="385"/>
      <c r="K924" s="385"/>
      <c r="L924" s="385"/>
      <c r="M924" s="370"/>
      <c r="N924" s="370"/>
      <c r="O924" s="370"/>
      <c r="P924" s="370"/>
      <c r="Q924" s="370"/>
      <c r="R924" s="370"/>
      <c r="S924" s="370"/>
      <c r="T924" s="370"/>
      <c r="U924" s="370"/>
      <c r="V924" s="370"/>
      <c r="W924" s="370"/>
      <c r="X924" s="370"/>
      <c r="Y924" s="370"/>
      <c r="Z924" s="370"/>
      <c r="AA924" s="370"/>
      <c r="AB924" s="370"/>
      <c r="AC924" s="370"/>
      <c r="AD924" s="370"/>
      <c r="AF924" s="171"/>
      <c r="AG924" s="72">
        <f t="shared" si="68"/>
        <v>0</v>
      </c>
      <c r="AH924" s="72">
        <f t="shared" si="69"/>
        <v>0</v>
      </c>
      <c r="AI924" s="72">
        <f t="shared" si="70"/>
        <v>0</v>
      </c>
      <c r="AJ924" s="72">
        <f t="shared" si="71"/>
        <v>0</v>
      </c>
      <c r="AK924" s="72"/>
      <c r="AL924" s="72"/>
      <c r="AM924" s="72"/>
      <c r="AQ924" s="115">
        <f>SUM(AO923:AQ923)</f>
        <v>0</v>
      </c>
    </row>
    <row r="925" spans="1:43" s="103" customFormat="1" ht="15" customHeight="1">
      <c r="A925" s="84"/>
      <c r="B925" s="84"/>
      <c r="C925" s="135" t="s">
        <v>31</v>
      </c>
      <c r="D925" s="403" t="s">
        <v>206</v>
      </c>
      <c r="E925" s="403"/>
      <c r="F925" s="403"/>
      <c r="G925" s="403"/>
      <c r="H925" s="403"/>
      <c r="I925" s="403"/>
      <c r="J925" s="403"/>
      <c r="K925" s="403"/>
      <c r="L925" s="403"/>
      <c r="M925" s="370"/>
      <c r="N925" s="370"/>
      <c r="O925" s="370"/>
      <c r="P925" s="370"/>
      <c r="Q925" s="370"/>
      <c r="R925" s="370"/>
      <c r="S925" s="370"/>
      <c r="T925" s="370"/>
      <c r="U925" s="370"/>
      <c r="V925" s="370"/>
      <c r="W925" s="370"/>
      <c r="X925" s="370"/>
      <c r="Y925" s="370"/>
      <c r="Z925" s="370"/>
      <c r="AA925" s="370"/>
      <c r="AB925" s="370"/>
      <c r="AC925" s="370"/>
      <c r="AD925" s="370"/>
      <c r="AF925" s="171"/>
      <c r="AG925" s="72">
        <f t="shared" si="68"/>
        <v>0</v>
      </c>
      <c r="AH925" s="72">
        <f t="shared" si="69"/>
        <v>0</v>
      </c>
      <c r="AI925" s="72">
        <f t="shared" si="70"/>
        <v>0</v>
      </c>
      <c r="AJ925" s="72">
        <f t="shared" si="71"/>
        <v>0</v>
      </c>
      <c r="AK925" s="72"/>
      <c r="AL925" s="72"/>
      <c r="AM925" s="72"/>
    </row>
    <row r="926" spans="1:43" s="103" customFormat="1" ht="24" customHeight="1">
      <c r="A926" s="84"/>
      <c r="B926" s="84"/>
      <c r="C926" s="135" t="s">
        <v>32</v>
      </c>
      <c r="D926" s="385" t="s">
        <v>207</v>
      </c>
      <c r="E926" s="385"/>
      <c r="F926" s="385"/>
      <c r="G926" s="385"/>
      <c r="H926" s="385"/>
      <c r="I926" s="385"/>
      <c r="J926" s="385"/>
      <c r="K926" s="385"/>
      <c r="L926" s="385"/>
      <c r="M926" s="370"/>
      <c r="N926" s="370"/>
      <c r="O926" s="370"/>
      <c r="P926" s="370"/>
      <c r="Q926" s="370"/>
      <c r="R926" s="370"/>
      <c r="S926" s="370"/>
      <c r="T926" s="370"/>
      <c r="U926" s="370"/>
      <c r="V926" s="370"/>
      <c r="W926" s="370"/>
      <c r="X926" s="370"/>
      <c r="Y926" s="370"/>
      <c r="Z926" s="370"/>
      <c r="AA926" s="370"/>
      <c r="AB926" s="370"/>
      <c r="AC926" s="370"/>
      <c r="AD926" s="370"/>
      <c r="AF926" s="171"/>
      <c r="AG926" s="72">
        <f t="shared" si="68"/>
        <v>0</v>
      </c>
      <c r="AH926" s="72">
        <f t="shared" si="69"/>
        <v>0</v>
      </c>
      <c r="AI926" s="72">
        <f t="shared" si="70"/>
        <v>0</v>
      </c>
      <c r="AJ926" s="72">
        <f t="shared" si="71"/>
        <v>0</v>
      </c>
      <c r="AK926" s="72"/>
      <c r="AL926" s="72"/>
      <c r="AM926" s="72"/>
    </row>
    <row r="927" spans="1:43" s="103" customFormat="1" ht="24" customHeight="1">
      <c r="A927" s="84"/>
      <c r="B927" s="84"/>
      <c r="C927" s="135" t="s">
        <v>33</v>
      </c>
      <c r="D927" s="385" t="s">
        <v>208</v>
      </c>
      <c r="E927" s="385"/>
      <c r="F927" s="385"/>
      <c r="G927" s="385"/>
      <c r="H927" s="385"/>
      <c r="I927" s="385"/>
      <c r="J927" s="385"/>
      <c r="K927" s="385"/>
      <c r="L927" s="385"/>
      <c r="M927" s="370"/>
      <c r="N927" s="370"/>
      <c r="O927" s="370"/>
      <c r="P927" s="370"/>
      <c r="Q927" s="370"/>
      <c r="R927" s="370"/>
      <c r="S927" s="370"/>
      <c r="T927" s="370"/>
      <c r="U927" s="370"/>
      <c r="V927" s="370"/>
      <c r="W927" s="370"/>
      <c r="X927" s="370"/>
      <c r="Y927" s="370"/>
      <c r="Z927" s="370"/>
      <c r="AA927" s="370"/>
      <c r="AB927" s="370"/>
      <c r="AC927" s="370"/>
      <c r="AD927" s="370"/>
      <c r="AF927" s="171"/>
      <c r="AG927" s="72">
        <f t="shared" si="68"/>
        <v>0</v>
      </c>
      <c r="AH927" s="72">
        <f t="shared" si="69"/>
        <v>0</v>
      </c>
      <c r="AI927" s="72">
        <f t="shared" si="70"/>
        <v>0</v>
      </c>
      <c r="AJ927" s="72">
        <f t="shared" si="71"/>
        <v>0</v>
      </c>
      <c r="AK927" s="72"/>
      <c r="AL927" s="72"/>
      <c r="AM927" s="72"/>
    </row>
    <row r="928" spans="1:43" s="103" customFormat="1" ht="15" customHeight="1">
      <c r="A928" s="84"/>
      <c r="B928" s="84"/>
      <c r="C928" s="135" t="s">
        <v>34</v>
      </c>
      <c r="D928" s="385" t="s">
        <v>209</v>
      </c>
      <c r="E928" s="385"/>
      <c r="F928" s="385"/>
      <c r="G928" s="385"/>
      <c r="H928" s="385"/>
      <c r="I928" s="385"/>
      <c r="J928" s="385"/>
      <c r="K928" s="385"/>
      <c r="L928" s="385"/>
      <c r="M928" s="370"/>
      <c r="N928" s="370"/>
      <c r="O928" s="370"/>
      <c r="P928" s="370"/>
      <c r="Q928" s="370"/>
      <c r="R928" s="370"/>
      <c r="S928" s="370"/>
      <c r="T928" s="370"/>
      <c r="U928" s="370"/>
      <c r="V928" s="370"/>
      <c r="W928" s="370"/>
      <c r="X928" s="370"/>
      <c r="Y928" s="370"/>
      <c r="Z928" s="370"/>
      <c r="AA928" s="370"/>
      <c r="AB928" s="370"/>
      <c r="AC928" s="370"/>
      <c r="AD928" s="370"/>
      <c r="AF928" s="171"/>
      <c r="AG928" s="72">
        <f t="shared" si="68"/>
        <v>0</v>
      </c>
      <c r="AH928" s="72">
        <f t="shared" si="69"/>
        <v>0</v>
      </c>
      <c r="AI928" s="72">
        <f t="shared" si="70"/>
        <v>0</v>
      </c>
      <c r="AJ928" s="72">
        <f t="shared" si="71"/>
        <v>0</v>
      </c>
      <c r="AK928" s="72"/>
      <c r="AL928" s="72"/>
      <c r="AM928" s="72"/>
    </row>
    <row r="929" spans="1:39" s="103" customFormat="1" ht="15" customHeight="1">
      <c r="A929" s="84"/>
      <c r="B929" s="84"/>
      <c r="C929" s="135" t="s">
        <v>35</v>
      </c>
      <c r="D929" s="385" t="s">
        <v>210</v>
      </c>
      <c r="E929" s="385"/>
      <c r="F929" s="385"/>
      <c r="G929" s="385"/>
      <c r="H929" s="385"/>
      <c r="I929" s="385"/>
      <c r="J929" s="385"/>
      <c r="K929" s="385"/>
      <c r="L929" s="385"/>
      <c r="M929" s="370"/>
      <c r="N929" s="370"/>
      <c r="O929" s="370"/>
      <c r="P929" s="370"/>
      <c r="Q929" s="370"/>
      <c r="R929" s="370"/>
      <c r="S929" s="370"/>
      <c r="T929" s="370"/>
      <c r="U929" s="370"/>
      <c r="V929" s="370"/>
      <c r="W929" s="370"/>
      <c r="X929" s="370"/>
      <c r="Y929" s="370"/>
      <c r="Z929" s="370"/>
      <c r="AA929" s="370"/>
      <c r="AB929" s="370"/>
      <c r="AC929" s="370"/>
      <c r="AD929" s="370"/>
      <c r="AF929" s="171"/>
      <c r="AG929" s="72">
        <f t="shared" si="68"/>
        <v>0</v>
      </c>
      <c r="AH929" s="72">
        <f t="shared" si="69"/>
        <v>0</v>
      </c>
      <c r="AI929" s="72">
        <f t="shared" si="70"/>
        <v>0</v>
      </c>
      <c r="AJ929" s="72">
        <f t="shared" si="71"/>
        <v>0</v>
      </c>
      <c r="AK929" s="72"/>
      <c r="AL929" s="72"/>
      <c r="AM929" s="72"/>
    </row>
    <row r="930" spans="1:39" s="103" customFormat="1" ht="24" customHeight="1">
      <c r="A930" s="84"/>
      <c r="B930" s="84"/>
      <c r="C930" s="135" t="s">
        <v>36</v>
      </c>
      <c r="D930" s="385" t="s">
        <v>211</v>
      </c>
      <c r="E930" s="385"/>
      <c r="F930" s="385"/>
      <c r="G930" s="385"/>
      <c r="H930" s="385"/>
      <c r="I930" s="385"/>
      <c r="J930" s="385"/>
      <c r="K930" s="385"/>
      <c r="L930" s="385"/>
      <c r="M930" s="370"/>
      <c r="N930" s="370"/>
      <c r="O930" s="370"/>
      <c r="P930" s="370"/>
      <c r="Q930" s="370"/>
      <c r="R930" s="370"/>
      <c r="S930" s="370"/>
      <c r="T930" s="370"/>
      <c r="U930" s="370"/>
      <c r="V930" s="370"/>
      <c r="W930" s="370"/>
      <c r="X930" s="370"/>
      <c r="Y930" s="370"/>
      <c r="Z930" s="370"/>
      <c r="AA930" s="370"/>
      <c r="AB930" s="370"/>
      <c r="AC930" s="370"/>
      <c r="AD930" s="370"/>
      <c r="AF930" s="171"/>
      <c r="AG930" s="72">
        <f t="shared" si="68"/>
        <v>0</v>
      </c>
      <c r="AH930" s="72">
        <f t="shared" si="69"/>
        <v>0</v>
      </c>
      <c r="AI930" s="72">
        <f t="shared" si="70"/>
        <v>0</v>
      </c>
      <c r="AJ930" s="72">
        <f t="shared" si="71"/>
        <v>0</v>
      </c>
      <c r="AK930" s="72"/>
      <c r="AL930" s="72"/>
      <c r="AM930" s="72"/>
    </row>
    <row r="931" spans="1:39" s="103" customFormat="1" ht="24" customHeight="1">
      <c r="A931" s="84"/>
      <c r="B931" s="84"/>
      <c r="C931" s="135" t="s">
        <v>37</v>
      </c>
      <c r="D931" s="385" t="s">
        <v>410</v>
      </c>
      <c r="E931" s="385"/>
      <c r="F931" s="385"/>
      <c r="G931" s="385"/>
      <c r="H931" s="385"/>
      <c r="I931" s="385"/>
      <c r="J931" s="385"/>
      <c r="K931" s="385"/>
      <c r="L931" s="385"/>
      <c r="M931" s="370"/>
      <c r="N931" s="370"/>
      <c r="O931" s="370"/>
      <c r="P931" s="370"/>
      <c r="Q931" s="370"/>
      <c r="R931" s="370"/>
      <c r="S931" s="370"/>
      <c r="T931" s="370"/>
      <c r="U931" s="370"/>
      <c r="V931" s="370"/>
      <c r="W931" s="370"/>
      <c r="X931" s="370"/>
      <c r="Y931" s="370"/>
      <c r="Z931" s="370"/>
      <c r="AA931" s="370"/>
      <c r="AB931" s="370"/>
      <c r="AC931" s="370"/>
      <c r="AD931" s="370"/>
      <c r="AF931" s="171"/>
      <c r="AG931" s="72">
        <f t="shared" si="68"/>
        <v>0</v>
      </c>
      <c r="AH931" s="72">
        <f t="shared" si="69"/>
        <v>0</v>
      </c>
      <c r="AI931" s="72">
        <f t="shared" si="70"/>
        <v>0</v>
      </c>
      <c r="AJ931" s="72">
        <f>IF($AG$918=216,0,IF(OR(AND(AG931=0,AH931&gt;0),AND(AG931="NS",AI931&gt;0),AND(AG931="NS",AH931=0,AI931=0)),1,IF(OR(AND(AG931&gt;0,AH931=2),AND(AG931="NS",AH931=2),AND(AG931="NS",AI931=0,AH931&gt;0),AG931=AI931,COUNTIF(M931:AD931, "NA")=3),0,1)))</f>
        <v>0</v>
      </c>
      <c r="AK931" s="72"/>
      <c r="AL931" s="72">
        <f>IF(M931="",0,IF(M931="na",0,IF(OR(AND(SUM(M931:AD931)&gt;=0,H934="")),1,0)))</f>
        <v>0</v>
      </c>
      <c r="AM931" s="72"/>
    </row>
    <row r="932" spans="1:39" s="103" customFormat="1" ht="15">
      <c r="A932" s="84"/>
      <c r="B932" s="84"/>
      <c r="C932" s="72"/>
      <c r="D932" s="72"/>
      <c r="E932" s="72"/>
      <c r="F932" s="72"/>
      <c r="G932" s="72"/>
      <c r="H932" s="72"/>
      <c r="I932" s="72"/>
      <c r="J932" s="72"/>
      <c r="K932" s="72"/>
      <c r="L932" s="131" t="s">
        <v>181</v>
      </c>
      <c r="M932" s="312">
        <f>IF(AND(SUM(M920:R931)=0,COUNTIF(M920:R931,"NS")&gt;0),"NS",
IF(AND(SUM(M920:R931)=0,COUNTIF(M920:R931,0)&gt;0),0,
IF(AND(SUM(M920:R931)=0,COUNTIF(M920:R931,"NA")&gt;0),"NA",
SUM(M920:R931))))</f>
        <v>0</v>
      </c>
      <c r="N932" s="312"/>
      <c r="O932" s="312"/>
      <c r="P932" s="312"/>
      <c r="Q932" s="312"/>
      <c r="R932" s="312"/>
      <c r="S932" s="312">
        <f>IF(AND(SUM(S920:X931)=0,COUNTIF(S920:X931,"NS")&gt;0),"NS",
IF(AND(SUM(S920:X931)=0,COUNTIF(S920:X931,0)&gt;0),0,
IF(AND(SUM(S920:X931)=0,COUNTIF(S920:X931,"NA")&gt;0),"NA",
SUM(S920:X931))))</f>
        <v>0</v>
      </c>
      <c r="T932" s="312"/>
      <c r="U932" s="312"/>
      <c r="V932" s="312"/>
      <c r="W932" s="312"/>
      <c r="X932" s="312"/>
      <c r="Y932" s="312">
        <f>IF(AND(SUM(Y920:AD931)=0,COUNTIF(Y920:AD931,"NS")&gt;0),"NS",
IF(AND(SUM(Y920:AD931)=0,COUNTIF(Y920:AD931,0)&gt;0),0,
IF(AND(SUM(Y920:AD931)=0,COUNTIF(Y920:AD931,"NA")&gt;0),"NA",
SUM(Y920:AD931))))</f>
        <v>0</v>
      </c>
      <c r="Z932" s="312"/>
      <c r="AA932" s="312"/>
      <c r="AB932" s="312"/>
      <c r="AC932" s="312"/>
      <c r="AD932" s="312"/>
      <c r="AF932" s="171"/>
      <c r="AG932" s="72"/>
      <c r="AH932" s="72"/>
      <c r="AI932" s="72"/>
      <c r="AJ932" s="126">
        <f>SUM(AJ920:AJ931)</f>
        <v>0</v>
      </c>
      <c r="AK932" s="72"/>
      <c r="AL932" s="126">
        <f>SUM(AL920:AL931)</f>
        <v>0</v>
      </c>
      <c r="AM932" s="72"/>
    </row>
    <row r="933" spans="1:39" s="103" customFormat="1" ht="15">
      <c r="A933" s="84"/>
      <c r="B933" s="84"/>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F933" s="171"/>
      <c r="AG933" s="72"/>
      <c r="AH933" s="72"/>
      <c r="AI933" s="72"/>
      <c r="AJ933" s="72"/>
      <c r="AK933" s="72"/>
      <c r="AL933" s="72"/>
      <c r="AM933" s="72"/>
    </row>
    <row r="934" spans="1:39" s="103" customFormat="1" ht="45" customHeight="1">
      <c r="A934" s="84"/>
      <c r="B934" s="84"/>
      <c r="C934" s="337" t="s">
        <v>411</v>
      </c>
      <c r="D934" s="337"/>
      <c r="E934" s="337"/>
      <c r="F934" s="337"/>
      <c r="G934" s="337"/>
      <c r="H934" s="303"/>
      <c r="I934" s="227"/>
      <c r="J934" s="227"/>
      <c r="K934" s="227"/>
      <c r="L934" s="227"/>
      <c r="M934" s="227"/>
      <c r="N934" s="227"/>
      <c r="O934" s="227"/>
      <c r="P934" s="227"/>
      <c r="Q934" s="227"/>
      <c r="R934" s="227"/>
      <c r="S934" s="227"/>
      <c r="T934" s="227"/>
      <c r="U934" s="227"/>
      <c r="V934" s="227"/>
      <c r="W934" s="227"/>
      <c r="X934" s="227"/>
      <c r="Y934" s="227"/>
      <c r="Z934" s="227"/>
      <c r="AA934" s="227"/>
      <c r="AB934" s="227"/>
      <c r="AC934" s="227"/>
      <c r="AD934" s="304"/>
      <c r="AF934" s="171"/>
      <c r="AG934" s="72"/>
      <c r="AH934" s="72"/>
      <c r="AI934" s="72"/>
      <c r="AJ934" s="72"/>
      <c r="AK934" s="72"/>
      <c r="AL934" s="72"/>
      <c r="AM934" s="72"/>
    </row>
    <row r="935" spans="1:39" s="103" customFormat="1" ht="15">
      <c r="A935" s="84"/>
      <c r="B935" s="84"/>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F935" s="171"/>
      <c r="AG935" s="72"/>
      <c r="AH935" s="72"/>
      <c r="AI935" s="72"/>
      <c r="AJ935" s="72"/>
      <c r="AK935" s="72"/>
      <c r="AL935" s="72"/>
      <c r="AM935" s="72"/>
    </row>
    <row r="936" spans="1:39" s="103" customFormat="1" ht="24" customHeight="1">
      <c r="A936" s="84"/>
      <c r="B936" s="84"/>
      <c r="C936" s="285" t="s">
        <v>17</v>
      </c>
      <c r="D936" s="285"/>
      <c r="E936" s="285"/>
      <c r="F936" s="285"/>
      <c r="G936" s="285"/>
      <c r="H936" s="285"/>
      <c r="I936" s="285"/>
      <c r="J936" s="285"/>
      <c r="K936" s="285"/>
      <c r="L936" s="285"/>
      <c r="M936" s="285"/>
      <c r="N936" s="285"/>
      <c r="O936" s="285"/>
      <c r="P936" s="285"/>
      <c r="Q936" s="285"/>
      <c r="R936" s="285"/>
      <c r="S936" s="285"/>
      <c r="T936" s="285"/>
      <c r="U936" s="285"/>
      <c r="V936" s="285"/>
      <c r="W936" s="285"/>
      <c r="X936" s="285"/>
      <c r="Y936" s="285"/>
      <c r="Z936" s="285"/>
      <c r="AA936" s="285"/>
      <c r="AB936" s="285"/>
      <c r="AC936" s="285"/>
      <c r="AD936" s="285"/>
      <c r="AF936" s="171"/>
      <c r="AG936" s="72"/>
      <c r="AH936" s="72"/>
      <c r="AI936" s="72"/>
      <c r="AJ936" s="72"/>
      <c r="AK936" s="72"/>
      <c r="AL936" s="72"/>
      <c r="AM936" s="72"/>
    </row>
    <row r="937" spans="1:39" s="103" customFormat="1" ht="60" customHeight="1">
      <c r="A937" s="84"/>
      <c r="B937" s="84"/>
      <c r="C937" s="339"/>
      <c r="D937" s="339"/>
      <c r="E937" s="339"/>
      <c r="F937" s="339"/>
      <c r="G937" s="339"/>
      <c r="H937" s="339"/>
      <c r="I937" s="339"/>
      <c r="J937" s="339"/>
      <c r="K937" s="339"/>
      <c r="L937" s="339"/>
      <c r="M937" s="339"/>
      <c r="N937" s="339"/>
      <c r="O937" s="339"/>
      <c r="P937" s="339"/>
      <c r="Q937" s="339"/>
      <c r="R937" s="339"/>
      <c r="S937" s="339"/>
      <c r="T937" s="339"/>
      <c r="U937" s="339"/>
      <c r="V937" s="339"/>
      <c r="W937" s="339"/>
      <c r="X937" s="339"/>
      <c r="Y937" s="339"/>
      <c r="Z937" s="339"/>
      <c r="AA937" s="339"/>
      <c r="AB937" s="339"/>
      <c r="AC937" s="339"/>
      <c r="AD937" s="339"/>
      <c r="AF937" s="171"/>
      <c r="AG937" s="72"/>
      <c r="AH937" s="72"/>
      <c r="AI937" s="72"/>
      <c r="AJ937" s="72"/>
      <c r="AK937" s="72"/>
      <c r="AL937" s="72"/>
      <c r="AM937" s="72"/>
    </row>
    <row r="938" spans="1:39" ht="15" customHeight="1"/>
    <row r="939" spans="1:39" ht="15" customHeight="1">
      <c r="B939" s="338" t="str">
        <f>IF(AJ932=0,"","Error: Verificar sumas por fila.")</f>
        <v/>
      </c>
      <c r="C939" s="338"/>
      <c r="D939" s="338"/>
      <c r="E939" s="338"/>
      <c r="F939" s="338"/>
      <c r="G939" s="338"/>
      <c r="H939" s="338"/>
      <c r="I939" s="338"/>
      <c r="J939" s="338"/>
      <c r="K939" s="338"/>
      <c r="L939" s="338"/>
      <c r="M939" s="338"/>
      <c r="N939" s="338"/>
      <c r="O939" s="338"/>
      <c r="P939" s="338"/>
      <c r="Q939" s="338"/>
      <c r="R939" s="338"/>
      <c r="S939" s="338"/>
      <c r="T939" s="338"/>
      <c r="U939" s="338"/>
      <c r="V939" s="338"/>
      <c r="W939" s="338"/>
      <c r="X939" s="338"/>
      <c r="Y939" s="338"/>
      <c r="Z939" s="338"/>
      <c r="AA939" s="338"/>
      <c r="AB939" s="338"/>
      <c r="AC939" s="338"/>
      <c r="AD939" s="338"/>
    </row>
    <row r="940" spans="1:39" ht="15" customHeight="1">
      <c r="B940" s="338" t="str">
        <f>IF(AQ924=0,"","Error: Verificar la consistencia con la pregunta 38.")</f>
        <v/>
      </c>
      <c r="C940" s="338"/>
      <c r="D940" s="338"/>
      <c r="E940" s="338"/>
      <c r="F940" s="338"/>
      <c r="G940" s="338"/>
      <c r="H940" s="338"/>
      <c r="I940" s="338"/>
      <c r="J940" s="338"/>
      <c r="K940" s="338"/>
      <c r="L940" s="338"/>
      <c r="M940" s="338"/>
      <c r="N940" s="338"/>
      <c r="O940" s="338"/>
      <c r="P940" s="338"/>
      <c r="Q940" s="338"/>
      <c r="R940" s="338"/>
      <c r="S940" s="338"/>
      <c r="T940" s="338"/>
      <c r="U940" s="338"/>
      <c r="V940" s="338"/>
      <c r="W940" s="338"/>
      <c r="X940" s="338"/>
      <c r="Y940" s="338"/>
      <c r="Z940" s="338"/>
      <c r="AA940" s="338"/>
      <c r="AB940" s="338"/>
      <c r="AC940" s="338"/>
      <c r="AD940" s="338"/>
    </row>
    <row r="941" spans="1:39" ht="15" customHeight="1">
      <c r="B941" s="338" t="str">
        <f>IF(AL932=0,"","Error: Debe especificar el otro tipo de servicio en materia de salud.")</f>
        <v/>
      </c>
      <c r="C941" s="338"/>
      <c r="D941" s="338"/>
      <c r="E941" s="338"/>
      <c r="F941" s="338"/>
      <c r="G941" s="338"/>
      <c r="H941" s="338"/>
      <c r="I941" s="338"/>
      <c r="J941" s="338"/>
      <c r="K941" s="338"/>
      <c r="L941" s="338"/>
      <c r="M941" s="338"/>
      <c r="N941" s="338"/>
      <c r="O941" s="338"/>
      <c r="P941" s="338"/>
      <c r="Q941" s="338"/>
      <c r="R941" s="338"/>
      <c r="S941" s="338"/>
      <c r="T941" s="338"/>
      <c r="U941" s="338"/>
      <c r="V941" s="338"/>
      <c r="W941" s="338"/>
      <c r="X941" s="338"/>
      <c r="Y941" s="338"/>
      <c r="Z941" s="338"/>
      <c r="AA941" s="338"/>
      <c r="AB941" s="338"/>
      <c r="AC941" s="338"/>
      <c r="AD941" s="338"/>
    </row>
    <row r="942" spans="1:39" ht="15" customHeight="1">
      <c r="B942" s="279" t="str">
        <f>IF(OR(AG918=AH918,AG918=AI918),"","Error: Debe completar toda la información requerida.")</f>
        <v/>
      </c>
      <c r="C942" s="279"/>
      <c r="D942" s="279"/>
      <c r="E942" s="279"/>
      <c r="F942" s="279"/>
      <c r="G942" s="279"/>
      <c r="H942" s="279"/>
      <c r="I942" s="279"/>
      <c r="J942" s="279"/>
      <c r="K942" s="279"/>
      <c r="L942" s="279"/>
      <c r="M942" s="279"/>
      <c r="N942" s="279"/>
      <c r="O942" s="279"/>
      <c r="P942" s="279"/>
      <c r="Q942" s="279"/>
      <c r="R942" s="279"/>
      <c r="S942" s="279"/>
      <c r="T942" s="279"/>
      <c r="U942" s="279"/>
      <c r="V942" s="279"/>
      <c r="W942" s="279"/>
      <c r="X942" s="279"/>
      <c r="Y942" s="279"/>
      <c r="Z942" s="279"/>
      <c r="AA942" s="279"/>
      <c r="AB942" s="279"/>
      <c r="AC942" s="279"/>
      <c r="AD942" s="279"/>
    </row>
    <row r="943" spans="1:39" ht="15" customHeight="1"/>
    <row r="944" spans="1:39" s="103" customFormat="1" ht="36" customHeight="1">
      <c r="A944" s="92" t="s">
        <v>374</v>
      </c>
      <c r="B944" s="311" t="s">
        <v>453</v>
      </c>
      <c r="C944" s="311" t="s">
        <v>173</v>
      </c>
      <c r="D944" s="311"/>
      <c r="E944" s="311"/>
      <c r="F944" s="311"/>
      <c r="G944" s="311"/>
      <c r="H944" s="311"/>
      <c r="I944" s="311"/>
      <c r="J944" s="311"/>
      <c r="K944" s="311"/>
      <c r="L944" s="311"/>
      <c r="M944" s="311"/>
      <c r="N944" s="311"/>
      <c r="O944" s="311"/>
      <c r="P944" s="311"/>
      <c r="Q944" s="311"/>
      <c r="R944" s="311"/>
      <c r="S944" s="311"/>
      <c r="T944" s="311"/>
      <c r="U944" s="311"/>
      <c r="V944" s="311"/>
      <c r="W944" s="311"/>
      <c r="X944" s="311"/>
      <c r="Y944" s="311"/>
      <c r="Z944" s="311"/>
      <c r="AA944" s="311"/>
      <c r="AB944" s="311"/>
      <c r="AC944" s="311"/>
      <c r="AD944" s="311"/>
      <c r="AF944" s="171"/>
      <c r="AG944" s="72"/>
      <c r="AH944" s="72"/>
      <c r="AI944" s="72"/>
      <c r="AJ944" s="72"/>
      <c r="AK944" s="72"/>
      <c r="AL944" s="72"/>
      <c r="AM944" s="72"/>
    </row>
    <row r="945" spans="1:42" s="103" customFormat="1" ht="36" customHeight="1">
      <c r="A945" s="84"/>
      <c r="B945" s="84"/>
      <c r="C945" s="285" t="s">
        <v>454</v>
      </c>
      <c r="D945" s="285"/>
      <c r="E945" s="285"/>
      <c r="F945" s="285"/>
      <c r="G945" s="285"/>
      <c r="H945" s="285"/>
      <c r="I945" s="285"/>
      <c r="J945" s="285"/>
      <c r="K945" s="285"/>
      <c r="L945" s="285"/>
      <c r="M945" s="285"/>
      <c r="N945" s="285"/>
      <c r="O945" s="285"/>
      <c r="P945" s="285"/>
      <c r="Q945" s="285"/>
      <c r="R945" s="285"/>
      <c r="S945" s="285"/>
      <c r="T945" s="285"/>
      <c r="U945" s="285"/>
      <c r="V945" s="285"/>
      <c r="W945" s="285"/>
      <c r="X945" s="285"/>
      <c r="Y945" s="285"/>
      <c r="Z945" s="285"/>
      <c r="AA945" s="285"/>
      <c r="AB945" s="285"/>
      <c r="AC945" s="285"/>
      <c r="AD945" s="285"/>
      <c r="AF945" s="171"/>
      <c r="AG945" s="72"/>
      <c r="AH945" s="72"/>
      <c r="AI945" s="72"/>
      <c r="AJ945" s="72"/>
      <c r="AK945" s="72"/>
      <c r="AL945" s="72"/>
      <c r="AM945" s="72"/>
    </row>
    <row r="946" spans="1:42" s="103" customFormat="1" ht="36" customHeight="1">
      <c r="A946" s="84"/>
      <c r="B946" s="84"/>
      <c r="C946" s="285" t="s">
        <v>455</v>
      </c>
      <c r="D946" s="285"/>
      <c r="E946" s="285"/>
      <c r="F946" s="285"/>
      <c r="G946" s="285"/>
      <c r="H946" s="285"/>
      <c r="I946" s="285"/>
      <c r="J946" s="285"/>
      <c r="K946" s="285"/>
      <c r="L946" s="285"/>
      <c r="M946" s="285"/>
      <c r="N946" s="285"/>
      <c r="O946" s="285"/>
      <c r="P946" s="285"/>
      <c r="Q946" s="285"/>
      <c r="R946" s="285"/>
      <c r="S946" s="285"/>
      <c r="T946" s="285"/>
      <c r="U946" s="285"/>
      <c r="V946" s="285"/>
      <c r="W946" s="285"/>
      <c r="X946" s="285"/>
      <c r="Y946" s="285"/>
      <c r="Z946" s="285"/>
      <c r="AA946" s="285"/>
      <c r="AB946" s="285"/>
      <c r="AC946" s="285"/>
      <c r="AD946" s="285"/>
      <c r="AF946" s="171"/>
      <c r="AG946" s="72"/>
      <c r="AH946" s="72"/>
      <c r="AI946" s="72"/>
      <c r="AJ946" s="72"/>
      <c r="AK946" s="72"/>
      <c r="AL946" s="72"/>
      <c r="AM946" s="72"/>
    </row>
    <row r="947" spans="1:42" s="103" customFormat="1" ht="36" customHeight="1">
      <c r="A947" s="84"/>
      <c r="B947" s="84"/>
      <c r="C947" s="285" t="s">
        <v>412</v>
      </c>
      <c r="D947" s="285"/>
      <c r="E947" s="285"/>
      <c r="F947" s="285"/>
      <c r="G947" s="285"/>
      <c r="H947" s="285"/>
      <c r="I947" s="285"/>
      <c r="J947" s="285"/>
      <c r="K947" s="285"/>
      <c r="L947" s="285"/>
      <c r="M947" s="285"/>
      <c r="N947" s="285"/>
      <c r="O947" s="285"/>
      <c r="P947" s="285"/>
      <c r="Q947" s="285"/>
      <c r="R947" s="285"/>
      <c r="S947" s="285"/>
      <c r="T947" s="285"/>
      <c r="U947" s="285"/>
      <c r="V947" s="285"/>
      <c r="W947" s="285"/>
      <c r="X947" s="285"/>
      <c r="Y947" s="285"/>
      <c r="Z947" s="285"/>
      <c r="AA947" s="285"/>
      <c r="AB947" s="285"/>
      <c r="AC947" s="285"/>
      <c r="AD947" s="285"/>
      <c r="AF947" s="171"/>
      <c r="AG947" s="72"/>
      <c r="AH947" s="72"/>
      <c r="AI947" s="72"/>
      <c r="AJ947" s="72"/>
      <c r="AK947" s="72"/>
      <c r="AL947" s="72"/>
      <c r="AM947" s="72"/>
    </row>
    <row r="948" spans="1:42" s="103" customFormat="1" ht="15">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c r="AA948" s="84"/>
      <c r="AB948" s="84"/>
      <c r="AC948" s="84"/>
      <c r="AD948" s="84"/>
      <c r="AF948" s="171"/>
      <c r="AG948" s="72" t="s">
        <v>761</v>
      </c>
      <c r="AH948" s="72" t="s">
        <v>762</v>
      </c>
      <c r="AI948" s="72" t="s">
        <v>776</v>
      </c>
      <c r="AJ948" s="72"/>
      <c r="AK948" s="72"/>
      <c r="AL948" s="72"/>
      <c r="AM948" s="72"/>
    </row>
    <row r="949" spans="1:42" s="103" customFormat="1" ht="24" customHeight="1">
      <c r="A949" s="84"/>
      <c r="B949" s="84"/>
      <c r="C949" s="313" t="s">
        <v>413</v>
      </c>
      <c r="D949" s="313"/>
      <c r="E949" s="313"/>
      <c r="F949" s="313"/>
      <c r="G949" s="313"/>
      <c r="H949" s="313"/>
      <c r="I949" s="313"/>
      <c r="J949" s="313"/>
      <c r="K949" s="313"/>
      <c r="L949" s="313"/>
      <c r="M949" s="313" t="s">
        <v>414</v>
      </c>
      <c r="N949" s="313"/>
      <c r="O949" s="313"/>
      <c r="P949" s="313"/>
      <c r="Q949" s="313"/>
      <c r="R949" s="313"/>
      <c r="S949" s="313"/>
      <c r="T949" s="313"/>
      <c r="U949" s="313"/>
      <c r="V949" s="313"/>
      <c r="W949" s="313"/>
      <c r="X949" s="313"/>
      <c r="Y949" s="313"/>
      <c r="Z949" s="313"/>
      <c r="AA949" s="313"/>
      <c r="AB949" s="313"/>
      <c r="AC949" s="313"/>
      <c r="AD949" s="313"/>
      <c r="AF949" s="171"/>
      <c r="AG949" s="72">
        <f>COUNTBLANK(M951:AD956)</f>
        <v>108</v>
      </c>
      <c r="AH949" s="72">
        <v>108</v>
      </c>
      <c r="AI949" s="72">
        <v>90</v>
      </c>
      <c r="AJ949" s="72"/>
      <c r="AK949" s="72"/>
      <c r="AL949" s="72"/>
      <c r="AM949" s="72"/>
      <c r="AN949" s="103" t="s">
        <v>789</v>
      </c>
    </row>
    <row r="950" spans="1:42" s="103" customFormat="1" ht="15">
      <c r="A950" s="84"/>
      <c r="B950" s="84"/>
      <c r="C950" s="313"/>
      <c r="D950" s="313"/>
      <c r="E950" s="313"/>
      <c r="F950" s="313"/>
      <c r="G950" s="313"/>
      <c r="H950" s="313"/>
      <c r="I950" s="313"/>
      <c r="J950" s="313"/>
      <c r="K950" s="313"/>
      <c r="L950" s="313"/>
      <c r="M950" s="404" t="s">
        <v>177</v>
      </c>
      <c r="N950" s="405"/>
      <c r="O950" s="405"/>
      <c r="P950" s="405"/>
      <c r="Q950" s="405"/>
      <c r="R950" s="405"/>
      <c r="S950" s="406" t="s">
        <v>178</v>
      </c>
      <c r="T950" s="407"/>
      <c r="U950" s="407"/>
      <c r="V950" s="407"/>
      <c r="W950" s="407"/>
      <c r="X950" s="407"/>
      <c r="Y950" s="406" t="s">
        <v>179</v>
      </c>
      <c r="Z950" s="407"/>
      <c r="AA950" s="407"/>
      <c r="AB950" s="407"/>
      <c r="AC950" s="407"/>
      <c r="AD950" s="407"/>
      <c r="AF950" s="171"/>
      <c r="AG950" s="72" t="s">
        <v>177</v>
      </c>
      <c r="AH950" s="72" t="s">
        <v>763</v>
      </c>
      <c r="AI950" s="72" t="s">
        <v>764</v>
      </c>
      <c r="AJ950" s="72" t="s">
        <v>765</v>
      </c>
      <c r="AK950" s="72"/>
      <c r="AL950" s="72" t="s">
        <v>773</v>
      </c>
      <c r="AM950" s="72"/>
      <c r="AN950" s="103" t="s">
        <v>177</v>
      </c>
      <c r="AO950" s="103" t="s">
        <v>178</v>
      </c>
      <c r="AP950" s="103" t="s">
        <v>179</v>
      </c>
    </row>
    <row r="951" spans="1:42" s="103" customFormat="1" ht="24" customHeight="1">
      <c r="A951" s="84"/>
      <c r="B951" s="84"/>
      <c r="C951" s="134" t="s">
        <v>26</v>
      </c>
      <c r="D951" s="403" t="s">
        <v>221</v>
      </c>
      <c r="E951" s="403"/>
      <c r="F951" s="403"/>
      <c r="G951" s="403"/>
      <c r="H951" s="403"/>
      <c r="I951" s="403"/>
      <c r="J951" s="403"/>
      <c r="K951" s="403"/>
      <c r="L951" s="403"/>
      <c r="M951" s="370"/>
      <c r="N951" s="370"/>
      <c r="O951" s="370"/>
      <c r="P951" s="370"/>
      <c r="Q951" s="370"/>
      <c r="R951" s="370"/>
      <c r="S951" s="370"/>
      <c r="T951" s="370"/>
      <c r="U951" s="370"/>
      <c r="V951" s="370"/>
      <c r="W951" s="370"/>
      <c r="X951" s="370"/>
      <c r="Y951" s="370"/>
      <c r="Z951" s="370"/>
      <c r="AA951" s="370"/>
      <c r="AB951" s="370"/>
      <c r="AC951" s="370"/>
      <c r="AD951" s="370"/>
      <c r="AF951" s="171"/>
      <c r="AG951" s="72">
        <f>M951</f>
        <v>0</v>
      </c>
      <c r="AH951" s="72">
        <f>COUNTIF(S951:AD951,"NS")</f>
        <v>0</v>
      </c>
      <c r="AI951" s="72">
        <f>SUM(S951:AD951)</f>
        <v>0</v>
      </c>
      <c r="AJ951" s="72">
        <f>IF($AG$949=108,0,IF(OR(AND(AG951=0,AH951&gt;0),AND(AG951="NS",AI951&gt;0),AND(AG951="NS",AH951=0,AI951=0)),1,IF(OR(AND(AG951&gt;0,AH951=2),AND(AG951="NS",AH951=2),AND(AG951="NS",AI951=0,AH951&gt;0),AG951=AI951),0,1)))</f>
        <v>0</v>
      </c>
      <c r="AK951" s="72"/>
      <c r="AL951" s="72"/>
      <c r="AM951" s="72" t="s">
        <v>177</v>
      </c>
      <c r="AN951" s="103">
        <f>P873</f>
        <v>0</v>
      </c>
      <c r="AO951" s="103">
        <f>U873</f>
        <v>0</v>
      </c>
      <c r="AP951" s="103">
        <f>Z873</f>
        <v>0</v>
      </c>
    </row>
    <row r="952" spans="1:42" s="103" customFormat="1" ht="15" customHeight="1">
      <c r="A952" s="84"/>
      <c r="B952" s="84"/>
      <c r="C952" s="135" t="s">
        <v>27</v>
      </c>
      <c r="D952" s="385" t="s">
        <v>222</v>
      </c>
      <c r="E952" s="385"/>
      <c r="F952" s="385"/>
      <c r="G952" s="385"/>
      <c r="H952" s="385"/>
      <c r="I952" s="385"/>
      <c r="J952" s="385"/>
      <c r="K952" s="385"/>
      <c r="L952" s="385"/>
      <c r="M952" s="370"/>
      <c r="N952" s="370"/>
      <c r="O952" s="370"/>
      <c r="P952" s="370"/>
      <c r="Q952" s="370"/>
      <c r="R952" s="370"/>
      <c r="S952" s="370"/>
      <c r="T952" s="370"/>
      <c r="U952" s="370"/>
      <c r="V952" s="370"/>
      <c r="W952" s="370"/>
      <c r="X952" s="370"/>
      <c r="Y952" s="370"/>
      <c r="Z952" s="370"/>
      <c r="AA952" s="370"/>
      <c r="AB952" s="370"/>
      <c r="AC952" s="370"/>
      <c r="AD952" s="370"/>
      <c r="AF952" s="171"/>
      <c r="AG952" s="72">
        <f t="shared" ref="AG952:AG956" si="73">M952</f>
        <v>0</v>
      </c>
      <c r="AH952" s="72">
        <f t="shared" ref="AH952:AH956" si="74">COUNTIF(S952:AD952,"NS")</f>
        <v>0</v>
      </c>
      <c r="AI952" s="72">
        <f t="shared" ref="AI952:AI956" si="75">SUM(S952:AD952)</f>
        <v>0</v>
      </c>
      <c r="AJ952" s="72">
        <f t="shared" ref="AJ952:AJ955" si="76">IF($AG$949=108,0,IF(OR(AND(AG952=0,AH952&gt;0),AND(AG952="NS",AI952&gt;0),AND(AG952="NS",AH952=0,AI952=0)),1,IF(OR(AND(AG952&gt;0,AH952=2),AND(AG952="NS",AH952=2),AND(AG952="NS",AI952=0,AH952&gt;0),AG952=AI952),0,1)))</f>
        <v>0</v>
      </c>
      <c r="AK952" s="72"/>
      <c r="AL952" s="72"/>
      <c r="AM952" s="72" t="s">
        <v>764</v>
      </c>
      <c r="AN952" s="103">
        <f>SUM(M951:R956)</f>
        <v>0</v>
      </c>
      <c r="AO952" s="103">
        <f>SUM(S951:X956)</f>
        <v>0</v>
      </c>
      <c r="AP952" s="103">
        <f>SUM(Y951:AD956)</f>
        <v>0</v>
      </c>
    </row>
    <row r="953" spans="1:42" s="103" customFormat="1" ht="24" customHeight="1">
      <c r="A953" s="84"/>
      <c r="B953" s="84"/>
      <c r="C953" s="135" t="s">
        <v>28</v>
      </c>
      <c r="D953" s="385" t="s">
        <v>223</v>
      </c>
      <c r="E953" s="385"/>
      <c r="F953" s="385"/>
      <c r="G953" s="385"/>
      <c r="H953" s="385"/>
      <c r="I953" s="385"/>
      <c r="J953" s="385"/>
      <c r="K953" s="385"/>
      <c r="L953" s="385"/>
      <c r="M953" s="370"/>
      <c r="N953" s="370"/>
      <c r="O953" s="370"/>
      <c r="P953" s="370"/>
      <c r="Q953" s="370"/>
      <c r="R953" s="370"/>
      <c r="S953" s="370"/>
      <c r="T953" s="370"/>
      <c r="U953" s="370"/>
      <c r="V953" s="370"/>
      <c r="W953" s="370"/>
      <c r="X953" s="370"/>
      <c r="Y953" s="370"/>
      <c r="Z953" s="370"/>
      <c r="AA953" s="370"/>
      <c r="AB953" s="370"/>
      <c r="AC953" s="370"/>
      <c r="AD953" s="370"/>
      <c r="AF953" s="171"/>
      <c r="AG953" s="72">
        <f t="shared" si="73"/>
        <v>0</v>
      </c>
      <c r="AH953" s="72">
        <f t="shared" si="74"/>
        <v>0</v>
      </c>
      <c r="AI953" s="72">
        <f t="shared" si="75"/>
        <v>0</v>
      </c>
      <c r="AJ953" s="72">
        <f t="shared" si="76"/>
        <v>0</v>
      </c>
      <c r="AK953" s="72"/>
      <c r="AL953" s="72"/>
      <c r="AM953" s="72" t="s">
        <v>763</v>
      </c>
      <c r="AN953" s="103">
        <f>COUNTIF(M951:R956,"NS")</f>
        <v>0</v>
      </c>
      <c r="AO953" s="103">
        <f>COUNTIF(S951:X956,"NS")</f>
        <v>0</v>
      </c>
      <c r="AP953" s="103">
        <f>COUNTIF(Y951:AD956,"NS")</f>
        <v>0</v>
      </c>
    </row>
    <row r="954" spans="1:42" s="103" customFormat="1" ht="15" customHeight="1">
      <c r="A954" s="84"/>
      <c r="B954" s="84"/>
      <c r="C954" s="135" t="s">
        <v>29</v>
      </c>
      <c r="D954" s="385" t="s">
        <v>224</v>
      </c>
      <c r="E954" s="385"/>
      <c r="F954" s="385"/>
      <c r="G954" s="385"/>
      <c r="H954" s="385"/>
      <c r="I954" s="385"/>
      <c r="J954" s="385"/>
      <c r="K954" s="385"/>
      <c r="L954" s="385"/>
      <c r="M954" s="370"/>
      <c r="N954" s="370"/>
      <c r="O954" s="370"/>
      <c r="P954" s="370"/>
      <c r="Q954" s="370"/>
      <c r="R954" s="370"/>
      <c r="S954" s="370"/>
      <c r="T954" s="370"/>
      <c r="U954" s="370"/>
      <c r="V954" s="370"/>
      <c r="W954" s="370"/>
      <c r="X954" s="370"/>
      <c r="Y954" s="370"/>
      <c r="Z954" s="370"/>
      <c r="AA954" s="370"/>
      <c r="AB954" s="370"/>
      <c r="AC954" s="370"/>
      <c r="AD954" s="370"/>
      <c r="AF954" s="171"/>
      <c r="AG954" s="72">
        <f t="shared" si="73"/>
        <v>0</v>
      </c>
      <c r="AH954" s="72">
        <f t="shared" si="74"/>
        <v>0</v>
      </c>
      <c r="AI954" s="72">
        <f t="shared" si="75"/>
        <v>0</v>
      </c>
      <c r="AJ954" s="72">
        <f t="shared" si="76"/>
        <v>0</v>
      </c>
      <c r="AK954" s="72"/>
      <c r="AL954" s="72"/>
      <c r="AM954" s="72" t="s">
        <v>765</v>
      </c>
      <c r="AN954" s="136">
        <f>IF($AG$949=$AH$949, 0, IF(OR(AND(AN951 =0, AN953 &gt;0), AND(AN951 ="NS", AN952&gt;0), AND(AN951 ="NS", AN952 =0, AN953=0), AND(AN951="NA", AN952&lt;&gt;"NA"), AND(AN951&lt;&gt;"NA", AN952="NA")  ), 1, IF(OR(AND(AN953&gt;=2, AN952&lt;AN951), AND(AN951="NS", AN952=0, AN953&gt;0), AN952&gt;=AN951 ), 0, 1)))</f>
        <v>0</v>
      </c>
      <c r="AO954" s="136">
        <f t="shared" ref="AO954:AP954" si="77">IF($AG$949=$AH$949, 0, IF(OR(AND(AO951 =0, AO953 &gt;0), AND(AO951 ="NS", AO952&gt;0), AND(AO951 ="NS", AO952 =0, AO953=0), AND(AO951="NA", AO952&lt;&gt;"NA"), AND(AO951&lt;&gt;"NA", AO952="NA")  ), 1, IF(OR(AND(AO953&gt;=2, AO952&lt;AO951), AND(AO951="NS", AO952=0, AO953&gt;0), AO952&gt;=AO951 ), 0, 1)))</f>
        <v>0</v>
      </c>
      <c r="AP954" s="136">
        <f t="shared" si="77"/>
        <v>0</v>
      </c>
    </row>
    <row r="955" spans="1:42" s="103" customFormat="1" ht="15" customHeight="1">
      <c r="A955" s="84"/>
      <c r="B955" s="84"/>
      <c r="C955" s="135" t="s">
        <v>30</v>
      </c>
      <c r="D955" s="403" t="s">
        <v>225</v>
      </c>
      <c r="E955" s="403"/>
      <c r="F955" s="403"/>
      <c r="G955" s="403"/>
      <c r="H955" s="403"/>
      <c r="I955" s="403"/>
      <c r="J955" s="403"/>
      <c r="K955" s="403"/>
      <c r="L955" s="403"/>
      <c r="M955" s="370"/>
      <c r="N955" s="370"/>
      <c r="O955" s="370"/>
      <c r="P955" s="370"/>
      <c r="Q955" s="370"/>
      <c r="R955" s="370"/>
      <c r="S955" s="370"/>
      <c r="T955" s="370"/>
      <c r="U955" s="370"/>
      <c r="V955" s="370"/>
      <c r="W955" s="370"/>
      <c r="X955" s="370"/>
      <c r="Y955" s="370"/>
      <c r="Z955" s="370"/>
      <c r="AA955" s="370"/>
      <c r="AB955" s="370"/>
      <c r="AC955" s="370"/>
      <c r="AD955" s="370"/>
      <c r="AF955" s="171"/>
      <c r="AG955" s="72">
        <f t="shared" si="73"/>
        <v>0</v>
      </c>
      <c r="AH955" s="72">
        <f t="shared" si="74"/>
        <v>0</v>
      </c>
      <c r="AI955" s="72">
        <f t="shared" si="75"/>
        <v>0</v>
      </c>
      <c r="AJ955" s="72">
        <f t="shared" si="76"/>
        <v>0</v>
      </c>
      <c r="AK955" s="72"/>
      <c r="AL955" s="72"/>
      <c r="AM955" s="72"/>
      <c r="AP955" s="115">
        <f>SUM(AN954:AP954)</f>
        <v>0</v>
      </c>
    </row>
    <row r="956" spans="1:42" s="103" customFormat="1" ht="24" customHeight="1">
      <c r="A956" s="84"/>
      <c r="B956" s="84"/>
      <c r="C956" s="135" t="s">
        <v>31</v>
      </c>
      <c r="D956" s="385" t="s">
        <v>415</v>
      </c>
      <c r="E956" s="385"/>
      <c r="F956" s="385"/>
      <c r="G956" s="385"/>
      <c r="H956" s="385"/>
      <c r="I956" s="385"/>
      <c r="J956" s="385"/>
      <c r="K956" s="385"/>
      <c r="L956" s="385"/>
      <c r="M956" s="370"/>
      <c r="N956" s="370"/>
      <c r="O956" s="370"/>
      <c r="P956" s="370"/>
      <c r="Q956" s="370"/>
      <c r="R956" s="370"/>
      <c r="S956" s="370"/>
      <c r="T956" s="370"/>
      <c r="U956" s="370"/>
      <c r="V956" s="370"/>
      <c r="W956" s="370"/>
      <c r="X956" s="370"/>
      <c r="Y956" s="370"/>
      <c r="Z956" s="370"/>
      <c r="AA956" s="370"/>
      <c r="AB956" s="370"/>
      <c r="AC956" s="370"/>
      <c r="AD956" s="370"/>
      <c r="AF956" s="171"/>
      <c r="AG956" s="72">
        <f t="shared" si="73"/>
        <v>0</v>
      </c>
      <c r="AH956" s="72">
        <f t="shared" si="74"/>
        <v>0</v>
      </c>
      <c r="AI956" s="72">
        <f t="shared" si="75"/>
        <v>0</v>
      </c>
      <c r="AJ956" s="72">
        <f>IF($AG$949=108,0,IF(OR(AND(AG956=0,AH956&gt;0),AND(AG956="NS",AI956&gt;0),AND(AG956="NS",AH956=0,AI956=0)),1,IF(OR(AND(AG956&gt;0,AH956=2),AND(AG956="NS",AH956=2),AND(AG956="NS",AI956=0,AH956&gt;0),AG956=AI956,COUNTIF(M956:AD956, "NA")=3),0,1)))</f>
        <v>0</v>
      </c>
      <c r="AK956" s="72"/>
      <c r="AL956" s="72">
        <f>IF(M956="",0,IF(M956="NA",0,IF(AND(SUM(M956:AD956)&gt;=0,H959=""),1,0)))</f>
        <v>0</v>
      </c>
      <c r="AM956" s="72"/>
    </row>
    <row r="957" spans="1:42" s="103" customFormat="1" ht="15">
      <c r="A957" s="84"/>
      <c r="B957" s="84"/>
      <c r="C957" s="72"/>
      <c r="D957" s="72"/>
      <c r="E957" s="72"/>
      <c r="F957" s="72"/>
      <c r="G957" s="72"/>
      <c r="H957" s="72"/>
      <c r="I957" s="72"/>
      <c r="J957" s="72"/>
      <c r="K957" s="72"/>
      <c r="L957" s="131" t="s">
        <v>181</v>
      </c>
      <c r="M957" s="312">
        <f>IF(AND(SUM(M951:R956)=0,COUNTIF(M951:R956,"NS")&gt;0),"NS",
IF(AND(SUM(M951:R956)=0,COUNTIF(M951:R956,0)&gt;0),0,
IF(AND(SUM(M951:R956)=0,COUNTIF(M951:R956,"NA")&gt;0),"NA",
SUM(M951:R956))))</f>
        <v>0</v>
      </c>
      <c r="N957" s="312"/>
      <c r="O957" s="312"/>
      <c r="P957" s="312"/>
      <c r="Q957" s="312"/>
      <c r="R957" s="312"/>
      <c r="S957" s="312">
        <f>IF(AND(SUM(S951:X956)=0,COUNTIF(S951:X956,"NS")&gt;0),"NS",
IF(AND(SUM(S951:X956)=0,COUNTIF(S951:X956,0)&gt;0),0,
IF(AND(SUM(S951:X956)=0,COUNTIF(S951:X956,"NA")&gt;0),"NA",
SUM(S951:X956))))</f>
        <v>0</v>
      </c>
      <c r="T957" s="312"/>
      <c r="U957" s="312"/>
      <c r="V957" s="312"/>
      <c r="W957" s="312"/>
      <c r="X957" s="312"/>
      <c r="Y957" s="312">
        <f>IF(AND(SUM(Y951:AD956)=0,COUNTIF(Y951:AD956,"NS")&gt;0),"NS",
IF(AND(SUM(Y951:AD956)=0,COUNTIF(Y951:AD956,0)&gt;0),0,
IF(AND(SUM(Y951:AD956)=0,COUNTIF(Y951:AD956,"NA")&gt;0),"NA",
SUM(Y951:AD956))))</f>
        <v>0</v>
      </c>
      <c r="Z957" s="312"/>
      <c r="AA957" s="312"/>
      <c r="AB957" s="312"/>
      <c r="AC957" s="312"/>
      <c r="AD957" s="312"/>
      <c r="AF957" s="171"/>
      <c r="AG957" s="72"/>
      <c r="AH957" s="72"/>
      <c r="AI957" s="72"/>
      <c r="AJ957" s="126">
        <f>SUM(AJ951:AJ956)</f>
        <v>0</v>
      </c>
      <c r="AK957" s="72"/>
      <c r="AL957" s="126">
        <f>SUM(AL951:AL956)</f>
        <v>0</v>
      </c>
      <c r="AM957" s="72"/>
    </row>
    <row r="958" spans="1:42" s="103" customFormat="1" ht="15">
      <c r="A958" s="84"/>
      <c r="B958" s="84"/>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c r="AA958" s="107"/>
      <c r="AB958" s="107"/>
      <c r="AC958" s="107"/>
      <c r="AD958" s="107"/>
      <c r="AF958" s="171"/>
      <c r="AG958" s="72"/>
      <c r="AH958" s="72"/>
      <c r="AI958" s="72"/>
      <c r="AJ958" s="72"/>
      <c r="AK958" s="72"/>
      <c r="AL958" s="72"/>
      <c r="AM958" s="72"/>
    </row>
    <row r="959" spans="1:42" s="103" customFormat="1" ht="45" customHeight="1">
      <c r="A959" s="84"/>
      <c r="B959" s="84"/>
      <c r="C959" s="337" t="s">
        <v>416</v>
      </c>
      <c r="D959" s="337"/>
      <c r="E959" s="337"/>
      <c r="F959" s="337"/>
      <c r="G959" s="337"/>
      <c r="H959" s="303"/>
      <c r="I959" s="227"/>
      <c r="J959" s="227"/>
      <c r="K959" s="227"/>
      <c r="L959" s="227"/>
      <c r="M959" s="227"/>
      <c r="N959" s="227"/>
      <c r="O959" s="227"/>
      <c r="P959" s="227"/>
      <c r="Q959" s="227"/>
      <c r="R959" s="227"/>
      <c r="S959" s="227"/>
      <c r="T959" s="227"/>
      <c r="U959" s="227"/>
      <c r="V959" s="227"/>
      <c r="W959" s="227"/>
      <c r="X959" s="227"/>
      <c r="Y959" s="227"/>
      <c r="Z959" s="227"/>
      <c r="AA959" s="227"/>
      <c r="AB959" s="227"/>
      <c r="AC959" s="227"/>
      <c r="AD959" s="304"/>
      <c r="AF959" s="171"/>
      <c r="AG959" s="72"/>
      <c r="AH959" s="72"/>
      <c r="AI959" s="72"/>
      <c r="AJ959" s="72"/>
      <c r="AK959" s="72"/>
      <c r="AL959" s="72"/>
      <c r="AM959" s="72"/>
    </row>
    <row r="960" spans="1:42" s="103" customFormat="1" ht="15">
      <c r="A960" s="84"/>
      <c r="B960" s="84"/>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c r="AA960" s="107"/>
      <c r="AB960" s="107"/>
      <c r="AC960" s="107"/>
      <c r="AD960" s="107"/>
      <c r="AF960" s="171"/>
      <c r="AG960" s="72"/>
      <c r="AH960" s="72"/>
      <c r="AI960" s="72"/>
      <c r="AJ960" s="72"/>
      <c r="AK960" s="72"/>
      <c r="AL960" s="72"/>
      <c r="AM960" s="72"/>
    </row>
    <row r="961" spans="1:43" s="103" customFormat="1" ht="24" customHeight="1">
      <c r="A961" s="84"/>
      <c r="B961" s="84"/>
      <c r="C961" s="285" t="s">
        <v>17</v>
      </c>
      <c r="D961" s="285"/>
      <c r="E961" s="285"/>
      <c r="F961" s="285"/>
      <c r="G961" s="285"/>
      <c r="H961" s="285"/>
      <c r="I961" s="285"/>
      <c r="J961" s="285"/>
      <c r="K961" s="285"/>
      <c r="L961" s="285"/>
      <c r="M961" s="285"/>
      <c r="N961" s="285"/>
      <c r="O961" s="285"/>
      <c r="P961" s="285"/>
      <c r="Q961" s="285"/>
      <c r="R961" s="285"/>
      <c r="S961" s="285"/>
      <c r="T961" s="285"/>
      <c r="U961" s="285"/>
      <c r="V961" s="285"/>
      <c r="W961" s="285"/>
      <c r="X961" s="285"/>
      <c r="Y961" s="285"/>
      <c r="Z961" s="285"/>
      <c r="AA961" s="285"/>
      <c r="AB961" s="285"/>
      <c r="AC961" s="285"/>
      <c r="AD961" s="285"/>
      <c r="AF961" s="171"/>
      <c r="AG961" s="72"/>
      <c r="AH961" s="72"/>
      <c r="AI961" s="72"/>
      <c r="AJ961" s="72"/>
      <c r="AK961" s="72"/>
      <c r="AL961" s="72"/>
      <c r="AM961" s="72"/>
    </row>
    <row r="962" spans="1:43" s="103" customFormat="1" ht="60" customHeight="1">
      <c r="A962" s="84"/>
      <c r="B962" s="84"/>
      <c r="C962" s="339"/>
      <c r="D962" s="339"/>
      <c r="E962" s="339"/>
      <c r="F962" s="339"/>
      <c r="G962" s="339"/>
      <c r="H962" s="339"/>
      <c r="I962" s="339"/>
      <c r="J962" s="339"/>
      <c r="K962" s="339"/>
      <c r="L962" s="339"/>
      <c r="M962" s="339"/>
      <c r="N962" s="339"/>
      <c r="O962" s="339"/>
      <c r="P962" s="339"/>
      <c r="Q962" s="339"/>
      <c r="R962" s="339"/>
      <c r="S962" s="339"/>
      <c r="T962" s="339"/>
      <c r="U962" s="339"/>
      <c r="V962" s="339"/>
      <c r="W962" s="339"/>
      <c r="X962" s="339"/>
      <c r="Y962" s="339"/>
      <c r="Z962" s="339"/>
      <c r="AA962" s="339"/>
      <c r="AB962" s="339"/>
      <c r="AC962" s="339"/>
      <c r="AD962" s="339"/>
      <c r="AF962" s="171"/>
      <c r="AG962" s="72"/>
      <c r="AH962" s="72"/>
      <c r="AI962" s="72"/>
      <c r="AJ962" s="72"/>
      <c r="AK962" s="72"/>
      <c r="AL962" s="72"/>
      <c r="AM962" s="72"/>
    </row>
    <row r="963" spans="1:43" ht="15" customHeight="1"/>
    <row r="964" spans="1:43" ht="15" customHeight="1">
      <c r="B964" s="338" t="str">
        <f>IF(AJ957=0,"","Error: Verificar sumas por fila.")</f>
        <v/>
      </c>
      <c r="C964" s="338"/>
      <c r="D964" s="338"/>
      <c r="E964" s="338"/>
      <c r="F964" s="338"/>
      <c r="G964" s="338"/>
      <c r="H964" s="338"/>
      <c r="I964" s="338"/>
      <c r="J964" s="338"/>
      <c r="K964" s="338"/>
      <c r="L964" s="338"/>
      <c r="M964" s="338"/>
      <c r="N964" s="338"/>
      <c r="O964" s="338"/>
      <c r="P964" s="338"/>
      <c r="Q964" s="338"/>
      <c r="R964" s="338"/>
      <c r="S964" s="338"/>
      <c r="T964" s="338"/>
      <c r="U964" s="338"/>
      <c r="V964" s="338"/>
      <c r="W964" s="338"/>
      <c r="X964" s="338"/>
      <c r="Y964" s="338"/>
      <c r="Z964" s="338"/>
      <c r="AA964" s="338"/>
      <c r="AB964" s="338"/>
      <c r="AC964" s="338"/>
      <c r="AD964" s="338"/>
    </row>
    <row r="965" spans="1:43" ht="15" customHeight="1">
      <c r="B965" s="338" t="str">
        <f>IF(AP955=0,"","Error: Verificar la consistencia con la pregunta 38.")</f>
        <v/>
      </c>
      <c r="C965" s="338"/>
      <c r="D965" s="338"/>
      <c r="E965" s="338"/>
      <c r="F965" s="338"/>
      <c r="G965" s="338"/>
      <c r="H965" s="338"/>
      <c r="I965" s="338"/>
      <c r="J965" s="338"/>
      <c r="K965" s="338"/>
      <c r="L965" s="338"/>
      <c r="M965" s="338"/>
      <c r="N965" s="338"/>
      <c r="O965" s="338"/>
      <c r="P965" s="338"/>
      <c r="Q965" s="338"/>
      <c r="R965" s="338"/>
      <c r="S965" s="338"/>
      <c r="T965" s="338"/>
      <c r="U965" s="338"/>
      <c r="V965" s="338"/>
      <c r="W965" s="338"/>
      <c r="X965" s="338"/>
      <c r="Y965" s="338"/>
      <c r="Z965" s="338"/>
      <c r="AA965" s="338"/>
      <c r="AB965" s="338"/>
      <c r="AC965" s="338"/>
      <c r="AD965" s="338"/>
    </row>
    <row r="966" spans="1:43" ht="15" customHeight="1">
      <c r="B966" s="338" t="str">
        <f>IF(AL957=0,"","Error: Debe especificar el otro tipo de servicio en materia educativa.")</f>
        <v/>
      </c>
      <c r="C966" s="338"/>
      <c r="D966" s="338"/>
      <c r="E966" s="338"/>
      <c r="F966" s="338"/>
      <c r="G966" s="338"/>
      <c r="H966" s="338"/>
      <c r="I966" s="338"/>
      <c r="J966" s="338"/>
      <c r="K966" s="338"/>
      <c r="L966" s="338"/>
      <c r="M966" s="338"/>
      <c r="N966" s="338"/>
      <c r="O966" s="338"/>
      <c r="P966" s="338"/>
      <c r="Q966" s="338"/>
      <c r="R966" s="338"/>
      <c r="S966" s="338"/>
      <c r="T966" s="338"/>
      <c r="U966" s="338"/>
      <c r="V966" s="338"/>
      <c r="W966" s="338"/>
      <c r="X966" s="338"/>
      <c r="Y966" s="338"/>
      <c r="Z966" s="338"/>
      <c r="AA966" s="338"/>
      <c r="AB966" s="338"/>
      <c r="AC966" s="338"/>
      <c r="AD966" s="338"/>
    </row>
    <row r="967" spans="1:43" ht="15" customHeight="1">
      <c r="B967" s="355" t="str">
        <f>IF(OR(AG949=AH949,AG949=AI949),"","Error: Debe completar toda la información requerida.")</f>
        <v/>
      </c>
      <c r="C967" s="355"/>
      <c r="D967" s="355"/>
      <c r="E967" s="355"/>
      <c r="F967" s="355"/>
      <c r="G967" s="355"/>
      <c r="H967" s="355"/>
      <c r="I967" s="355"/>
      <c r="J967" s="355"/>
      <c r="K967" s="355"/>
      <c r="L967" s="355"/>
      <c r="M967" s="355"/>
      <c r="N967" s="355"/>
      <c r="O967" s="355"/>
      <c r="P967" s="355"/>
      <c r="Q967" s="355"/>
      <c r="R967" s="355"/>
      <c r="S967" s="355"/>
      <c r="T967" s="355"/>
      <c r="U967" s="355"/>
      <c r="V967" s="355"/>
      <c r="W967" s="355"/>
      <c r="X967" s="355"/>
      <c r="Y967" s="355"/>
      <c r="Z967" s="355"/>
      <c r="AA967" s="355"/>
      <c r="AB967" s="355"/>
      <c r="AC967" s="355"/>
      <c r="AD967" s="355"/>
    </row>
    <row r="968" spans="1:43" ht="15" customHeight="1"/>
    <row r="969" spans="1:43" s="103" customFormat="1" ht="36" customHeight="1">
      <c r="A969" s="92" t="s">
        <v>375</v>
      </c>
      <c r="B969" s="311" t="s">
        <v>456</v>
      </c>
      <c r="C969" s="311" t="s">
        <v>173</v>
      </c>
      <c r="D969" s="311"/>
      <c r="E969" s="311"/>
      <c r="F969" s="311"/>
      <c r="G969" s="311"/>
      <c r="H969" s="311"/>
      <c r="I969" s="311"/>
      <c r="J969" s="311"/>
      <c r="K969" s="311"/>
      <c r="L969" s="311"/>
      <c r="M969" s="311"/>
      <c r="N969" s="311"/>
      <c r="O969" s="311"/>
      <c r="P969" s="311"/>
      <c r="Q969" s="311"/>
      <c r="R969" s="311"/>
      <c r="S969" s="311"/>
      <c r="T969" s="311"/>
      <c r="U969" s="311"/>
      <c r="V969" s="311"/>
      <c r="W969" s="311"/>
      <c r="X969" s="311"/>
      <c r="Y969" s="311"/>
      <c r="Z969" s="311"/>
      <c r="AA969" s="311"/>
      <c r="AB969" s="311"/>
      <c r="AC969" s="311"/>
      <c r="AD969" s="311"/>
      <c r="AF969" s="171"/>
      <c r="AG969" s="72"/>
      <c r="AH969" s="72"/>
      <c r="AI969" s="72"/>
      <c r="AJ969" s="72"/>
      <c r="AK969" s="72"/>
      <c r="AL969" s="72"/>
      <c r="AM969" s="72"/>
    </row>
    <row r="970" spans="1:43" s="103" customFormat="1" ht="36" customHeight="1">
      <c r="A970" s="84"/>
      <c r="B970" s="84"/>
      <c r="C970" s="285" t="s">
        <v>457</v>
      </c>
      <c r="D970" s="285"/>
      <c r="E970" s="285"/>
      <c r="F970" s="285"/>
      <c r="G970" s="285"/>
      <c r="H970" s="285"/>
      <c r="I970" s="285"/>
      <c r="J970" s="285"/>
      <c r="K970" s="285"/>
      <c r="L970" s="285"/>
      <c r="M970" s="285"/>
      <c r="N970" s="285"/>
      <c r="O970" s="285"/>
      <c r="P970" s="285"/>
      <c r="Q970" s="285"/>
      <c r="R970" s="285"/>
      <c r="S970" s="285"/>
      <c r="T970" s="285"/>
      <c r="U970" s="285"/>
      <c r="V970" s="285"/>
      <c r="W970" s="285"/>
      <c r="X970" s="285"/>
      <c r="Y970" s="285"/>
      <c r="Z970" s="285"/>
      <c r="AA970" s="285"/>
      <c r="AB970" s="285"/>
      <c r="AC970" s="285"/>
      <c r="AD970" s="285"/>
      <c r="AF970" s="171"/>
      <c r="AG970" s="72"/>
      <c r="AH970" s="72"/>
      <c r="AI970" s="72"/>
      <c r="AJ970" s="72"/>
      <c r="AK970" s="72"/>
      <c r="AL970" s="72"/>
      <c r="AM970" s="72"/>
    </row>
    <row r="971" spans="1:43" s="103" customFormat="1" ht="36" customHeight="1">
      <c r="A971" s="84"/>
      <c r="B971" s="84"/>
      <c r="C971" s="285" t="s">
        <v>458</v>
      </c>
      <c r="D971" s="285"/>
      <c r="E971" s="285"/>
      <c r="F971" s="285"/>
      <c r="G971" s="285"/>
      <c r="H971" s="285"/>
      <c r="I971" s="285"/>
      <c r="J971" s="285"/>
      <c r="K971" s="285"/>
      <c r="L971" s="285"/>
      <c r="M971" s="285"/>
      <c r="N971" s="285"/>
      <c r="O971" s="285"/>
      <c r="P971" s="285"/>
      <c r="Q971" s="285"/>
      <c r="R971" s="285"/>
      <c r="S971" s="285"/>
      <c r="T971" s="285"/>
      <c r="U971" s="285"/>
      <c r="V971" s="285"/>
      <c r="W971" s="285"/>
      <c r="X971" s="285"/>
      <c r="Y971" s="285"/>
      <c r="Z971" s="285"/>
      <c r="AA971" s="285"/>
      <c r="AB971" s="285"/>
      <c r="AC971" s="285"/>
      <c r="AD971" s="285"/>
      <c r="AF971" s="171"/>
      <c r="AG971" s="72"/>
      <c r="AH971" s="72"/>
      <c r="AI971" s="72"/>
      <c r="AJ971" s="72"/>
      <c r="AK971" s="72"/>
      <c r="AL971" s="72"/>
      <c r="AM971" s="72"/>
    </row>
    <row r="972" spans="1:43" s="103" customFormat="1" ht="36" customHeight="1">
      <c r="A972" s="84"/>
      <c r="B972" s="84"/>
      <c r="C972" s="285" t="s">
        <v>417</v>
      </c>
      <c r="D972" s="285"/>
      <c r="E972" s="285"/>
      <c r="F972" s="285"/>
      <c r="G972" s="285"/>
      <c r="H972" s="285"/>
      <c r="I972" s="285"/>
      <c r="J972" s="285"/>
      <c r="K972" s="285"/>
      <c r="L972" s="285"/>
      <c r="M972" s="285"/>
      <c r="N972" s="285"/>
      <c r="O972" s="285"/>
      <c r="P972" s="285"/>
      <c r="Q972" s="285"/>
      <c r="R972" s="285"/>
      <c r="S972" s="285"/>
      <c r="T972" s="285"/>
      <c r="U972" s="285"/>
      <c r="V972" s="285"/>
      <c r="W972" s="285"/>
      <c r="X972" s="285"/>
      <c r="Y972" s="285"/>
      <c r="Z972" s="285"/>
      <c r="AA972" s="285"/>
      <c r="AB972" s="285"/>
      <c r="AC972" s="285"/>
      <c r="AD972" s="285"/>
      <c r="AF972" s="171"/>
      <c r="AG972" s="72"/>
      <c r="AH972" s="72"/>
      <c r="AI972" s="72"/>
      <c r="AJ972" s="72"/>
      <c r="AK972" s="72"/>
      <c r="AL972" s="72"/>
      <c r="AM972" s="72"/>
    </row>
    <row r="973" spans="1:43" s="103" customFormat="1" ht="15">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c r="AA973" s="84"/>
      <c r="AB973" s="84"/>
      <c r="AC973" s="84"/>
      <c r="AD973" s="84"/>
      <c r="AF973" s="171"/>
      <c r="AG973" s="72" t="s">
        <v>761</v>
      </c>
      <c r="AH973" s="72" t="s">
        <v>762</v>
      </c>
      <c r="AI973" s="72" t="s">
        <v>776</v>
      </c>
      <c r="AJ973" s="72"/>
      <c r="AK973" s="72"/>
      <c r="AL973" s="72"/>
      <c r="AM973" s="72"/>
    </row>
    <row r="974" spans="1:43" s="103" customFormat="1" ht="24" customHeight="1">
      <c r="A974" s="84"/>
      <c r="B974" s="84"/>
      <c r="C974" s="313" t="s">
        <v>418</v>
      </c>
      <c r="D974" s="313"/>
      <c r="E974" s="313"/>
      <c r="F974" s="313"/>
      <c r="G974" s="313"/>
      <c r="H974" s="313"/>
      <c r="I974" s="313"/>
      <c r="J974" s="313"/>
      <c r="K974" s="313"/>
      <c r="L974" s="313"/>
      <c r="M974" s="313" t="s">
        <v>419</v>
      </c>
      <c r="N974" s="313"/>
      <c r="O974" s="313"/>
      <c r="P974" s="313"/>
      <c r="Q974" s="313"/>
      <c r="R974" s="313"/>
      <c r="S974" s="313"/>
      <c r="T974" s="313"/>
      <c r="U974" s="313"/>
      <c r="V974" s="313"/>
      <c r="W974" s="313"/>
      <c r="X974" s="313"/>
      <c r="Y974" s="313"/>
      <c r="Z974" s="313"/>
      <c r="AA974" s="313"/>
      <c r="AB974" s="313"/>
      <c r="AC974" s="313"/>
      <c r="AD974" s="313"/>
      <c r="AF974" s="171"/>
      <c r="AG974" s="72">
        <f>COUNTBLANK(M976:AD982)</f>
        <v>126</v>
      </c>
      <c r="AH974" s="72">
        <v>126</v>
      </c>
      <c r="AI974" s="72">
        <v>105</v>
      </c>
      <c r="AJ974" s="72"/>
      <c r="AK974" s="72"/>
      <c r="AL974" s="72"/>
      <c r="AM974" s="72"/>
      <c r="AO974" s="103" t="s">
        <v>789</v>
      </c>
    </row>
    <row r="975" spans="1:43" s="103" customFormat="1" ht="15">
      <c r="A975" s="84"/>
      <c r="B975" s="84"/>
      <c r="C975" s="313"/>
      <c r="D975" s="313"/>
      <c r="E975" s="313"/>
      <c r="F975" s="313"/>
      <c r="G975" s="313"/>
      <c r="H975" s="313"/>
      <c r="I975" s="313"/>
      <c r="J975" s="313"/>
      <c r="K975" s="313"/>
      <c r="L975" s="313"/>
      <c r="M975" s="404" t="s">
        <v>177</v>
      </c>
      <c r="N975" s="405"/>
      <c r="O975" s="405"/>
      <c r="P975" s="405"/>
      <c r="Q975" s="405"/>
      <c r="R975" s="405"/>
      <c r="S975" s="406" t="s">
        <v>178</v>
      </c>
      <c r="T975" s="407"/>
      <c r="U975" s="407"/>
      <c r="V975" s="407"/>
      <c r="W975" s="407"/>
      <c r="X975" s="407"/>
      <c r="Y975" s="406" t="s">
        <v>179</v>
      </c>
      <c r="Z975" s="407"/>
      <c r="AA975" s="407"/>
      <c r="AB975" s="407"/>
      <c r="AC975" s="407"/>
      <c r="AD975" s="407"/>
      <c r="AF975" s="171"/>
      <c r="AG975" s="72" t="s">
        <v>177</v>
      </c>
      <c r="AH975" s="72" t="s">
        <v>763</v>
      </c>
      <c r="AI975" s="72" t="s">
        <v>764</v>
      </c>
      <c r="AJ975" s="72" t="s">
        <v>765</v>
      </c>
      <c r="AK975" s="72"/>
      <c r="AL975" s="72" t="s">
        <v>773</v>
      </c>
      <c r="AM975" s="72"/>
      <c r="AO975" s="103" t="s">
        <v>177</v>
      </c>
      <c r="AP975" s="103" t="s">
        <v>178</v>
      </c>
      <c r="AQ975" s="103" t="s">
        <v>179</v>
      </c>
    </row>
    <row r="976" spans="1:43" s="103" customFormat="1" ht="15" customHeight="1">
      <c r="A976" s="84"/>
      <c r="B976" s="84"/>
      <c r="C976" s="134" t="s">
        <v>26</v>
      </c>
      <c r="D976" s="403" t="s">
        <v>235</v>
      </c>
      <c r="E976" s="403"/>
      <c r="F976" s="403"/>
      <c r="G976" s="403"/>
      <c r="H976" s="403"/>
      <c r="I976" s="403"/>
      <c r="J976" s="403"/>
      <c r="K976" s="403"/>
      <c r="L976" s="403"/>
      <c r="M976" s="370"/>
      <c r="N976" s="370"/>
      <c r="O976" s="370"/>
      <c r="P976" s="370"/>
      <c r="Q976" s="370"/>
      <c r="R976" s="370"/>
      <c r="S976" s="370"/>
      <c r="T976" s="370"/>
      <c r="U976" s="370"/>
      <c r="V976" s="370"/>
      <c r="W976" s="370"/>
      <c r="X976" s="370"/>
      <c r="Y976" s="370"/>
      <c r="Z976" s="370"/>
      <c r="AA976" s="370"/>
      <c r="AB976" s="370"/>
      <c r="AC976" s="370"/>
      <c r="AD976" s="370"/>
      <c r="AF976" s="171"/>
      <c r="AG976" s="72">
        <f>M976</f>
        <v>0</v>
      </c>
      <c r="AH976" s="72">
        <f>COUNTIF(S976:AD976,"NS")</f>
        <v>0</v>
      </c>
      <c r="AI976" s="72">
        <f>SUM(S976:AD976)</f>
        <v>0</v>
      </c>
      <c r="AJ976" s="72">
        <f>IF($AG$974=126,0,IF(OR(AND(AG976=0,AH976&gt;0),AND(AG976="NS",AI976&gt;0),AND(AG976="NS",AH976=0,AI976=0)),1,IF(OR(AND(AG976&gt;0,AH976=2),AND(AG976="NS",AH976=2),AND(AG976="NS",AI976=0,AH976&gt;0),AG976=AI976),0,1)))</f>
        <v>0</v>
      </c>
      <c r="AK976" s="72"/>
      <c r="AL976" s="72"/>
      <c r="AM976" s="72"/>
      <c r="AN976" s="103" t="s">
        <v>177</v>
      </c>
      <c r="AO976" s="103">
        <f>P874</f>
        <v>0</v>
      </c>
      <c r="AP976" s="103">
        <f>U874</f>
        <v>0</v>
      </c>
      <c r="AQ976" s="103">
        <f>Z874</f>
        <v>0</v>
      </c>
    </row>
    <row r="977" spans="1:43" s="103" customFormat="1" ht="15" customHeight="1">
      <c r="A977" s="84"/>
      <c r="B977" s="84"/>
      <c r="C977" s="135" t="s">
        <v>27</v>
      </c>
      <c r="D977" s="385" t="s">
        <v>236</v>
      </c>
      <c r="E977" s="385"/>
      <c r="F977" s="385"/>
      <c r="G977" s="385"/>
      <c r="H977" s="385"/>
      <c r="I977" s="385"/>
      <c r="J977" s="385"/>
      <c r="K977" s="385"/>
      <c r="L977" s="385"/>
      <c r="M977" s="370"/>
      <c r="N977" s="370"/>
      <c r="O977" s="370"/>
      <c r="P977" s="370"/>
      <c r="Q977" s="370"/>
      <c r="R977" s="370"/>
      <c r="S977" s="370"/>
      <c r="T977" s="370"/>
      <c r="U977" s="370"/>
      <c r="V977" s="370"/>
      <c r="W977" s="370"/>
      <c r="X977" s="370"/>
      <c r="Y977" s="370"/>
      <c r="Z977" s="370"/>
      <c r="AA977" s="370"/>
      <c r="AB977" s="370"/>
      <c r="AC977" s="370"/>
      <c r="AD977" s="370"/>
      <c r="AF977" s="171"/>
      <c r="AG977" s="72">
        <f t="shared" ref="AG977:AG982" si="78">M977</f>
        <v>0</v>
      </c>
      <c r="AH977" s="72">
        <f t="shared" ref="AH977:AH982" si="79">COUNTIF(S977:AD977,"NS")</f>
        <v>0</v>
      </c>
      <c r="AI977" s="72">
        <f t="shared" ref="AI977:AI982" si="80">SUM(S977:AD977)</f>
        <v>0</v>
      </c>
      <c r="AJ977" s="72">
        <f t="shared" ref="AJ977:AJ981" si="81">IF($AG$974=126,0,IF(OR(AND(AG977=0,AH977&gt;0),AND(AG977="NS",AI977&gt;0),AND(AG977="NS",AH977=0,AI977=0)),1,IF(OR(AND(AG977&gt;0,AH977=2),AND(AG977="NS",AH977=2),AND(AG977="NS",AI977=0,AH977&gt;0),AG977=AI977),0,1)))</f>
        <v>0</v>
      </c>
      <c r="AK977" s="72"/>
      <c r="AL977" s="72"/>
      <c r="AM977" s="72"/>
      <c r="AN977" s="103" t="s">
        <v>764</v>
      </c>
      <c r="AO977" s="103">
        <f>SUM(M976:R982)</f>
        <v>0</v>
      </c>
      <c r="AP977" s="103">
        <f>SUM(S976:X982)</f>
        <v>0</v>
      </c>
      <c r="AQ977" s="103">
        <f>SUM(Y976:AD982)</f>
        <v>0</v>
      </c>
    </row>
    <row r="978" spans="1:43" s="103" customFormat="1" ht="15" customHeight="1">
      <c r="A978" s="84"/>
      <c r="B978" s="84"/>
      <c r="C978" s="135" t="s">
        <v>28</v>
      </c>
      <c r="D978" s="385" t="s">
        <v>237</v>
      </c>
      <c r="E978" s="385"/>
      <c r="F978" s="385"/>
      <c r="G978" s="385"/>
      <c r="H978" s="385"/>
      <c r="I978" s="385"/>
      <c r="J978" s="385"/>
      <c r="K978" s="385"/>
      <c r="L978" s="385"/>
      <c r="M978" s="370"/>
      <c r="N978" s="370"/>
      <c r="O978" s="370"/>
      <c r="P978" s="370"/>
      <c r="Q978" s="370"/>
      <c r="R978" s="370"/>
      <c r="S978" s="370"/>
      <c r="T978" s="370"/>
      <c r="U978" s="370"/>
      <c r="V978" s="370"/>
      <c r="W978" s="370"/>
      <c r="X978" s="370"/>
      <c r="Y978" s="370"/>
      <c r="Z978" s="370"/>
      <c r="AA978" s="370"/>
      <c r="AB978" s="370"/>
      <c r="AC978" s="370"/>
      <c r="AD978" s="370"/>
      <c r="AF978" s="171"/>
      <c r="AG978" s="72">
        <f t="shared" si="78"/>
        <v>0</v>
      </c>
      <c r="AH978" s="72">
        <f t="shared" si="79"/>
        <v>0</v>
      </c>
      <c r="AI978" s="72">
        <f t="shared" si="80"/>
        <v>0</v>
      </c>
      <c r="AJ978" s="72">
        <f t="shared" si="81"/>
        <v>0</v>
      </c>
      <c r="AK978" s="72"/>
      <c r="AL978" s="72"/>
      <c r="AM978" s="72"/>
      <c r="AN978" s="103" t="s">
        <v>763</v>
      </c>
      <c r="AO978" s="103">
        <f>COUNTIF(M976:R982,"NS")</f>
        <v>0</v>
      </c>
      <c r="AP978" s="103">
        <f>COUNTIF(S976:X982,"NS")</f>
        <v>0</v>
      </c>
      <c r="AQ978" s="103">
        <f>COUNTIF(Y976:AD982,"NS")</f>
        <v>0</v>
      </c>
    </row>
    <row r="979" spans="1:43" s="103" customFormat="1" ht="15" customHeight="1">
      <c r="A979" s="84"/>
      <c r="B979" s="84"/>
      <c r="C979" s="135" t="s">
        <v>29</v>
      </c>
      <c r="D979" s="385" t="s">
        <v>238</v>
      </c>
      <c r="E979" s="385"/>
      <c r="F979" s="385"/>
      <c r="G979" s="385"/>
      <c r="H979" s="385"/>
      <c r="I979" s="385"/>
      <c r="J979" s="385"/>
      <c r="K979" s="385"/>
      <c r="L979" s="385"/>
      <c r="M979" s="370"/>
      <c r="N979" s="370"/>
      <c r="O979" s="370"/>
      <c r="P979" s="370"/>
      <c r="Q979" s="370"/>
      <c r="R979" s="370"/>
      <c r="S979" s="370"/>
      <c r="T979" s="370"/>
      <c r="U979" s="370"/>
      <c r="V979" s="370"/>
      <c r="W979" s="370"/>
      <c r="X979" s="370"/>
      <c r="Y979" s="370"/>
      <c r="Z979" s="370"/>
      <c r="AA979" s="370"/>
      <c r="AB979" s="370"/>
      <c r="AC979" s="370"/>
      <c r="AD979" s="370"/>
      <c r="AF979" s="171"/>
      <c r="AG979" s="72">
        <f t="shared" si="78"/>
        <v>0</v>
      </c>
      <c r="AH979" s="72">
        <f t="shared" si="79"/>
        <v>0</v>
      </c>
      <c r="AI979" s="72">
        <f t="shared" si="80"/>
        <v>0</v>
      </c>
      <c r="AJ979" s="72">
        <f t="shared" si="81"/>
        <v>0</v>
      </c>
      <c r="AK979" s="72"/>
      <c r="AL979" s="72"/>
      <c r="AM979" s="72"/>
      <c r="AN979" s="103" t="s">
        <v>765</v>
      </c>
      <c r="AO979" s="136">
        <f>IF($AG$974=$AH$974, 0, IF(OR(AND(AO976 =0, AO978 &gt;0), AND(AO976 ="NS", AO977&gt;0), AND(AO976 ="NS", AO977 =0, AO978=0), AND(AO976="NA", AO977&lt;&gt;"NA"), AND(AO976&lt;&gt;"NA", AO977="NA")  ), 1, IF(OR(AND(AO978&gt;=2, AO977&lt;AO976), AND(AO976="NS", AO977=0, AO978&gt;0), AO977&gt;=AO976 ), 0, 1)))</f>
        <v>0</v>
      </c>
      <c r="AP979" s="136">
        <f t="shared" ref="AP979:AQ979" si="82">IF($AG$974=$AH$974, 0, IF(OR(AND(AP976 =0, AP978 &gt;0), AND(AP976 ="NS", AP977&gt;0), AND(AP976 ="NS", AP977 =0, AP978=0), AND(AP976="NA", AP977&lt;&gt;"NA"), AND(AP976&lt;&gt;"NA", AP977="NA")  ), 1, IF(OR(AND(AP978&gt;=2, AP977&lt;AP976), AND(AP976="NS", AP977=0, AP978&gt;0), AP977&gt;=AP976 ), 0, 1)))</f>
        <v>0</v>
      </c>
      <c r="AQ979" s="136">
        <f t="shared" si="82"/>
        <v>0</v>
      </c>
    </row>
    <row r="980" spans="1:43" s="103" customFormat="1" ht="15" customHeight="1">
      <c r="A980" s="84"/>
      <c r="B980" s="84"/>
      <c r="C980" s="135" t="s">
        <v>30</v>
      </c>
      <c r="D980" s="403" t="s">
        <v>239</v>
      </c>
      <c r="E980" s="403"/>
      <c r="F980" s="403"/>
      <c r="G980" s="403"/>
      <c r="H980" s="403"/>
      <c r="I980" s="403"/>
      <c r="J980" s="403"/>
      <c r="K980" s="403"/>
      <c r="L980" s="403"/>
      <c r="M980" s="370"/>
      <c r="N980" s="370"/>
      <c r="O980" s="370"/>
      <c r="P980" s="370"/>
      <c r="Q980" s="370"/>
      <c r="R980" s="370"/>
      <c r="S980" s="370"/>
      <c r="T980" s="370"/>
      <c r="U980" s="370"/>
      <c r="V980" s="370"/>
      <c r="W980" s="370"/>
      <c r="X980" s="370"/>
      <c r="Y980" s="370"/>
      <c r="Z980" s="370"/>
      <c r="AA980" s="370"/>
      <c r="AB980" s="370"/>
      <c r="AC980" s="370"/>
      <c r="AD980" s="370"/>
      <c r="AF980" s="171"/>
      <c r="AG980" s="72">
        <f t="shared" si="78"/>
        <v>0</v>
      </c>
      <c r="AH980" s="72">
        <f t="shared" si="79"/>
        <v>0</v>
      </c>
      <c r="AI980" s="72">
        <f t="shared" si="80"/>
        <v>0</v>
      </c>
      <c r="AJ980" s="72">
        <f t="shared" si="81"/>
        <v>0</v>
      </c>
      <c r="AK980" s="72"/>
      <c r="AL980" s="72"/>
      <c r="AM980" s="72"/>
      <c r="AQ980" s="115">
        <f>SUM(AO979:AQ979)</f>
        <v>0</v>
      </c>
    </row>
    <row r="981" spans="1:43" s="103" customFormat="1" ht="15" customHeight="1">
      <c r="A981" s="84"/>
      <c r="B981" s="84"/>
      <c r="C981" s="135" t="s">
        <v>31</v>
      </c>
      <c r="D981" s="385" t="s">
        <v>240</v>
      </c>
      <c r="E981" s="385"/>
      <c r="F981" s="385"/>
      <c r="G981" s="385"/>
      <c r="H981" s="385"/>
      <c r="I981" s="385"/>
      <c r="J981" s="385"/>
      <c r="K981" s="385"/>
      <c r="L981" s="385"/>
      <c r="M981" s="370"/>
      <c r="N981" s="370"/>
      <c r="O981" s="370"/>
      <c r="P981" s="370"/>
      <c r="Q981" s="370"/>
      <c r="R981" s="370"/>
      <c r="S981" s="370"/>
      <c r="T981" s="370"/>
      <c r="U981" s="370"/>
      <c r="V981" s="370"/>
      <c r="W981" s="370"/>
      <c r="X981" s="370"/>
      <c r="Y981" s="370"/>
      <c r="Z981" s="370"/>
      <c r="AA981" s="370"/>
      <c r="AB981" s="370"/>
      <c r="AC981" s="370"/>
      <c r="AD981" s="370"/>
      <c r="AF981" s="171"/>
      <c r="AG981" s="72">
        <f t="shared" si="78"/>
        <v>0</v>
      </c>
      <c r="AH981" s="72">
        <f t="shared" si="79"/>
        <v>0</v>
      </c>
      <c r="AI981" s="72">
        <f t="shared" si="80"/>
        <v>0</v>
      </c>
      <c r="AJ981" s="72">
        <f t="shared" si="81"/>
        <v>0</v>
      </c>
      <c r="AK981" s="72"/>
      <c r="AL981" s="72"/>
      <c r="AM981" s="72"/>
    </row>
    <row r="982" spans="1:43" s="103" customFormat="1" ht="24" customHeight="1">
      <c r="A982" s="84"/>
      <c r="B982" s="84"/>
      <c r="C982" s="135" t="s">
        <v>32</v>
      </c>
      <c r="D982" s="385" t="s">
        <v>420</v>
      </c>
      <c r="E982" s="385"/>
      <c r="F982" s="385"/>
      <c r="G982" s="385"/>
      <c r="H982" s="385"/>
      <c r="I982" s="385"/>
      <c r="J982" s="385"/>
      <c r="K982" s="385"/>
      <c r="L982" s="385"/>
      <c r="M982" s="370"/>
      <c r="N982" s="370"/>
      <c r="O982" s="370"/>
      <c r="P982" s="370"/>
      <c r="Q982" s="370"/>
      <c r="R982" s="370"/>
      <c r="S982" s="370"/>
      <c r="T982" s="370"/>
      <c r="U982" s="370"/>
      <c r="V982" s="370"/>
      <c r="W982" s="370"/>
      <c r="X982" s="370"/>
      <c r="Y982" s="370"/>
      <c r="Z982" s="370"/>
      <c r="AA982" s="370"/>
      <c r="AB982" s="370"/>
      <c r="AC982" s="370"/>
      <c r="AD982" s="370"/>
      <c r="AF982" s="171"/>
      <c r="AG982" s="72">
        <f t="shared" si="78"/>
        <v>0</v>
      </c>
      <c r="AH982" s="72">
        <f t="shared" si="79"/>
        <v>0</v>
      </c>
      <c r="AI982" s="72">
        <f t="shared" si="80"/>
        <v>0</v>
      </c>
      <c r="AJ982" s="72">
        <f>IF($AG$974=126,0,IF(OR(AND(AG982=0,AH982&gt;0),AND(AG982="NS",AI982&gt;0),AND(AG982="NS",AH982=0,AI982=0)),1,IF(OR(AND(AG982&gt;0,AH982=2),AND(AG982="NS",AH982=2),AND(AG982="NS",AI982=0,AH982&gt;0),AG982=AI982, COUNTIF(M982:AD982, "NA")=3),0,1)))</f>
        <v>0</v>
      </c>
      <c r="AK982" s="72"/>
      <c r="AL982" s="72">
        <f>IF(M982="",0,IF(M982="NA",0,IF(AND(SUM(M982:AD982)&gt;=0,H985=""),1,0)))</f>
        <v>0</v>
      </c>
      <c r="AM982" s="72"/>
    </row>
    <row r="983" spans="1:43" s="103" customFormat="1" ht="15">
      <c r="A983" s="84"/>
      <c r="B983" s="84"/>
      <c r="C983" s="72"/>
      <c r="D983" s="72"/>
      <c r="E983" s="72"/>
      <c r="F983" s="72"/>
      <c r="G983" s="72"/>
      <c r="H983" s="72"/>
      <c r="I983" s="72"/>
      <c r="J983" s="72"/>
      <c r="K983" s="72"/>
      <c r="L983" s="131" t="s">
        <v>181</v>
      </c>
      <c r="M983" s="312">
        <f>IF(AND(SUM(M976:R982)=0,COUNTIF(M976:R982,"NS")&gt;0),"NS",
IF(AND(SUM(M976:R982)=0,COUNTIF(M976:R982,0)&gt;0),0,
IF(AND(SUM(M976:R982)=0,COUNTIF(M976:R982,"NA")&gt;0),"NA",
SUM(M976:R982))))</f>
        <v>0</v>
      </c>
      <c r="N983" s="312"/>
      <c r="O983" s="312"/>
      <c r="P983" s="312"/>
      <c r="Q983" s="312"/>
      <c r="R983" s="312"/>
      <c r="S983" s="312">
        <f>IF(AND(SUM(S976:X982)=0,COUNTIF(S976:X982,"NS")&gt;0),"NS",
IF(AND(SUM(S976:X982)=0,COUNTIF(S976:X982,0)&gt;0),0,
IF(AND(SUM(S976:X982)=0,COUNTIF(S976:X982,"NA")&gt;0),"NA",
SUM(S976:X982))))</f>
        <v>0</v>
      </c>
      <c r="T983" s="312"/>
      <c r="U983" s="312"/>
      <c r="V983" s="312"/>
      <c r="W983" s="312"/>
      <c r="X983" s="312"/>
      <c r="Y983" s="312">
        <f>IF(AND(SUM(Y976:AD982)=0,COUNTIF(Y976:AD982,"NS")&gt;0),"NS",
IF(AND(SUM(Y976:AD982)=0,COUNTIF(Y976:AD982,0)&gt;0),0,
IF(AND(SUM(Y976:AD982)=0,COUNTIF(Y976:AD982,"NA")&gt;0),"NA",
SUM(Y976:AD982))))</f>
        <v>0</v>
      </c>
      <c r="Z983" s="312"/>
      <c r="AA983" s="312"/>
      <c r="AB983" s="312"/>
      <c r="AC983" s="312"/>
      <c r="AD983" s="312"/>
      <c r="AF983" s="171"/>
      <c r="AG983" s="72"/>
      <c r="AH983" s="72"/>
      <c r="AI983" s="72"/>
      <c r="AJ983" s="126">
        <f>SUM(AJ976:AJ982)</f>
        <v>0</v>
      </c>
      <c r="AK983" s="72"/>
      <c r="AL983" s="126">
        <f>SUM(AL976:AL982)</f>
        <v>0</v>
      </c>
      <c r="AM983" s="72"/>
    </row>
    <row r="984" spans="1:43" s="103" customFormat="1" ht="15">
      <c r="A984" s="84"/>
      <c r="B984" s="84"/>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F984" s="171"/>
      <c r="AG984" s="72"/>
      <c r="AH984" s="72"/>
      <c r="AI984" s="72"/>
      <c r="AJ984" s="72"/>
      <c r="AK984" s="72"/>
      <c r="AL984" s="72"/>
      <c r="AM984" s="72"/>
    </row>
    <row r="985" spans="1:43" s="103" customFormat="1" ht="45" customHeight="1">
      <c r="A985" s="84"/>
      <c r="B985" s="84"/>
      <c r="C985" s="337" t="s">
        <v>421</v>
      </c>
      <c r="D985" s="337"/>
      <c r="E985" s="337"/>
      <c r="F985" s="337"/>
      <c r="G985" s="337"/>
      <c r="H985" s="303"/>
      <c r="I985" s="227"/>
      <c r="J985" s="227"/>
      <c r="K985" s="227"/>
      <c r="L985" s="227"/>
      <c r="M985" s="227"/>
      <c r="N985" s="227"/>
      <c r="O985" s="227"/>
      <c r="P985" s="227"/>
      <c r="Q985" s="227"/>
      <c r="R985" s="227"/>
      <c r="S985" s="227"/>
      <c r="T985" s="227"/>
      <c r="U985" s="227"/>
      <c r="V985" s="227"/>
      <c r="W985" s="227"/>
      <c r="X985" s="227"/>
      <c r="Y985" s="227"/>
      <c r="Z985" s="227"/>
      <c r="AA985" s="227"/>
      <c r="AB985" s="227"/>
      <c r="AC985" s="227"/>
      <c r="AD985" s="304"/>
      <c r="AF985" s="171"/>
      <c r="AG985" s="72">
        <f>SUM(M982:AD982)</f>
        <v>0</v>
      </c>
      <c r="AH985" s="72"/>
      <c r="AI985" s="72"/>
      <c r="AJ985" s="72"/>
      <c r="AK985" s="72"/>
      <c r="AL985" s="72"/>
      <c r="AM985" s="72"/>
    </row>
    <row r="986" spans="1:43" s="103" customFormat="1" ht="15">
      <c r="A986" s="84"/>
      <c r="B986" s="84"/>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F986" s="171"/>
      <c r="AG986" s="72"/>
      <c r="AH986" s="72"/>
      <c r="AI986" s="72"/>
      <c r="AJ986" s="72"/>
      <c r="AK986" s="72"/>
      <c r="AL986" s="72"/>
      <c r="AM986" s="72"/>
    </row>
    <row r="987" spans="1:43" s="103" customFormat="1" ht="24" customHeight="1">
      <c r="A987" s="84"/>
      <c r="B987" s="84"/>
      <c r="C987" s="285" t="s">
        <v>17</v>
      </c>
      <c r="D987" s="285"/>
      <c r="E987" s="285"/>
      <c r="F987" s="285"/>
      <c r="G987" s="285"/>
      <c r="H987" s="285"/>
      <c r="I987" s="285"/>
      <c r="J987" s="285"/>
      <c r="K987" s="285"/>
      <c r="L987" s="285"/>
      <c r="M987" s="285"/>
      <c r="N987" s="285"/>
      <c r="O987" s="285"/>
      <c r="P987" s="285"/>
      <c r="Q987" s="285"/>
      <c r="R987" s="285"/>
      <c r="S987" s="285"/>
      <c r="T987" s="285"/>
      <c r="U987" s="285"/>
      <c r="V987" s="285"/>
      <c r="W987" s="285"/>
      <c r="X987" s="285"/>
      <c r="Y987" s="285"/>
      <c r="Z987" s="285"/>
      <c r="AA987" s="285"/>
      <c r="AB987" s="285"/>
      <c r="AC987" s="285"/>
      <c r="AD987" s="285"/>
      <c r="AF987" s="171"/>
      <c r="AG987" s="72"/>
      <c r="AH987" s="72"/>
      <c r="AI987" s="72"/>
      <c r="AJ987" s="72"/>
      <c r="AK987" s="72"/>
      <c r="AL987" s="72"/>
      <c r="AM987" s="72"/>
    </row>
    <row r="988" spans="1:43" s="103" customFormat="1" ht="60" customHeight="1">
      <c r="A988" s="84"/>
      <c r="B988" s="84"/>
      <c r="C988" s="339"/>
      <c r="D988" s="339"/>
      <c r="E988" s="339"/>
      <c r="F988" s="339"/>
      <c r="G988" s="339"/>
      <c r="H988" s="339"/>
      <c r="I988" s="339"/>
      <c r="J988" s="339"/>
      <c r="K988" s="339"/>
      <c r="L988" s="339"/>
      <c r="M988" s="339"/>
      <c r="N988" s="339"/>
      <c r="O988" s="339"/>
      <c r="P988" s="339"/>
      <c r="Q988" s="339"/>
      <c r="R988" s="339"/>
      <c r="S988" s="339"/>
      <c r="T988" s="339"/>
      <c r="U988" s="339"/>
      <c r="V988" s="339"/>
      <c r="W988" s="339"/>
      <c r="X988" s="339"/>
      <c r="Y988" s="339"/>
      <c r="Z988" s="339"/>
      <c r="AA988" s="339"/>
      <c r="AB988" s="339"/>
      <c r="AC988" s="339"/>
      <c r="AD988" s="339"/>
      <c r="AF988" s="171"/>
      <c r="AG988" s="72"/>
      <c r="AH988" s="72"/>
      <c r="AI988" s="72"/>
      <c r="AJ988" s="72"/>
      <c r="AK988" s="72"/>
      <c r="AL988" s="72"/>
      <c r="AM988" s="72"/>
    </row>
    <row r="989" spans="1:43" ht="15" customHeight="1"/>
    <row r="990" spans="1:43" ht="15" customHeight="1">
      <c r="B990" s="338" t="str">
        <f>IF(AJ983=0,"","Error: Verificar sumas por fila.")</f>
        <v/>
      </c>
      <c r="C990" s="338"/>
      <c r="D990" s="338"/>
      <c r="E990" s="338"/>
      <c r="F990" s="338"/>
      <c r="G990" s="338"/>
      <c r="H990" s="338"/>
      <c r="I990" s="338"/>
      <c r="J990" s="338"/>
      <c r="K990" s="338"/>
      <c r="L990" s="338"/>
      <c r="M990" s="338"/>
      <c r="N990" s="338"/>
      <c r="O990" s="338"/>
      <c r="P990" s="338"/>
      <c r="Q990" s="338"/>
      <c r="R990" s="338"/>
      <c r="S990" s="338"/>
      <c r="T990" s="338"/>
      <c r="U990" s="338"/>
      <c r="V990" s="338"/>
      <c r="W990" s="338"/>
      <c r="X990" s="338"/>
      <c r="Y990" s="338"/>
      <c r="Z990" s="338"/>
      <c r="AA990" s="338"/>
      <c r="AB990" s="338"/>
      <c r="AC990" s="338"/>
      <c r="AD990" s="338"/>
    </row>
    <row r="991" spans="1:43" ht="15" customHeight="1">
      <c r="B991" s="338" t="str">
        <f>IF(AQ980=0,"","Error: Verificar la consistencia con la pregunta 38.")</f>
        <v/>
      </c>
      <c r="C991" s="338"/>
      <c r="D991" s="338"/>
      <c r="E991" s="338"/>
      <c r="F991" s="338"/>
      <c r="G991" s="338"/>
      <c r="H991" s="338"/>
      <c r="I991" s="338"/>
      <c r="J991" s="338"/>
      <c r="K991" s="338"/>
      <c r="L991" s="338"/>
      <c r="M991" s="338"/>
      <c r="N991" s="338"/>
      <c r="O991" s="338"/>
      <c r="P991" s="338"/>
      <c r="Q991" s="338"/>
      <c r="R991" s="338"/>
      <c r="S991" s="338"/>
      <c r="T991" s="338"/>
      <c r="U991" s="338"/>
      <c r="V991" s="338"/>
      <c r="W991" s="338"/>
      <c r="X991" s="338"/>
      <c r="Y991" s="338"/>
      <c r="Z991" s="338"/>
      <c r="AA991" s="338"/>
      <c r="AB991" s="338"/>
      <c r="AC991" s="338"/>
      <c r="AD991" s="338"/>
    </row>
    <row r="992" spans="1:43" ht="15" customHeight="1">
      <c r="B992" s="338" t="str">
        <f>IF(AL983=0,"","Error: Debe especificar el otro tipo de servicio en materia de apoyos sociales.")</f>
        <v/>
      </c>
      <c r="C992" s="338"/>
      <c r="D992" s="338"/>
      <c r="E992" s="338"/>
      <c r="F992" s="338"/>
      <c r="G992" s="338"/>
      <c r="H992" s="338"/>
      <c r="I992" s="338"/>
      <c r="J992" s="338"/>
      <c r="K992" s="338"/>
      <c r="L992" s="338"/>
      <c r="M992" s="338"/>
      <c r="N992" s="338"/>
      <c r="O992" s="338"/>
      <c r="P992" s="338"/>
      <c r="Q992" s="338"/>
      <c r="R992" s="338"/>
      <c r="S992" s="338"/>
      <c r="T992" s="338"/>
      <c r="U992" s="338"/>
      <c r="V992" s="338"/>
      <c r="W992" s="338"/>
      <c r="X992" s="338"/>
      <c r="Y992" s="338"/>
      <c r="Z992" s="338"/>
      <c r="AA992" s="338"/>
      <c r="AB992" s="338"/>
      <c r="AC992" s="338"/>
      <c r="AD992" s="338"/>
    </row>
    <row r="993" spans="1:43" ht="15" customHeight="1">
      <c r="B993" s="279" t="str">
        <f>IF(OR(AG974=AH974,AG974=AI974),"","Error: Debe completar toda la información requerida.")</f>
        <v/>
      </c>
      <c r="C993" s="279"/>
      <c r="D993" s="279"/>
      <c r="E993" s="279"/>
      <c r="F993" s="279"/>
      <c r="G993" s="279"/>
      <c r="H993" s="279"/>
      <c r="I993" s="279"/>
      <c r="J993" s="279"/>
      <c r="K993" s="279"/>
      <c r="L993" s="279"/>
      <c r="M993" s="279"/>
      <c r="N993" s="279"/>
      <c r="O993" s="279"/>
      <c r="P993" s="279"/>
      <c r="Q993" s="279"/>
      <c r="R993" s="279"/>
      <c r="S993" s="279"/>
      <c r="T993" s="279"/>
      <c r="U993" s="279"/>
      <c r="V993" s="279"/>
      <c r="W993" s="279"/>
      <c r="X993" s="279"/>
      <c r="Y993" s="279"/>
      <c r="Z993" s="279"/>
      <c r="AA993" s="279"/>
      <c r="AB993" s="279"/>
      <c r="AC993" s="279"/>
      <c r="AD993" s="279"/>
    </row>
    <row r="994" spans="1:43" ht="15" customHeight="1"/>
    <row r="995" spans="1:43" s="103" customFormat="1" ht="36" customHeight="1">
      <c r="A995" s="92" t="s">
        <v>377</v>
      </c>
      <c r="B995" s="311" t="s">
        <v>459</v>
      </c>
      <c r="C995" s="311" t="s">
        <v>173</v>
      </c>
      <c r="D995" s="311"/>
      <c r="E995" s="311"/>
      <c r="F995" s="311"/>
      <c r="G995" s="311"/>
      <c r="H995" s="311"/>
      <c r="I995" s="311"/>
      <c r="J995" s="311"/>
      <c r="K995" s="311"/>
      <c r="L995" s="311"/>
      <c r="M995" s="311"/>
      <c r="N995" s="311"/>
      <c r="O995" s="311"/>
      <c r="P995" s="311"/>
      <c r="Q995" s="311"/>
      <c r="R995" s="311"/>
      <c r="S995" s="311"/>
      <c r="T995" s="311"/>
      <c r="U995" s="311"/>
      <c r="V995" s="311"/>
      <c r="W995" s="311"/>
      <c r="X995" s="311"/>
      <c r="Y995" s="311"/>
      <c r="Z995" s="311"/>
      <c r="AA995" s="311"/>
      <c r="AB995" s="311"/>
      <c r="AC995" s="311"/>
      <c r="AD995" s="311"/>
      <c r="AF995" s="171"/>
      <c r="AG995" s="72"/>
      <c r="AH995" s="72"/>
      <c r="AI995" s="72"/>
      <c r="AJ995" s="72"/>
      <c r="AK995" s="72"/>
      <c r="AL995" s="72"/>
      <c r="AM995" s="72"/>
    </row>
    <row r="996" spans="1:43" s="103" customFormat="1" ht="36" customHeight="1">
      <c r="A996" s="84"/>
      <c r="B996" s="84"/>
      <c r="C996" s="285" t="s">
        <v>460</v>
      </c>
      <c r="D996" s="285"/>
      <c r="E996" s="285"/>
      <c r="F996" s="285"/>
      <c r="G996" s="285"/>
      <c r="H996" s="285"/>
      <c r="I996" s="285"/>
      <c r="J996" s="285"/>
      <c r="K996" s="285"/>
      <c r="L996" s="285"/>
      <c r="M996" s="285"/>
      <c r="N996" s="285"/>
      <c r="O996" s="285"/>
      <c r="P996" s="285"/>
      <c r="Q996" s="285"/>
      <c r="R996" s="285"/>
      <c r="S996" s="285"/>
      <c r="T996" s="285"/>
      <c r="U996" s="285"/>
      <c r="V996" s="285"/>
      <c r="W996" s="285"/>
      <c r="X996" s="285"/>
      <c r="Y996" s="285"/>
      <c r="Z996" s="285"/>
      <c r="AA996" s="285"/>
      <c r="AB996" s="285"/>
      <c r="AC996" s="285"/>
      <c r="AD996" s="285"/>
      <c r="AF996" s="171"/>
      <c r="AG996" s="72"/>
      <c r="AH996" s="72"/>
      <c r="AI996" s="72"/>
      <c r="AJ996" s="72"/>
      <c r="AK996" s="72"/>
      <c r="AL996" s="72"/>
      <c r="AM996" s="72"/>
    </row>
    <row r="997" spans="1:43" s="103" customFormat="1" ht="36" customHeight="1">
      <c r="A997" s="84"/>
      <c r="B997" s="84"/>
      <c r="C997" s="285" t="s">
        <v>461</v>
      </c>
      <c r="D997" s="285"/>
      <c r="E997" s="285"/>
      <c r="F997" s="285"/>
      <c r="G997" s="285"/>
      <c r="H997" s="285"/>
      <c r="I997" s="285"/>
      <c r="J997" s="285"/>
      <c r="K997" s="285"/>
      <c r="L997" s="285"/>
      <c r="M997" s="285"/>
      <c r="N997" s="285"/>
      <c r="O997" s="285"/>
      <c r="P997" s="285"/>
      <c r="Q997" s="285"/>
      <c r="R997" s="285"/>
      <c r="S997" s="285"/>
      <c r="T997" s="285"/>
      <c r="U997" s="285"/>
      <c r="V997" s="285"/>
      <c r="W997" s="285"/>
      <c r="X997" s="285"/>
      <c r="Y997" s="285"/>
      <c r="Z997" s="285"/>
      <c r="AA997" s="285"/>
      <c r="AB997" s="285"/>
      <c r="AC997" s="285"/>
      <c r="AD997" s="285"/>
      <c r="AF997" s="171"/>
      <c r="AG997" s="72"/>
      <c r="AH997" s="72"/>
      <c r="AI997" s="72"/>
      <c r="AJ997" s="72"/>
      <c r="AK997" s="72"/>
      <c r="AL997" s="72"/>
      <c r="AM997" s="72"/>
    </row>
    <row r="998" spans="1:43" s="103" customFormat="1" ht="36" customHeight="1">
      <c r="A998" s="84"/>
      <c r="B998" s="84"/>
      <c r="C998" s="285" t="s">
        <v>422</v>
      </c>
      <c r="D998" s="285"/>
      <c r="E998" s="285"/>
      <c r="F998" s="285"/>
      <c r="G998" s="285"/>
      <c r="H998" s="285"/>
      <c r="I998" s="285"/>
      <c r="J998" s="285"/>
      <c r="K998" s="285"/>
      <c r="L998" s="285"/>
      <c r="M998" s="285"/>
      <c r="N998" s="285"/>
      <c r="O998" s="285"/>
      <c r="P998" s="285"/>
      <c r="Q998" s="285"/>
      <c r="R998" s="285"/>
      <c r="S998" s="285"/>
      <c r="T998" s="285"/>
      <c r="U998" s="285"/>
      <c r="V998" s="285"/>
      <c r="W998" s="285"/>
      <c r="X998" s="285"/>
      <c r="Y998" s="285"/>
      <c r="Z998" s="285"/>
      <c r="AA998" s="285"/>
      <c r="AB998" s="285"/>
      <c r="AC998" s="285"/>
      <c r="AD998" s="285"/>
      <c r="AF998" s="171"/>
      <c r="AG998" s="72"/>
      <c r="AH998" s="72"/>
      <c r="AI998" s="72"/>
      <c r="AJ998" s="72"/>
      <c r="AK998" s="72"/>
      <c r="AL998" s="72"/>
      <c r="AM998" s="72"/>
    </row>
    <row r="999" spans="1:43" s="103" customFormat="1" ht="15">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c r="AA999" s="84"/>
      <c r="AB999" s="84"/>
      <c r="AC999" s="84"/>
      <c r="AD999" s="84"/>
      <c r="AF999" s="171"/>
      <c r="AG999" s="72" t="s">
        <v>761</v>
      </c>
      <c r="AH999" s="72" t="s">
        <v>762</v>
      </c>
      <c r="AI999" s="72" t="s">
        <v>776</v>
      </c>
      <c r="AJ999" s="72"/>
      <c r="AK999" s="72"/>
      <c r="AL999" s="72"/>
      <c r="AM999" s="72"/>
    </row>
    <row r="1000" spans="1:43" s="103" customFormat="1" ht="24" customHeight="1">
      <c r="A1000" s="84"/>
      <c r="B1000" s="84"/>
      <c r="C1000" s="313" t="s">
        <v>423</v>
      </c>
      <c r="D1000" s="313"/>
      <c r="E1000" s="313"/>
      <c r="F1000" s="313"/>
      <c r="G1000" s="313"/>
      <c r="H1000" s="313"/>
      <c r="I1000" s="313"/>
      <c r="J1000" s="313"/>
      <c r="K1000" s="313"/>
      <c r="L1000" s="313"/>
      <c r="M1000" s="313" t="s">
        <v>424</v>
      </c>
      <c r="N1000" s="313"/>
      <c r="O1000" s="313"/>
      <c r="P1000" s="313"/>
      <c r="Q1000" s="313"/>
      <c r="R1000" s="313"/>
      <c r="S1000" s="313"/>
      <c r="T1000" s="313"/>
      <c r="U1000" s="313"/>
      <c r="V1000" s="313"/>
      <c r="W1000" s="313"/>
      <c r="X1000" s="313"/>
      <c r="Y1000" s="313"/>
      <c r="Z1000" s="313"/>
      <c r="AA1000" s="313"/>
      <c r="AB1000" s="313"/>
      <c r="AC1000" s="313"/>
      <c r="AD1000" s="313"/>
      <c r="AF1000" s="171"/>
      <c r="AG1000" s="72">
        <f>COUNTBLANK(M1002:AD1008)</f>
        <v>126</v>
      </c>
      <c r="AH1000" s="72">
        <v>126</v>
      </c>
      <c r="AI1000" s="72">
        <v>105</v>
      </c>
      <c r="AJ1000" s="72"/>
      <c r="AK1000" s="72"/>
      <c r="AL1000" s="72"/>
      <c r="AM1000" s="72"/>
      <c r="AO1000" s="103" t="s">
        <v>789</v>
      </c>
    </row>
    <row r="1001" spans="1:43" s="103" customFormat="1" ht="15">
      <c r="A1001" s="84"/>
      <c r="B1001" s="84"/>
      <c r="C1001" s="313"/>
      <c r="D1001" s="313"/>
      <c r="E1001" s="313"/>
      <c r="F1001" s="313"/>
      <c r="G1001" s="313"/>
      <c r="H1001" s="313"/>
      <c r="I1001" s="313"/>
      <c r="J1001" s="313"/>
      <c r="K1001" s="313"/>
      <c r="L1001" s="313"/>
      <c r="M1001" s="404" t="s">
        <v>177</v>
      </c>
      <c r="N1001" s="405"/>
      <c r="O1001" s="405"/>
      <c r="P1001" s="405"/>
      <c r="Q1001" s="405"/>
      <c r="R1001" s="405"/>
      <c r="S1001" s="406" t="s">
        <v>178</v>
      </c>
      <c r="T1001" s="407"/>
      <c r="U1001" s="407"/>
      <c r="V1001" s="407"/>
      <c r="W1001" s="407"/>
      <c r="X1001" s="407"/>
      <c r="Y1001" s="406" t="s">
        <v>179</v>
      </c>
      <c r="Z1001" s="407"/>
      <c r="AA1001" s="407"/>
      <c r="AB1001" s="407"/>
      <c r="AC1001" s="407"/>
      <c r="AD1001" s="407"/>
      <c r="AF1001" s="171"/>
      <c r="AG1001" s="72" t="s">
        <v>177</v>
      </c>
      <c r="AH1001" s="72" t="s">
        <v>763</v>
      </c>
      <c r="AI1001" s="72" t="s">
        <v>764</v>
      </c>
      <c r="AJ1001" s="72" t="s">
        <v>765</v>
      </c>
      <c r="AK1001" s="72"/>
      <c r="AL1001" s="72" t="s">
        <v>773</v>
      </c>
      <c r="AM1001" s="72"/>
      <c r="AO1001" s="103" t="s">
        <v>177</v>
      </c>
      <c r="AP1001" s="103" t="s">
        <v>178</v>
      </c>
      <c r="AQ1001" s="103" t="s">
        <v>179</v>
      </c>
    </row>
    <row r="1002" spans="1:43" s="103" customFormat="1" ht="24" customHeight="1">
      <c r="A1002" s="84"/>
      <c r="B1002" s="84"/>
      <c r="C1002" s="134" t="s">
        <v>26</v>
      </c>
      <c r="D1002" s="403" t="s">
        <v>250</v>
      </c>
      <c r="E1002" s="403"/>
      <c r="F1002" s="403"/>
      <c r="G1002" s="403"/>
      <c r="H1002" s="403"/>
      <c r="I1002" s="403"/>
      <c r="J1002" s="403"/>
      <c r="K1002" s="403"/>
      <c r="L1002" s="403"/>
      <c r="M1002" s="370"/>
      <c r="N1002" s="370"/>
      <c r="O1002" s="370"/>
      <c r="P1002" s="370"/>
      <c r="Q1002" s="370"/>
      <c r="R1002" s="370"/>
      <c r="S1002" s="370"/>
      <c r="T1002" s="370"/>
      <c r="U1002" s="370"/>
      <c r="V1002" s="370"/>
      <c r="W1002" s="370"/>
      <c r="X1002" s="370"/>
      <c r="Y1002" s="370"/>
      <c r="Z1002" s="370"/>
      <c r="AA1002" s="370"/>
      <c r="AB1002" s="370"/>
      <c r="AC1002" s="370"/>
      <c r="AD1002" s="370"/>
      <c r="AF1002" s="171"/>
      <c r="AG1002" s="72">
        <f>M1002</f>
        <v>0</v>
      </c>
      <c r="AH1002" s="72">
        <f>COUNTIF(S1002:AD1002,"NS")</f>
        <v>0</v>
      </c>
      <c r="AI1002" s="72">
        <f>SUM(S1002:AD1002)</f>
        <v>0</v>
      </c>
      <c r="AJ1002" s="72">
        <f>IF($AG$1000=126,0,IF(OR(AND(AG1002=0,AH1002&gt;0),AND(AG1002="NS",AI1002&gt;0),AND(AG1002="NS",AH1002=0,AI1002=0)),1,IF(OR(AND(AG1002&gt;0,AH1002=2),AND(AG1002="NS",AH1002=2),AND(AG1002="NS",AI1002=0,AH1002&gt;0),AG1002=AI1002),0,1)))</f>
        <v>0</v>
      </c>
      <c r="AK1002" s="72"/>
      <c r="AL1002" s="72"/>
      <c r="AM1002" s="72"/>
      <c r="AN1002" s="103" t="s">
        <v>177</v>
      </c>
      <c r="AO1002" s="103">
        <f>P875</f>
        <v>0</v>
      </c>
      <c r="AP1002" s="103">
        <f>U875</f>
        <v>0</v>
      </c>
      <c r="AQ1002" s="103">
        <f>Z875</f>
        <v>0</v>
      </c>
    </row>
    <row r="1003" spans="1:43" s="103" customFormat="1" ht="48" customHeight="1">
      <c r="A1003" s="84"/>
      <c r="B1003" s="84"/>
      <c r="C1003" s="135" t="s">
        <v>27</v>
      </c>
      <c r="D1003" s="385" t="s">
        <v>425</v>
      </c>
      <c r="E1003" s="385"/>
      <c r="F1003" s="385"/>
      <c r="G1003" s="385"/>
      <c r="H1003" s="385"/>
      <c r="I1003" s="385"/>
      <c r="J1003" s="385"/>
      <c r="K1003" s="385"/>
      <c r="L1003" s="385"/>
      <c r="M1003" s="370"/>
      <c r="N1003" s="370"/>
      <c r="O1003" s="370"/>
      <c r="P1003" s="370"/>
      <c r="Q1003" s="370"/>
      <c r="R1003" s="370"/>
      <c r="S1003" s="370"/>
      <c r="T1003" s="370"/>
      <c r="U1003" s="370"/>
      <c r="V1003" s="370"/>
      <c r="W1003" s="370"/>
      <c r="X1003" s="370"/>
      <c r="Y1003" s="370"/>
      <c r="Z1003" s="370"/>
      <c r="AA1003" s="370"/>
      <c r="AB1003" s="370"/>
      <c r="AC1003" s="370"/>
      <c r="AD1003" s="370"/>
      <c r="AF1003" s="171"/>
      <c r="AG1003" s="72">
        <f t="shared" ref="AG1003:AG1008" si="83">M1003</f>
        <v>0</v>
      </c>
      <c r="AH1003" s="72">
        <f t="shared" ref="AH1003:AH1008" si="84">COUNTIF(S1003:AD1003,"NS")</f>
        <v>0</v>
      </c>
      <c r="AI1003" s="72">
        <f t="shared" ref="AI1003:AI1008" si="85">SUM(S1003:AD1003)</f>
        <v>0</v>
      </c>
      <c r="AJ1003" s="72">
        <f t="shared" ref="AJ1003:AJ1007" si="86">IF($AG$1000=126,0,IF(OR(AND(AG1003=0,AH1003&gt;0),AND(AG1003="NS",AI1003&gt;0),AND(AG1003="NS",AH1003=0,AI1003=0)),1,IF(OR(AND(AG1003&gt;0,AH1003=2),AND(AG1003="NS",AH1003=2),AND(AG1003="NS",AI1003=0,AH1003&gt;0),AG1003=AI1003),0,1)))</f>
        <v>0</v>
      </c>
      <c r="AK1003" s="72"/>
      <c r="AL1003" s="72"/>
      <c r="AM1003" s="72"/>
      <c r="AN1003" s="103" t="s">
        <v>764</v>
      </c>
      <c r="AO1003" s="103">
        <f>SUM(M1002:R1008)</f>
        <v>0</v>
      </c>
      <c r="AP1003" s="103">
        <f>SUM(S1002:X1008)</f>
        <v>0</v>
      </c>
      <c r="AQ1003" s="103">
        <f>SUM(Y1002:AD1008)</f>
        <v>0</v>
      </c>
    </row>
    <row r="1004" spans="1:43" s="103" customFormat="1" ht="24" customHeight="1">
      <c r="A1004" s="84"/>
      <c r="B1004" s="84"/>
      <c r="C1004" s="135" t="s">
        <v>28</v>
      </c>
      <c r="D1004" s="385" t="s">
        <v>426</v>
      </c>
      <c r="E1004" s="385"/>
      <c r="F1004" s="385"/>
      <c r="G1004" s="385"/>
      <c r="H1004" s="385"/>
      <c r="I1004" s="385"/>
      <c r="J1004" s="385"/>
      <c r="K1004" s="385"/>
      <c r="L1004" s="385"/>
      <c r="M1004" s="370"/>
      <c r="N1004" s="370"/>
      <c r="O1004" s="370"/>
      <c r="P1004" s="370"/>
      <c r="Q1004" s="370"/>
      <c r="R1004" s="370"/>
      <c r="S1004" s="370"/>
      <c r="T1004" s="370"/>
      <c r="U1004" s="370"/>
      <c r="V1004" s="370"/>
      <c r="W1004" s="370"/>
      <c r="X1004" s="370"/>
      <c r="Y1004" s="370"/>
      <c r="Z1004" s="370"/>
      <c r="AA1004" s="370"/>
      <c r="AB1004" s="370"/>
      <c r="AC1004" s="370"/>
      <c r="AD1004" s="370"/>
      <c r="AF1004" s="171"/>
      <c r="AG1004" s="72">
        <f t="shared" si="83"/>
        <v>0</v>
      </c>
      <c r="AH1004" s="72">
        <f t="shared" si="84"/>
        <v>0</v>
      </c>
      <c r="AI1004" s="72">
        <f t="shared" si="85"/>
        <v>0</v>
      </c>
      <c r="AJ1004" s="72">
        <f t="shared" si="86"/>
        <v>0</v>
      </c>
      <c r="AK1004" s="72"/>
      <c r="AL1004" s="72"/>
      <c r="AM1004" s="72"/>
      <c r="AN1004" s="103" t="s">
        <v>763</v>
      </c>
      <c r="AO1004" s="103">
        <f>COUNTIF(M1002:R1008,"NS")</f>
        <v>0</v>
      </c>
      <c r="AP1004" s="103">
        <f>COUNTIF(S1002:X1008,"NS")</f>
        <v>0</v>
      </c>
      <c r="AQ1004" s="103">
        <f>COUNTIF(Y1002:AD1008,"NS")</f>
        <v>0</v>
      </c>
    </row>
    <row r="1005" spans="1:43" s="103" customFormat="1" ht="24" customHeight="1">
      <c r="A1005" s="84"/>
      <c r="B1005" s="84"/>
      <c r="C1005" s="135" t="s">
        <v>29</v>
      </c>
      <c r="D1005" s="385" t="s">
        <v>253</v>
      </c>
      <c r="E1005" s="385"/>
      <c r="F1005" s="385"/>
      <c r="G1005" s="385"/>
      <c r="H1005" s="385"/>
      <c r="I1005" s="385"/>
      <c r="J1005" s="385"/>
      <c r="K1005" s="385"/>
      <c r="L1005" s="385"/>
      <c r="M1005" s="370"/>
      <c r="N1005" s="370"/>
      <c r="O1005" s="370"/>
      <c r="P1005" s="370"/>
      <c r="Q1005" s="370"/>
      <c r="R1005" s="370"/>
      <c r="S1005" s="370"/>
      <c r="T1005" s="370"/>
      <c r="U1005" s="370"/>
      <c r="V1005" s="370"/>
      <c r="W1005" s="370"/>
      <c r="X1005" s="370"/>
      <c r="Y1005" s="370"/>
      <c r="Z1005" s="370"/>
      <c r="AA1005" s="370"/>
      <c r="AB1005" s="370"/>
      <c r="AC1005" s="370"/>
      <c r="AD1005" s="370"/>
      <c r="AF1005" s="171"/>
      <c r="AG1005" s="72">
        <f t="shared" si="83"/>
        <v>0</v>
      </c>
      <c r="AH1005" s="72">
        <f t="shared" si="84"/>
        <v>0</v>
      </c>
      <c r="AI1005" s="72">
        <f t="shared" si="85"/>
        <v>0</v>
      </c>
      <c r="AJ1005" s="72">
        <f t="shared" si="86"/>
        <v>0</v>
      </c>
      <c r="AK1005" s="72"/>
      <c r="AL1005" s="72"/>
      <c r="AM1005" s="72"/>
      <c r="AN1005" s="103" t="s">
        <v>765</v>
      </c>
      <c r="AO1005" s="136">
        <f>IF($AG$1000=$AH$1000, 0, IF(OR(AND(AO1002 =0, AO1004 &gt;0), AND(AO1002 ="NS", AO1003&gt;0), AND(AO1002 ="NS", AO1003 =0, AO1004=0), AND(AO1002="NA", AO1003&lt;&gt;"NA"), AND(AO1002&lt;&gt;"NA", AO1003="NA")  ), 1, IF(OR(AND(AO1004&gt;=2, AO1003&lt;AO1002), AND(AO1002="NS", AO1003=0, AO1004&gt;0), AO1003&gt;=AO1002 ), 0, 1)))</f>
        <v>0</v>
      </c>
      <c r="AP1005" s="136">
        <f t="shared" ref="AP1005:AQ1005" si="87">IF($AG$1000=$AH$1000, 0, IF(OR(AND(AP1002 =0, AP1004 &gt;0), AND(AP1002 ="NS", AP1003&gt;0), AND(AP1002 ="NS", AP1003 =0, AP1004=0), AND(AP1002="NA", AP1003&lt;&gt;"NA"), AND(AP1002&lt;&gt;"NA", AP1003="NA")  ), 1, IF(OR(AND(AP1004&gt;=2, AP1003&lt;AP1002), AND(AP1002="NS", AP1003=0, AP1004&gt;0), AP1003&gt;=AP1002 ), 0, 1)))</f>
        <v>0</v>
      </c>
      <c r="AQ1005" s="136">
        <f t="shared" si="87"/>
        <v>0</v>
      </c>
    </row>
    <row r="1006" spans="1:43" s="103" customFormat="1" ht="48" customHeight="1">
      <c r="A1006" s="84"/>
      <c r="B1006" s="84"/>
      <c r="C1006" s="135" t="s">
        <v>30</v>
      </c>
      <c r="D1006" s="403" t="s">
        <v>427</v>
      </c>
      <c r="E1006" s="403"/>
      <c r="F1006" s="403"/>
      <c r="G1006" s="403"/>
      <c r="H1006" s="403"/>
      <c r="I1006" s="403"/>
      <c r="J1006" s="403"/>
      <c r="K1006" s="403"/>
      <c r="L1006" s="403"/>
      <c r="M1006" s="370"/>
      <c r="N1006" s="370"/>
      <c r="O1006" s="370"/>
      <c r="P1006" s="370"/>
      <c r="Q1006" s="370"/>
      <c r="R1006" s="370"/>
      <c r="S1006" s="370"/>
      <c r="T1006" s="370"/>
      <c r="U1006" s="370"/>
      <c r="V1006" s="370"/>
      <c r="W1006" s="370"/>
      <c r="X1006" s="370"/>
      <c r="Y1006" s="370"/>
      <c r="Z1006" s="370"/>
      <c r="AA1006" s="370"/>
      <c r="AB1006" s="370"/>
      <c r="AC1006" s="370"/>
      <c r="AD1006" s="370"/>
      <c r="AF1006" s="171"/>
      <c r="AG1006" s="72">
        <f t="shared" si="83"/>
        <v>0</v>
      </c>
      <c r="AH1006" s="72">
        <f t="shared" si="84"/>
        <v>0</v>
      </c>
      <c r="AI1006" s="72">
        <f t="shared" si="85"/>
        <v>0</v>
      </c>
      <c r="AJ1006" s="72">
        <f t="shared" si="86"/>
        <v>0</v>
      </c>
      <c r="AK1006" s="72"/>
      <c r="AL1006" s="72"/>
      <c r="AM1006" s="72"/>
      <c r="AQ1006" s="115">
        <f>SUM(AO1005:AQ1005)</f>
        <v>0</v>
      </c>
    </row>
    <row r="1007" spans="1:43" s="103" customFormat="1" ht="24" customHeight="1">
      <c r="A1007" s="84"/>
      <c r="B1007" s="84"/>
      <c r="C1007" s="135" t="s">
        <v>31</v>
      </c>
      <c r="D1007" s="385" t="s">
        <v>255</v>
      </c>
      <c r="E1007" s="385"/>
      <c r="F1007" s="385"/>
      <c r="G1007" s="385"/>
      <c r="H1007" s="385"/>
      <c r="I1007" s="385"/>
      <c r="J1007" s="385"/>
      <c r="K1007" s="385"/>
      <c r="L1007" s="385"/>
      <c r="M1007" s="370"/>
      <c r="N1007" s="370"/>
      <c r="O1007" s="370"/>
      <c r="P1007" s="370"/>
      <c r="Q1007" s="370"/>
      <c r="R1007" s="370"/>
      <c r="S1007" s="370"/>
      <c r="T1007" s="370"/>
      <c r="U1007" s="370"/>
      <c r="V1007" s="370"/>
      <c r="W1007" s="370"/>
      <c r="X1007" s="370"/>
      <c r="Y1007" s="370"/>
      <c r="Z1007" s="370"/>
      <c r="AA1007" s="370"/>
      <c r="AB1007" s="370"/>
      <c r="AC1007" s="370"/>
      <c r="AD1007" s="370"/>
      <c r="AF1007" s="171"/>
      <c r="AG1007" s="72">
        <f t="shared" si="83"/>
        <v>0</v>
      </c>
      <c r="AH1007" s="72">
        <f t="shared" si="84"/>
        <v>0</v>
      </c>
      <c r="AI1007" s="72">
        <f t="shared" si="85"/>
        <v>0</v>
      </c>
      <c r="AJ1007" s="72">
        <f t="shared" si="86"/>
        <v>0</v>
      </c>
      <c r="AK1007" s="72"/>
      <c r="AL1007" s="72"/>
      <c r="AM1007" s="72"/>
    </row>
    <row r="1008" spans="1:43" s="103" customFormat="1" ht="24" customHeight="1">
      <c r="A1008" s="84"/>
      <c r="B1008" s="84"/>
      <c r="C1008" s="135" t="s">
        <v>32</v>
      </c>
      <c r="D1008" s="385" t="s">
        <v>428</v>
      </c>
      <c r="E1008" s="385"/>
      <c r="F1008" s="385"/>
      <c r="G1008" s="385"/>
      <c r="H1008" s="385"/>
      <c r="I1008" s="385"/>
      <c r="J1008" s="385"/>
      <c r="K1008" s="385"/>
      <c r="L1008" s="385"/>
      <c r="M1008" s="370"/>
      <c r="N1008" s="370"/>
      <c r="O1008" s="370"/>
      <c r="P1008" s="370"/>
      <c r="Q1008" s="370"/>
      <c r="R1008" s="370"/>
      <c r="S1008" s="370"/>
      <c r="T1008" s="370"/>
      <c r="U1008" s="370"/>
      <c r="V1008" s="370"/>
      <c r="W1008" s="370"/>
      <c r="X1008" s="370"/>
      <c r="Y1008" s="370"/>
      <c r="Z1008" s="370"/>
      <c r="AA1008" s="370"/>
      <c r="AB1008" s="370"/>
      <c r="AC1008" s="370"/>
      <c r="AD1008" s="370"/>
      <c r="AF1008" s="171"/>
      <c r="AG1008" s="72">
        <f t="shared" si="83"/>
        <v>0</v>
      </c>
      <c r="AH1008" s="72">
        <f t="shared" si="84"/>
        <v>0</v>
      </c>
      <c r="AI1008" s="72">
        <f t="shared" si="85"/>
        <v>0</v>
      </c>
      <c r="AJ1008" s="72">
        <f>IF($AG$1000=126,0,IF(OR(AND(AG1008=0,AH1008&gt;0),AND(AG1008="NS",AI1008&gt;0),AND(AG1008="NS",AH1008=0,AI1008=0)),1,IF(OR(AND(AG1008&gt;0,AH1008=2),AND(AG1008="NS",AH1008=2),AND(AG1008="NS",AI1008=0,AH1008&gt;0),AG1008=AI1008,COUNTIF(M1008:AD1008, "NA")=3),0,1)))</f>
        <v>0</v>
      </c>
      <c r="AK1008" s="72"/>
      <c r="AL1008" s="72">
        <f>IF(M1008="",0,IF(M1008="na",0,IF(AND(SUM(M1008:AD1008)&gt;=0,H1011=""),1,0)))</f>
        <v>0</v>
      </c>
      <c r="AM1008" s="72"/>
    </row>
    <row r="1009" spans="1:39" s="103" customFormat="1" ht="15">
      <c r="A1009" s="84"/>
      <c r="B1009" s="84"/>
      <c r="C1009" s="72"/>
      <c r="D1009" s="72"/>
      <c r="E1009" s="72"/>
      <c r="F1009" s="72"/>
      <c r="G1009" s="72"/>
      <c r="H1009" s="72"/>
      <c r="I1009" s="72"/>
      <c r="J1009" s="72"/>
      <c r="K1009" s="72"/>
      <c r="L1009" s="131" t="s">
        <v>181</v>
      </c>
      <c r="M1009" s="312">
        <f>IF(AND(SUM(M1002:R1008)=0,COUNTIF(M1002:R1008,"NS")&gt;0),"NS",
IF(AND(SUM(M1002:R1008)=0,COUNTIF(M1002:R1008,0)&gt;0),0,
IF(AND(SUM(M1002:R1008)=0,COUNTIF(M1002:R1008,"NA")&gt;0),"NA",
SUM(M1002:R1008))))</f>
        <v>0</v>
      </c>
      <c r="N1009" s="312"/>
      <c r="O1009" s="312"/>
      <c r="P1009" s="312"/>
      <c r="Q1009" s="312"/>
      <c r="R1009" s="312"/>
      <c r="S1009" s="312">
        <f>IF(AND(SUM(S1002:X1008)=0,COUNTIF(S1002:X1008,"NS")&gt;0),"NS",
IF(AND(SUM(S1002:X1008)=0,COUNTIF(S1002:X1008,0)&gt;0),0,
IF(AND(SUM(S1002:X1008)=0,COUNTIF(S1002:X1008,"NA")&gt;0),"NA",
SUM(S1002:X1008))))</f>
        <v>0</v>
      </c>
      <c r="T1009" s="312"/>
      <c r="U1009" s="312"/>
      <c r="V1009" s="312"/>
      <c r="W1009" s="312"/>
      <c r="X1009" s="312"/>
      <c r="Y1009" s="312">
        <f>IF(AND(SUM(Y1002:AD1008)=0,COUNTIF(Y1002:AD1008,"NS")&gt;0),"NS",
IF(AND(SUM(Y1002:AD1008)=0,COUNTIF(Y1002:AD1008,0)&gt;0),0,
IF(AND(SUM(Y1002:AD1008)=0,COUNTIF(Y1002:AD1008,"NA")&gt;0),"NA",
SUM(Y1002:AD1008))))</f>
        <v>0</v>
      </c>
      <c r="Z1009" s="312"/>
      <c r="AA1009" s="312"/>
      <c r="AB1009" s="312"/>
      <c r="AC1009" s="312"/>
      <c r="AD1009" s="312"/>
      <c r="AF1009" s="171"/>
      <c r="AG1009" s="72"/>
      <c r="AH1009" s="72"/>
      <c r="AI1009" s="72"/>
      <c r="AJ1009" s="126">
        <f>SUM(AJ1002:AJ1008)</f>
        <v>0</v>
      </c>
      <c r="AK1009" s="72"/>
      <c r="AL1009" s="126">
        <f>SUM(AL1002:AL1008)</f>
        <v>0</v>
      </c>
      <c r="AM1009" s="72"/>
    </row>
    <row r="1010" spans="1:39" s="103" customFormat="1" ht="15">
      <c r="A1010" s="84"/>
      <c r="B1010" s="84"/>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F1010" s="171"/>
      <c r="AG1010" s="72"/>
      <c r="AH1010" s="72"/>
      <c r="AI1010" s="72"/>
      <c r="AJ1010" s="72"/>
      <c r="AK1010" s="72"/>
      <c r="AL1010" s="72"/>
      <c r="AM1010" s="72"/>
    </row>
    <row r="1011" spans="1:39" s="103" customFormat="1" ht="45" customHeight="1">
      <c r="A1011" s="84"/>
      <c r="B1011" s="84"/>
      <c r="C1011" s="337" t="s">
        <v>429</v>
      </c>
      <c r="D1011" s="337"/>
      <c r="E1011" s="337"/>
      <c r="F1011" s="337"/>
      <c r="G1011" s="337"/>
      <c r="H1011" s="303"/>
      <c r="I1011" s="227"/>
      <c r="J1011" s="227"/>
      <c r="K1011" s="227"/>
      <c r="L1011" s="227"/>
      <c r="M1011" s="227"/>
      <c r="N1011" s="227"/>
      <c r="O1011" s="227"/>
      <c r="P1011" s="227"/>
      <c r="Q1011" s="227"/>
      <c r="R1011" s="227"/>
      <c r="S1011" s="227"/>
      <c r="T1011" s="227"/>
      <c r="U1011" s="227"/>
      <c r="V1011" s="227"/>
      <c r="W1011" s="227"/>
      <c r="X1011" s="227"/>
      <c r="Y1011" s="227"/>
      <c r="Z1011" s="227"/>
      <c r="AA1011" s="227"/>
      <c r="AB1011" s="227"/>
      <c r="AC1011" s="227"/>
      <c r="AD1011" s="304"/>
      <c r="AF1011" s="171"/>
      <c r="AG1011" s="72"/>
      <c r="AH1011" s="72"/>
      <c r="AI1011" s="72"/>
      <c r="AJ1011" s="72"/>
      <c r="AK1011" s="72"/>
      <c r="AL1011" s="72"/>
      <c r="AM1011" s="72"/>
    </row>
    <row r="1012" spans="1:39" s="103" customFormat="1" ht="15">
      <c r="A1012" s="84"/>
      <c r="B1012" s="84"/>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F1012" s="171"/>
      <c r="AG1012" s="72"/>
      <c r="AH1012" s="72"/>
      <c r="AI1012" s="72"/>
      <c r="AJ1012" s="72"/>
      <c r="AK1012" s="72"/>
      <c r="AL1012" s="72"/>
      <c r="AM1012" s="72"/>
    </row>
    <row r="1013" spans="1:39" s="103" customFormat="1" ht="24" customHeight="1">
      <c r="A1013" s="84"/>
      <c r="B1013" s="84"/>
      <c r="C1013" s="285" t="s">
        <v>17</v>
      </c>
      <c r="D1013" s="285"/>
      <c r="E1013" s="285"/>
      <c r="F1013" s="285"/>
      <c r="G1013" s="285"/>
      <c r="H1013" s="285"/>
      <c r="I1013" s="285"/>
      <c r="J1013" s="285"/>
      <c r="K1013" s="285"/>
      <c r="L1013" s="285"/>
      <c r="M1013" s="285"/>
      <c r="N1013" s="285"/>
      <c r="O1013" s="285"/>
      <c r="P1013" s="285"/>
      <c r="Q1013" s="285"/>
      <c r="R1013" s="285"/>
      <c r="S1013" s="285"/>
      <c r="T1013" s="285"/>
      <c r="U1013" s="285"/>
      <c r="V1013" s="285"/>
      <c r="W1013" s="285"/>
      <c r="X1013" s="285"/>
      <c r="Y1013" s="285"/>
      <c r="Z1013" s="285"/>
      <c r="AA1013" s="285"/>
      <c r="AB1013" s="285"/>
      <c r="AC1013" s="285"/>
      <c r="AD1013" s="285"/>
      <c r="AF1013" s="171"/>
      <c r="AG1013" s="72"/>
      <c r="AH1013" s="72"/>
      <c r="AI1013" s="72"/>
      <c r="AJ1013" s="72"/>
      <c r="AK1013" s="72"/>
      <c r="AL1013" s="72"/>
      <c r="AM1013" s="72"/>
    </row>
    <row r="1014" spans="1:39" s="103" customFormat="1" ht="60" customHeight="1">
      <c r="A1014" s="84"/>
      <c r="B1014" s="84"/>
      <c r="C1014" s="339"/>
      <c r="D1014" s="339"/>
      <c r="E1014" s="339"/>
      <c r="F1014" s="339"/>
      <c r="G1014" s="339"/>
      <c r="H1014" s="339"/>
      <c r="I1014" s="339"/>
      <c r="J1014" s="339"/>
      <c r="K1014" s="339"/>
      <c r="L1014" s="339"/>
      <c r="M1014" s="339"/>
      <c r="N1014" s="339"/>
      <c r="O1014" s="339"/>
      <c r="P1014" s="339"/>
      <c r="Q1014" s="339"/>
      <c r="R1014" s="339"/>
      <c r="S1014" s="339"/>
      <c r="T1014" s="339"/>
      <c r="U1014" s="339"/>
      <c r="V1014" s="339"/>
      <c r="W1014" s="339"/>
      <c r="X1014" s="339"/>
      <c r="Y1014" s="339"/>
      <c r="Z1014" s="339"/>
      <c r="AA1014" s="339"/>
      <c r="AB1014" s="339"/>
      <c r="AC1014" s="339"/>
      <c r="AD1014" s="339"/>
      <c r="AF1014" s="171"/>
      <c r="AG1014" s="72"/>
      <c r="AH1014" s="72"/>
      <c r="AI1014" s="72"/>
      <c r="AJ1014" s="72"/>
      <c r="AK1014" s="72"/>
      <c r="AL1014" s="72"/>
      <c r="AM1014" s="72"/>
    </row>
    <row r="1015" spans="1:39" ht="15" customHeight="1"/>
    <row r="1016" spans="1:39" ht="15" customHeight="1">
      <c r="B1016" s="338" t="str">
        <f>IF(AJ1009=0,"","Error: Verificar sumas por fila.")</f>
        <v/>
      </c>
      <c r="C1016" s="338"/>
      <c r="D1016" s="338"/>
      <c r="E1016" s="338"/>
      <c r="F1016" s="338"/>
      <c r="G1016" s="338"/>
      <c r="H1016" s="338"/>
      <c r="I1016" s="338"/>
      <c r="J1016" s="338"/>
      <c r="K1016" s="338"/>
      <c r="L1016" s="338"/>
      <c r="M1016" s="338"/>
      <c r="N1016" s="338"/>
      <c r="O1016" s="338"/>
      <c r="P1016" s="338"/>
      <c r="Q1016" s="338"/>
      <c r="R1016" s="338"/>
      <c r="S1016" s="338"/>
      <c r="T1016" s="338"/>
      <c r="U1016" s="338"/>
      <c r="V1016" s="338"/>
      <c r="W1016" s="338"/>
      <c r="X1016" s="338"/>
      <c r="Y1016" s="338"/>
      <c r="Z1016" s="338"/>
      <c r="AA1016" s="338"/>
      <c r="AB1016" s="338"/>
      <c r="AC1016" s="338"/>
      <c r="AD1016" s="338"/>
    </row>
    <row r="1017" spans="1:39" ht="15" customHeight="1">
      <c r="B1017" s="338" t="str">
        <f>IF(AQ898=0,"","Error: Verificar la consistencia con la pregunta 38.")</f>
        <v/>
      </c>
      <c r="C1017" s="338"/>
      <c r="D1017" s="338"/>
      <c r="E1017" s="338"/>
      <c r="F1017" s="338"/>
      <c r="G1017" s="338"/>
      <c r="H1017" s="338"/>
      <c r="I1017" s="338"/>
      <c r="J1017" s="338"/>
      <c r="K1017" s="338"/>
      <c r="L1017" s="338"/>
      <c r="M1017" s="338"/>
      <c r="N1017" s="338"/>
      <c r="O1017" s="338"/>
      <c r="P1017" s="338"/>
      <c r="Q1017" s="338"/>
      <c r="R1017" s="338"/>
      <c r="S1017" s="338"/>
      <c r="T1017" s="338"/>
      <c r="U1017" s="338"/>
      <c r="V1017" s="338"/>
      <c r="W1017" s="338"/>
      <c r="X1017" s="338"/>
      <c r="Y1017" s="338"/>
      <c r="Z1017" s="338"/>
      <c r="AA1017" s="338"/>
      <c r="AB1017" s="338"/>
      <c r="AC1017" s="338"/>
      <c r="AD1017" s="338"/>
    </row>
    <row r="1018" spans="1:39" ht="15" customHeight="1">
      <c r="B1018" s="338" t="str">
        <f>IF(AL1009=0,"","Error: Debe especificar el otro tipo de servicio en materia de gestión y asesoría jurídica.")</f>
        <v/>
      </c>
      <c r="C1018" s="338"/>
      <c r="D1018" s="338"/>
      <c r="E1018" s="338"/>
      <c r="F1018" s="338"/>
      <c r="G1018" s="338"/>
      <c r="H1018" s="338"/>
      <c r="I1018" s="338"/>
      <c r="J1018" s="338"/>
      <c r="K1018" s="338"/>
      <c r="L1018" s="338"/>
      <c r="M1018" s="338"/>
      <c r="N1018" s="338"/>
      <c r="O1018" s="338"/>
      <c r="P1018" s="338"/>
      <c r="Q1018" s="338"/>
      <c r="R1018" s="338"/>
      <c r="S1018" s="338"/>
      <c r="T1018" s="338"/>
      <c r="U1018" s="338"/>
      <c r="V1018" s="338"/>
      <c r="W1018" s="338"/>
      <c r="X1018" s="338"/>
      <c r="Y1018" s="338"/>
      <c r="Z1018" s="338"/>
      <c r="AA1018" s="338"/>
      <c r="AB1018" s="338"/>
      <c r="AC1018" s="338"/>
      <c r="AD1018" s="338"/>
    </row>
    <row r="1019" spans="1:39" ht="15" customHeight="1">
      <c r="B1019" s="279" t="str">
        <f>IF(OR(AG1000=AH1000,AG1000=AI1000),"","Error: Debe completar toda la información requerida.")</f>
        <v/>
      </c>
      <c r="C1019" s="279"/>
      <c r="D1019" s="279"/>
      <c r="E1019" s="279"/>
      <c r="F1019" s="279"/>
      <c r="G1019" s="279"/>
      <c r="H1019" s="279"/>
      <c r="I1019" s="279"/>
      <c r="J1019" s="279"/>
      <c r="K1019" s="279"/>
      <c r="L1019" s="279"/>
      <c r="M1019" s="279"/>
      <c r="N1019" s="279"/>
      <c r="O1019" s="279"/>
      <c r="P1019" s="279"/>
      <c r="Q1019" s="279"/>
      <c r="R1019" s="279"/>
      <c r="S1019" s="279"/>
      <c r="T1019" s="279"/>
      <c r="U1019" s="279"/>
      <c r="V1019" s="279"/>
      <c r="W1019" s="279"/>
      <c r="X1019" s="279"/>
      <c r="Y1019" s="279"/>
      <c r="Z1019" s="279"/>
      <c r="AA1019" s="279"/>
      <c r="AB1019" s="279"/>
      <c r="AC1019" s="279"/>
      <c r="AD1019" s="279"/>
    </row>
    <row r="1020" spans="1:39" ht="15" customHeight="1" thickBot="1"/>
    <row r="1021" spans="1:39" s="80" customFormat="1" ht="15" customHeight="1" thickBot="1">
      <c r="A1021" s="103"/>
      <c r="B1021" s="328" t="s">
        <v>376</v>
      </c>
      <c r="C1021" s="329"/>
      <c r="D1021" s="329"/>
      <c r="E1021" s="329"/>
      <c r="F1021" s="329"/>
      <c r="G1021" s="329"/>
      <c r="H1021" s="329"/>
      <c r="I1021" s="329"/>
      <c r="J1021" s="329"/>
      <c r="K1021" s="329"/>
      <c r="L1021" s="329"/>
      <c r="M1021" s="329"/>
      <c r="N1021" s="329"/>
      <c r="O1021" s="329"/>
      <c r="P1021" s="329"/>
      <c r="Q1021" s="329"/>
      <c r="R1021" s="329"/>
      <c r="S1021" s="329"/>
      <c r="T1021" s="329"/>
      <c r="U1021" s="329"/>
      <c r="V1021" s="329"/>
      <c r="W1021" s="329"/>
      <c r="X1021" s="329"/>
      <c r="Y1021" s="329"/>
      <c r="Z1021" s="329"/>
      <c r="AA1021" s="329"/>
      <c r="AB1021" s="329"/>
      <c r="AC1021" s="329"/>
      <c r="AD1021" s="330"/>
      <c r="AF1021" s="76"/>
      <c r="AG1021" s="75"/>
      <c r="AH1021" s="75"/>
      <c r="AI1021" s="75"/>
      <c r="AJ1021" s="75"/>
      <c r="AK1021" s="75"/>
      <c r="AL1021" s="75"/>
      <c r="AM1021" s="75"/>
    </row>
    <row r="1022" spans="1:39" s="103" customFormat="1" ht="15">
      <c r="AF1022" s="171"/>
      <c r="AG1022" s="72"/>
      <c r="AH1022" s="72"/>
      <c r="AI1022" s="72"/>
      <c r="AJ1022" s="72"/>
      <c r="AK1022" s="72"/>
      <c r="AL1022" s="72"/>
      <c r="AM1022" s="72"/>
    </row>
    <row r="1023" spans="1:39" s="103" customFormat="1" ht="48" customHeight="1">
      <c r="A1023" s="92" t="s">
        <v>438</v>
      </c>
      <c r="B1023" s="340" t="s">
        <v>674</v>
      </c>
      <c r="C1023" s="340"/>
      <c r="D1023" s="340"/>
      <c r="E1023" s="340"/>
      <c r="F1023" s="340"/>
      <c r="G1023" s="340"/>
      <c r="H1023" s="340"/>
      <c r="I1023" s="340"/>
      <c r="J1023" s="340"/>
      <c r="K1023" s="340"/>
      <c r="L1023" s="340"/>
      <c r="M1023" s="340"/>
      <c r="N1023" s="340"/>
      <c r="O1023" s="340"/>
      <c r="P1023" s="340"/>
      <c r="Q1023" s="340"/>
      <c r="R1023" s="340"/>
      <c r="S1023" s="340"/>
      <c r="T1023" s="340"/>
      <c r="U1023" s="340"/>
      <c r="V1023" s="340"/>
      <c r="W1023" s="340"/>
      <c r="X1023" s="340"/>
      <c r="Y1023" s="340"/>
      <c r="Z1023" s="340"/>
      <c r="AA1023" s="340"/>
      <c r="AB1023" s="340"/>
      <c r="AC1023" s="340"/>
      <c r="AD1023" s="340"/>
      <c r="AF1023" s="171"/>
      <c r="AG1023" s="72"/>
      <c r="AH1023" s="72"/>
      <c r="AI1023" s="72"/>
      <c r="AJ1023" s="72"/>
      <c r="AK1023" s="72"/>
      <c r="AL1023" s="72"/>
      <c r="AM1023" s="72"/>
    </row>
    <row r="1024" spans="1:39" s="103" customFormat="1" ht="36" customHeight="1">
      <c r="B1024" s="94"/>
      <c r="C1024" s="286" t="s">
        <v>430</v>
      </c>
      <c r="D1024" s="286"/>
      <c r="E1024" s="286"/>
      <c r="F1024" s="286"/>
      <c r="G1024" s="286"/>
      <c r="H1024" s="286"/>
      <c r="I1024" s="286"/>
      <c r="J1024" s="286"/>
      <c r="K1024" s="286"/>
      <c r="L1024" s="286"/>
      <c r="M1024" s="286"/>
      <c r="N1024" s="286"/>
      <c r="O1024" s="286"/>
      <c r="P1024" s="286"/>
      <c r="Q1024" s="286"/>
      <c r="R1024" s="286"/>
      <c r="S1024" s="286"/>
      <c r="T1024" s="286"/>
      <c r="U1024" s="286"/>
      <c r="V1024" s="286"/>
      <c r="W1024" s="286"/>
      <c r="X1024" s="286"/>
      <c r="Y1024" s="286"/>
      <c r="Z1024" s="286"/>
      <c r="AA1024" s="286"/>
      <c r="AB1024" s="286"/>
      <c r="AC1024" s="286"/>
      <c r="AD1024" s="286"/>
      <c r="AF1024" s="171"/>
      <c r="AG1024" s="72"/>
      <c r="AH1024" s="72"/>
      <c r="AI1024" s="72"/>
      <c r="AJ1024" s="72"/>
      <c r="AK1024" s="72"/>
      <c r="AL1024" s="72"/>
      <c r="AM1024" s="72"/>
    </row>
    <row r="1025" spans="1:39" s="103" customFormat="1" ht="15">
      <c r="B1025" s="72"/>
      <c r="C1025" s="72"/>
      <c r="D1025" s="72"/>
      <c r="E1025" s="72"/>
      <c r="F1025" s="72"/>
      <c r="G1025" s="72"/>
      <c r="H1025" s="72"/>
      <c r="I1025" s="72"/>
      <c r="J1025" s="72"/>
      <c r="K1025" s="72"/>
      <c r="L1025" s="72"/>
      <c r="M1025" s="72"/>
      <c r="N1025" s="72"/>
      <c r="O1025" s="72"/>
      <c r="P1025" s="72"/>
      <c r="Q1025" s="72"/>
      <c r="R1025" s="72"/>
      <c r="S1025" s="72"/>
      <c r="T1025" s="72"/>
      <c r="U1025" s="72"/>
      <c r="V1025" s="72"/>
      <c r="W1025" s="72"/>
      <c r="X1025" s="72"/>
      <c r="Y1025" s="72"/>
      <c r="Z1025" s="72"/>
      <c r="AA1025" s="72"/>
      <c r="AB1025" s="72"/>
      <c r="AC1025" s="72"/>
      <c r="AD1025" s="72"/>
      <c r="AF1025" s="171"/>
      <c r="AG1025" s="72" t="s">
        <v>761</v>
      </c>
      <c r="AH1025" s="72" t="s">
        <v>762</v>
      </c>
      <c r="AI1025" s="72"/>
      <c r="AJ1025" s="72"/>
      <c r="AK1025" s="72"/>
      <c r="AL1025" s="72"/>
      <c r="AM1025" s="72"/>
    </row>
    <row r="1026" spans="1:39" s="103" customFormat="1" ht="60" customHeight="1">
      <c r="B1026" s="72"/>
      <c r="C1026" s="345" t="s">
        <v>431</v>
      </c>
      <c r="D1026" s="346"/>
      <c r="E1026" s="346"/>
      <c r="F1026" s="346"/>
      <c r="G1026" s="346"/>
      <c r="H1026" s="346"/>
      <c r="I1026" s="346"/>
      <c r="J1026" s="346"/>
      <c r="K1026" s="346"/>
      <c r="L1026" s="347"/>
      <c r="M1026" s="313" t="s">
        <v>432</v>
      </c>
      <c r="N1026" s="313"/>
      <c r="O1026" s="313"/>
      <c r="P1026" s="313"/>
      <c r="Q1026" s="313"/>
      <c r="R1026" s="313"/>
      <c r="S1026" s="313"/>
      <c r="T1026" s="313"/>
      <c r="U1026" s="313"/>
      <c r="V1026" s="313"/>
      <c r="W1026" s="313"/>
      <c r="X1026" s="313"/>
      <c r="Y1026" s="313"/>
      <c r="Z1026" s="313"/>
      <c r="AA1026" s="313"/>
      <c r="AB1026" s="313"/>
      <c r="AC1026" s="313"/>
      <c r="AD1026" s="313"/>
      <c r="AF1026" s="171"/>
      <c r="AG1026" s="72">
        <f>COUNTBLANK(M1028:AD1028)</f>
        <v>18</v>
      </c>
      <c r="AH1026" s="72">
        <v>18</v>
      </c>
      <c r="AI1026" s="72"/>
      <c r="AJ1026" s="72"/>
      <c r="AK1026" s="72"/>
      <c r="AL1026" s="72"/>
      <c r="AM1026" s="72"/>
    </row>
    <row r="1027" spans="1:39" s="103" customFormat="1" ht="15">
      <c r="B1027" s="72"/>
      <c r="C1027" s="412"/>
      <c r="D1027" s="413"/>
      <c r="E1027" s="413"/>
      <c r="F1027" s="413"/>
      <c r="G1027" s="413"/>
      <c r="H1027" s="413"/>
      <c r="I1027" s="413"/>
      <c r="J1027" s="413"/>
      <c r="K1027" s="413"/>
      <c r="L1027" s="414"/>
      <c r="M1027" s="313" t="s">
        <v>177</v>
      </c>
      <c r="N1027" s="313"/>
      <c r="O1027" s="313"/>
      <c r="P1027" s="313"/>
      <c r="Q1027" s="313"/>
      <c r="R1027" s="313"/>
      <c r="S1027" s="312" t="s">
        <v>178</v>
      </c>
      <c r="T1027" s="312"/>
      <c r="U1027" s="312"/>
      <c r="V1027" s="312"/>
      <c r="W1027" s="312"/>
      <c r="X1027" s="312"/>
      <c r="Y1027" s="312" t="s">
        <v>179</v>
      </c>
      <c r="Z1027" s="312"/>
      <c r="AA1027" s="312"/>
      <c r="AB1027" s="312"/>
      <c r="AC1027" s="312"/>
      <c r="AD1027" s="312"/>
      <c r="AF1027" s="171"/>
      <c r="AG1027" s="72" t="s">
        <v>177</v>
      </c>
      <c r="AH1027" s="72" t="s">
        <v>763</v>
      </c>
      <c r="AI1027" s="72" t="s">
        <v>764</v>
      </c>
      <c r="AJ1027" s="72" t="s">
        <v>765</v>
      </c>
      <c r="AK1027" s="72"/>
      <c r="AL1027" s="72" t="s">
        <v>772</v>
      </c>
      <c r="AM1027" s="72" t="s">
        <v>778</v>
      </c>
    </row>
    <row r="1028" spans="1:39" s="103" customFormat="1" ht="15">
      <c r="B1028" s="72"/>
      <c r="C1028" s="303"/>
      <c r="D1028" s="227"/>
      <c r="E1028" s="227"/>
      <c r="F1028" s="227"/>
      <c r="G1028" s="227"/>
      <c r="H1028" s="227"/>
      <c r="I1028" s="227"/>
      <c r="J1028" s="227"/>
      <c r="K1028" s="227"/>
      <c r="L1028" s="304"/>
      <c r="M1028" s="303"/>
      <c r="N1028" s="227"/>
      <c r="O1028" s="227"/>
      <c r="P1028" s="227"/>
      <c r="Q1028" s="227"/>
      <c r="R1028" s="227"/>
      <c r="S1028" s="303"/>
      <c r="T1028" s="227"/>
      <c r="U1028" s="227"/>
      <c r="V1028" s="227"/>
      <c r="W1028" s="227"/>
      <c r="X1028" s="227"/>
      <c r="Y1028" s="370"/>
      <c r="Z1028" s="370"/>
      <c r="AA1028" s="370"/>
      <c r="AB1028" s="370"/>
      <c r="AC1028" s="370"/>
      <c r="AD1028" s="370"/>
      <c r="AF1028" s="171"/>
      <c r="AG1028" s="72">
        <f>M1028</f>
        <v>0</v>
      </c>
      <c r="AH1028" s="72">
        <f>COUNTIF(S1028:AD1028,"NS")</f>
        <v>0</v>
      </c>
      <c r="AI1028" s="72">
        <f>SUM(S1028:AD1028)</f>
        <v>0</v>
      </c>
      <c r="AJ1028" s="126">
        <f>IF($AG$1026=18,0,IF(OR(AND(AG1028=0,AH1028&gt;0),AND(AG1028="NS",AI1028&gt;0),AND(AG1028="NS",AH1028=0,AI1028=0)),1,IF(OR(AND(AG1028&gt;0,AH1028=2),AND(AG1028="NS",AH1028=2),AND(AG1028="NS",AI1028=0,AH1028&gt;0),AG1028=AI1028),0,1)))</f>
        <v>0</v>
      </c>
      <c r="AK1028" s="72"/>
      <c r="AL1028" s="126">
        <f>IF(OR(AND(C1028=1,COUNTA(M1028:AD1028)=0),AND(C1028="",COUNTA(M1028:AD1028)&gt;=1)),1,0)</f>
        <v>0</v>
      </c>
      <c r="AM1028" s="72">
        <f>IF(AND(C1028&gt;1,COUNTA(M1028:AD1028)&gt;=1),1,0)</f>
        <v>0</v>
      </c>
    </row>
    <row r="1029" spans="1:39" s="103" customFormat="1" ht="15">
      <c r="AF1029" s="171"/>
      <c r="AG1029" s="72"/>
      <c r="AH1029" s="72"/>
      <c r="AI1029" s="72"/>
      <c r="AJ1029" s="72"/>
      <c r="AK1029" s="72"/>
      <c r="AL1029" s="72"/>
      <c r="AM1029" s="72"/>
    </row>
    <row r="1030" spans="1:39" s="103" customFormat="1" ht="24" customHeight="1">
      <c r="C1030" s="285" t="s">
        <v>17</v>
      </c>
      <c r="D1030" s="285"/>
      <c r="E1030" s="285"/>
      <c r="F1030" s="285"/>
      <c r="G1030" s="285"/>
      <c r="H1030" s="285"/>
      <c r="I1030" s="285"/>
      <c r="J1030" s="285"/>
      <c r="K1030" s="285"/>
      <c r="L1030" s="285"/>
      <c r="M1030" s="285"/>
      <c r="N1030" s="285"/>
      <c r="O1030" s="285"/>
      <c r="P1030" s="285"/>
      <c r="Q1030" s="285"/>
      <c r="R1030" s="285"/>
      <c r="S1030" s="285"/>
      <c r="T1030" s="285"/>
      <c r="U1030" s="285"/>
      <c r="V1030" s="285"/>
      <c r="W1030" s="285"/>
      <c r="X1030" s="285"/>
      <c r="Y1030" s="285"/>
      <c r="Z1030" s="285"/>
      <c r="AA1030" s="285"/>
      <c r="AB1030" s="285"/>
      <c r="AC1030" s="285"/>
      <c r="AD1030" s="285"/>
      <c r="AF1030" s="171"/>
      <c r="AG1030" s="72"/>
      <c r="AH1030" s="72"/>
      <c r="AI1030" s="72"/>
      <c r="AJ1030" s="72"/>
      <c r="AK1030" s="72"/>
      <c r="AL1030" s="72"/>
      <c r="AM1030" s="72"/>
    </row>
    <row r="1031" spans="1:39" s="103" customFormat="1" ht="60" customHeight="1">
      <c r="C1031" s="415"/>
      <c r="D1031" s="416"/>
      <c r="E1031" s="416"/>
      <c r="F1031" s="416"/>
      <c r="G1031" s="416"/>
      <c r="H1031" s="416"/>
      <c r="I1031" s="416"/>
      <c r="J1031" s="416"/>
      <c r="K1031" s="416"/>
      <c r="L1031" s="416"/>
      <c r="M1031" s="416"/>
      <c r="N1031" s="416"/>
      <c r="O1031" s="416"/>
      <c r="P1031" s="416"/>
      <c r="Q1031" s="416"/>
      <c r="R1031" s="416"/>
      <c r="S1031" s="416"/>
      <c r="T1031" s="416"/>
      <c r="U1031" s="416"/>
      <c r="V1031" s="416"/>
      <c r="W1031" s="416"/>
      <c r="X1031" s="416"/>
      <c r="Y1031" s="416"/>
      <c r="Z1031" s="416"/>
      <c r="AA1031" s="416"/>
      <c r="AB1031" s="416"/>
      <c r="AC1031" s="416"/>
      <c r="AD1031" s="417"/>
      <c r="AF1031" s="171"/>
      <c r="AG1031" s="72"/>
      <c r="AH1031" s="72"/>
      <c r="AI1031" s="72"/>
      <c r="AJ1031" s="72"/>
      <c r="AK1031" s="72"/>
      <c r="AL1031" s="72"/>
      <c r="AM1031" s="72"/>
    </row>
    <row r="1032" spans="1:39" ht="15" customHeight="1"/>
    <row r="1033" spans="1:39" ht="15" customHeight="1">
      <c r="B1033" s="338" t="str">
        <f>IF(AJ1028=0,"","Error: Verificar sumas por fila.")</f>
        <v/>
      </c>
      <c r="C1033" s="338"/>
      <c r="D1033" s="338"/>
      <c r="E1033" s="338"/>
      <c r="F1033" s="338"/>
      <c r="G1033" s="338"/>
      <c r="H1033" s="338"/>
      <c r="I1033" s="338"/>
      <c r="J1033" s="338"/>
      <c r="K1033" s="338"/>
      <c r="L1033" s="338"/>
      <c r="M1033" s="338"/>
      <c r="N1033" s="338"/>
      <c r="O1033" s="338"/>
      <c r="P1033" s="338"/>
      <c r="Q1033" s="338"/>
      <c r="R1033" s="338"/>
      <c r="S1033" s="338"/>
      <c r="T1033" s="338"/>
      <c r="U1033" s="338"/>
      <c r="V1033" s="338"/>
      <c r="W1033" s="338"/>
      <c r="X1033" s="338"/>
      <c r="Y1033" s="338"/>
      <c r="Z1033" s="338"/>
      <c r="AA1033" s="338"/>
      <c r="AB1033" s="338"/>
      <c r="AC1033" s="338"/>
      <c r="AD1033" s="338"/>
    </row>
    <row r="1034" spans="1:39" ht="15" customHeight="1">
      <c r="B1034" s="338" t="str">
        <f>IF(AM1028=0,"","Error: Verifica el codigo 2 o 9.")</f>
        <v/>
      </c>
      <c r="C1034" s="338"/>
      <c r="D1034" s="338"/>
      <c r="E1034" s="338"/>
      <c r="F1034" s="338"/>
      <c r="G1034" s="338"/>
      <c r="H1034" s="338"/>
      <c r="I1034" s="338"/>
      <c r="J1034" s="338"/>
      <c r="K1034" s="338"/>
      <c r="L1034" s="338"/>
      <c r="M1034" s="338"/>
      <c r="N1034" s="338"/>
      <c r="O1034" s="338"/>
      <c r="P1034" s="338"/>
      <c r="Q1034" s="338"/>
      <c r="R1034" s="338"/>
      <c r="S1034" s="338"/>
      <c r="T1034" s="338"/>
      <c r="U1034" s="338"/>
      <c r="V1034" s="338"/>
      <c r="W1034" s="338"/>
      <c r="X1034" s="338"/>
      <c r="Y1034" s="338"/>
      <c r="Z1034" s="338"/>
      <c r="AA1034" s="338"/>
      <c r="AB1034" s="338"/>
      <c r="AC1034" s="338"/>
      <c r="AD1034" s="338"/>
    </row>
    <row r="1035" spans="1:39" ht="15" customHeight="1">
      <c r="B1035" s="279" t="str">
        <f>IF(AL1028=0,"","Error: Debe completar toda la información requerida.")</f>
        <v/>
      </c>
      <c r="C1035" s="279"/>
      <c r="D1035" s="279"/>
      <c r="E1035" s="279"/>
      <c r="F1035" s="279"/>
      <c r="G1035" s="279"/>
      <c r="H1035" s="279"/>
      <c r="I1035" s="279"/>
      <c r="J1035" s="279"/>
      <c r="K1035" s="279"/>
      <c r="L1035" s="279"/>
      <c r="M1035" s="279"/>
      <c r="N1035" s="279"/>
      <c r="O1035" s="279"/>
      <c r="P1035" s="279"/>
      <c r="Q1035" s="279"/>
      <c r="R1035" s="279"/>
      <c r="S1035" s="279"/>
      <c r="T1035" s="279"/>
      <c r="U1035" s="279"/>
      <c r="V1035" s="279"/>
      <c r="W1035" s="279"/>
      <c r="X1035" s="279"/>
      <c r="Y1035" s="279"/>
      <c r="Z1035" s="279"/>
      <c r="AA1035" s="279"/>
      <c r="AB1035" s="279"/>
      <c r="AC1035" s="279"/>
      <c r="AD1035" s="279"/>
    </row>
    <row r="1036" spans="1:39" ht="15" customHeight="1"/>
    <row r="1037" spans="1:39" ht="15" customHeight="1"/>
    <row r="1038" spans="1:39" s="103" customFormat="1" ht="24" customHeight="1">
      <c r="A1038" s="92" t="s">
        <v>443</v>
      </c>
      <c r="B1038" s="397" t="s">
        <v>434</v>
      </c>
      <c r="C1038" s="397"/>
      <c r="D1038" s="397"/>
      <c r="E1038" s="397"/>
      <c r="F1038" s="397"/>
      <c r="G1038" s="397"/>
      <c r="H1038" s="397"/>
      <c r="I1038" s="397"/>
      <c r="J1038" s="397"/>
      <c r="K1038" s="397"/>
      <c r="L1038" s="397"/>
      <c r="M1038" s="397"/>
      <c r="N1038" s="397"/>
      <c r="O1038" s="397"/>
      <c r="P1038" s="397"/>
      <c r="Q1038" s="397"/>
      <c r="R1038" s="397"/>
      <c r="S1038" s="397"/>
      <c r="T1038" s="397"/>
      <c r="U1038" s="397"/>
      <c r="V1038" s="397"/>
      <c r="W1038" s="397"/>
      <c r="X1038" s="397"/>
      <c r="Y1038" s="397"/>
      <c r="Z1038" s="397"/>
      <c r="AA1038" s="397"/>
      <c r="AB1038" s="397"/>
      <c r="AC1038" s="397"/>
      <c r="AD1038" s="397"/>
      <c r="AF1038" s="171"/>
      <c r="AG1038" s="72"/>
      <c r="AH1038" s="72"/>
      <c r="AI1038" s="72"/>
      <c r="AJ1038" s="72"/>
      <c r="AK1038" s="72"/>
      <c r="AL1038" s="72"/>
      <c r="AM1038" s="72"/>
    </row>
    <row r="1039" spans="1:39" s="103" customFormat="1" ht="36" customHeight="1">
      <c r="A1039" s="92"/>
      <c r="B1039" s="123"/>
      <c r="C1039" s="286" t="s">
        <v>435</v>
      </c>
      <c r="D1039" s="286"/>
      <c r="E1039" s="286"/>
      <c r="F1039" s="286"/>
      <c r="G1039" s="286"/>
      <c r="H1039" s="286"/>
      <c r="I1039" s="286"/>
      <c r="J1039" s="286"/>
      <c r="K1039" s="286"/>
      <c r="L1039" s="286"/>
      <c r="M1039" s="286"/>
      <c r="N1039" s="286"/>
      <c r="O1039" s="286"/>
      <c r="P1039" s="286"/>
      <c r="Q1039" s="286"/>
      <c r="R1039" s="286"/>
      <c r="S1039" s="286"/>
      <c r="T1039" s="286"/>
      <c r="U1039" s="286"/>
      <c r="V1039" s="286"/>
      <c r="W1039" s="286"/>
      <c r="X1039" s="286"/>
      <c r="Y1039" s="286"/>
      <c r="Z1039" s="286"/>
      <c r="AA1039" s="286"/>
      <c r="AB1039" s="286"/>
      <c r="AC1039" s="286"/>
      <c r="AD1039" s="286"/>
      <c r="AF1039" s="171"/>
      <c r="AG1039" s="72"/>
      <c r="AH1039" s="72"/>
      <c r="AI1039" s="72"/>
      <c r="AJ1039" s="72"/>
      <c r="AK1039" s="72"/>
      <c r="AL1039" s="72"/>
      <c r="AM1039" s="72"/>
    </row>
    <row r="1040" spans="1:39" s="103" customFormat="1" ht="15" customHeight="1">
      <c r="A1040" s="92"/>
      <c r="B1040" s="123"/>
      <c r="C1040" s="286" t="s">
        <v>268</v>
      </c>
      <c r="D1040" s="286"/>
      <c r="E1040" s="286"/>
      <c r="F1040" s="286"/>
      <c r="G1040" s="286"/>
      <c r="H1040" s="286"/>
      <c r="I1040" s="286"/>
      <c r="J1040" s="286"/>
      <c r="K1040" s="286"/>
      <c r="L1040" s="286"/>
      <c r="M1040" s="286"/>
      <c r="N1040" s="286"/>
      <c r="O1040" s="286"/>
      <c r="P1040" s="286"/>
      <c r="Q1040" s="286"/>
      <c r="R1040" s="286"/>
      <c r="S1040" s="286"/>
      <c r="T1040" s="286"/>
      <c r="U1040" s="286"/>
      <c r="V1040" s="286"/>
      <c r="W1040" s="286"/>
      <c r="X1040" s="286"/>
      <c r="Y1040" s="286"/>
      <c r="Z1040" s="286"/>
      <c r="AA1040" s="286"/>
      <c r="AB1040" s="286"/>
      <c r="AC1040" s="286"/>
      <c r="AD1040" s="286"/>
      <c r="AF1040" s="171"/>
      <c r="AG1040" s="72"/>
      <c r="AH1040" s="72"/>
      <c r="AI1040" s="72"/>
      <c r="AJ1040" s="72"/>
      <c r="AK1040" s="72"/>
      <c r="AL1040" s="72"/>
      <c r="AM1040" s="72"/>
    </row>
    <row r="1041" spans="1:43" s="103" customFormat="1" ht="36" customHeight="1">
      <c r="A1041" s="92"/>
      <c r="B1041" s="123"/>
      <c r="C1041" s="285" t="s">
        <v>436</v>
      </c>
      <c r="D1041" s="285"/>
      <c r="E1041" s="285"/>
      <c r="F1041" s="285"/>
      <c r="G1041" s="285"/>
      <c r="H1041" s="285"/>
      <c r="I1041" s="285"/>
      <c r="J1041" s="285"/>
      <c r="K1041" s="285"/>
      <c r="L1041" s="285"/>
      <c r="M1041" s="285"/>
      <c r="N1041" s="285"/>
      <c r="O1041" s="285"/>
      <c r="P1041" s="285"/>
      <c r="Q1041" s="285"/>
      <c r="R1041" s="285"/>
      <c r="S1041" s="285"/>
      <c r="T1041" s="285"/>
      <c r="U1041" s="285"/>
      <c r="V1041" s="285"/>
      <c r="W1041" s="285"/>
      <c r="X1041" s="285"/>
      <c r="Y1041" s="285"/>
      <c r="Z1041" s="285"/>
      <c r="AA1041" s="285"/>
      <c r="AB1041" s="285"/>
      <c r="AC1041" s="285"/>
      <c r="AD1041" s="285"/>
      <c r="AF1041" s="171"/>
      <c r="AG1041" s="72"/>
      <c r="AH1041" s="72"/>
      <c r="AI1041" s="72"/>
      <c r="AJ1041" s="72"/>
      <c r="AK1041" s="72"/>
      <c r="AL1041" s="72"/>
      <c r="AM1041" s="72"/>
    </row>
    <row r="1042" spans="1:43" s="103" customFormat="1" ht="36" customHeight="1">
      <c r="A1042" s="92"/>
      <c r="B1042" s="137"/>
      <c r="C1042" s="285" t="s">
        <v>437</v>
      </c>
      <c r="D1042" s="285"/>
      <c r="E1042" s="285"/>
      <c r="F1042" s="285"/>
      <c r="G1042" s="285"/>
      <c r="H1042" s="285"/>
      <c r="I1042" s="285"/>
      <c r="J1042" s="285"/>
      <c r="K1042" s="285"/>
      <c r="L1042" s="285"/>
      <c r="M1042" s="285"/>
      <c r="N1042" s="285"/>
      <c r="O1042" s="285"/>
      <c r="P1042" s="285"/>
      <c r="Q1042" s="285"/>
      <c r="R1042" s="285"/>
      <c r="S1042" s="285"/>
      <c r="T1042" s="285"/>
      <c r="U1042" s="285"/>
      <c r="V1042" s="285"/>
      <c r="W1042" s="285"/>
      <c r="X1042" s="285"/>
      <c r="Y1042" s="285"/>
      <c r="Z1042" s="285"/>
      <c r="AA1042" s="285"/>
      <c r="AB1042" s="285"/>
      <c r="AC1042" s="285"/>
      <c r="AD1042" s="285"/>
      <c r="AF1042" s="171"/>
      <c r="AG1042" s="72"/>
      <c r="AH1042" s="72"/>
      <c r="AI1042" s="72"/>
      <c r="AJ1042" s="72"/>
      <c r="AK1042" s="72"/>
      <c r="AL1042" s="72"/>
      <c r="AM1042" s="72"/>
    </row>
    <row r="1043" spans="1:43" s="107" customFormat="1" ht="15" customHeight="1">
      <c r="A1043" s="138"/>
      <c r="B1043" s="139"/>
      <c r="AF1043" s="175"/>
      <c r="AG1043" s="72" t="s">
        <v>761</v>
      </c>
      <c r="AH1043" s="72" t="s">
        <v>762</v>
      </c>
      <c r="AI1043" s="72" t="s">
        <v>776</v>
      </c>
      <c r="AJ1043" s="72"/>
      <c r="AK1043" s="140"/>
      <c r="AL1043" s="140"/>
      <c r="AM1043" s="72"/>
      <c r="AN1043" s="103" t="s">
        <v>790</v>
      </c>
      <c r="AO1043" s="103"/>
      <c r="AP1043" s="103"/>
      <c r="AQ1043" s="103"/>
    </row>
    <row r="1044" spans="1:43" s="84" customFormat="1" ht="24" customHeight="1">
      <c r="A1044" s="108"/>
      <c r="B1044" s="72"/>
      <c r="C1044" s="345" t="s">
        <v>271</v>
      </c>
      <c r="D1044" s="346"/>
      <c r="E1044" s="346"/>
      <c r="F1044" s="346"/>
      <c r="G1044" s="346"/>
      <c r="H1044" s="346"/>
      <c r="I1044" s="346"/>
      <c r="J1044" s="346"/>
      <c r="K1044" s="346"/>
      <c r="L1044" s="347"/>
      <c r="M1044" s="402" t="s">
        <v>432</v>
      </c>
      <c r="N1044" s="380"/>
      <c r="O1044" s="380"/>
      <c r="P1044" s="380"/>
      <c r="Q1044" s="380"/>
      <c r="R1044" s="380"/>
      <c r="S1044" s="380"/>
      <c r="T1044" s="380"/>
      <c r="U1044" s="380"/>
      <c r="V1044" s="380"/>
      <c r="W1044" s="380"/>
      <c r="X1044" s="380"/>
      <c r="Y1044" s="380"/>
      <c r="Z1044" s="380"/>
      <c r="AA1044" s="380"/>
      <c r="AB1044" s="380"/>
      <c r="AC1044" s="380"/>
      <c r="AD1044" s="381"/>
      <c r="AF1044" s="171"/>
      <c r="AG1044" s="72">
        <f>COUNTBLANK(M1046:AD1071)</f>
        <v>468</v>
      </c>
      <c r="AH1044" s="72">
        <v>468</v>
      </c>
      <c r="AI1044" s="72">
        <v>391</v>
      </c>
      <c r="AJ1044" s="72"/>
      <c r="AK1044" s="72"/>
      <c r="AL1044" s="72"/>
      <c r="AM1044" s="72"/>
      <c r="AN1044" s="103" t="s">
        <v>177</v>
      </c>
      <c r="AO1044" s="103" t="s">
        <v>178</v>
      </c>
      <c r="AP1044" s="103" t="s">
        <v>179</v>
      </c>
      <c r="AQ1044" s="103"/>
    </row>
    <row r="1045" spans="1:43" s="84" customFormat="1" ht="15" customHeight="1">
      <c r="A1045" s="108"/>
      <c r="B1045" s="72"/>
      <c r="C1045" s="412"/>
      <c r="D1045" s="413"/>
      <c r="E1045" s="413"/>
      <c r="F1045" s="413"/>
      <c r="G1045" s="413"/>
      <c r="H1045" s="413"/>
      <c r="I1045" s="413"/>
      <c r="J1045" s="413"/>
      <c r="K1045" s="413"/>
      <c r="L1045" s="414"/>
      <c r="M1045" s="402" t="s">
        <v>177</v>
      </c>
      <c r="N1045" s="380"/>
      <c r="O1045" s="380"/>
      <c r="P1045" s="380"/>
      <c r="Q1045" s="380"/>
      <c r="R1045" s="381"/>
      <c r="S1045" s="408" t="s">
        <v>178</v>
      </c>
      <c r="T1045" s="409"/>
      <c r="U1045" s="409"/>
      <c r="V1045" s="409"/>
      <c r="W1045" s="409"/>
      <c r="X1045" s="410"/>
      <c r="Y1045" s="312" t="s">
        <v>179</v>
      </c>
      <c r="Z1045" s="312"/>
      <c r="AA1045" s="312"/>
      <c r="AB1045" s="312"/>
      <c r="AC1045" s="312"/>
      <c r="AD1045" s="312"/>
      <c r="AF1045" s="171"/>
      <c r="AG1045" s="72" t="s">
        <v>177</v>
      </c>
      <c r="AH1045" s="72" t="s">
        <v>763</v>
      </c>
      <c r="AI1045" s="72" t="s">
        <v>764</v>
      </c>
      <c r="AJ1045" s="72" t="s">
        <v>765</v>
      </c>
      <c r="AK1045" s="72"/>
      <c r="AL1045" s="72" t="s">
        <v>773</v>
      </c>
      <c r="AM1045" s="72" t="s">
        <v>177</v>
      </c>
      <c r="AN1045" s="103">
        <f>M1028</f>
        <v>0</v>
      </c>
      <c r="AO1045" s="103">
        <f>S1028</f>
        <v>0</v>
      </c>
      <c r="AP1045" s="103">
        <f>Y1028</f>
        <v>0</v>
      </c>
      <c r="AQ1045" s="103"/>
    </row>
    <row r="1046" spans="1:43" s="84" customFormat="1" ht="24" customHeight="1">
      <c r="A1046" s="108"/>
      <c r="B1046" s="72"/>
      <c r="C1046" s="134" t="s">
        <v>26</v>
      </c>
      <c r="D1046" s="385" t="s">
        <v>273</v>
      </c>
      <c r="E1046" s="385"/>
      <c r="F1046" s="385"/>
      <c r="G1046" s="385"/>
      <c r="H1046" s="385"/>
      <c r="I1046" s="385"/>
      <c r="J1046" s="385"/>
      <c r="K1046" s="385"/>
      <c r="L1046" s="385"/>
      <c r="M1046" s="370"/>
      <c r="N1046" s="370"/>
      <c r="O1046" s="370"/>
      <c r="P1046" s="370"/>
      <c r="Q1046" s="370"/>
      <c r="R1046" s="370"/>
      <c r="S1046" s="370"/>
      <c r="T1046" s="370"/>
      <c r="U1046" s="370"/>
      <c r="V1046" s="370"/>
      <c r="W1046" s="370"/>
      <c r="X1046" s="370"/>
      <c r="Y1046" s="370"/>
      <c r="Z1046" s="370"/>
      <c r="AA1046" s="370"/>
      <c r="AB1046" s="370"/>
      <c r="AC1046" s="370"/>
      <c r="AD1046" s="370"/>
      <c r="AF1046" s="171"/>
      <c r="AG1046" s="72">
        <f>M1046</f>
        <v>0</v>
      </c>
      <c r="AH1046" s="72">
        <f>COUNTIF(S1046:AD1046,"NS")</f>
        <v>0</v>
      </c>
      <c r="AI1046" s="72">
        <f>SUM(S1046:AD1046)</f>
        <v>0</v>
      </c>
      <c r="AJ1046" s="72">
        <f>IF($AG$1044=468,0,IF(OR(AND(AG1046=0,AH1046&gt;0),AND(AG1046="NS",AI1046&gt;0),AND(AG1046="NS",AH1046=0,AI1046=0)),1,IF(OR(AND(AG1046&gt;0,AH1046=2),AND(AG1046="NS",AH1046=2),AND(AG1046="NS",AI1046=0,AH1046&gt;0),AG1046=AI1046),0,1)))</f>
        <v>0</v>
      </c>
      <c r="AK1046" s="72"/>
      <c r="AL1046" s="72"/>
      <c r="AM1046" s="72" t="s">
        <v>764</v>
      </c>
      <c r="AN1046" s="103">
        <f>SUM(M1046:R1071)</f>
        <v>0</v>
      </c>
      <c r="AO1046" s="103">
        <f>SUM(S1046:X1071)</f>
        <v>0</v>
      </c>
      <c r="AP1046" s="103">
        <f>SUM(Y1046:AD1071)</f>
        <v>0</v>
      </c>
      <c r="AQ1046" s="103"/>
    </row>
    <row r="1047" spans="1:43" s="84" customFormat="1" ht="15" customHeight="1">
      <c r="A1047" s="108"/>
      <c r="B1047" s="72"/>
      <c r="C1047" s="135" t="s">
        <v>27</v>
      </c>
      <c r="D1047" s="385" t="s">
        <v>274</v>
      </c>
      <c r="E1047" s="385"/>
      <c r="F1047" s="385"/>
      <c r="G1047" s="385"/>
      <c r="H1047" s="385"/>
      <c r="I1047" s="385"/>
      <c r="J1047" s="385"/>
      <c r="K1047" s="385"/>
      <c r="L1047" s="385"/>
      <c r="M1047" s="370"/>
      <c r="N1047" s="370"/>
      <c r="O1047" s="370"/>
      <c r="P1047" s="370"/>
      <c r="Q1047" s="370"/>
      <c r="R1047" s="370"/>
      <c r="S1047" s="370"/>
      <c r="T1047" s="370"/>
      <c r="U1047" s="370"/>
      <c r="V1047" s="370"/>
      <c r="W1047" s="370"/>
      <c r="X1047" s="370"/>
      <c r="Y1047" s="370"/>
      <c r="Z1047" s="370"/>
      <c r="AA1047" s="370"/>
      <c r="AB1047" s="370"/>
      <c r="AC1047" s="370"/>
      <c r="AD1047" s="370"/>
      <c r="AF1047" s="171"/>
      <c r="AG1047" s="72">
        <f t="shared" ref="AG1047:AG1071" si="88">M1047</f>
        <v>0</v>
      </c>
      <c r="AH1047" s="72">
        <f t="shared" ref="AH1047:AH1071" si="89">COUNTIF(S1047:AD1047,"NS")</f>
        <v>0</v>
      </c>
      <c r="AI1047" s="72">
        <f t="shared" ref="AI1047:AI1071" si="90">SUM(S1047:AD1047)</f>
        <v>0</v>
      </c>
      <c r="AJ1047" s="72">
        <f t="shared" ref="AJ1047:AJ1071" si="91">IF($AG$1044=468,0,IF(OR(AND(AG1047=0,AH1047&gt;0),AND(AG1047="NS",AI1047&gt;0),AND(AG1047="NS",AH1047=0,AI1047=0)),1,IF(OR(AND(AG1047&gt;0,AH1047=2),AND(AG1047="NS",AH1047=2),AND(AG1047="NS",AI1047=0,AH1047&gt;0),AG1047=AI1047),0,1)))</f>
        <v>0</v>
      </c>
      <c r="AK1047" s="72"/>
      <c r="AL1047" s="72"/>
      <c r="AM1047" s="72" t="s">
        <v>763</v>
      </c>
      <c r="AN1047" s="103">
        <f>COUNTIF(M1046:R1071,"NS")</f>
        <v>0</v>
      </c>
      <c r="AO1047" s="103">
        <f>COUNTIF(S1046:X1071,"NS")</f>
        <v>0</v>
      </c>
      <c r="AP1047" s="103">
        <f>COUNTIF(Y1046:AD1071,"NS")</f>
        <v>0</v>
      </c>
      <c r="AQ1047" s="103"/>
    </row>
    <row r="1048" spans="1:43" s="84" customFormat="1" ht="24" customHeight="1">
      <c r="A1048" s="108"/>
      <c r="B1048" s="72"/>
      <c r="C1048" s="135" t="s">
        <v>28</v>
      </c>
      <c r="D1048" s="385" t="s">
        <v>275</v>
      </c>
      <c r="E1048" s="385"/>
      <c r="F1048" s="385"/>
      <c r="G1048" s="385"/>
      <c r="H1048" s="385"/>
      <c r="I1048" s="385"/>
      <c r="J1048" s="385"/>
      <c r="K1048" s="385"/>
      <c r="L1048" s="385"/>
      <c r="M1048" s="370"/>
      <c r="N1048" s="370"/>
      <c r="O1048" s="370"/>
      <c r="P1048" s="370"/>
      <c r="Q1048" s="370"/>
      <c r="R1048" s="370"/>
      <c r="S1048" s="370"/>
      <c r="T1048" s="370"/>
      <c r="U1048" s="370"/>
      <c r="V1048" s="370"/>
      <c r="W1048" s="370"/>
      <c r="X1048" s="370"/>
      <c r="Y1048" s="370"/>
      <c r="Z1048" s="370"/>
      <c r="AA1048" s="370"/>
      <c r="AB1048" s="370"/>
      <c r="AC1048" s="370"/>
      <c r="AD1048" s="370"/>
      <c r="AF1048" s="171"/>
      <c r="AG1048" s="72">
        <f t="shared" si="88"/>
        <v>0</v>
      </c>
      <c r="AH1048" s="72">
        <f t="shared" si="89"/>
        <v>0</v>
      </c>
      <c r="AI1048" s="72">
        <f t="shared" si="90"/>
        <v>0</v>
      </c>
      <c r="AJ1048" s="72">
        <f t="shared" si="91"/>
        <v>0</v>
      </c>
      <c r="AK1048" s="72"/>
      <c r="AL1048" s="72"/>
      <c r="AM1048" s="72" t="s">
        <v>765</v>
      </c>
      <c r="AN1048" s="136">
        <f>IF($AG$1044=$AH$1044, 0, IF(OR(AND(AN1045 =0, AN1047 &gt;0), AND(AN1045 ="NS", AN1046&gt;0), AND(AN1045 ="NS", AN1046 =0, AN1047=0), AND(AN1045="NA", AN1046&lt;&gt;"NA"), AND(AN1045&lt;&gt;"NA", AN1046="NA")  ), 1, IF(OR(AND(AN1047&gt;=2, AN1046&lt;AN1045), AND(AN1045="NS", AN1046=0, AN1047&gt;0), AN1046&gt;=AN1045 ), 0, 1)))</f>
        <v>0</v>
      </c>
      <c r="AO1048" s="136">
        <f t="shared" ref="AO1048:AP1048" si="92">IF($AG$1044=$AH$1044, 0, IF(OR(AND(AO1045 =0, AO1047 &gt;0), AND(AO1045 ="NS", AO1046&gt;0), AND(AO1045 ="NS", AO1046 =0, AO1047=0), AND(AO1045="NA", AO1046&lt;&gt;"NA"), AND(AO1045&lt;&gt;"NA", AO1046="NA")  ), 1, IF(OR(AND(AO1047&gt;=2, AO1046&lt;AO1045), AND(AO1045="NS", AO1046=0, AO1047&gt;0), AO1046&gt;=AO1045 ), 0, 1)))</f>
        <v>0</v>
      </c>
      <c r="AP1048" s="136">
        <f t="shared" si="92"/>
        <v>0</v>
      </c>
      <c r="AQ1048" s="103"/>
    </row>
    <row r="1049" spans="1:43" s="84" customFormat="1" ht="15" customHeight="1">
      <c r="A1049" s="108"/>
      <c r="B1049" s="72"/>
      <c r="C1049" s="135" t="s">
        <v>29</v>
      </c>
      <c r="D1049" s="385" t="s">
        <v>276</v>
      </c>
      <c r="E1049" s="385"/>
      <c r="F1049" s="385"/>
      <c r="G1049" s="385"/>
      <c r="H1049" s="385"/>
      <c r="I1049" s="385"/>
      <c r="J1049" s="385"/>
      <c r="K1049" s="385"/>
      <c r="L1049" s="385"/>
      <c r="M1049" s="370"/>
      <c r="N1049" s="370"/>
      <c r="O1049" s="370"/>
      <c r="P1049" s="370"/>
      <c r="Q1049" s="370"/>
      <c r="R1049" s="370"/>
      <c r="S1049" s="370"/>
      <c r="T1049" s="370"/>
      <c r="U1049" s="370"/>
      <c r="V1049" s="370"/>
      <c r="W1049" s="370"/>
      <c r="X1049" s="370"/>
      <c r="Y1049" s="370"/>
      <c r="Z1049" s="370"/>
      <c r="AA1049" s="370"/>
      <c r="AB1049" s="370"/>
      <c r="AC1049" s="370"/>
      <c r="AD1049" s="370"/>
      <c r="AF1049" s="171"/>
      <c r="AG1049" s="72">
        <f t="shared" si="88"/>
        <v>0</v>
      </c>
      <c r="AH1049" s="72">
        <f t="shared" si="89"/>
        <v>0</v>
      </c>
      <c r="AI1049" s="72">
        <f t="shared" si="90"/>
        <v>0</v>
      </c>
      <c r="AJ1049" s="72">
        <f t="shared" si="91"/>
        <v>0</v>
      </c>
      <c r="AK1049" s="72"/>
      <c r="AL1049" s="72"/>
      <c r="AM1049" s="72"/>
      <c r="AN1049" s="103"/>
      <c r="AO1049" s="103"/>
      <c r="AP1049" s="115">
        <f>SUM(AN1048:AP1048)</f>
        <v>0</v>
      </c>
      <c r="AQ1049" s="103"/>
    </row>
    <row r="1050" spans="1:43" s="84" customFormat="1" ht="15" customHeight="1">
      <c r="A1050" s="108"/>
      <c r="B1050" s="72"/>
      <c r="C1050" s="135" t="s">
        <v>30</v>
      </c>
      <c r="D1050" s="385" t="s">
        <v>277</v>
      </c>
      <c r="E1050" s="385"/>
      <c r="F1050" s="385"/>
      <c r="G1050" s="385"/>
      <c r="H1050" s="385"/>
      <c r="I1050" s="385"/>
      <c r="J1050" s="385"/>
      <c r="K1050" s="385"/>
      <c r="L1050" s="385"/>
      <c r="M1050" s="370"/>
      <c r="N1050" s="370"/>
      <c r="O1050" s="370"/>
      <c r="P1050" s="370"/>
      <c r="Q1050" s="370"/>
      <c r="R1050" s="370"/>
      <c r="S1050" s="370"/>
      <c r="T1050" s="370"/>
      <c r="U1050" s="370"/>
      <c r="V1050" s="370"/>
      <c r="W1050" s="370"/>
      <c r="X1050" s="370"/>
      <c r="Y1050" s="370"/>
      <c r="Z1050" s="370"/>
      <c r="AA1050" s="370"/>
      <c r="AB1050" s="370"/>
      <c r="AC1050" s="370"/>
      <c r="AD1050" s="370"/>
      <c r="AF1050" s="171"/>
      <c r="AG1050" s="72">
        <f t="shared" si="88"/>
        <v>0</v>
      </c>
      <c r="AH1050" s="72">
        <f t="shared" si="89"/>
        <v>0</v>
      </c>
      <c r="AI1050" s="72">
        <f t="shared" si="90"/>
        <v>0</v>
      </c>
      <c r="AJ1050" s="72">
        <f t="shared" si="91"/>
        <v>0</v>
      </c>
      <c r="AK1050" s="72"/>
      <c r="AL1050" s="72"/>
      <c r="AM1050" s="72"/>
    </row>
    <row r="1051" spans="1:43" s="84" customFormat="1" ht="15" customHeight="1">
      <c r="A1051" s="108"/>
      <c r="B1051" s="72"/>
      <c r="C1051" s="135" t="s">
        <v>31</v>
      </c>
      <c r="D1051" s="385" t="s">
        <v>278</v>
      </c>
      <c r="E1051" s="385"/>
      <c r="F1051" s="385"/>
      <c r="G1051" s="385"/>
      <c r="H1051" s="385"/>
      <c r="I1051" s="385"/>
      <c r="J1051" s="385"/>
      <c r="K1051" s="385"/>
      <c r="L1051" s="385"/>
      <c r="M1051" s="370"/>
      <c r="N1051" s="370"/>
      <c r="O1051" s="370"/>
      <c r="P1051" s="370"/>
      <c r="Q1051" s="370"/>
      <c r="R1051" s="370"/>
      <c r="S1051" s="370"/>
      <c r="T1051" s="370"/>
      <c r="U1051" s="370"/>
      <c r="V1051" s="370"/>
      <c r="W1051" s="370"/>
      <c r="X1051" s="370"/>
      <c r="Y1051" s="370"/>
      <c r="Z1051" s="370"/>
      <c r="AA1051" s="370"/>
      <c r="AB1051" s="370"/>
      <c r="AC1051" s="370"/>
      <c r="AD1051" s="370"/>
      <c r="AF1051" s="171"/>
      <c r="AG1051" s="72">
        <f t="shared" si="88"/>
        <v>0</v>
      </c>
      <c r="AH1051" s="72">
        <f t="shared" si="89"/>
        <v>0</v>
      </c>
      <c r="AI1051" s="72">
        <f t="shared" si="90"/>
        <v>0</v>
      </c>
      <c r="AJ1051" s="72">
        <f t="shared" si="91"/>
        <v>0</v>
      </c>
      <c r="AK1051" s="72"/>
      <c r="AL1051" s="72"/>
      <c r="AM1051" s="72"/>
    </row>
    <row r="1052" spans="1:43" s="84" customFormat="1" ht="24" customHeight="1">
      <c r="A1052" s="108"/>
      <c r="B1052" s="72"/>
      <c r="C1052" s="135" t="s">
        <v>32</v>
      </c>
      <c r="D1052" s="385" t="s">
        <v>279</v>
      </c>
      <c r="E1052" s="385"/>
      <c r="F1052" s="385"/>
      <c r="G1052" s="385"/>
      <c r="H1052" s="385"/>
      <c r="I1052" s="385"/>
      <c r="J1052" s="385"/>
      <c r="K1052" s="385"/>
      <c r="L1052" s="385"/>
      <c r="M1052" s="370"/>
      <c r="N1052" s="370"/>
      <c r="O1052" s="370"/>
      <c r="P1052" s="370"/>
      <c r="Q1052" s="370"/>
      <c r="R1052" s="370"/>
      <c r="S1052" s="370"/>
      <c r="T1052" s="370"/>
      <c r="U1052" s="370"/>
      <c r="V1052" s="370"/>
      <c r="W1052" s="370"/>
      <c r="X1052" s="370"/>
      <c r="Y1052" s="370"/>
      <c r="Z1052" s="370"/>
      <c r="AA1052" s="370"/>
      <c r="AB1052" s="370"/>
      <c r="AC1052" s="370"/>
      <c r="AD1052" s="370"/>
      <c r="AF1052" s="171"/>
      <c r="AG1052" s="72">
        <f t="shared" si="88"/>
        <v>0</v>
      </c>
      <c r="AH1052" s="72">
        <f t="shared" si="89"/>
        <v>0</v>
      </c>
      <c r="AI1052" s="72">
        <f t="shared" si="90"/>
        <v>0</v>
      </c>
      <c r="AJ1052" s="72">
        <f t="shared" si="91"/>
        <v>0</v>
      </c>
      <c r="AK1052" s="72"/>
      <c r="AL1052" s="72"/>
      <c r="AM1052" s="72"/>
    </row>
    <row r="1053" spans="1:43" s="84" customFormat="1" ht="15" customHeight="1">
      <c r="A1053" s="108"/>
      <c r="B1053" s="72"/>
      <c r="C1053" s="135" t="s">
        <v>33</v>
      </c>
      <c r="D1053" s="385" t="s">
        <v>280</v>
      </c>
      <c r="E1053" s="385"/>
      <c r="F1053" s="385"/>
      <c r="G1053" s="385"/>
      <c r="H1053" s="385"/>
      <c r="I1053" s="385"/>
      <c r="J1053" s="385"/>
      <c r="K1053" s="385"/>
      <c r="L1053" s="385"/>
      <c r="M1053" s="370"/>
      <c r="N1053" s="370"/>
      <c r="O1053" s="370"/>
      <c r="P1053" s="370"/>
      <c r="Q1053" s="370"/>
      <c r="R1053" s="370"/>
      <c r="S1053" s="370"/>
      <c r="T1053" s="370"/>
      <c r="U1053" s="370"/>
      <c r="V1053" s="370"/>
      <c r="W1053" s="370"/>
      <c r="X1053" s="370"/>
      <c r="Y1053" s="370"/>
      <c r="Z1053" s="370"/>
      <c r="AA1053" s="370"/>
      <c r="AB1053" s="370"/>
      <c r="AC1053" s="370"/>
      <c r="AD1053" s="370"/>
      <c r="AF1053" s="171"/>
      <c r="AG1053" s="72">
        <f t="shared" si="88"/>
        <v>0</v>
      </c>
      <c r="AH1053" s="72">
        <f t="shared" si="89"/>
        <v>0</v>
      </c>
      <c r="AI1053" s="72">
        <f t="shared" si="90"/>
        <v>0</v>
      </c>
      <c r="AJ1053" s="72">
        <f t="shared" si="91"/>
        <v>0</v>
      </c>
      <c r="AK1053" s="72"/>
      <c r="AL1053" s="72"/>
      <c r="AM1053" s="72"/>
    </row>
    <row r="1054" spans="1:43" s="84" customFormat="1" ht="15" customHeight="1">
      <c r="A1054" s="108"/>
      <c r="B1054" s="72"/>
      <c r="C1054" s="135" t="s">
        <v>34</v>
      </c>
      <c r="D1054" s="385" t="s">
        <v>281</v>
      </c>
      <c r="E1054" s="385"/>
      <c r="F1054" s="385"/>
      <c r="G1054" s="385"/>
      <c r="H1054" s="385"/>
      <c r="I1054" s="385"/>
      <c r="J1054" s="385"/>
      <c r="K1054" s="385"/>
      <c r="L1054" s="385"/>
      <c r="M1054" s="370"/>
      <c r="N1054" s="370"/>
      <c r="O1054" s="370"/>
      <c r="P1054" s="370"/>
      <c r="Q1054" s="370"/>
      <c r="R1054" s="370"/>
      <c r="S1054" s="370"/>
      <c r="T1054" s="370"/>
      <c r="U1054" s="370"/>
      <c r="V1054" s="370"/>
      <c r="W1054" s="370"/>
      <c r="X1054" s="370"/>
      <c r="Y1054" s="370"/>
      <c r="Z1054" s="370"/>
      <c r="AA1054" s="370"/>
      <c r="AB1054" s="370"/>
      <c r="AC1054" s="370"/>
      <c r="AD1054" s="370"/>
      <c r="AF1054" s="171"/>
      <c r="AG1054" s="72">
        <f t="shared" si="88"/>
        <v>0</v>
      </c>
      <c r="AH1054" s="72">
        <f t="shared" si="89"/>
        <v>0</v>
      </c>
      <c r="AI1054" s="72">
        <f t="shared" si="90"/>
        <v>0</v>
      </c>
      <c r="AJ1054" s="72">
        <f t="shared" si="91"/>
        <v>0</v>
      </c>
      <c r="AK1054" s="72"/>
      <c r="AL1054" s="72"/>
      <c r="AM1054" s="72"/>
    </row>
    <row r="1055" spans="1:43" s="84" customFormat="1" ht="15" customHeight="1">
      <c r="A1055" s="108"/>
      <c r="B1055" s="72"/>
      <c r="C1055" s="135" t="s">
        <v>35</v>
      </c>
      <c r="D1055" s="385" t="s">
        <v>282</v>
      </c>
      <c r="E1055" s="385"/>
      <c r="F1055" s="385"/>
      <c r="G1055" s="385"/>
      <c r="H1055" s="385"/>
      <c r="I1055" s="385"/>
      <c r="J1055" s="385"/>
      <c r="K1055" s="385"/>
      <c r="L1055" s="385"/>
      <c r="M1055" s="370"/>
      <c r="N1055" s="370"/>
      <c r="O1055" s="370"/>
      <c r="P1055" s="370"/>
      <c r="Q1055" s="370"/>
      <c r="R1055" s="370"/>
      <c r="S1055" s="370"/>
      <c r="T1055" s="370"/>
      <c r="U1055" s="370"/>
      <c r="V1055" s="370"/>
      <c r="W1055" s="370"/>
      <c r="X1055" s="370"/>
      <c r="Y1055" s="370"/>
      <c r="Z1055" s="370"/>
      <c r="AA1055" s="370"/>
      <c r="AB1055" s="370"/>
      <c r="AC1055" s="370"/>
      <c r="AD1055" s="370"/>
      <c r="AF1055" s="171"/>
      <c r="AG1055" s="72">
        <f t="shared" si="88"/>
        <v>0</v>
      </c>
      <c r="AH1055" s="72">
        <f t="shared" si="89"/>
        <v>0</v>
      </c>
      <c r="AI1055" s="72">
        <f t="shared" si="90"/>
        <v>0</v>
      </c>
      <c r="AJ1055" s="72">
        <f t="shared" si="91"/>
        <v>0</v>
      </c>
      <c r="AK1055" s="72"/>
      <c r="AL1055" s="72"/>
      <c r="AM1055" s="72"/>
    </row>
    <row r="1056" spans="1:43" s="84" customFormat="1" ht="24" customHeight="1">
      <c r="A1056" s="108"/>
      <c r="B1056" s="72"/>
      <c r="C1056" s="135" t="s">
        <v>36</v>
      </c>
      <c r="D1056" s="385" t="s">
        <v>283</v>
      </c>
      <c r="E1056" s="385"/>
      <c r="F1056" s="385"/>
      <c r="G1056" s="385"/>
      <c r="H1056" s="385"/>
      <c r="I1056" s="385"/>
      <c r="J1056" s="385"/>
      <c r="K1056" s="385"/>
      <c r="L1056" s="385"/>
      <c r="M1056" s="370"/>
      <c r="N1056" s="370"/>
      <c r="O1056" s="370"/>
      <c r="P1056" s="370"/>
      <c r="Q1056" s="370"/>
      <c r="R1056" s="370"/>
      <c r="S1056" s="370"/>
      <c r="T1056" s="370"/>
      <c r="U1056" s="370"/>
      <c r="V1056" s="370"/>
      <c r="W1056" s="370"/>
      <c r="X1056" s="370"/>
      <c r="Y1056" s="370"/>
      <c r="Z1056" s="370"/>
      <c r="AA1056" s="370"/>
      <c r="AB1056" s="370"/>
      <c r="AC1056" s="370"/>
      <c r="AD1056" s="370"/>
      <c r="AF1056" s="171"/>
      <c r="AG1056" s="72">
        <f t="shared" si="88"/>
        <v>0</v>
      </c>
      <c r="AH1056" s="72">
        <f t="shared" si="89"/>
        <v>0</v>
      </c>
      <c r="AI1056" s="72">
        <f t="shared" si="90"/>
        <v>0</v>
      </c>
      <c r="AJ1056" s="72">
        <f t="shared" si="91"/>
        <v>0</v>
      </c>
      <c r="AK1056" s="72"/>
      <c r="AL1056" s="72"/>
      <c r="AM1056" s="72"/>
    </row>
    <row r="1057" spans="1:39" s="84" customFormat="1" ht="24" customHeight="1">
      <c r="A1057" s="108"/>
      <c r="B1057" s="72"/>
      <c r="C1057" s="135" t="s">
        <v>37</v>
      </c>
      <c r="D1057" s="385" t="s">
        <v>284</v>
      </c>
      <c r="E1057" s="385"/>
      <c r="F1057" s="385"/>
      <c r="G1057" s="385"/>
      <c r="H1057" s="385"/>
      <c r="I1057" s="385"/>
      <c r="J1057" s="385"/>
      <c r="K1057" s="385"/>
      <c r="L1057" s="385"/>
      <c r="M1057" s="370"/>
      <c r="N1057" s="370"/>
      <c r="O1057" s="370"/>
      <c r="P1057" s="370"/>
      <c r="Q1057" s="370"/>
      <c r="R1057" s="370"/>
      <c r="S1057" s="370"/>
      <c r="T1057" s="370"/>
      <c r="U1057" s="370"/>
      <c r="V1057" s="370"/>
      <c r="W1057" s="370"/>
      <c r="X1057" s="370"/>
      <c r="Y1057" s="370"/>
      <c r="Z1057" s="370"/>
      <c r="AA1057" s="370"/>
      <c r="AB1057" s="370"/>
      <c r="AC1057" s="370"/>
      <c r="AD1057" s="370"/>
      <c r="AF1057" s="171"/>
      <c r="AG1057" s="72">
        <f t="shared" si="88"/>
        <v>0</v>
      </c>
      <c r="AH1057" s="72">
        <f t="shared" si="89"/>
        <v>0</v>
      </c>
      <c r="AI1057" s="72">
        <f t="shared" si="90"/>
        <v>0</v>
      </c>
      <c r="AJ1057" s="72">
        <f t="shared" si="91"/>
        <v>0</v>
      </c>
      <c r="AK1057" s="72"/>
      <c r="AL1057" s="72"/>
      <c r="AM1057" s="72"/>
    </row>
    <row r="1058" spans="1:39" s="84" customFormat="1" ht="15" customHeight="1">
      <c r="A1058" s="108"/>
      <c r="B1058" s="72"/>
      <c r="C1058" s="135" t="s">
        <v>285</v>
      </c>
      <c r="D1058" s="385" t="s">
        <v>286</v>
      </c>
      <c r="E1058" s="385"/>
      <c r="F1058" s="385"/>
      <c r="G1058" s="385"/>
      <c r="H1058" s="385"/>
      <c r="I1058" s="385"/>
      <c r="J1058" s="385"/>
      <c r="K1058" s="385"/>
      <c r="L1058" s="385"/>
      <c r="M1058" s="370"/>
      <c r="N1058" s="370"/>
      <c r="O1058" s="370"/>
      <c r="P1058" s="370"/>
      <c r="Q1058" s="370"/>
      <c r="R1058" s="370"/>
      <c r="S1058" s="370"/>
      <c r="T1058" s="370"/>
      <c r="U1058" s="370"/>
      <c r="V1058" s="370"/>
      <c r="W1058" s="370"/>
      <c r="X1058" s="370"/>
      <c r="Y1058" s="370"/>
      <c r="Z1058" s="370"/>
      <c r="AA1058" s="370"/>
      <c r="AB1058" s="370"/>
      <c r="AC1058" s="370"/>
      <c r="AD1058" s="370"/>
      <c r="AF1058" s="171"/>
      <c r="AG1058" s="72">
        <f t="shared" si="88"/>
        <v>0</v>
      </c>
      <c r="AH1058" s="72">
        <f t="shared" si="89"/>
        <v>0</v>
      </c>
      <c r="AI1058" s="72">
        <f t="shared" si="90"/>
        <v>0</v>
      </c>
      <c r="AJ1058" s="72">
        <f t="shared" si="91"/>
        <v>0</v>
      </c>
      <c r="AK1058" s="72"/>
      <c r="AL1058" s="72"/>
      <c r="AM1058" s="72"/>
    </row>
    <row r="1059" spans="1:39" s="84" customFormat="1" ht="15" customHeight="1">
      <c r="A1059" s="108"/>
      <c r="B1059" s="72"/>
      <c r="C1059" s="135" t="s">
        <v>287</v>
      </c>
      <c r="D1059" s="385" t="s">
        <v>288</v>
      </c>
      <c r="E1059" s="385"/>
      <c r="F1059" s="385"/>
      <c r="G1059" s="385"/>
      <c r="H1059" s="385"/>
      <c r="I1059" s="385"/>
      <c r="J1059" s="385"/>
      <c r="K1059" s="385"/>
      <c r="L1059" s="385"/>
      <c r="M1059" s="370"/>
      <c r="N1059" s="370"/>
      <c r="O1059" s="370"/>
      <c r="P1059" s="370"/>
      <c r="Q1059" s="370"/>
      <c r="R1059" s="370"/>
      <c r="S1059" s="418"/>
      <c r="T1059" s="418"/>
      <c r="U1059" s="418"/>
      <c r="V1059" s="418"/>
      <c r="W1059" s="418"/>
      <c r="X1059" s="418"/>
      <c r="Y1059" s="370"/>
      <c r="Z1059" s="370"/>
      <c r="AA1059" s="370"/>
      <c r="AB1059" s="370"/>
      <c r="AC1059" s="370"/>
      <c r="AD1059" s="370"/>
      <c r="AF1059" s="171"/>
      <c r="AG1059" s="72">
        <f t="shared" si="88"/>
        <v>0</v>
      </c>
      <c r="AH1059" s="72">
        <f t="shared" si="89"/>
        <v>0</v>
      </c>
      <c r="AI1059" s="72">
        <f t="shared" si="90"/>
        <v>0</v>
      </c>
      <c r="AJ1059" s="72">
        <f t="shared" si="91"/>
        <v>0</v>
      </c>
      <c r="AK1059" s="72"/>
      <c r="AL1059" s="72"/>
      <c r="AM1059" s="72"/>
    </row>
    <row r="1060" spans="1:39" s="84" customFormat="1" ht="24" customHeight="1">
      <c r="A1060" s="108"/>
      <c r="B1060" s="72"/>
      <c r="C1060" s="135" t="s">
        <v>289</v>
      </c>
      <c r="D1060" s="385" t="s">
        <v>290</v>
      </c>
      <c r="E1060" s="385"/>
      <c r="F1060" s="385"/>
      <c r="G1060" s="385"/>
      <c r="H1060" s="385"/>
      <c r="I1060" s="385"/>
      <c r="J1060" s="385"/>
      <c r="K1060" s="385"/>
      <c r="L1060" s="385"/>
      <c r="M1060" s="370"/>
      <c r="N1060" s="370"/>
      <c r="O1060" s="370"/>
      <c r="P1060" s="370"/>
      <c r="Q1060" s="370"/>
      <c r="R1060" s="370"/>
      <c r="S1060" s="370"/>
      <c r="T1060" s="370"/>
      <c r="U1060" s="370"/>
      <c r="V1060" s="370"/>
      <c r="W1060" s="370"/>
      <c r="X1060" s="370"/>
      <c r="Y1060" s="370"/>
      <c r="Z1060" s="370"/>
      <c r="AA1060" s="370"/>
      <c r="AB1060" s="370"/>
      <c r="AC1060" s="370"/>
      <c r="AD1060" s="370"/>
      <c r="AF1060" s="171"/>
      <c r="AG1060" s="72">
        <f t="shared" si="88"/>
        <v>0</v>
      </c>
      <c r="AH1060" s="72">
        <f t="shared" si="89"/>
        <v>0</v>
      </c>
      <c r="AI1060" s="72">
        <f t="shared" si="90"/>
        <v>0</v>
      </c>
      <c r="AJ1060" s="72">
        <f t="shared" si="91"/>
        <v>0</v>
      </c>
      <c r="AK1060" s="72"/>
      <c r="AL1060" s="72"/>
      <c r="AM1060" s="72"/>
    </row>
    <row r="1061" spans="1:39" s="84" customFormat="1" ht="24" customHeight="1">
      <c r="A1061" s="108"/>
      <c r="B1061" s="72"/>
      <c r="C1061" s="135" t="s">
        <v>291</v>
      </c>
      <c r="D1061" s="385" t="s">
        <v>292</v>
      </c>
      <c r="E1061" s="385"/>
      <c r="F1061" s="385"/>
      <c r="G1061" s="385"/>
      <c r="H1061" s="385"/>
      <c r="I1061" s="385"/>
      <c r="J1061" s="385"/>
      <c r="K1061" s="385"/>
      <c r="L1061" s="385"/>
      <c r="M1061" s="370"/>
      <c r="N1061" s="370"/>
      <c r="O1061" s="370"/>
      <c r="P1061" s="370"/>
      <c r="Q1061" s="370"/>
      <c r="R1061" s="370"/>
      <c r="S1061" s="370"/>
      <c r="T1061" s="370"/>
      <c r="U1061" s="370"/>
      <c r="V1061" s="370"/>
      <c r="W1061" s="370"/>
      <c r="X1061" s="370"/>
      <c r="Y1061" s="370"/>
      <c r="Z1061" s="370"/>
      <c r="AA1061" s="370"/>
      <c r="AB1061" s="370"/>
      <c r="AC1061" s="370"/>
      <c r="AD1061" s="370"/>
      <c r="AF1061" s="171"/>
      <c r="AG1061" s="72">
        <f t="shared" si="88"/>
        <v>0</v>
      </c>
      <c r="AH1061" s="72">
        <f t="shared" si="89"/>
        <v>0</v>
      </c>
      <c r="AI1061" s="72">
        <f t="shared" si="90"/>
        <v>0</v>
      </c>
      <c r="AJ1061" s="72">
        <f t="shared" si="91"/>
        <v>0</v>
      </c>
      <c r="AK1061" s="72"/>
      <c r="AL1061" s="72"/>
      <c r="AM1061" s="72"/>
    </row>
    <row r="1062" spans="1:39" s="84" customFormat="1" ht="24" customHeight="1">
      <c r="A1062" s="108"/>
      <c r="B1062" s="72"/>
      <c r="C1062" s="135" t="s">
        <v>293</v>
      </c>
      <c r="D1062" s="385" t="s">
        <v>294</v>
      </c>
      <c r="E1062" s="385"/>
      <c r="F1062" s="385"/>
      <c r="G1062" s="385"/>
      <c r="H1062" s="385"/>
      <c r="I1062" s="385"/>
      <c r="J1062" s="385"/>
      <c r="K1062" s="385"/>
      <c r="L1062" s="385"/>
      <c r="M1062" s="370"/>
      <c r="N1062" s="370"/>
      <c r="O1062" s="370"/>
      <c r="P1062" s="370"/>
      <c r="Q1062" s="370"/>
      <c r="R1062" s="370"/>
      <c r="S1062" s="370"/>
      <c r="T1062" s="370"/>
      <c r="U1062" s="370"/>
      <c r="V1062" s="370"/>
      <c r="W1062" s="370"/>
      <c r="X1062" s="370"/>
      <c r="Y1062" s="370"/>
      <c r="Z1062" s="370"/>
      <c r="AA1062" s="370"/>
      <c r="AB1062" s="370"/>
      <c r="AC1062" s="370"/>
      <c r="AD1062" s="370"/>
      <c r="AF1062" s="171"/>
      <c r="AG1062" s="72">
        <f t="shared" si="88"/>
        <v>0</v>
      </c>
      <c r="AH1062" s="72">
        <f t="shared" si="89"/>
        <v>0</v>
      </c>
      <c r="AI1062" s="72">
        <f t="shared" si="90"/>
        <v>0</v>
      </c>
      <c r="AJ1062" s="72">
        <f t="shared" si="91"/>
        <v>0</v>
      </c>
      <c r="AK1062" s="72"/>
      <c r="AL1062" s="72"/>
      <c r="AM1062" s="72"/>
    </row>
    <row r="1063" spans="1:39" s="84" customFormat="1" ht="24" customHeight="1">
      <c r="A1063" s="108"/>
      <c r="B1063" s="72"/>
      <c r="C1063" s="135" t="s">
        <v>295</v>
      </c>
      <c r="D1063" s="385" t="s">
        <v>298</v>
      </c>
      <c r="E1063" s="385"/>
      <c r="F1063" s="385"/>
      <c r="G1063" s="385"/>
      <c r="H1063" s="385"/>
      <c r="I1063" s="385"/>
      <c r="J1063" s="385"/>
      <c r="K1063" s="385"/>
      <c r="L1063" s="385"/>
      <c r="M1063" s="370"/>
      <c r="N1063" s="370"/>
      <c r="O1063" s="370"/>
      <c r="P1063" s="370"/>
      <c r="Q1063" s="370"/>
      <c r="R1063" s="370"/>
      <c r="S1063" s="370"/>
      <c r="T1063" s="370"/>
      <c r="U1063" s="370"/>
      <c r="V1063" s="370"/>
      <c r="W1063" s="370"/>
      <c r="X1063" s="370"/>
      <c r="Y1063" s="370"/>
      <c r="Z1063" s="370"/>
      <c r="AA1063" s="370"/>
      <c r="AB1063" s="370"/>
      <c r="AC1063" s="370"/>
      <c r="AD1063" s="370"/>
      <c r="AF1063" s="171"/>
      <c r="AG1063" s="72">
        <f t="shared" si="88"/>
        <v>0</v>
      </c>
      <c r="AH1063" s="72">
        <f t="shared" si="89"/>
        <v>0</v>
      </c>
      <c r="AI1063" s="72">
        <f t="shared" si="90"/>
        <v>0</v>
      </c>
      <c r="AJ1063" s="72">
        <f t="shared" si="91"/>
        <v>0</v>
      </c>
      <c r="AK1063" s="72"/>
      <c r="AL1063" s="72"/>
      <c r="AM1063" s="72"/>
    </row>
    <row r="1064" spans="1:39" s="84" customFormat="1" ht="24" customHeight="1">
      <c r="A1064" s="108"/>
      <c r="B1064" s="72"/>
      <c r="C1064" s="135" t="s">
        <v>297</v>
      </c>
      <c r="D1064" s="385" t="s">
        <v>300</v>
      </c>
      <c r="E1064" s="385"/>
      <c r="F1064" s="385"/>
      <c r="G1064" s="385"/>
      <c r="H1064" s="385"/>
      <c r="I1064" s="385"/>
      <c r="J1064" s="385"/>
      <c r="K1064" s="385"/>
      <c r="L1064" s="385"/>
      <c r="M1064" s="370"/>
      <c r="N1064" s="370"/>
      <c r="O1064" s="370"/>
      <c r="P1064" s="370"/>
      <c r="Q1064" s="370"/>
      <c r="R1064" s="370"/>
      <c r="S1064" s="370"/>
      <c r="T1064" s="370"/>
      <c r="U1064" s="370"/>
      <c r="V1064" s="370"/>
      <c r="W1064" s="370"/>
      <c r="X1064" s="370"/>
      <c r="Y1064" s="370"/>
      <c r="Z1064" s="370"/>
      <c r="AA1064" s="370"/>
      <c r="AB1064" s="370"/>
      <c r="AC1064" s="370"/>
      <c r="AD1064" s="370"/>
      <c r="AF1064" s="171"/>
      <c r="AG1064" s="72">
        <f t="shared" si="88"/>
        <v>0</v>
      </c>
      <c r="AH1064" s="72">
        <f t="shared" si="89"/>
        <v>0</v>
      </c>
      <c r="AI1064" s="72">
        <f t="shared" si="90"/>
        <v>0</v>
      </c>
      <c r="AJ1064" s="72">
        <f t="shared" si="91"/>
        <v>0</v>
      </c>
      <c r="AK1064" s="72"/>
      <c r="AL1064" s="72"/>
      <c r="AM1064" s="72"/>
    </row>
    <row r="1065" spans="1:39" s="84" customFormat="1" ht="15" customHeight="1">
      <c r="A1065" s="108"/>
      <c r="B1065" s="72"/>
      <c r="C1065" s="135" t="s">
        <v>299</v>
      </c>
      <c r="D1065" s="385" t="s">
        <v>302</v>
      </c>
      <c r="E1065" s="385"/>
      <c r="F1065" s="385"/>
      <c r="G1065" s="385"/>
      <c r="H1065" s="385"/>
      <c r="I1065" s="385"/>
      <c r="J1065" s="385"/>
      <c r="K1065" s="385"/>
      <c r="L1065" s="385"/>
      <c r="M1065" s="370"/>
      <c r="N1065" s="370"/>
      <c r="O1065" s="370"/>
      <c r="P1065" s="370"/>
      <c r="Q1065" s="370"/>
      <c r="R1065" s="370"/>
      <c r="S1065" s="370"/>
      <c r="T1065" s="370"/>
      <c r="U1065" s="370"/>
      <c r="V1065" s="370"/>
      <c r="W1065" s="370"/>
      <c r="X1065" s="370"/>
      <c r="Y1065" s="370"/>
      <c r="Z1065" s="370"/>
      <c r="AA1065" s="370"/>
      <c r="AB1065" s="370"/>
      <c r="AC1065" s="370"/>
      <c r="AD1065" s="370"/>
      <c r="AF1065" s="171"/>
      <c r="AG1065" s="72">
        <f t="shared" si="88"/>
        <v>0</v>
      </c>
      <c r="AH1065" s="72">
        <f t="shared" si="89"/>
        <v>0</v>
      </c>
      <c r="AI1065" s="72">
        <f t="shared" si="90"/>
        <v>0</v>
      </c>
      <c r="AJ1065" s="72">
        <f t="shared" si="91"/>
        <v>0</v>
      </c>
      <c r="AK1065" s="72"/>
      <c r="AL1065" s="72"/>
      <c r="AM1065" s="72"/>
    </row>
    <row r="1066" spans="1:39" s="84" customFormat="1" ht="15" customHeight="1">
      <c r="A1066" s="108"/>
      <c r="B1066" s="72"/>
      <c r="C1066" s="135" t="s">
        <v>301</v>
      </c>
      <c r="D1066" s="385" t="s">
        <v>304</v>
      </c>
      <c r="E1066" s="385"/>
      <c r="F1066" s="385"/>
      <c r="G1066" s="385"/>
      <c r="H1066" s="385"/>
      <c r="I1066" s="385"/>
      <c r="J1066" s="385"/>
      <c r="K1066" s="385"/>
      <c r="L1066" s="385"/>
      <c r="M1066" s="370"/>
      <c r="N1066" s="370"/>
      <c r="O1066" s="370"/>
      <c r="P1066" s="370"/>
      <c r="Q1066" s="370"/>
      <c r="R1066" s="370"/>
      <c r="S1066" s="370"/>
      <c r="T1066" s="370"/>
      <c r="U1066" s="370"/>
      <c r="V1066" s="370"/>
      <c r="W1066" s="370"/>
      <c r="X1066" s="370"/>
      <c r="Y1066" s="370"/>
      <c r="Z1066" s="370"/>
      <c r="AA1066" s="370"/>
      <c r="AB1066" s="370"/>
      <c r="AC1066" s="370"/>
      <c r="AD1066" s="370"/>
      <c r="AF1066" s="171"/>
      <c r="AG1066" s="72">
        <f t="shared" si="88"/>
        <v>0</v>
      </c>
      <c r="AH1066" s="72">
        <f t="shared" si="89"/>
        <v>0</v>
      </c>
      <c r="AI1066" s="72">
        <f t="shared" si="90"/>
        <v>0</v>
      </c>
      <c r="AJ1066" s="72">
        <f t="shared" si="91"/>
        <v>0</v>
      </c>
      <c r="AK1066" s="72"/>
      <c r="AL1066" s="72"/>
      <c r="AM1066" s="72"/>
    </row>
    <row r="1067" spans="1:39" s="84" customFormat="1" ht="15" customHeight="1">
      <c r="A1067" s="108"/>
      <c r="B1067" s="72"/>
      <c r="C1067" s="135" t="s">
        <v>303</v>
      </c>
      <c r="D1067" s="385" t="s">
        <v>306</v>
      </c>
      <c r="E1067" s="385"/>
      <c r="F1067" s="385"/>
      <c r="G1067" s="385"/>
      <c r="H1067" s="385"/>
      <c r="I1067" s="385"/>
      <c r="J1067" s="385"/>
      <c r="K1067" s="385"/>
      <c r="L1067" s="385"/>
      <c r="M1067" s="370"/>
      <c r="N1067" s="370"/>
      <c r="O1067" s="370"/>
      <c r="P1067" s="370"/>
      <c r="Q1067" s="370"/>
      <c r="R1067" s="370"/>
      <c r="S1067" s="370"/>
      <c r="T1067" s="370"/>
      <c r="U1067" s="370"/>
      <c r="V1067" s="370"/>
      <c r="W1067" s="370"/>
      <c r="X1067" s="370"/>
      <c r="Y1067" s="370"/>
      <c r="Z1067" s="370"/>
      <c r="AA1067" s="370"/>
      <c r="AB1067" s="370"/>
      <c r="AC1067" s="370"/>
      <c r="AD1067" s="370"/>
      <c r="AF1067" s="171"/>
      <c r="AG1067" s="72">
        <f t="shared" si="88"/>
        <v>0</v>
      </c>
      <c r="AH1067" s="72">
        <f t="shared" si="89"/>
        <v>0</v>
      </c>
      <c r="AI1067" s="72">
        <f t="shared" si="90"/>
        <v>0</v>
      </c>
      <c r="AJ1067" s="72">
        <f t="shared" si="91"/>
        <v>0</v>
      </c>
      <c r="AK1067" s="72"/>
      <c r="AL1067" s="72"/>
      <c r="AM1067" s="72"/>
    </row>
    <row r="1068" spans="1:39" s="84" customFormat="1" ht="15" customHeight="1">
      <c r="A1068" s="108"/>
      <c r="B1068" s="72"/>
      <c r="C1068" s="135" t="s">
        <v>305</v>
      </c>
      <c r="D1068" s="385" t="s">
        <v>308</v>
      </c>
      <c r="E1068" s="385"/>
      <c r="F1068" s="385"/>
      <c r="G1068" s="385"/>
      <c r="H1068" s="385"/>
      <c r="I1068" s="385"/>
      <c r="J1068" s="385"/>
      <c r="K1068" s="385"/>
      <c r="L1068" s="385"/>
      <c r="M1068" s="370"/>
      <c r="N1068" s="370"/>
      <c r="O1068" s="370"/>
      <c r="P1068" s="370"/>
      <c r="Q1068" s="370"/>
      <c r="R1068" s="370"/>
      <c r="S1068" s="370"/>
      <c r="T1068" s="370"/>
      <c r="U1068" s="370"/>
      <c r="V1068" s="370"/>
      <c r="W1068" s="370"/>
      <c r="X1068" s="370"/>
      <c r="Y1068" s="370"/>
      <c r="Z1068" s="370"/>
      <c r="AA1068" s="370"/>
      <c r="AB1068" s="370"/>
      <c r="AC1068" s="370"/>
      <c r="AD1068" s="370"/>
      <c r="AF1068" s="171"/>
      <c r="AG1068" s="72">
        <f t="shared" si="88"/>
        <v>0</v>
      </c>
      <c r="AH1068" s="72">
        <f t="shared" si="89"/>
        <v>0</v>
      </c>
      <c r="AI1068" s="72">
        <f t="shared" si="90"/>
        <v>0</v>
      </c>
      <c r="AJ1068" s="72">
        <f t="shared" si="91"/>
        <v>0</v>
      </c>
      <c r="AK1068" s="72"/>
      <c r="AL1068" s="72"/>
      <c r="AM1068" s="72"/>
    </row>
    <row r="1069" spans="1:39" s="84" customFormat="1" ht="24" customHeight="1">
      <c r="A1069" s="108"/>
      <c r="B1069" s="72"/>
      <c r="C1069" s="135" t="s">
        <v>307</v>
      </c>
      <c r="D1069" s="385" t="s">
        <v>310</v>
      </c>
      <c r="E1069" s="385"/>
      <c r="F1069" s="385"/>
      <c r="G1069" s="385"/>
      <c r="H1069" s="385"/>
      <c r="I1069" s="385"/>
      <c r="J1069" s="385"/>
      <c r="K1069" s="385"/>
      <c r="L1069" s="385"/>
      <c r="M1069" s="370"/>
      <c r="N1069" s="370"/>
      <c r="O1069" s="370"/>
      <c r="P1069" s="370"/>
      <c r="Q1069" s="370"/>
      <c r="R1069" s="370"/>
      <c r="S1069" s="370"/>
      <c r="T1069" s="370"/>
      <c r="U1069" s="370"/>
      <c r="V1069" s="370"/>
      <c r="W1069" s="370"/>
      <c r="X1069" s="370"/>
      <c r="Y1069" s="370"/>
      <c r="Z1069" s="370"/>
      <c r="AA1069" s="370"/>
      <c r="AB1069" s="370"/>
      <c r="AC1069" s="370"/>
      <c r="AD1069" s="370"/>
      <c r="AF1069" s="171"/>
      <c r="AG1069" s="72">
        <f t="shared" si="88"/>
        <v>0</v>
      </c>
      <c r="AH1069" s="72">
        <f t="shared" si="89"/>
        <v>0</v>
      </c>
      <c r="AI1069" s="72">
        <f t="shared" si="90"/>
        <v>0</v>
      </c>
      <c r="AJ1069" s="72">
        <f t="shared" si="91"/>
        <v>0</v>
      </c>
      <c r="AK1069" s="72"/>
      <c r="AL1069" s="72"/>
      <c r="AM1069" s="72"/>
    </row>
    <row r="1070" spans="1:39" s="84" customFormat="1" ht="15" customHeight="1">
      <c r="A1070" s="108"/>
      <c r="B1070" s="72"/>
      <c r="C1070" s="135" t="s">
        <v>309</v>
      </c>
      <c r="D1070" s="385" t="s">
        <v>50</v>
      </c>
      <c r="E1070" s="385"/>
      <c r="F1070" s="385"/>
      <c r="G1070" s="385"/>
      <c r="H1070" s="385"/>
      <c r="I1070" s="385"/>
      <c r="J1070" s="385"/>
      <c r="K1070" s="385"/>
      <c r="L1070" s="385"/>
      <c r="M1070" s="370"/>
      <c r="N1070" s="370"/>
      <c r="O1070" s="370"/>
      <c r="P1070" s="370"/>
      <c r="Q1070" s="370"/>
      <c r="R1070" s="370"/>
      <c r="S1070" s="370"/>
      <c r="T1070" s="370"/>
      <c r="U1070" s="370"/>
      <c r="V1070" s="370"/>
      <c r="W1070" s="370"/>
      <c r="X1070" s="370"/>
      <c r="Y1070" s="370"/>
      <c r="Z1070" s="370"/>
      <c r="AA1070" s="370"/>
      <c r="AB1070" s="370"/>
      <c r="AC1070" s="370"/>
      <c r="AD1070" s="370"/>
      <c r="AF1070" s="171"/>
      <c r="AG1070" s="72">
        <f t="shared" si="88"/>
        <v>0</v>
      </c>
      <c r="AH1070" s="72">
        <f t="shared" si="89"/>
        <v>0</v>
      </c>
      <c r="AI1070" s="72">
        <f t="shared" si="90"/>
        <v>0</v>
      </c>
      <c r="AJ1070" s="72">
        <f>IF($AG$1044=468,0,IF(OR(AND(AG1070=0,AH1070&gt;0),AND(AG1070="NS",AI1070&gt;0),AND(AG1070="NS",AH1070=0,AI1070=0)),1,IF(OR(AND(AG1070&gt;0,AH1070=2),AND(AG1070="NS",AH1070=2),AND(AG1070="NS",AI1070=0,AH1070&gt;0),AG1070=AI1070,COUNTIF(M1070:AD1070, "NA")=3),0,1)))</f>
        <v>0</v>
      </c>
      <c r="AK1070" s="72"/>
      <c r="AL1070" s="72">
        <f>IF(M1070="",0,IF(M1070="na",0,IF(M1070="NA",0,IF(AND(SUM(M1070:AD1070)&gt;=0,F1074=""),1,0))))</f>
        <v>0</v>
      </c>
      <c r="AM1070" s="72"/>
    </row>
    <row r="1071" spans="1:39" s="84" customFormat="1" ht="15" customHeight="1">
      <c r="A1071" s="108"/>
      <c r="B1071" s="72"/>
      <c r="C1071" s="135" t="s">
        <v>311</v>
      </c>
      <c r="D1071" s="385" t="s">
        <v>313</v>
      </c>
      <c r="E1071" s="385"/>
      <c r="F1071" s="385"/>
      <c r="G1071" s="385"/>
      <c r="H1071" s="385"/>
      <c r="I1071" s="385"/>
      <c r="J1071" s="385"/>
      <c r="K1071" s="385"/>
      <c r="L1071" s="385"/>
      <c r="M1071" s="370"/>
      <c r="N1071" s="370"/>
      <c r="O1071" s="370"/>
      <c r="P1071" s="370"/>
      <c r="Q1071" s="370"/>
      <c r="R1071" s="370"/>
      <c r="S1071" s="370"/>
      <c r="T1071" s="370"/>
      <c r="U1071" s="370"/>
      <c r="V1071" s="370"/>
      <c r="W1071" s="370"/>
      <c r="X1071" s="370"/>
      <c r="Y1071" s="370"/>
      <c r="Z1071" s="370"/>
      <c r="AA1071" s="370"/>
      <c r="AB1071" s="370"/>
      <c r="AC1071" s="370"/>
      <c r="AD1071" s="370"/>
      <c r="AF1071" s="171"/>
      <c r="AG1071" s="72">
        <f t="shared" si="88"/>
        <v>0</v>
      </c>
      <c r="AH1071" s="72">
        <f t="shared" si="89"/>
        <v>0</v>
      </c>
      <c r="AI1071" s="72">
        <f t="shared" si="90"/>
        <v>0</v>
      </c>
      <c r="AJ1071" s="72">
        <f t="shared" si="91"/>
        <v>0</v>
      </c>
      <c r="AK1071" s="72"/>
      <c r="AL1071" s="72"/>
      <c r="AM1071" s="72"/>
    </row>
    <row r="1072" spans="1:39" s="84" customFormat="1" ht="15" customHeight="1">
      <c r="A1072" s="108"/>
      <c r="B1072" s="72"/>
      <c r="C1072" s="72"/>
      <c r="D1072" s="72"/>
      <c r="E1072" s="72"/>
      <c r="F1072" s="72"/>
      <c r="G1072" s="72"/>
      <c r="H1072" s="72"/>
      <c r="I1072" s="72"/>
      <c r="J1072" s="72"/>
      <c r="K1072" s="72"/>
      <c r="L1072" s="141" t="s">
        <v>181</v>
      </c>
      <c r="M1072" s="312">
        <f>IF(AND(SUM(M1046:R1071)=0,COUNTIF(M1046:R1071,"NS")&gt;0),"NS",
IF(AND(SUM(M1046:R1071)=0,COUNTIF(M1046:R1071,0)&gt;0),0,
IF(AND(SUM(M1046:R1071)=0,COUNTIF(M1046:R1071,"NA")&gt;0),"NA",
SUM(M1046:R1071))))</f>
        <v>0</v>
      </c>
      <c r="N1072" s="312"/>
      <c r="O1072" s="312"/>
      <c r="P1072" s="312"/>
      <c r="Q1072" s="312"/>
      <c r="R1072" s="312"/>
      <c r="S1072" s="312">
        <f>IF(AND(SUM(S1046:X1071)=0,COUNTIF(S1046:X1071,"NS")&gt;0),"NS",
IF(AND(SUM(S1046:X1071)=0,COUNTIF(S1046:X1071,0)&gt;0),0,
IF(AND(SUM(S1046:X1071)=0,COUNTIF(S1046:X1071,"NA")&gt;0),"NA",
SUM(S1046:X1071))))</f>
        <v>0</v>
      </c>
      <c r="T1072" s="312"/>
      <c r="U1072" s="312"/>
      <c r="V1072" s="312"/>
      <c r="W1072" s="312"/>
      <c r="X1072" s="312"/>
      <c r="Y1072" s="312">
        <f>IF(AND(SUM(Y1046:AD1071)=0,COUNTIF(Y1046:AD1071,"NS")&gt;0),"NS",
IF(AND(SUM(Y1046:AD1071)=0,COUNTIF(Y1046:AD1071,0)&gt;0),0,
IF(AND(SUM(Y1046:AD1071)=0,COUNTIF(Y1046:AD1071,"NA")&gt;0),"NA",
SUM(Y1046:AD1071))))</f>
        <v>0</v>
      </c>
      <c r="Z1072" s="312"/>
      <c r="AA1072" s="312"/>
      <c r="AB1072" s="312"/>
      <c r="AC1072" s="312"/>
      <c r="AD1072" s="312"/>
      <c r="AF1072" s="171"/>
      <c r="AG1072" s="72"/>
      <c r="AH1072" s="72"/>
      <c r="AI1072" s="72"/>
      <c r="AJ1072" s="126">
        <f>SUM(AJ1046:AJ1071)</f>
        <v>0</v>
      </c>
      <c r="AK1072" s="72"/>
      <c r="AL1072" s="126">
        <f>SUM(AL1046:AL1071)</f>
        <v>0</v>
      </c>
      <c r="AM1072" s="72"/>
    </row>
    <row r="1073" spans="1:39" s="84" customFormat="1" ht="15" customHeight="1">
      <c r="A1073" s="93"/>
      <c r="AF1073" s="171"/>
      <c r="AG1073" s="72"/>
      <c r="AH1073" s="72"/>
      <c r="AI1073" s="72"/>
      <c r="AJ1073" s="72"/>
      <c r="AK1073" s="72"/>
      <c r="AL1073" s="72"/>
      <c r="AM1073" s="72"/>
    </row>
    <row r="1074" spans="1:39" s="84" customFormat="1" ht="45" customHeight="1">
      <c r="A1074" s="93"/>
      <c r="C1074" s="392" t="s">
        <v>314</v>
      </c>
      <c r="D1074" s="392"/>
      <c r="E1074" s="392"/>
      <c r="F1074" s="370"/>
      <c r="G1074" s="370"/>
      <c r="H1074" s="370"/>
      <c r="I1074" s="370"/>
      <c r="J1074" s="370"/>
      <c r="K1074" s="370"/>
      <c r="L1074" s="370"/>
      <c r="M1074" s="370"/>
      <c r="N1074" s="370"/>
      <c r="O1074" s="370"/>
      <c r="P1074" s="370"/>
      <c r="Q1074" s="370"/>
      <c r="R1074" s="370"/>
      <c r="S1074" s="370"/>
      <c r="T1074" s="370"/>
      <c r="U1074" s="370"/>
      <c r="V1074" s="370"/>
      <c r="W1074" s="370"/>
      <c r="X1074" s="370"/>
      <c r="Y1074" s="370"/>
      <c r="Z1074" s="370"/>
      <c r="AA1074" s="370"/>
      <c r="AB1074" s="370"/>
      <c r="AC1074" s="370"/>
      <c r="AD1074" s="370"/>
      <c r="AF1074" s="171"/>
      <c r="AG1074" s="72">
        <f>SUM(M1070:AD1070)</f>
        <v>0</v>
      </c>
      <c r="AH1074" s="72"/>
      <c r="AI1074" s="72"/>
      <c r="AJ1074" s="72"/>
      <c r="AK1074" s="72"/>
      <c r="AL1074" s="72"/>
      <c r="AM1074" s="72"/>
    </row>
    <row r="1075" spans="1:39" s="103" customFormat="1" ht="15" customHeight="1">
      <c r="A1075" s="93"/>
      <c r="B1075" s="84"/>
      <c r="C1075" s="84"/>
      <c r="D1075" s="84"/>
      <c r="E1075" s="84"/>
      <c r="F1075" s="84"/>
      <c r="G1075" s="84"/>
      <c r="H1075" s="84"/>
      <c r="I1075" s="84"/>
      <c r="J1075" s="84"/>
      <c r="K1075" s="84"/>
      <c r="L1075" s="84"/>
      <c r="M1075" s="84"/>
      <c r="N1075" s="84"/>
      <c r="O1075" s="84"/>
      <c r="P1075" s="84"/>
      <c r="Q1075" s="84"/>
      <c r="R1075" s="84"/>
      <c r="S1075" s="84"/>
      <c r="T1075" s="84"/>
      <c r="U1075" s="84"/>
      <c r="V1075" s="84"/>
      <c r="W1075" s="84"/>
      <c r="X1075" s="84"/>
      <c r="Y1075" s="84"/>
      <c r="Z1075" s="84"/>
      <c r="AA1075" s="84"/>
      <c r="AB1075" s="84"/>
      <c r="AC1075" s="84"/>
      <c r="AD1075" s="84"/>
      <c r="AF1075" s="171"/>
      <c r="AG1075" s="72"/>
      <c r="AH1075" s="72"/>
      <c r="AI1075" s="72"/>
      <c r="AJ1075" s="72"/>
      <c r="AK1075" s="72"/>
      <c r="AL1075" s="72"/>
      <c r="AM1075" s="72"/>
    </row>
    <row r="1076" spans="1:39" s="103" customFormat="1" ht="24" customHeight="1">
      <c r="A1076" s="93"/>
      <c r="B1076" s="84"/>
      <c r="C1076" s="285" t="s">
        <v>17</v>
      </c>
      <c r="D1076" s="285"/>
      <c r="E1076" s="285"/>
      <c r="F1076" s="285"/>
      <c r="G1076" s="285"/>
      <c r="H1076" s="285"/>
      <c r="I1076" s="285"/>
      <c r="J1076" s="285"/>
      <c r="K1076" s="285"/>
      <c r="L1076" s="285"/>
      <c r="M1076" s="285"/>
      <c r="N1076" s="285"/>
      <c r="O1076" s="285"/>
      <c r="P1076" s="285"/>
      <c r="Q1076" s="285"/>
      <c r="R1076" s="285"/>
      <c r="S1076" s="285"/>
      <c r="T1076" s="285"/>
      <c r="U1076" s="285"/>
      <c r="V1076" s="285"/>
      <c r="W1076" s="285"/>
      <c r="X1076" s="285"/>
      <c r="Y1076" s="285"/>
      <c r="Z1076" s="285"/>
      <c r="AA1076" s="285"/>
      <c r="AB1076" s="285"/>
      <c r="AC1076" s="285"/>
      <c r="AD1076" s="285"/>
      <c r="AF1076" s="171"/>
      <c r="AG1076" s="72"/>
      <c r="AH1076" s="72"/>
      <c r="AI1076" s="72"/>
      <c r="AJ1076" s="72"/>
      <c r="AK1076" s="72"/>
      <c r="AL1076" s="72"/>
      <c r="AM1076" s="72"/>
    </row>
    <row r="1077" spans="1:39" s="103" customFormat="1" ht="60" customHeight="1">
      <c r="A1077" s="93"/>
      <c r="B1077" s="84"/>
      <c r="C1077" s="415"/>
      <c r="D1077" s="416"/>
      <c r="E1077" s="416"/>
      <c r="F1077" s="416"/>
      <c r="G1077" s="416"/>
      <c r="H1077" s="416"/>
      <c r="I1077" s="416"/>
      <c r="J1077" s="416"/>
      <c r="K1077" s="416"/>
      <c r="L1077" s="416"/>
      <c r="M1077" s="416"/>
      <c r="N1077" s="416"/>
      <c r="O1077" s="416"/>
      <c r="P1077" s="416"/>
      <c r="Q1077" s="416"/>
      <c r="R1077" s="416"/>
      <c r="S1077" s="416"/>
      <c r="T1077" s="416"/>
      <c r="U1077" s="416"/>
      <c r="V1077" s="416"/>
      <c r="W1077" s="416"/>
      <c r="X1077" s="416"/>
      <c r="Y1077" s="416"/>
      <c r="Z1077" s="416"/>
      <c r="AA1077" s="416"/>
      <c r="AB1077" s="416"/>
      <c r="AC1077" s="416"/>
      <c r="AD1077" s="417"/>
      <c r="AF1077" s="171"/>
      <c r="AG1077" s="72"/>
      <c r="AH1077" s="72"/>
      <c r="AI1077" s="72"/>
      <c r="AJ1077" s="72"/>
      <c r="AK1077" s="72"/>
      <c r="AL1077" s="72"/>
      <c r="AM1077" s="72"/>
    </row>
    <row r="1078" spans="1:39" ht="15" customHeight="1"/>
    <row r="1079" spans="1:39" ht="15" customHeight="1">
      <c r="B1079" s="338" t="str">
        <f>IF(AJ1072=0,"","Error: Verificar sumas por fila.")</f>
        <v/>
      </c>
      <c r="C1079" s="338"/>
      <c r="D1079" s="338"/>
      <c r="E1079" s="338"/>
      <c r="F1079" s="338"/>
      <c r="G1079" s="338"/>
      <c r="H1079" s="338"/>
      <c r="I1079" s="338"/>
      <c r="J1079" s="338"/>
      <c r="K1079" s="338"/>
      <c r="L1079" s="338"/>
      <c r="M1079" s="338"/>
      <c r="N1079" s="338"/>
      <c r="O1079" s="338"/>
      <c r="P1079" s="338"/>
      <c r="Q1079" s="338"/>
      <c r="R1079" s="338"/>
      <c r="S1079" s="338"/>
      <c r="T1079" s="338"/>
      <c r="U1079" s="338"/>
      <c r="V1079" s="338"/>
      <c r="W1079" s="338"/>
      <c r="X1079" s="338"/>
      <c r="Y1079" s="338"/>
      <c r="Z1079" s="338"/>
      <c r="AA1079" s="338"/>
      <c r="AB1079" s="338"/>
      <c r="AC1079" s="338"/>
      <c r="AD1079" s="338"/>
    </row>
    <row r="1080" spans="1:39" ht="15" customHeight="1">
      <c r="B1080" s="338" t="str">
        <f>IF(AP1049=0,"","Error: Verificar la consistencia con la pregunta 44.")</f>
        <v/>
      </c>
      <c r="C1080" s="338"/>
      <c r="D1080" s="338"/>
      <c r="E1080" s="338"/>
      <c r="F1080" s="338"/>
      <c r="G1080" s="338"/>
      <c r="H1080" s="338"/>
      <c r="I1080" s="338"/>
      <c r="J1080" s="338"/>
      <c r="K1080" s="338"/>
      <c r="L1080" s="338"/>
      <c r="M1080" s="338"/>
      <c r="N1080" s="338"/>
      <c r="O1080" s="338"/>
      <c r="P1080" s="338"/>
      <c r="Q1080" s="338"/>
      <c r="R1080" s="338"/>
      <c r="S1080" s="338"/>
      <c r="T1080" s="338"/>
      <c r="U1080" s="338"/>
      <c r="V1080" s="338"/>
      <c r="W1080" s="338"/>
      <c r="X1080" s="338"/>
      <c r="Y1080" s="338"/>
      <c r="Z1080" s="338"/>
      <c r="AA1080" s="338"/>
      <c r="AB1080" s="338"/>
      <c r="AC1080" s="338"/>
      <c r="AD1080" s="338"/>
    </row>
    <row r="1081" spans="1:39" ht="15" customHeight="1">
      <c r="B1081" s="338" t="str">
        <f>IF(AL1072=0,"","Error: Debe especificar la otra institución.")</f>
        <v/>
      </c>
      <c r="C1081" s="338"/>
      <c r="D1081" s="338"/>
      <c r="E1081" s="338"/>
      <c r="F1081" s="338"/>
      <c r="G1081" s="338"/>
      <c r="H1081" s="338"/>
      <c r="I1081" s="338"/>
      <c r="J1081" s="338"/>
      <c r="K1081" s="338"/>
      <c r="L1081" s="338"/>
      <c r="M1081" s="338"/>
      <c r="N1081" s="338"/>
      <c r="O1081" s="338"/>
      <c r="P1081" s="338"/>
      <c r="Q1081" s="338"/>
      <c r="R1081" s="338"/>
      <c r="S1081" s="338"/>
      <c r="T1081" s="338"/>
      <c r="U1081" s="338"/>
      <c r="V1081" s="338"/>
      <c r="W1081" s="338"/>
      <c r="X1081" s="338"/>
      <c r="Y1081" s="338"/>
      <c r="Z1081" s="338"/>
      <c r="AA1081" s="338"/>
      <c r="AB1081" s="338"/>
      <c r="AC1081" s="338"/>
      <c r="AD1081" s="338"/>
    </row>
    <row r="1082" spans="1:39" ht="15" customHeight="1">
      <c r="B1082" s="279" t="str">
        <f>IF(OR(AG1044=AH1044,AG1044=AI1044),"","Error: Debe completar toda la información requerida.")</f>
        <v/>
      </c>
      <c r="C1082" s="279"/>
      <c r="D1082" s="279"/>
      <c r="E1082" s="279"/>
      <c r="F1082" s="279"/>
      <c r="G1082" s="279"/>
      <c r="H1082" s="279"/>
      <c r="I1082" s="279"/>
      <c r="J1082" s="279"/>
      <c r="K1082" s="279"/>
      <c r="L1082" s="279"/>
      <c r="M1082" s="279"/>
      <c r="N1082" s="279"/>
      <c r="O1082" s="279"/>
      <c r="P1082" s="279"/>
      <c r="Q1082" s="279"/>
      <c r="R1082" s="279"/>
      <c r="S1082" s="279"/>
      <c r="T1082" s="279"/>
      <c r="U1082" s="279"/>
      <c r="V1082" s="279"/>
      <c r="W1082" s="279"/>
      <c r="X1082" s="279"/>
      <c r="Y1082" s="279"/>
      <c r="Z1082" s="279"/>
      <c r="AA1082" s="279"/>
      <c r="AB1082" s="279"/>
      <c r="AC1082" s="279"/>
      <c r="AD1082" s="279"/>
    </row>
    <row r="1083" spans="1:39" ht="15" customHeight="1" thickBot="1"/>
    <row r="1084" spans="1:39" s="80" customFormat="1" ht="15" customHeight="1" thickBot="1">
      <c r="A1084" s="103"/>
      <c r="B1084" s="328" t="s">
        <v>442</v>
      </c>
      <c r="C1084" s="329"/>
      <c r="D1084" s="329"/>
      <c r="E1084" s="329"/>
      <c r="F1084" s="329"/>
      <c r="G1084" s="329"/>
      <c r="H1084" s="329"/>
      <c r="I1084" s="329"/>
      <c r="J1084" s="329"/>
      <c r="K1084" s="329"/>
      <c r="L1084" s="329"/>
      <c r="M1084" s="329"/>
      <c r="N1084" s="329"/>
      <c r="O1084" s="329"/>
      <c r="P1084" s="329"/>
      <c r="Q1084" s="329"/>
      <c r="R1084" s="329"/>
      <c r="S1084" s="329"/>
      <c r="T1084" s="329"/>
      <c r="U1084" s="329"/>
      <c r="V1084" s="329"/>
      <c r="W1084" s="329"/>
      <c r="X1084" s="329"/>
      <c r="Y1084" s="329"/>
      <c r="Z1084" s="329"/>
      <c r="AA1084" s="329"/>
      <c r="AB1084" s="329"/>
      <c r="AC1084" s="329"/>
      <c r="AD1084" s="330"/>
      <c r="AF1084" s="76"/>
      <c r="AG1084" s="75"/>
      <c r="AH1084" s="75"/>
      <c r="AI1084" s="75"/>
      <c r="AJ1084" s="75"/>
      <c r="AK1084" s="75"/>
      <c r="AL1084" s="75"/>
      <c r="AM1084" s="75"/>
    </row>
    <row r="1085" spans="1:39" s="103" customFormat="1" ht="15" customHeight="1">
      <c r="AF1085" s="171"/>
      <c r="AG1085" s="72"/>
      <c r="AH1085" s="72"/>
      <c r="AI1085" s="72"/>
      <c r="AJ1085" s="72"/>
      <c r="AK1085" s="72"/>
      <c r="AL1085" s="72"/>
      <c r="AM1085" s="72"/>
    </row>
    <row r="1086" spans="1:39" s="84" customFormat="1" ht="48" customHeight="1">
      <c r="A1086" s="92" t="s">
        <v>447</v>
      </c>
      <c r="B1086" s="340" t="s">
        <v>675</v>
      </c>
      <c r="C1086" s="340"/>
      <c r="D1086" s="340"/>
      <c r="E1086" s="340"/>
      <c r="F1086" s="340"/>
      <c r="G1086" s="340"/>
      <c r="H1086" s="340"/>
      <c r="I1086" s="340"/>
      <c r="J1086" s="340"/>
      <c r="K1086" s="340"/>
      <c r="L1086" s="340"/>
      <c r="M1086" s="340"/>
      <c r="N1086" s="340"/>
      <c r="O1086" s="340"/>
      <c r="P1086" s="340"/>
      <c r="Q1086" s="340"/>
      <c r="R1086" s="340"/>
      <c r="S1086" s="340"/>
      <c r="T1086" s="340"/>
      <c r="U1086" s="340"/>
      <c r="V1086" s="340"/>
      <c r="W1086" s="340"/>
      <c r="X1086" s="340"/>
      <c r="Y1086" s="340"/>
      <c r="Z1086" s="340"/>
      <c r="AA1086" s="340"/>
      <c r="AB1086" s="340"/>
      <c r="AC1086" s="340"/>
      <c r="AD1086" s="340"/>
      <c r="AF1086" s="171"/>
      <c r="AG1086" s="72"/>
      <c r="AH1086" s="72"/>
      <c r="AI1086" s="72"/>
      <c r="AJ1086" s="72"/>
      <c r="AK1086" s="72"/>
      <c r="AL1086" s="72"/>
      <c r="AM1086" s="72"/>
    </row>
    <row r="1087" spans="1:39" s="103" customFormat="1" ht="36" customHeight="1">
      <c r="B1087" s="94"/>
      <c r="C1087" s="286" t="s">
        <v>439</v>
      </c>
      <c r="D1087" s="286"/>
      <c r="E1087" s="286"/>
      <c r="F1087" s="286"/>
      <c r="G1087" s="286"/>
      <c r="H1087" s="286"/>
      <c r="I1087" s="286"/>
      <c r="J1087" s="286"/>
      <c r="K1087" s="286"/>
      <c r="L1087" s="286"/>
      <c r="M1087" s="286"/>
      <c r="N1087" s="286"/>
      <c r="O1087" s="286"/>
      <c r="P1087" s="286"/>
      <c r="Q1087" s="286"/>
      <c r="R1087" s="286"/>
      <c r="S1087" s="286"/>
      <c r="T1087" s="286"/>
      <c r="U1087" s="286"/>
      <c r="V1087" s="286"/>
      <c r="W1087" s="286"/>
      <c r="X1087" s="286"/>
      <c r="Y1087" s="286"/>
      <c r="Z1087" s="286"/>
      <c r="AA1087" s="286"/>
      <c r="AB1087" s="286"/>
      <c r="AC1087" s="286"/>
      <c r="AD1087" s="286"/>
      <c r="AF1087" s="171"/>
      <c r="AG1087" s="72"/>
      <c r="AH1087" s="72"/>
      <c r="AI1087" s="72"/>
      <c r="AJ1087" s="72"/>
      <c r="AK1087" s="72"/>
      <c r="AL1087" s="72"/>
      <c r="AM1087" s="72"/>
    </row>
    <row r="1088" spans="1:39" s="103" customFormat="1" ht="15" customHeight="1">
      <c r="B1088" s="72"/>
      <c r="C1088" s="72"/>
      <c r="D1088" s="72"/>
      <c r="E1088" s="72"/>
      <c r="F1088" s="72"/>
      <c r="G1088" s="72"/>
      <c r="H1088" s="72"/>
      <c r="I1088" s="72"/>
      <c r="J1088" s="72"/>
      <c r="K1088" s="72"/>
      <c r="L1088" s="72"/>
      <c r="M1088" s="72"/>
      <c r="N1088" s="72"/>
      <c r="O1088" s="72"/>
      <c r="P1088" s="72"/>
      <c r="Q1088" s="72"/>
      <c r="R1088" s="72"/>
      <c r="S1088" s="72"/>
      <c r="T1088" s="72"/>
      <c r="U1088" s="72"/>
      <c r="V1088" s="72"/>
      <c r="W1088" s="72"/>
      <c r="X1088" s="72"/>
      <c r="Y1088" s="72"/>
      <c r="Z1088" s="72"/>
      <c r="AA1088" s="72"/>
      <c r="AB1088" s="72"/>
      <c r="AC1088" s="72"/>
      <c r="AD1088" s="72"/>
      <c r="AF1088" s="171"/>
      <c r="AG1088" s="72" t="s">
        <v>761</v>
      </c>
      <c r="AH1088" s="72" t="s">
        <v>762</v>
      </c>
      <c r="AI1088" s="72"/>
      <c r="AJ1088" s="72"/>
      <c r="AK1088" s="72"/>
      <c r="AL1088" s="72"/>
      <c r="AM1088" s="72"/>
    </row>
    <row r="1089" spans="1:39" s="103" customFormat="1" ht="48" customHeight="1">
      <c r="B1089" s="72"/>
      <c r="C1089" s="313" t="s">
        <v>440</v>
      </c>
      <c r="D1089" s="313"/>
      <c r="E1089" s="313"/>
      <c r="F1089" s="313"/>
      <c r="G1089" s="313"/>
      <c r="H1089" s="313"/>
      <c r="I1089" s="313"/>
      <c r="J1089" s="313"/>
      <c r="K1089" s="313"/>
      <c r="L1089" s="313"/>
      <c r="M1089" s="313" t="s">
        <v>441</v>
      </c>
      <c r="N1089" s="313"/>
      <c r="O1089" s="313"/>
      <c r="P1089" s="313"/>
      <c r="Q1089" s="313"/>
      <c r="R1089" s="313"/>
      <c r="S1089" s="313"/>
      <c r="T1089" s="313"/>
      <c r="U1089" s="313"/>
      <c r="V1089" s="313"/>
      <c r="W1089" s="313"/>
      <c r="X1089" s="313"/>
      <c r="Y1089" s="313"/>
      <c r="Z1089" s="313"/>
      <c r="AA1089" s="313"/>
      <c r="AB1089" s="313"/>
      <c r="AC1089" s="313"/>
      <c r="AD1089" s="313"/>
      <c r="AF1089" s="171"/>
      <c r="AG1089" s="72">
        <f>COUNTBLANK(M1091:AD1091)</f>
        <v>18</v>
      </c>
      <c r="AH1089" s="72">
        <v>18</v>
      </c>
      <c r="AI1089" s="72"/>
      <c r="AJ1089" s="72"/>
      <c r="AK1089" s="72"/>
      <c r="AL1089" s="72"/>
      <c r="AM1089" s="72"/>
    </row>
    <row r="1090" spans="1:39" s="103" customFormat="1" ht="15" customHeight="1">
      <c r="B1090" s="72"/>
      <c r="C1090" s="313"/>
      <c r="D1090" s="313"/>
      <c r="E1090" s="313"/>
      <c r="F1090" s="313"/>
      <c r="G1090" s="313"/>
      <c r="H1090" s="313"/>
      <c r="I1090" s="313"/>
      <c r="J1090" s="313"/>
      <c r="K1090" s="313"/>
      <c r="L1090" s="313"/>
      <c r="M1090" s="313" t="s">
        <v>177</v>
      </c>
      <c r="N1090" s="313"/>
      <c r="O1090" s="313"/>
      <c r="P1090" s="313"/>
      <c r="Q1090" s="313"/>
      <c r="R1090" s="313"/>
      <c r="S1090" s="312" t="s">
        <v>178</v>
      </c>
      <c r="T1090" s="312"/>
      <c r="U1090" s="312"/>
      <c r="V1090" s="312"/>
      <c r="W1090" s="312"/>
      <c r="X1090" s="312"/>
      <c r="Y1090" s="312" t="s">
        <v>179</v>
      </c>
      <c r="Z1090" s="312"/>
      <c r="AA1090" s="312"/>
      <c r="AB1090" s="312"/>
      <c r="AC1090" s="312"/>
      <c r="AD1090" s="312"/>
      <c r="AF1090" s="171"/>
      <c r="AG1090" s="72" t="s">
        <v>177</v>
      </c>
      <c r="AH1090" s="72" t="s">
        <v>763</v>
      </c>
      <c r="AI1090" s="72" t="s">
        <v>764</v>
      </c>
      <c r="AJ1090" s="72" t="s">
        <v>765</v>
      </c>
      <c r="AK1090" s="72"/>
      <c r="AL1090" s="72" t="s">
        <v>772</v>
      </c>
      <c r="AM1090" s="72" t="s">
        <v>778</v>
      </c>
    </row>
    <row r="1091" spans="1:39" s="103" customFormat="1" ht="15" customHeight="1">
      <c r="B1091" s="72"/>
      <c r="C1091" s="370"/>
      <c r="D1091" s="370"/>
      <c r="E1091" s="370"/>
      <c r="F1091" s="370"/>
      <c r="G1091" s="370"/>
      <c r="H1091" s="370"/>
      <c r="I1091" s="370"/>
      <c r="J1091" s="370"/>
      <c r="K1091" s="370"/>
      <c r="L1091" s="370"/>
      <c r="M1091" s="370"/>
      <c r="N1091" s="370"/>
      <c r="O1091" s="370"/>
      <c r="P1091" s="370"/>
      <c r="Q1091" s="370"/>
      <c r="R1091" s="370"/>
      <c r="S1091" s="370"/>
      <c r="T1091" s="370"/>
      <c r="U1091" s="370"/>
      <c r="V1091" s="370"/>
      <c r="W1091" s="370"/>
      <c r="X1091" s="370"/>
      <c r="Y1091" s="370"/>
      <c r="Z1091" s="370"/>
      <c r="AA1091" s="370"/>
      <c r="AB1091" s="370"/>
      <c r="AC1091" s="370"/>
      <c r="AD1091" s="370"/>
      <c r="AF1091" s="171"/>
      <c r="AG1091" s="72">
        <f>M1091</f>
        <v>0</v>
      </c>
      <c r="AH1091" s="72">
        <f>COUNTIF(S1091:AD1091,"NS")</f>
        <v>0</v>
      </c>
      <c r="AI1091" s="72">
        <f>SUM(S1091:AD1091)</f>
        <v>0</v>
      </c>
      <c r="AJ1091" s="126">
        <f>IF($AG$1089=18,0,IF(OR(AND(AG1091=0,AH1091&gt;0),AND(AG1091="NS",AI1091&gt;0),AND(AG1091="NS",AH1091=0,AI1091=0)),1,IF(OR(AND(AG1091&gt;0,AH1091=2),AND(AG1091="NS",AH1091=2),AND(AG1091="NS",AI1091=0,AH1091&gt;0),AG1091=AI1091),0,1)))</f>
        <v>0</v>
      </c>
      <c r="AK1091" s="72"/>
      <c r="AL1091" s="72">
        <f>IF(OR(AND(C1091=1,COUNTA(M1091:AD1091)=0),AND(C1091="",COUNTA(M1091:AD1091)&gt;=1)),1,0)</f>
        <v>0</v>
      </c>
      <c r="AM1091" s="72">
        <f>IF(AND(C1091&gt;1,COUNTA(M1091:AD1091)&gt;=1),1,0)</f>
        <v>0</v>
      </c>
    </row>
    <row r="1092" spans="1:39" s="103" customFormat="1" ht="15" customHeight="1">
      <c r="B1092" s="72"/>
      <c r="C1092" s="72"/>
      <c r="D1092" s="72"/>
      <c r="E1092" s="72"/>
      <c r="F1092" s="72"/>
      <c r="G1092" s="72"/>
      <c r="H1092" s="72"/>
      <c r="I1092" s="72"/>
      <c r="J1092" s="72"/>
      <c r="K1092" s="72"/>
      <c r="L1092" s="72"/>
      <c r="M1092" s="72"/>
      <c r="N1092" s="72"/>
      <c r="O1092" s="72"/>
      <c r="P1092" s="72"/>
      <c r="Q1092" s="72"/>
      <c r="R1092" s="72"/>
      <c r="S1092" s="72"/>
      <c r="T1092" s="72"/>
      <c r="U1092" s="72"/>
      <c r="V1092" s="72"/>
      <c r="W1092" s="72"/>
      <c r="X1092" s="72"/>
      <c r="Y1092" s="72"/>
      <c r="Z1092" s="72"/>
      <c r="AA1092" s="72"/>
      <c r="AB1092" s="72"/>
      <c r="AC1092" s="72"/>
      <c r="AD1092" s="72"/>
      <c r="AF1092" s="171"/>
      <c r="AG1092" s="72"/>
      <c r="AH1092" s="72"/>
      <c r="AI1092" s="72"/>
      <c r="AJ1092" s="72"/>
      <c r="AK1092" s="72"/>
      <c r="AL1092" s="72"/>
      <c r="AM1092" s="72"/>
    </row>
    <row r="1093" spans="1:39" s="103" customFormat="1" ht="24" customHeight="1">
      <c r="A1093" s="138"/>
      <c r="B1093" s="107"/>
      <c r="C1093" s="317" t="s">
        <v>17</v>
      </c>
      <c r="D1093" s="317"/>
      <c r="E1093" s="317"/>
      <c r="F1093" s="317"/>
      <c r="G1093" s="317"/>
      <c r="H1093" s="317"/>
      <c r="I1093" s="317"/>
      <c r="J1093" s="317"/>
      <c r="K1093" s="317"/>
      <c r="L1093" s="317"/>
      <c r="M1093" s="317"/>
      <c r="N1093" s="317"/>
      <c r="O1093" s="317"/>
      <c r="P1093" s="317"/>
      <c r="Q1093" s="317"/>
      <c r="R1093" s="317"/>
      <c r="S1093" s="317"/>
      <c r="T1093" s="317"/>
      <c r="U1093" s="317"/>
      <c r="V1093" s="317"/>
      <c r="W1093" s="317"/>
      <c r="X1093" s="317"/>
      <c r="Y1093" s="317"/>
      <c r="Z1093" s="317"/>
      <c r="AA1093" s="317"/>
      <c r="AB1093" s="317"/>
      <c r="AC1093" s="317"/>
      <c r="AD1093" s="317"/>
      <c r="AF1093" s="171"/>
      <c r="AG1093" s="72"/>
      <c r="AH1093" s="72"/>
      <c r="AI1093" s="72"/>
      <c r="AJ1093" s="72"/>
      <c r="AK1093" s="72"/>
      <c r="AL1093" s="72"/>
      <c r="AM1093" s="72"/>
    </row>
    <row r="1094" spans="1:39" s="103" customFormat="1" ht="60" customHeight="1">
      <c r="A1094" s="138"/>
      <c r="B1094" s="107"/>
      <c r="C1094" s="356"/>
      <c r="D1094" s="357"/>
      <c r="E1094" s="357"/>
      <c r="F1094" s="357"/>
      <c r="G1094" s="357"/>
      <c r="H1094" s="357"/>
      <c r="I1094" s="357"/>
      <c r="J1094" s="357"/>
      <c r="K1094" s="357"/>
      <c r="L1094" s="357"/>
      <c r="M1094" s="357"/>
      <c r="N1094" s="357"/>
      <c r="O1094" s="357"/>
      <c r="P1094" s="357"/>
      <c r="Q1094" s="357"/>
      <c r="R1094" s="357"/>
      <c r="S1094" s="357"/>
      <c r="T1094" s="357"/>
      <c r="U1094" s="357"/>
      <c r="V1094" s="357"/>
      <c r="W1094" s="357"/>
      <c r="X1094" s="357"/>
      <c r="Y1094" s="357"/>
      <c r="Z1094" s="357"/>
      <c r="AA1094" s="357"/>
      <c r="AB1094" s="357"/>
      <c r="AC1094" s="357"/>
      <c r="AD1094" s="358"/>
      <c r="AF1094" s="171"/>
      <c r="AG1094" s="72"/>
      <c r="AH1094" s="72"/>
      <c r="AI1094" s="72"/>
      <c r="AJ1094" s="72"/>
      <c r="AK1094" s="72"/>
      <c r="AL1094" s="72"/>
      <c r="AM1094" s="72"/>
    </row>
    <row r="1095" spans="1:39" ht="15" customHeight="1"/>
    <row r="1096" spans="1:39" ht="15" customHeight="1">
      <c r="B1096" s="338" t="str">
        <f>IF(AJ1091=0,"","Error: Verificar sumas por fila.")</f>
        <v/>
      </c>
      <c r="C1096" s="338"/>
      <c r="D1096" s="338"/>
      <c r="E1096" s="338"/>
      <c r="F1096" s="338"/>
      <c r="G1096" s="338"/>
      <c r="H1096" s="338"/>
      <c r="I1096" s="338"/>
      <c r="J1096" s="338"/>
      <c r="K1096" s="338"/>
      <c r="L1096" s="338"/>
      <c r="M1096" s="338"/>
      <c r="N1096" s="338"/>
      <c r="O1096" s="338"/>
      <c r="P1096" s="338"/>
      <c r="Q1096" s="338"/>
      <c r="R1096" s="338"/>
      <c r="S1096" s="338"/>
      <c r="T1096" s="338"/>
      <c r="U1096" s="338"/>
      <c r="V1096" s="338"/>
      <c r="W1096" s="338"/>
      <c r="X1096" s="338"/>
      <c r="Y1096" s="338"/>
      <c r="Z1096" s="338"/>
      <c r="AA1096" s="338"/>
      <c r="AB1096" s="338"/>
      <c r="AC1096" s="338"/>
      <c r="AD1096" s="338"/>
    </row>
    <row r="1097" spans="1:39" ht="15" customHeight="1">
      <c r="B1097" s="338" t="str">
        <f>IF(AM1091=0,"","Error: Verificar el codigo 2,3 o 9.")</f>
        <v/>
      </c>
      <c r="C1097" s="338"/>
      <c r="D1097" s="338"/>
      <c r="E1097" s="338"/>
      <c r="F1097" s="338"/>
      <c r="G1097" s="338"/>
      <c r="H1097" s="338"/>
      <c r="I1097" s="338"/>
      <c r="J1097" s="338"/>
      <c r="K1097" s="338"/>
      <c r="L1097" s="338"/>
      <c r="M1097" s="338"/>
      <c r="N1097" s="338"/>
      <c r="O1097" s="338"/>
      <c r="P1097" s="338"/>
      <c r="Q1097" s="338"/>
      <c r="R1097" s="338"/>
      <c r="S1097" s="338"/>
      <c r="T1097" s="338"/>
      <c r="U1097" s="338"/>
      <c r="V1097" s="338"/>
      <c r="W1097" s="338"/>
      <c r="X1097" s="338"/>
      <c r="Y1097" s="338"/>
      <c r="Z1097" s="338"/>
      <c r="AA1097" s="338"/>
      <c r="AB1097" s="338"/>
      <c r="AC1097" s="338"/>
      <c r="AD1097" s="338"/>
    </row>
    <row r="1098" spans="1:39" ht="15" customHeight="1">
      <c r="B1098" s="279" t="str">
        <f>IF(AL1091=0,"","Error: Debe completar toda la información requerida.")</f>
        <v/>
      </c>
      <c r="C1098" s="279"/>
      <c r="D1098" s="279"/>
      <c r="E1098" s="279"/>
      <c r="F1098" s="279"/>
      <c r="G1098" s="279"/>
      <c r="H1098" s="279"/>
      <c r="I1098" s="279"/>
      <c r="J1098" s="279"/>
      <c r="K1098" s="279"/>
      <c r="L1098" s="279"/>
      <c r="M1098" s="279"/>
      <c r="N1098" s="279"/>
      <c r="O1098" s="279"/>
      <c r="P1098" s="279"/>
      <c r="Q1098" s="279"/>
      <c r="R1098" s="279"/>
      <c r="S1098" s="279"/>
      <c r="T1098" s="279"/>
      <c r="U1098" s="279"/>
      <c r="V1098" s="279"/>
      <c r="W1098" s="279"/>
      <c r="X1098" s="279"/>
      <c r="Y1098" s="279"/>
      <c r="Z1098" s="279"/>
      <c r="AA1098" s="279"/>
      <c r="AB1098" s="279"/>
      <c r="AC1098" s="279"/>
      <c r="AD1098" s="279"/>
    </row>
    <row r="1099" spans="1:39" ht="15" customHeight="1"/>
    <row r="1100" spans="1:39" ht="15" customHeight="1"/>
    <row r="1101" spans="1:39" s="103" customFormat="1" ht="24" customHeight="1">
      <c r="A1101" s="92" t="s">
        <v>448</v>
      </c>
      <c r="B1101" s="311" t="s">
        <v>444</v>
      </c>
      <c r="C1101" s="311"/>
      <c r="D1101" s="311"/>
      <c r="E1101" s="311"/>
      <c r="F1101" s="311"/>
      <c r="G1101" s="311"/>
      <c r="H1101" s="311"/>
      <c r="I1101" s="311"/>
      <c r="J1101" s="311"/>
      <c r="K1101" s="311"/>
      <c r="L1101" s="311"/>
      <c r="M1101" s="311"/>
      <c r="N1101" s="311"/>
      <c r="O1101" s="311"/>
      <c r="P1101" s="311"/>
      <c r="Q1101" s="311"/>
      <c r="R1101" s="311"/>
      <c r="S1101" s="311"/>
      <c r="T1101" s="311"/>
      <c r="U1101" s="311"/>
      <c r="V1101" s="311"/>
      <c r="W1101" s="311"/>
      <c r="X1101" s="311"/>
      <c r="Y1101" s="311"/>
      <c r="Z1101" s="311"/>
      <c r="AA1101" s="311"/>
      <c r="AB1101" s="311"/>
      <c r="AC1101" s="311"/>
      <c r="AD1101" s="311"/>
      <c r="AF1101" s="171"/>
      <c r="AG1101" s="72"/>
      <c r="AH1101" s="72"/>
      <c r="AI1101" s="72"/>
      <c r="AJ1101" s="72"/>
      <c r="AK1101" s="72"/>
      <c r="AL1101" s="72"/>
      <c r="AM1101" s="72"/>
    </row>
    <row r="1102" spans="1:39" s="103" customFormat="1" ht="24" customHeight="1">
      <c r="A1102" s="108"/>
      <c r="B1102" s="72"/>
      <c r="C1102" s="286" t="s">
        <v>445</v>
      </c>
      <c r="D1102" s="286"/>
      <c r="E1102" s="286"/>
      <c r="F1102" s="286"/>
      <c r="G1102" s="286"/>
      <c r="H1102" s="286"/>
      <c r="I1102" s="286"/>
      <c r="J1102" s="286"/>
      <c r="K1102" s="286"/>
      <c r="L1102" s="286"/>
      <c r="M1102" s="286"/>
      <c r="N1102" s="286"/>
      <c r="O1102" s="286"/>
      <c r="P1102" s="286"/>
      <c r="Q1102" s="286"/>
      <c r="R1102" s="286"/>
      <c r="S1102" s="286"/>
      <c r="T1102" s="286"/>
      <c r="U1102" s="286"/>
      <c r="V1102" s="286"/>
      <c r="W1102" s="286"/>
      <c r="X1102" s="286"/>
      <c r="Y1102" s="286"/>
      <c r="Z1102" s="286"/>
      <c r="AA1102" s="286"/>
      <c r="AB1102" s="286"/>
      <c r="AC1102" s="286"/>
      <c r="AD1102" s="286"/>
      <c r="AF1102" s="171"/>
      <c r="AG1102" s="72"/>
      <c r="AH1102" s="72"/>
      <c r="AI1102" s="72"/>
      <c r="AJ1102" s="72"/>
      <c r="AK1102" s="72"/>
      <c r="AL1102" s="72"/>
      <c r="AM1102" s="72"/>
    </row>
    <row r="1103" spans="1:39" s="103" customFormat="1" ht="36" customHeight="1">
      <c r="A1103" s="108"/>
      <c r="B1103" s="72"/>
      <c r="C1103" s="285" t="s">
        <v>446</v>
      </c>
      <c r="D1103" s="285"/>
      <c r="E1103" s="285"/>
      <c r="F1103" s="285"/>
      <c r="G1103" s="285"/>
      <c r="H1103" s="285"/>
      <c r="I1103" s="285"/>
      <c r="J1103" s="285"/>
      <c r="K1103" s="285"/>
      <c r="L1103" s="285"/>
      <c r="M1103" s="285"/>
      <c r="N1103" s="285"/>
      <c r="O1103" s="285"/>
      <c r="P1103" s="285"/>
      <c r="Q1103" s="285"/>
      <c r="R1103" s="285"/>
      <c r="S1103" s="285"/>
      <c r="T1103" s="285"/>
      <c r="U1103" s="285"/>
      <c r="V1103" s="285"/>
      <c r="W1103" s="285"/>
      <c r="X1103" s="285"/>
      <c r="Y1103" s="285"/>
      <c r="Z1103" s="285"/>
      <c r="AA1103" s="285"/>
      <c r="AB1103" s="285"/>
      <c r="AC1103" s="285"/>
      <c r="AD1103" s="285"/>
      <c r="AF1103" s="171"/>
      <c r="AG1103" s="72"/>
      <c r="AH1103" s="72"/>
      <c r="AI1103" s="72"/>
      <c r="AJ1103" s="72"/>
      <c r="AK1103" s="72"/>
      <c r="AL1103" s="72"/>
      <c r="AM1103" s="72"/>
    </row>
    <row r="1104" spans="1:39" s="103" customFormat="1" ht="36" customHeight="1">
      <c r="A1104" s="84"/>
      <c r="B1104" s="84"/>
      <c r="C1104" s="285" t="s">
        <v>324</v>
      </c>
      <c r="D1104" s="285"/>
      <c r="E1104" s="285"/>
      <c r="F1104" s="285"/>
      <c r="G1104" s="285"/>
      <c r="H1104" s="285"/>
      <c r="I1104" s="285"/>
      <c r="J1104" s="285"/>
      <c r="K1104" s="285"/>
      <c r="L1104" s="285"/>
      <c r="M1104" s="285"/>
      <c r="N1104" s="285"/>
      <c r="O1104" s="285"/>
      <c r="P1104" s="285"/>
      <c r="Q1104" s="285"/>
      <c r="R1104" s="285"/>
      <c r="S1104" s="285"/>
      <c r="T1104" s="285"/>
      <c r="U1104" s="285"/>
      <c r="V1104" s="285"/>
      <c r="W1104" s="285"/>
      <c r="X1104" s="285"/>
      <c r="Y1104" s="285"/>
      <c r="Z1104" s="285"/>
      <c r="AA1104" s="285"/>
      <c r="AB1104" s="285"/>
      <c r="AC1104" s="285"/>
      <c r="AD1104" s="285"/>
      <c r="AF1104" s="171"/>
      <c r="AG1104" s="72"/>
      <c r="AH1104" s="72"/>
      <c r="AI1104" s="72"/>
      <c r="AJ1104" s="72"/>
      <c r="AK1104" s="72"/>
      <c r="AL1104" s="72"/>
      <c r="AM1104" s="72"/>
    </row>
    <row r="1105" spans="1:42" s="103" customFormat="1" ht="15" customHeight="1">
      <c r="A1105" s="108"/>
      <c r="B1105" s="72"/>
      <c r="C1105" s="85"/>
      <c r="D1105" s="85"/>
      <c r="E1105" s="85"/>
      <c r="F1105" s="85"/>
      <c r="G1105" s="85"/>
      <c r="H1105" s="85"/>
      <c r="I1105" s="85"/>
      <c r="J1105" s="85"/>
      <c r="K1105" s="85"/>
      <c r="L1105" s="85"/>
      <c r="M1105" s="85"/>
      <c r="N1105" s="85"/>
      <c r="O1105" s="85"/>
      <c r="P1105" s="85"/>
      <c r="Q1105" s="85"/>
      <c r="R1105" s="85"/>
      <c r="S1105" s="85"/>
      <c r="T1105" s="85"/>
      <c r="U1105" s="85"/>
      <c r="V1105" s="85"/>
      <c r="W1105" s="85"/>
      <c r="X1105" s="85"/>
      <c r="Y1105" s="85"/>
      <c r="Z1105" s="85"/>
      <c r="AA1105" s="85"/>
      <c r="AB1105" s="85"/>
      <c r="AC1105" s="85"/>
      <c r="AD1105" s="85"/>
      <c r="AF1105" s="171"/>
      <c r="AG1105" s="72" t="s">
        <v>761</v>
      </c>
      <c r="AH1105" s="72" t="s">
        <v>762</v>
      </c>
      <c r="AI1105" s="72" t="s">
        <v>776</v>
      </c>
      <c r="AJ1105" s="72"/>
      <c r="AK1105" s="72"/>
      <c r="AL1105" s="72"/>
      <c r="AM1105" s="72"/>
      <c r="AN1105" s="103" t="s">
        <v>791</v>
      </c>
    </row>
    <row r="1106" spans="1:42" s="103" customFormat="1" ht="24" customHeight="1">
      <c r="A1106" s="108"/>
      <c r="B1106" s="72"/>
      <c r="C1106" s="313" t="s">
        <v>325</v>
      </c>
      <c r="D1106" s="419"/>
      <c r="E1106" s="419"/>
      <c r="F1106" s="419"/>
      <c r="G1106" s="419"/>
      <c r="H1106" s="419"/>
      <c r="I1106" s="419"/>
      <c r="J1106" s="419"/>
      <c r="K1106" s="419"/>
      <c r="L1106" s="419"/>
      <c r="M1106" s="313" t="s">
        <v>441</v>
      </c>
      <c r="N1106" s="313"/>
      <c r="O1106" s="313"/>
      <c r="P1106" s="313"/>
      <c r="Q1106" s="313"/>
      <c r="R1106" s="313"/>
      <c r="S1106" s="313"/>
      <c r="T1106" s="313"/>
      <c r="U1106" s="313"/>
      <c r="V1106" s="313"/>
      <c r="W1106" s="313"/>
      <c r="X1106" s="313"/>
      <c r="Y1106" s="313"/>
      <c r="Z1106" s="313"/>
      <c r="AA1106" s="313"/>
      <c r="AB1106" s="313"/>
      <c r="AC1106" s="313"/>
      <c r="AD1106" s="313"/>
      <c r="AF1106" s="171"/>
      <c r="AG1106" s="72">
        <f>COUNTBLANK(M1108:AD1119)</f>
        <v>216</v>
      </c>
      <c r="AH1106" s="72">
        <v>216</v>
      </c>
      <c r="AI1106" s="72">
        <v>180</v>
      </c>
      <c r="AJ1106" s="72"/>
      <c r="AK1106" s="72"/>
      <c r="AL1106" s="72"/>
      <c r="AM1106" s="72"/>
      <c r="AN1106" s="103" t="s">
        <v>177</v>
      </c>
      <c r="AO1106" s="103" t="s">
        <v>178</v>
      </c>
      <c r="AP1106" s="103" t="s">
        <v>179</v>
      </c>
    </row>
    <row r="1107" spans="1:42" s="103" customFormat="1" ht="15" customHeight="1">
      <c r="A1107" s="108"/>
      <c r="B1107" s="72"/>
      <c r="C1107" s="419"/>
      <c r="D1107" s="419"/>
      <c r="E1107" s="419"/>
      <c r="F1107" s="419"/>
      <c r="G1107" s="419"/>
      <c r="H1107" s="419"/>
      <c r="I1107" s="419"/>
      <c r="J1107" s="419"/>
      <c r="K1107" s="419"/>
      <c r="L1107" s="419"/>
      <c r="M1107" s="404" t="s">
        <v>177</v>
      </c>
      <c r="N1107" s="405"/>
      <c r="O1107" s="405"/>
      <c r="P1107" s="405"/>
      <c r="Q1107" s="405"/>
      <c r="R1107" s="405"/>
      <c r="S1107" s="406" t="s">
        <v>178</v>
      </c>
      <c r="T1107" s="407"/>
      <c r="U1107" s="407"/>
      <c r="V1107" s="407"/>
      <c r="W1107" s="407"/>
      <c r="X1107" s="407"/>
      <c r="Y1107" s="406" t="s">
        <v>179</v>
      </c>
      <c r="Z1107" s="407"/>
      <c r="AA1107" s="407"/>
      <c r="AB1107" s="407"/>
      <c r="AC1107" s="407"/>
      <c r="AD1107" s="407"/>
      <c r="AF1107" s="171"/>
      <c r="AG1107" s="72" t="s">
        <v>177</v>
      </c>
      <c r="AH1107" s="72" t="s">
        <v>763</v>
      </c>
      <c r="AI1107" s="72" t="s">
        <v>764</v>
      </c>
      <c r="AJ1107" s="72" t="s">
        <v>765</v>
      </c>
      <c r="AK1107" s="72"/>
      <c r="AL1107" s="72" t="s">
        <v>773</v>
      </c>
      <c r="AM1107" s="72" t="s">
        <v>177</v>
      </c>
      <c r="AN1107" s="103">
        <f>M1091</f>
        <v>0</v>
      </c>
      <c r="AO1107" s="103">
        <f>S1091</f>
        <v>0</v>
      </c>
      <c r="AP1107" s="103">
        <f>Y1091</f>
        <v>0</v>
      </c>
    </row>
    <row r="1108" spans="1:42" s="103" customFormat="1" ht="15" customHeight="1">
      <c r="A1108" s="108"/>
      <c r="B1108" s="72"/>
      <c r="C1108" s="134" t="s">
        <v>26</v>
      </c>
      <c r="D1108" s="385" t="s">
        <v>327</v>
      </c>
      <c r="E1108" s="385"/>
      <c r="F1108" s="385"/>
      <c r="G1108" s="385"/>
      <c r="H1108" s="385"/>
      <c r="I1108" s="385"/>
      <c r="J1108" s="385"/>
      <c r="K1108" s="385"/>
      <c r="L1108" s="385"/>
      <c r="M1108" s="370"/>
      <c r="N1108" s="370"/>
      <c r="O1108" s="370"/>
      <c r="P1108" s="370"/>
      <c r="Q1108" s="370"/>
      <c r="R1108" s="370"/>
      <c r="S1108" s="370"/>
      <c r="T1108" s="370"/>
      <c r="U1108" s="370"/>
      <c r="V1108" s="370"/>
      <c r="W1108" s="370"/>
      <c r="X1108" s="370"/>
      <c r="Y1108" s="370"/>
      <c r="Z1108" s="370"/>
      <c r="AA1108" s="370"/>
      <c r="AB1108" s="370"/>
      <c r="AC1108" s="370"/>
      <c r="AD1108" s="370"/>
      <c r="AF1108" s="171"/>
      <c r="AG1108" s="72">
        <f>M1108</f>
        <v>0</v>
      </c>
      <c r="AH1108" s="72">
        <f>COUNTIF(S1108:AD1108,"NS")</f>
        <v>0</v>
      </c>
      <c r="AI1108" s="72">
        <f>SUM(S1108:AD1108)</f>
        <v>0</v>
      </c>
      <c r="AJ1108" s="72">
        <f>IF($AG$1106=216,0,IF(OR(AND(AG1108=0,AH1108&gt;0),AND(AG1108="NS",AI1108&gt;0),AND(AG1108="NS",AH1108=0,AI1108=0)),1,IF(OR(AND(AG1108&gt;0,AH1108=2),AND(AG1108="NS",AH1108=2),AND(AG1108="NS",AI1108=0,AH1108&gt;0),AG1108=AI1108),0,1)))</f>
        <v>0</v>
      </c>
      <c r="AK1108" s="72"/>
      <c r="AL1108" s="72"/>
      <c r="AM1108" s="72" t="s">
        <v>764</v>
      </c>
      <c r="AN1108" s="103">
        <f>SUM(M1108:R1119)</f>
        <v>0</v>
      </c>
      <c r="AO1108" s="103">
        <f>SUM(S1108:X1119)</f>
        <v>0</v>
      </c>
      <c r="AP1108" s="103">
        <f>SUM(Y1108:AD1119)</f>
        <v>0</v>
      </c>
    </row>
    <row r="1109" spans="1:42" s="103" customFormat="1" ht="15" customHeight="1">
      <c r="A1109" s="108"/>
      <c r="B1109" s="72"/>
      <c r="C1109" s="135" t="s">
        <v>27</v>
      </c>
      <c r="D1109" s="385" t="s">
        <v>328</v>
      </c>
      <c r="E1109" s="385"/>
      <c r="F1109" s="385"/>
      <c r="G1109" s="385"/>
      <c r="H1109" s="385"/>
      <c r="I1109" s="385"/>
      <c r="J1109" s="385"/>
      <c r="K1109" s="385"/>
      <c r="L1109" s="385"/>
      <c r="M1109" s="370"/>
      <c r="N1109" s="370"/>
      <c r="O1109" s="370"/>
      <c r="P1109" s="370"/>
      <c r="Q1109" s="370"/>
      <c r="R1109" s="370"/>
      <c r="S1109" s="370"/>
      <c r="T1109" s="370"/>
      <c r="U1109" s="370"/>
      <c r="V1109" s="370"/>
      <c r="W1109" s="370"/>
      <c r="X1109" s="370"/>
      <c r="Y1109" s="370"/>
      <c r="Z1109" s="370"/>
      <c r="AA1109" s="370"/>
      <c r="AB1109" s="370"/>
      <c r="AC1109" s="370"/>
      <c r="AD1109" s="370"/>
      <c r="AF1109" s="171"/>
      <c r="AG1109" s="72">
        <f t="shared" ref="AG1109:AG1119" si="93">M1109</f>
        <v>0</v>
      </c>
      <c r="AH1109" s="72">
        <f t="shared" ref="AH1109:AH1119" si="94">COUNTIF(S1109:AD1109,"NS")</f>
        <v>0</v>
      </c>
      <c r="AI1109" s="72">
        <f t="shared" ref="AI1109:AI1119" si="95">SUM(S1109:AD1109)</f>
        <v>0</v>
      </c>
      <c r="AJ1109" s="72">
        <f t="shared" ref="AJ1109:AJ1119" si="96">IF($AG$1106=216,0,IF(OR(AND(AG1109=0,AH1109&gt;0),AND(AG1109="NS",AI1109&gt;0),AND(AG1109="NS",AH1109=0,AI1109=0)),1,IF(OR(AND(AG1109&gt;0,AH1109=2),AND(AG1109="NS",AH1109=2),AND(AG1109="NS",AI1109=0,AH1109&gt;0),AG1109=AI1109),0,1)))</f>
        <v>0</v>
      </c>
      <c r="AK1109" s="72"/>
      <c r="AL1109" s="72"/>
      <c r="AM1109" s="72" t="s">
        <v>763</v>
      </c>
      <c r="AN1109" s="103">
        <f>COUNTIF(M1108:R1119,"NS")</f>
        <v>0</v>
      </c>
      <c r="AO1109" s="103">
        <f>COUNTIF(S1108:X1119,"NS")</f>
        <v>0</v>
      </c>
      <c r="AP1109" s="103">
        <f>COUNTIF(Y1108:AD1119,"NS")</f>
        <v>0</v>
      </c>
    </row>
    <row r="1110" spans="1:42" s="103" customFormat="1" ht="15" customHeight="1">
      <c r="A1110" s="108"/>
      <c r="B1110" s="72"/>
      <c r="C1110" s="135" t="s">
        <v>28</v>
      </c>
      <c r="D1110" s="385" t="s">
        <v>329</v>
      </c>
      <c r="E1110" s="385"/>
      <c r="F1110" s="385"/>
      <c r="G1110" s="385"/>
      <c r="H1110" s="385"/>
      <c r="I1110" s="385"/>
      <c r="J1110" s="385"/>
      <c r="K1110" s="385"/>
      <c r="L1110" s="385"/>
      <c r="M1110" s="370"/>
      <c r="N1110" s="370"/>
      <c r="O1110" s="370"/>
      <c r="P1110" s="370"/>
      <c r="Q1110" s="370"/>
      <c r="R1110" s="370"/>
      <c r="S1110" s="370"/>
      <c r="T1110" s="370"/>
      <c r="U1110" s="370"/>
      <c r="V1110" s="370"/>
      <c r="W1110" s="370"/>
      <c r="X1110" s="370"/>
      <c r="Y1110" s="370"/>
      <c r="Z1110" s="370"/>
      <c r="AA1110" s="370"/>
      <c r="AB1110" s="370"/>
      <c r="AC1110" s="370"/>
      <c r="AD1110" s="370"/>
      <c r="AF1110" s="171"/>
      <c r="AG1110" s="72">
        <f t="shared" si="93"/>
        <v>0</v>
      </c>
      <c r="AH1110" s="72">
        <f t="shared" si="94"/>
        <v>0</v>
      </c>
      <c r="AI1110" s="72">
        <f t="shared" si="95"/>
        <v>0</v>
      </c>
      <c r="AJ1110" s="72">
        <f t="shared" si="96"/>
        <v>0</v>
      </c>
      <c r="AK1110" s="72"/>
      <c r="AL1110" s="72"/>
      <c r="AM1110" s="72" t="s">
        <v>765</v>
      </c>
      <c r="AN1110" s="136">
        <f>IF($AG$1106=$AH$1106, 0, IF(OR(AND(AN1107 =0, AN1109 &gt;0), AND(AN1107 ="NS", AN1108&gt;0), AND(AN1107 ="NS", AN1108 =0, AN1109=0), AND(AN1107="NA", AN1108&lt;&gt;"NA"), AND(AN1107&lt;&gt;"NA", AN1108="NA")  ), 1, IF(OR(AND(AN1109&gt;=2, AN1108&lt;AN1107), AND(AN1107="NS", AN1108=0, AN1109&gt;0), AN1108&gt;=AN1107 ), 0, 1)))</f>
        <v>0</v>
      </c>
      <c r="AO1110" s="136">
        <f t="shared" ref="AO1110:AP1110" si="97">IF($AG$1106=$AH$1106, 0, IF(OR(AND(AO1107 =0, AO1109 &gt;0), AND(AO1107 ="NS", AO1108&gt;0), AND(AO1107 ="NS", AO1108 =0, AO1109=0), AND(AO1107="NA", AO1108&lt;&gt;"NA"), AND(AO1107&lt;&gt;"NA", AO1108="NA")  ), 1, IF(OR(AND(AO1109&gt;=2, AO1108&lt;AO1107), AND(AO1107="NS", AO1108=0, AO1109&gt;0), AO1108&gt;=AO1107 ), 0, 1)))</f>
        <v>0</v>
      </c>
      <c r="AP1110" s="136">
        <f t="shared" si="97"/>
        <v>0</v>
      </c>
    </row>
    <row r="1111" spans="1:42" s="103" customFormat="1" ht="15" customHeight="1">
      <c r="A1111" s="108"/>
      <c r="B1111" s="72"/>
      <c r="C1111" s="135" t="s">
        <v>29</v>
      </c>
      <c r="D1111" s="385" t="s">
        <v>330</v>
      </c>
      <c r="E1111" s="385"/>
      <c r="F1111" s="385"/>
      <c r="G1111" s="385"/>
      <c r="H1111" s="385"/>
      <c r="I1111" s="385"/>
      <c r="J1111" s="385"/>
      <c r="K1111" s="385"/>
      <c r="L1111" s="385"/>
      <c r="M1111" s="370"/>
      <c r="N1111" s="370"/>
      <c r="O1111" s="370"/>
      <c r="P1111" s="370"/>
      <c r="Q1111" s="370"/>
      <c r="R1111" s="370"/>
      <c r="S1111" s="370"/>
      <c r="T1111" s="370"/>
      <c r="U1111" s="370"/>
      <c r="V1111" s="370"/>
      <c r="W1111" s="370"/>
      <c r="X1111" s="370"/>
      <c r="Y1111" s="370"/>
      <c r="Z1111" s="370"/>
      <c r="AA1111" s="370"/>
      <c r="AB1111" s="370"/>
      <c r="AC1111" s="370"/>
      <c r="AD1111" s="370"/>
      <c r="AF1111" s="171"/>
      <c r="AG1111" s="72">
        <f t="shared" si="93"/>
        <v>0</v>
      </c>
      <c r="AH1111" s="72">
        <f t="shared" si="94"/>
        <v>0</v>
      </c>
      <c r="AI1111" s="72">
        <f t="shared" si="95"/>
        <v>0</v>
      </c>
      <c r="AJ1111" s="72">
        <f t="shared" si="96"/>
        <v>0</v>
      </c>
      <c r="AK1111" s="72"/>
      <c r="AL1111" s="72"/>
      <c r="AM1111" s="72"/>
      <c r="AP1111" s="115">
        <f>SUM(AN1110:AP1110)</f>
        <v>0</v>
      </c>
    </row>
    <row r="1112" spans="1:42" s="103" customFormat="1" ht="15" customHeight="1">
      <c r="A1112" s="108"/>
      <c r="B1112" s="72"/>
      <c r="C1112" s="135" t="s">
        <v>30</v>
      </c>
      <c r="D1112" s="385" t="s">
        <v>331</v>
      </c>
      <c r="E1112" s="385"/>
      <c r="F1112" s="385"/>
      <c r="G1112" s="385"/>
      <c r="H1112" s="385"/>
      <c r="I1112" s="385"/>
      <c r="J1112" s="385"/>
      <c r="K1112" s="385"/>
      <c r="L1112" s="385"/>
      <c r="M1112" s="370"/>
      <c r="N1112" s="370"/>
      <c r="O1112" s="370"/>
      <c r="P1112" s="370"/>
      <c r="Q1112" s="370"/>
      <c r="R1112" s="370"/>
      <c r="S1112" s="370"/>
      <c r="T1112" s="370"/>
      <c r="U1112" s="370"/>
      <c r="V1112" s="370"/>
      <c r="W1112" s="370"/>
      <c r="X1112" s="370"/>
      <c r="Y1112" s="370"/>
      <c r="Z1112" s="370"/>
      <c r="AA1112" s="370"/>
      <c r="AB1112" s="370"/>
      <c r="AC1112" s="370"/>
      <c r="AD1112" s="370"/>
      <c r="AF1112" s="171"/>
      <c r="AG1112" s="72">
        <f t="shared" si="93"/>
        <v>0</v>
      </c>
      <c r="AH1112" s="72">
        <f t="shared" si="94"/>
        <v>0</v>
      </c>
      <c r="AI1112" s="72">
        <f t="shared" si="95"/>
        <v>0</v>
      </c>
      <c r="AJ1112" s="72">
        <f t="shared" si="96"/>
        <v>0</v>
      </c>
      <c r="AK1112" s="72"/>
      <c r="AL1112" s="72"/>
      <c r="AM1112" s="72"/>
    </row>
    <row r="1113" spans="1:42" s="103" customFormat="1" ht="15" customHeight="1">
      <c r="A1113" s="108"/>
      <c r="B1113" s="72"/>
      <c r="C1113" s="135" t="s">
        <v>31</v>
      </c>
      <c r="D1113" s="385" t="s">
        <v>332</v>
      </c>
      <c r="E1113" s="385"/>
      <c r="F1113" s="385"/>
      <c r="G1113" s="385"/>
      <c r="H1113" s="385"/>
      <c r="I1113" s="385"/>
      <c r="J1113" s="385"/>
      <c r="K1113" s="385"/>
      <c r="L1113" s="385"/>
      <c r="M1113" s="370"/>
      <c r="N1113" s="370"/>
      <c r="O1113" s="370"/>
      <c r="P1113" s="370"/>
      <c r="Q1113" s="370"/>
      <c r="R1113" s="370"/>
      <c r="S1113" s="370"/>
      <c r="T1113" s="370"/>
      <c r="U1113" s="370"/>
      <c r="V1113" s="370"/>
      <c r="W1113" s="370"/>
      <c r="X1113" s="370"/>
      <c r="Y1113" s="370"/>
      <c r="Z1113" s="370"/>
      <c r="AA1113" s="370"/>
      <c r="AB1113" s="370"/>
      <c r="AC1113" s="370"/>
      <c r="AD1113" s="370"/>
      <c r="AF1113" s="171"/>
      <c r="AG1113" s="72">
        <f t="shared" si="93"/>
        <v>0</v>
      </c>
      <c r="AH1113" s="72">
        <f t="shared" si="94"/>
        <v>0</v>
      </c>
      <c r="AI1113" s="72">
        <f t="shared" si="95"/>
        <v>0</v>
      </c>
      <c r="AJ1113" s="72">
        <f t="shared" si="96"/>
        <v>0</v>
      </c>
      <c r="AK1113" s="72"/>
      <c r="AL1113" s="72"/>
      <c r="AM1113" s="72"/>
    </row>
    <row r="1114" spans="1:42" s="103" customFormat="1" ht="24" customHeight="1">
      <c r="A1114" s="108"/>
      <c r="B1114" s="72"/>
      <c r="C1114" s="135" t="s">
        <v>32</v>
      </c>
      <c r="D1114" s="385" t="s">
        <v>333</v>
      </c>
      <c r="E1114" s="385"/>
      <c r="F1114" s="385"/>
      <c r="G1114" s="385"/>
      <c r="H1114" s="385"/>
      <c r="I1114" s="385"/>
      <c r="J1114" s="385"/>
      <c r="K1114" s="385"/>
      <c r="L1114" s="385"/>
      <c r="M1114" s="370"/>
      <c r="N1114" s="370"/>
      <c r="O1114" s="370"/>
      <c r="P1114" s="370"/>
      <c r="Q1114" s="370"/>
      <c r="R1114" s="370"/>
      <c r="S1114" s="370"/>
      <c r="T1114" s="370"/>
      <c r="U1114" s="370"/>
      <c r="V1114" s="370"/>
      <c r="W1114" s="370"/>
      <c r="X1114" s="370"/>
      <c r="Y1114" s="370"/>
      <c r="Z1114" s="370"/>
      <c r="AA1114" s="370"/>
      <c r="AB1114" s="370"/>
      <c r="AC1114" s="370"/>
      <c r="AD1114" s="370"/>
      <c r="AF1114" s="171"/>
      <c r="AG1114" s="72">
        <f t="shared" si="93"/>
        <v>0</v>
      </c>
      <c r="AH1114" s="72">
        <f t="shared" si="94"/>
        <v>0</v>
      </c>
      <c r="AI1114" s="72">
        <f t="shared" si="95"/>
        <v>0</v>
      </c>
      <c r="AJ1114" s="72">
        <f t="shared" si="96"/>
        <v>0</v>
      </c>
      <c r="AK1114" s="72"/>
      <c r="AL1114" s="72"/>
      <c r="AM1114" s="72"/>
    </row>
    <row r="1115" spans="1:42" s="103" customFormat="1" ht="24" customHeight="1">
      <c r="A1115" s="108"/>
      <c r="B1115" s="72"/>
      <c r="C1115" s="135" t="s">
        <v>33</v>
      </c>
      <c r="D1115" s="385" t="s">
        <v>334</v>
      </c>
      <c r="E1115" s="385"/>
      <c r="F1115" s="385"/>
      <c r="G1115" s="385"/>
      <c r="H1115" s="385"/>
      <c r="I1115" s="385"/>
      <c r="J1115" s="385"/>
      <c r="K1115" s="385"/>
      <c r="L1115" s="385"/>
      <c r="M1115" s="370"/>
      <c r="N1115" s="370"/>
      <c r="O1115" s="370"/>
      <c r="P1115" s="370"/>
      <c r="Q1115" s="370"/>
      <c r="R1115" s="370"/>
      <c r="S1115" s="370"/>
      <c r="T1115" s="370"/>
      <c r="U1115" s="370"/>
      <c r="V1115" s="370"/>
      <c r="W1115" s="370"/>
      <c r="X1115" s="370"/>
      <c r="Y1115" s="370"/>
      <c r="Z1115" s="370"/>
      <c r="AA1115" s="370"/>
      <c r="AB1115" s="370"/>
      <c r="AC1115" s="370"/>
      <c r="AD1115" s="370"/>
      <c r="AF1115" s="171"/>
      <c r="AG1115" s="72">
        <f t="shared" si="93"/>
        <v>0</v>
      </c>
      <c r="AH1115" s="72">
        <f t="shared" si="94"/>
        <v>0</v>
      </c>
      <c r="AI1115" s="72">
        <f t="shared" si="95"/>
        <v>0</v>
      </c>
      <c r="AJ1115" s="72">
        <f t="shared" si="96"/>
        <v>0</v>
      </c>
      <c r="AK1115" s="72"/>
      <c r="AL1115" s="72"/>
      <c r="AM1115" s="72"/>
    </row>
    <row r="1116" spans="1:42" s="103" customFormat="1" ht="15" customHeight="1">
      <c r="A1116" s="108"/>
      <c r="B1116" s="72"/>
      <c r="C1116" s="135" t="s">
        <v>34</v>
      </c>
      <c r="D1116" s="385" t="s">
        <v>335</v>
      </c>
      <c r="E1116" s="385"/>
      <c r="F1116" s="385"/>
      <c r="G1116" s="385"/>
      <c r="H1116" s="385"/>
      <c r="I1116" s="385"/>
      <c r="J1116" s="385"/>
      <c r="K1116" s="385"/>
      <c r="L1116" s="385"/>
      <c r="M1116" s="370"/>
      <c r="N1116" s="370"/>
      <c r="O1116" s="370"/>
      <c r="P1116" s="370"/>
      <c r="Q1116" s="370"/>
      <c r="R1116" s="370"/>
      <c r="S1116" s="370"/>
      <c r="T1116" s="370"/>
      <c r="U1116" s="370"/>
      <c r="V1116" s="370"/>
      <c r="W1116" s="370"/>
      <c r="X1116" s="370"/>
      <c r="Y1116" s="370"/>
      <c r="Z1116" s="370"/>
      <c r="AA1116" s="370"/>
      <c r="AB1116" s="370"/>
      <c r="AC1116" s="370"/>
      <c r="AD1116" s="370"/>
      <c r="AF1116" s="171"/>
      <c r="AG1116" s="72">
        <f t="shared" si="93"/>
        <v>0</v>
      </c>
      <c r="AH1116" s="72">
        <f t="shared" si="94"/>
        <v>0</v>
      </c>
      <c r="AI1116" s="72">
        <f t="shared" si="95"/>
        <v>0</v>
      </c>
      <c r="AJ1116" s="72">
        <f t="shared" si="96"/>
        <v>0</v>
      </c>
      <c r="AK1116" s="72"/>
      <c r="AL1116" s="72"/>
      <c r="AM1116" s="72"/>
    </row>
    <row r="1117" spans="1:42" s="103" customFormat="1" ht="15" customHeight="1">
      <c r="A1117" s="108"/>
      <c r="B1117" s="72"/>
      <c r="C1117" s="135" t="s">
        <v>35</v>
      </c>
      <c r="D1117" s="385" t="s">
        <v>336</v>
      </c>
      <c r="E1117" s="385"/>
      <c r="F1117" s="385"/>
      <c r="G1117" s="385"/>
      <c r="H1117" s="385"/>
      <c r="I1117" s="385"/>
      <c r="J1117" s="385"/>
      <c r="K1117" s="385"/>
      <c r="L1117" s="385"/>
      <c r="M1117" s="370"/>
      <c r="N1117" s="370"/>
      <c r="O1117" s="370"/>
      <c r="P1117" s="370"/>
      <c r="Q1117" s="370"/>
      <c r="R1117" s="370"/>
      <c r="S1117" s="370"/>
      <c r="T1117" s="370"/>
      <c r="U1117" s="370"/>
      <c r="V1117" s="370"/>
      <c r="W1117" s="370"/>
      <c r="X1117" s="370"/>
      <c r="Y1117" s="370"/>
      <c r="Z1117" s="370"/>
      <c r="AA1117" s="370"/>
      <c r="AB1117" s="370"/>
      <c r="AC1117" s="370"/>
      <c r="AD1117" s="370"/>
      <c r="AF1117" s="171"/>
      <c r="AG1117" s="72">
        <f t="shared" si="93"/>
        <v>0</v>
      </c>
      <c r="AH1117" s="72">
        <f t="shared" si="94"/>
        <v>0</v>
      </c>
      <c r="AI1117" s="72">
        <f t="shared" si="95"/>
        <v>0</v>
      </c>
      <c r="AJ1117" s="72">
        <f t="shared" si="96"/>
        <v>0</v>
      </c>
      <c r="AK1117" s="72"/>
      <c r="AL1117" s="72"/>
      <c r="AM1117" s="72"/>
    </row>
    <row r="1118" spans="1:42" s="103" customFormat="1" ht="15" customHeight="1">
      <c r="A1118" s="108"/>
      <c r="B1118" s="72"/>
      <c r="C1118" s="135" t="s">
        <v>36</v>
      </c>
      <c r="D1118" s="385" t="s">
        <v>337</v>
      </c>
      <c r="E1118" s="385"/>
      <c r="F1118" s="385"/>
      <c r="G1118" s="385"/>
      <c r="H1118" s="385"/>
      <c r="I1118" s="385"/>
      <c r="J1118" s="385"/>
      <c r="K1118" s="385"/>
      <c r="L1118" s="385"/>
      <c r="M1118" s="370"/>
      <c r="N1118" s="370"/>
      <c r="O1118" s="370"/>
      <c r="P1118" s="370"/>
      <c r="Q1118" s="370"/>
      <c r="R1118" s="370"/>
      <c r="S1118" s="370"/>
      <c r="T1118" s="370"/>
      <c r="U1118" s="370"/>
      <c r="V1118" s="370"/>
      <c r="W1118" s="370"/>
      <c r="X1118" s="370"/>
      <c r="Y1118" s="370"/>
      <c r="Z1118" s="370"/>
      <c r="AA1118" s="370"/>
      <c r="AB1118" s="370"/>
      <c r="AC1118" s="370"/>
      <c r="AD1118" s="370"/>
      <c r="AF1118" s="171"/>
      <c r="AG1118" s="72">
        <f t="shared" si="93"/>
        <v>0</v>
      </c>
      <c r="AH1118" s="72">
        <f t="shared" si="94"/>
        <v>0</v>
      </c>
      <c r="AI1118" s="72">
        <f t="shared" si="95"/>
        <v>0</v>
      </c>
      <c r="AJ1118" s="72">
        <f>IF($AG$1106=216,0,IF(OR(AND(AG1118=0,AH1118&gt;0),AND(AG1118="NS",AI1118&gt;0),AND(AG1118="NS",AH1118=0,AI1118=0)),1,IF(OR(AND(AG1118&gt;0,AH1118=2),AND(AG1118="NS",AH1118=2),AND(AG1118="NS",AI1118=0,AH1118&gt;0),AG1118=AI1118,COUNTIF(M1118:AD1118, "NA")=3),0,1)))</f>
        <v>0</v>
      </c>
      <c r="AK1118" s="72"/>
      <c r="AL1118" s="72">
        <f>IF(M1118="",0,IF(M1118="NA",0,IF(AND(SUM(M1118:AD1118)&gt;=0,F1122=""),1,0)))</f>
        <v>0</v>
      </c>
      <c r="AM1118" s="72"/>
    </row>
    <row r="1119" spans="1:42" s="103" customFormat="1" ht="15" customHeight="1">
      <c r="A1119" s="108"/>
      <c r="B1119" s="72"/>
      <c r="C1119" s="135" t="s">
        <v>37</v>
      </c>
      <c r="D1119" s="385" t="s">
        <v>313</v>
      </c>
      <c r="E1119" s="385"/>
      <c r="F1119" s="385"/>
      <c r="G1119" s="385"/>
      <c r="H1119" s="385"/>
      <c r="I1119" s="385"/>
      <c r="J1119" s="385"/>
      <c r="K1119" s="385"/>
      <c r="L1119" s="385"/>
      <c r="M1119" s="370"/>
      <c r="N1119" s="370"/>
      <c r="O1119" s="370"/>
      <c r="P1119" s="370"/>
      <c r="Q1119" s="370"/>
      <c r="R1119" s="370"/>
      <c r="S1119" s="370"/>
      <c r="T1119" s="370"/>
      <c r="U1119" s="370"/>
      <c r="V1119" s="370"/>
      <c r="W1119" s="370"/>
      <c r="X1119" s="370"/>
      <c r="Y1119" s="370"/>
      <c r="Z1119" s="370"/>
      <c r="AA1119" s="370"/>
      <c r="AB1119" s="370"/>
      <c r="AC1119" s="370"/>
      <c r="AD1119" s="370"/>
      <c r="AF1119" s="171"/>
      <c r="AG1119" s="72">
        <f t="shared" si="93"/>
        <v>0</v>
      </c>
      <c r="AH1119" s="72">
        <f t="shared" si="94"/>
        <v>0</v>
      </c>
      <c r="AI1119" s="72">
        <f t="shared" si="95"/>
        <v>0</v>
      </c>
      <c r="AJ1119" s="72">
        <f t="shared" si="96"/>
        <v>0</v>
      </c>
      <c r="AK1119" s="72"/>
      <c r="AL1119" s="72"/>
      <c r="AM1119" s="72"/>
    </row>
    <row r="1120" spans="1:42" s="103" customFormat="1" ht="15" customHeight="1">
      <c r="A1120" s="108"/>
      <c r="B1120" s="72"/>
      <c r="C1120" s="72"/>
      <c r="D1120" s="72"/>
      <c r="E1120" s="72"/>
      <c r="F1120" s="72"/>
      <c r="G1120" s="72"/>
      <c r="H1120" s="72"/>
      <c r="I1120" s="72"/>
      <c r="J1120" s="72"/>
      <c r="K1120" s="72"/>
      <c r="L1120" s="131" t="s">
        <v>181</v>
      </c>
      <c r="M1120" s="312">
        <f>IF(AND(SUM(M1108:R1119)=0,COUNTIF(M1108:R1119,"NS")&gt;0),"NS",
IF(AND(SUM(M1108:R1119)=0,COUNTIF(M1108:R1119,0)&gt;0),0,
IF(AND(SUM(M1108:R1119)=0,COUNTIF(M1108:R1119,"NA")&gt;0),"NA",
SUM(M1108:R1119))))</f>
        <v>0</v>
      </c>
      <c r="N1120" s="312"/>
      <c r="O1120" s="312"/>
      <c r="P1120" s="312"/>
      <c r="Q1120" s="312"/>
      <c r="R1120" s="312"/>
      <c r="S1120" s="312">
        <f>IF(AND(SUM(S1108:X1119)=0,COUNTIF(S1108:X1119,"NS")&gt;0),"NS",
IF(AND(SUM(S1108:X1119)=0,COUNTIF(S1108:X1119,0)&gt;0),0,
IF(AND(SUM(S1108:X1119)=0,COUNTIF(S1108:X1119,"NA")&gt;0),"NA",
SUM(S1108:X1119))))</f>
        <v>0</v>
      </c>
      <c r="T1120" s="312"/>
      <c r="U1120" s="312"/>
      <c r="V1120" s="312"/>
      <c r="W1120" s="312"/>
      <c r="X1120" s="312"/>
      <c r="Y1120" s="312">
        <f>IF(AND(SUM(Y1108:AD1119)=0,COUNTIF(Y1108:AD1119,"NS")&gt;0),"NS",
IF(AND(SUM(Y1108:AD1119)=0,COUNTIF(Y1108:AD1119,0)&gt;0),0,
IF(AND(SUM(Y1108:AD1119)=0,COUNTIF(Y1108:AD1119,"NA")&gt;0),"NA",
SUM(Y1108:AD1119))))</f>
        <v>0</v>
      </c>
      <c r="Z1120" s="312"/>
      <c r="AA1120" s="312"/>
      <c r="AB1120" s="312"/>
      <c r="AC1120" s="312"/>
      <c r="AD1120" s="312"/>
      <c r="AF1120" s="171"/>
      <c r="AG1120" s="72"/>
      <c r="AH1120" s="72"/>
      <c r="AI1120" s="72"/>
      <c r="AJ1120" s="126">
        <f>SUM(AJ1108:AJ1119)</f>
        <v>0</v>
      </c>
      <c r="AK1120" s="72"/>
      <c r="AL1120" s="126">
        <f>SUM(AL1108:AL1119)</f>
        <v>0</v>
      </c>
      <c r="AM1120" s="72"/>
    </row>
    <row r="1121" spans="1:39" s="103" customFormat="1" ht="15" customHeight="1">
      <c r="A1121" s="108"/>
      <c r="B1121" s="72"/>
      <c r="C1121" s="72"/>
      <c r="D1121" s="72"/>
      <c r="E1121" s="72"/>
      <c r="F1121" s="72"/>
      <c r="G1121" s="72"/>
      <c r="H1121" s="72"/>
      <c r="I1121" s="72"/>
      <c r="J1121" s="72"/>
      <c r="K1121" s="72"/>
      <c r="L1121" s="72"/>
      <c r="M1121" s="72"/>
      <c r="N1121" s="72"/>
      <c r="O1121" s="72"/>
      <c r="P1121" s="72"/>
      <c r="Q1121" s="72"/>
      <c r="R1121" s="72"/>
      <c r="S1121" s="72"/>
      <c r="T1121" s="72"/>
      <c r="U1121" s="72"/>
      <c r="V1121" s="72"/>
      <c r="W1121" s="72"/>
      <c r="X1121" s="72"/>
      <c r="Y1121" s="72"/>
      <c r="Z1121" s="72"/>
      <c r="AA1121" s="72"/>
      <c r="AB1121" s="72"/>
      <c r="AC1121" s="72"/>
      <c r="AD1121" s="72"/>
      <c r="AF1121" s="171"/>
      <c r="AG1121" s="72"/>
      <c r="AH1121" s="72"/>
      <c r="AI1121" s="72"/>
      <c r="AJ1121" s="72"/>
      <c r="AK1121" s="72"/>
      <c r="AL1121" s="72"/>
      <c r="AM1121" s="72"/>
    </row>
    <row r="1122" spans="1:39" s="84" customFormat="1" ht="45" customHeight="1">
      <c r="A1122" s="93"/>
      <c r="C1122" s="337" t="s">
        <v>338</v>
      </c>
      <c r="D1122" s="337"/>
      <c r="E1122" s="337"/>
      <c r="F1122" s="370"/>
      <c r="G1122" s="370"/>
      <c r="H1122" s="370"/>
      <c r="I1122" s="370"/>
      <c r="J1122" s="370"/>
      <c r="K1122" s="370"/>
      <c r="L1122" s="370"/>
      <c r="M1122" s="370"/>
      <c r="N1122" s="370"/>
      <c r="O1122" s="370"/>
      <c r="P1122" s="370"/>
      <c r="Q1122" s="370"/>
      <c r="R1122" s="370"/>
      <c r="S1122" s="370"/>
      <c r="T1122" s="370"/>
      <c r="U1122" s="370"/>
      <c r="V1122" s="370"/>
      <c r="W1122" s="370"/>
      <c r="X1122" s="370"/>
      <c r="Y1122" s="370"/>
      <c r="Z1122" s="370"/>
      <c r="AA1122" s="370"/>
      <c r="AB1122" s="370"/>
      <c r="AC1122" s="370"/>
      <c r="AD1122" s="370"/>
      <c r="AF1122" s="171"/>
      <c r="AG1122" s="72"/>
      <c r="AH1122" s="72"/>
      <c r="AI1122" s="72"/>
      <c r="AJ1122" s="72"/>
      <c r="AK1122" s="72"/>
      <c r="AL1122" s="72"/>
      <c r="AM1122" s="72"/>
    </row>
    <row r="1123" spans="1:39" s="103" customFormat="1" ht="15" customHeight="1">
      <c r="A1123" s="93"/>
      <c r="B1123" s="84"/>
      <c r="C1123" s="84"/>
      <c r="D1123" s="84"/>
      <c r="E1123" s="84"/>
      <c r="F1123" s="84"/>
      <c r="G1123" s="84"/>
      <c r="H1123" s="84"/>
      <c r="I1123" s="84"/>
      <c r="J1123" s="84"/>
      <c r="K1123" s="84"/>
      <c r="L1123" s="84"/>
      <c r="M1123" s="84"/>
      <c r="N1123" s="84"/>
      <c r="O1123" s="84"/>
      <c r="P1123" s="84"/>
      <c r="Q1123" s="84"/>
      <c r="R1123" s="84"/>
      <c r="S1123" s="84"/>
      <c r="T1123" s="84"/>
      <c r="U1123" s="84"/>
      <c r="V1123" s="84"/>
      <c r="W1123" s="84"/>
      <c r="X1123" s="84"/>
      <c r="Y1123" s="84"/>
      <c r="Z1123" s="84"/>
      <c r="AA1123" s="84"/>
      <c r="AB1123" s="84"/>
      <c r="AC1123" s="84"/>
      <c r="AD1123" s="84"/>
      <c r="AF1123" s="171"/>
      <c r="AG1123" s="72"/>
      <c r="AH1123" s="72"/>
      <c r="AI1123" s="72"/>
      <c r="AJ1123" s="72"/>
      <c r="AK1123" s="72"/>
      <c r="AL1123" s="72"/>
      <c r="AM1123" s="72"/>
    </row>
    <row r="1124" spans="1:39" s="103" customFormat="1" ht="24" customHeight="1">
      <c r="A1124" s="108"/>
      <c r="B1124" s="72"/>
      <c r="C1124" s="285" t="s">
        <v>17</v>
      </c>
      <c r="D1124" s="285"/>
      <c r="E1124" s="285"/>
      <c r="F1124" s="285"/>
      <c r="G1124" s="285"/>
      <c r="H1124" s="285"/>
      <c r="I1124" s="285"/>
      <c r="J1124" s="285"/>
      <c r="K1124" s="285"/>
      <c r="L1124" s="285"/>
      <c r="M1124" s="285"/>
      <c r="N1124" s="285"/>
      <c r="O1124" s="285"/>
      <c r="P1124" s="285"/>
      <c r="Q1124" s="285"/>
      <c r="R1124" s="285"/>
      <c r="S1124" s="285"/>
      <c r="T1124" s="285"/>
      <c r="U1124" s="285"/>
      <c r="V1124" s="285"/>
      <c r="W1124" s="285"/>
      <c r="X1124" s="285"/>
      <c r="Y1124" s="285"/>
      <c r="Z1124" s="285"/>
      <c r="AA1124" s="285"/>
      <c r="AB1124" s="285"/>
      <c r="AC1124" s="285"/>
      <c r="AD1124" s="285"/>
      <c r="AF1124" s="171"/>
      <c r="AG1124" s="72"/>
      <c r="AH1124" s="72"/>
      <c r="AI1124" s="72"/>
      <c r="AJ1124" s="72"/>
      <c r="AK1124" s="72"/>
      <c r="AL1124" s="72"/>
      <c r="AM1124" s="72"/>
    </row>
    <row r="1125" spans="1:39" s="103" customFormat="1" ht="60" customHeight="1">
      <c r="A1125" s="108"/>
      <c r="B1125" s="72"/>
      <c r="C1125" s="339"/>
      <c r="D1125" s="339"/>
      <c r="E1125" s="339"/>
      <c r="F1125" s="339"/>
      <c r="G1125" s="339"/>
      <c r="H1125" s="339"/>
      <c r="I1125" s="339"/>
      <c r="J1125" s="339"/>
      <c r="K1125" s="339"/>
      <c r="L1125" s="339"/>
      <c r="M1125" s="339"/>
      <c r="N1125" s="339"/>
      <c r="O1125" s="339"/>
      <c r="P1125" s="339"/>
      <c r="Q1125" s="339"/>
      <c r="R1125" s="339"/>
      <c r="S1125" s="339"/>
      <c r="T1125" s="339"/>
      <c r="U1125" s="339"/>
      <c r="V1125" s="339"/>
      <c r="W1125" s="339"/>
      <c r="X1125" s="339"/>
      <c r="Y1125" s="339"/>
      <c r="Z1125" s="339"/>
      <c r="AA1125" s="339"/>
      <c r="AB1125" s="339"/>
      <c r="AC1125" s="339"/>
      <c r="AD1125" s="339"/>
      <c r="AF1125" s="171"/>
      <c r="AG1125" s="72"/>
      <c r="AH1125" s="72"/>
      <c r="AI1125" s="72"/>
      <c r="AJ1125" s="72"/>
      <c r="AK1125" s="72"/>
      <c r="AL1125" s="72"/>
      <c r="AM1125" s="72"/>
    </row>
    <row r="1126" spans="1:39" ht="15" customHeight="1"/>
    <row r="1127" spans="1:39" ht="15" customHeight="1">
      <c r="B1127" s="338" t="str">
        <f>IF(AJ1120=0,"","Error: Verificar sumas por fila.")</f>
        <v/>
      </c>
      <c r="C1127" s="338"/>
      <c r="D1127" s="338"/>
      <c r="E1127" s="338"/>
      <c r="F1127" s="338"/>
      <c r="G1127" s="338"/>
      <c r="H1127" s="338"/>
      <c r="I1127" s="338"/>
      <c r="J1127" s="338"/>
      <c r="K1127" s="338"/>
      <c r="L1127" s="338"/>
      <c r="M1127" s="338"/>
      <c r="N1127" s="338"/>
      <c r="O1127" s="338"/>
      <c r="P1127" s="338"/>
      <c r="Q1127" s="338"/>
      <c r="R1127" s="338"/>
      <c r="S1127" s="338"/>
      <c r="T1127" s="338"/>
      <c r="U1127" s="338"/>
      <c r="V1127" s="338"/>
      <c r="W1127" s="338"/>
      <c r="X1127" s="338"/>
      <c r="Y1127" s="338"/>
      <c r="Z1127" s="338"/>
      <c r="AA1127" s="338"/>
      <c r="AB1127" s="338"/>
      <c r="AC1127" s="338"/>
      <c r="AD1127" s="338"/>
    </row>
    <row r="1128" spans="1:39" ht="15" customHeight="1">
      <c r="B1128" s="338" t="str">
        <f>IF(AP1111=0,"","Error: Verificar la consistencia con la pregunta 46.")</f>
        <v/>
      </c>
      <c r="C1128" s="338"/>
      <c r="D1128" s="338"/>
      <c r="E1128" s="338"/>
      <c r="F1128" s="338"/>
      <c r="G1128" s="338"/>
      <c r="H1128" s="338"/>
      <c r="I1128" s="338"/>
      <c r="J1128" s="338"/>
      <c r="K1128" s="338"/>
      <c r="L1128" s="338"/>
      <c r="M1128" s="338"/>
      <c r="N1128" s="338"/>
      <c r="O1128" s="338"/>
      <c r="P1128" s="338"/>
      <c r="Q1128" s="338"/>
      <c r="R1128" s="338"/>
      <c r="S1128" s="338"/>
      <c r="T1128" s="338"/>
      <c r="U1128" s="338"/>
      <c r="V1128" s="338"/>
      <c r="W1128" s="338"/>
      <c r="X1128" s="338"/>
      <c r="Y1128" s="338"/>
      <c r="Z1128" s="338"/>
      <c r="AA1128" s="338"/>
      <c r="AB1128" s="338"/>
      <c r="AC1128" s="338"/>
      <c r="AD1128" s="338"/>
    </row>
    <row r="1129" spans="1:39" ht="15" customHeight="1">
      <c r="B1129" s="338" t="str">
        <f>IF(AL1120=0,"","Error: Debe especificar el otro oficio.")</f>
        <v/>
      </c>
      <c r="C1129" s="338"/>
      <c r="D1129" s="338"/>
      <c r="E1129" s="338"/>
      <c r="F1129" s="338"/>
      <c r="G1129" s="338"/>
      <c r="H1129" s="338"/>
      <c r="I1129" s="338"/>
      <c r="J1129" s="338"/>
      <c r="K1129" s="338"/>
      <c r="L1129" s="338"/>
      <c r="M1129" s="338"/>
      <c r="N1129" s="338"/>
      <c r="O1129" s="338"/>
      <c r="P1129" s="338"/>
      <c r="Q1129" s="338"/>
      <c r="R1129" s="338"/>
      <c r="S1129" s="338"/>
      <c r="T1129" s="338"/>
      <c r="U1129" s="338"/>
      <c r="V1129" s="338"/>
      <c r="W1129" s="338"/>
      <c r="X1129" s="338"/>
      <c r="Y1129" s="338"/>
      <c r="Z1129" s="338"/>
      <c r="AA1129" s="338"/>
      <c r="AB1129" s="338"/>
      <c r="AC1129" s="338"/>
      <c r="AD1129" s="338"/>
    </row>
    <row r="1130" spans="1:39" ht="15" customHeight="1">
      <c r="B1130" s="279" t="str">
        <f>IF(OR(AG1106=AH1106,AG1106=AI1106),"","Error: Debe completar toda la información requerida.")</f>
        <v/>
      </c>
      <c r="C1130" s="279"/>
      <c r="D1130" s="279"/>
      <c r="E1130" s="279"/>
      <c r="F1130" s="279"/>
      <c r="G1130" s="279"/>
      <c r="H1130" s="279"/>
      <c r="I1130" s="279"/>
      <c r="J1130" s="279"/>
      <c r="K1130" s="279"/>
      <c r="L1130" s="279"/>
      <c r="M1130" s="279"/>
      <c r="N1130" s="279"/>
      <c r="O1130" s="279"/>
      <c r="P1130" s="279"/>
      <c r="Q1130" s="279"/>
      <c r="R1130" s="279"/>
      <c r="S1130" s="279"/>
      <c r="T1130" s="279"/>
      <c r="U1130" s="279"/>
      <c r="V1130" s="279"/>
      <c r="W1130" s="279"/>
      <c r="X1130" s="279"/>
      <c r="Y1130" s="279"/>
      <c r="Z1130" s="279"/>
      <c r="AA1130" s="279"/>
      <c r="AB1130" s="279"/>
      <c r="AC1130" s="279"/>
      <c r="AD1130" s="279"/>
    </row>
    <row r="1131" spans="1:39" ht="15" customHeight="1"/>
  </sheetData>
  <sheetProtection algorithmName="SHA-512" hashValue="InizO25UOxC0otjObXMe+1WWF2uO6Mr3Tms2tQEpcXabh+cd+1RscvCczhP62jevLYxAfuLCbCydhYUM+GCYww==" saltValue="/9mlB1Sy/UQQh3HZz2LYYA==" spinCount="100000" sheet="1" objects="1" scenarios="1"/>
  <mergeCells count="1530">
    <mergeCell ref="B1129:AD1129"/>
    <mergeCell ref="B1130:AD1130"/>
    <mergeCell ref="B991:AD991"/>
    <mergeCell ref="B992:AD992"/>
    <mergeCell ref="B993:AD993"/>
    <mergeCell ref="B1016:AD1016"/>
    <mergeCell ref="B1017:AD1017"/>
    <mergeCell ref="B1018:AD1018"/>
    <mergeCell ref="B1019:AD1019"/>
    <mergeCell ref="B1033:AD1033"/>
    <mergeCell ref="B1034:AD1034"/>
    <mergeCell ref="B1079:AD1079"/>
    <mergeCell ref="B1080:AD1080"/>
    <mergeCell ref="B1081:AD1081"/>
    <mergeCell ref="B1082:AD1082"/>
    <mergeCell ref="B1096:AD1096"/>
    <mergeCell ref="B1097:AD1097"/>
    <mergeCell ref="B1127:AD1127"/>
    <mergeCell ref="B1128:AD1128"/>
    <mergeCell ref="D1112:L1112"/>
    <mergeCell ref="M1112:R1112"/>
    <mergeCell ref="S1112:X1112"/>
    <mergeCell ref="Y1112:AD1112"/>
    <mergeCell ref="D1113:L1113"/>
    <mergeCell ref="M1113:R1113"/>
    <mergeCell ref="S1113:X1113"/>
    <mergeCell ref="Y1113:AD1113"/>
    <mergeCell ref="D1110:L1110"/>
    <mergeCell ref="M1110:R1110"/>
    <mergeCell ref="S1110:X1110"/>
    <mergeCell ref="Y1110:AD1110"/>
    <mergeCell ref="D1111:L1111"/>
    <mergeCell ref="B940:AD940"/>
    <mergeCell ref="B941:AD941"/>
    <mergeCell ref="B942:AD942"/>
    <mergeCell ref="B964:AD964"/>
    <mergeCell ref="B965:AD965"/>
    <mergeCell ref="B966:AD966"/>
    <mergeCell ref="B967:AD967"/>
    <mergeCell ref="B990:AD990"/>
    <mergeCell ref="D981:L981"/>
    <mergeCell ref="M981:R981"/>
    <mergeCell ref="S981:X981"/>
    <mergeCell ref="Y981:AD981"/>
    <mergeCell ref="D982:L982"/>
    <mergeCell ref="M982:R982"/>
    <mergeCell ref="S982:X982"/>
    <mergeCell ref="Y982:AD982"/>
    <mergeCell ref="D979:L979"/>
    <mergeCell ref="M979:R979"/>
    <mergeCell ref="S979:X979"/>
    <mergeCell ref="Y979:AD979"/>
    <mergeCell ref="D980:L980"/>
    <mergeCell ref="M980:R980"/>
    <mergeCell ref="S980:X980"/>
    <mergeCell ref="Y980:AD980"/>
    <mergeCell ref="D977:L977"/>
    <mergeCell ref="M977:R977"/>
    <mergeCell ref="S977:X977"/>
    <mergeCell ref="Y977:AD977"/>
    <mergeCell ref="D978:L978"/>
    <mergeCell ref="M978:R978"/>
    <mergeCell ref="S978:X978"/>
    <mergeCell ref="Y978:AD978"/>
    <mergeCell ref="B747:AD747"/>
    <mergeCell ref="C748:AD748"/>
    <mergeCell ref="C751:AD751"/>
    <mergeCell ref="C752:AD752"/>
    <mergeCell ref="C753:AD753"/>
    <mergeCell ref="B715:AD715"/>
    <mergeCell ref="C755:AD755"/>
    <mergeCell ref="C754:AD754"/>
    <mergeCell ref="B861:AD861"/>
    <mergeCell ref="B882:AD882"/>
    <mergeCell ref="B883:AD883"/>
    <mergeCell ref="B884:AD884"/>
    <mergeCell ref="B908:AD908"/>
    <mergeCell ref="B909:AD909"/>
    <mergeCell ref="B910:AD910"/>
    <mergeCell ref="B911:AD911"/>
    <mergeCell ref="B939:AD939"/>
    <mergeCell ref="S923:X923"/>
    <mergeCell ref="Y923:AD923"/>
    <mergeCell ref="M932:R932"/>
    <mergeCell ref="S932:X932"/>
    <mergeCell ref="Y932:AD932"/>
    <mergeCell ref="C934:G934"/>
    <mergeCell ref="H934:AD934"/>
    <mergeCell ref="C936:AD936"/>
    <mergeCell ref="D930:L930"/>
    <mergeCell ref="M930:R930"/>
    <mergeCell ref="S930:X930"/>
    <mergeCell ref="Y930:AD930"/>
    <mergeCell ref="D931:L931"/>
    <mergeCell ref="M931:R931"/>
    <mergeCell ref="S931:X931"/>
    <mergeCell ref="D1114:L1114"/>
    <mergeCell ref="M1114:R1114"/>
    <mergeCell ref="S1114:X1114"/>
    <mergeCell ref="Y1114:AD1114"/>
    <mergeCell ref="D1115:L1115"/>
    <mergeCell ref="M1115:R1115"/>
    <mergeCell ref="S1115:X1115"/>
    <mergeCell ref="Y1115:AD1115"/>
    <mergeCell ref="B614:AD614"/>
    <mergeCell ref="B628:AD628"/>
    <mergeCell ref="B629:AD629"/>
    <mergeCell ref="B656:AD656"/>
    <mergeCell ref="B657:AD657"/>
    <mergeCell ref="B658:AD658"/>
    <mergeCell ref="B682:AD682"/>
    <mergeCell ref="B683:AD683"/>
    <mergeCell ref="B698:AD698"/>
    <mergeCell ref="B699:AD699"/>
    <mergeCell ref="B727:AD727"/>
    <mergeCell ref="B728:AD728"/>
    <mergeCell ref="B742:AD742"/>
    <mergeCell ref="B772:AD772"/>
    <mergeCell ref="B773:AD773"/>
    <mergeCell ref="B774:AD774"/>
    <mergeCell ref="B796:AD796"/>
    <mergeCell ref="C735:AD735"/>
    <mergeCell ref="J759:M760"/>
    <mergeCell ref="N759:AD759"/>
    <mergeCell ref="P760:Q760"/>
    <mergeCell ref="W760:X760"/>
    <mergeCell ref="AC760:AD760"/>
    <mergeCell ref="C740:AD740"/>
    <mergeCell ref="C1125:AD1125"/>
    <mergeCell ref="M1120:R1120"/>
    <mergeCell ref="S1120:X1120"/>
    <mergeCell ref="Y1120:AD1120"/>
    <mergeCell ref="C1122:E1122"/>
    <mergeCell ref="F1122:AD1122"/>
    <mergeCell ref="C1124:AD1124"/>
    <mergeCell ref="D1118:L1118"/>
    <mergeCell ref="M1118:R1118"/>
    <mergeCell ref="S1118:X1118"/>
    <mergeCell ref="Y1118:AD1118"/>
    <mergeCell ref="D1119:L1119"/>
    <mergeCell ref="M1119:R1119"/>
    <mergeCell ref="S1119:X1119"/>
    <mergeCell ref="Y1119:AD1119"/>
    <mergeCell ref="D1116:L1116"/>
    <mergeCell ref="M1116:R1116"/>
    <mergeCell ref="S1116:X1116"/>
    <mergeCell ref="Y1116:AD1116"/>
    <mergeCell ref="D1117:L1117"/>
    <mergeCell ref="M1117:R1117"/>
    <mergeCell ref="S1117:X1117"/>
    <mergeCell ref="Y1117:AD1117"/>
    <mergeCell ref="M1111:R1111"/>
    <mergeCell ref="S1111:X1111"/>
    <mergeCell ref="Y1111:AD1111"/>
    <mergeCell ref="D1108:L1108"/>
    <mergeCell ref="M1108:R1108"/>
    <mergeCell ref="S1108:X1108"/>
    <mergeCell ref="Y1108:AD1108"/>
    <mergeCell ref="D1109:L1109"/>
    <mergeCell ref="M1109:R1109"/>
    <mergeCell ref="S1109:X1109"/>
    <mergeCell ref="Y1109:AD1109"/>
    <mergeCell ref="B1101:AD1101"/>
    <mergeCell ref="C1102:AD1102"/>
    <mergeCell ref="C1103:AD1103"/>
    <mergeCell ref="C1104:AD1104"/>
    <mergeCell ref="C1106:L1107"/>
    <mergeCell ref="M1106:AD1106"/>
    <mergeCell ref="M1107:R1107"/>
    <mergeCell ref="S1107:X1107"/>
    <mergeCell ref="Y1107:AD1107"/>
    <mergeCell ref="C1091:L1091"/>
    <mergeCell ref="M1091:R1091"/>
    <mergeCell ref="S1091:X1091"/>
    <mergeCell ref="Y1091:AD1091"/>
    <mergeCell ref="C1093:AD1093"/>
    <mergeCell ref="C1094:AD1094"/>
    <mergeCell ref="C1087:AD1087"/>
    <mergeCell ref="C1089:L1090"/>
    <mergeCell ref="M1089:AD1089"/>
    <mergeCell ref="M1090:R1090"/>
    <mergeCell ref="S1090:X1090"/>
    <mergeCell ref="Y1090:AD1090"/>
    <mergeCell ref="C1074:E1074"/>
    <mergeCell ref="F1074:AD1074"/>
    <mergeCell ref="C1076:AD1076"/>
    <mergeCell ref="C1077:AD1077"/>
    <mergeCell ref="B1084:AD1084"/>
    <mergeCell ref="B1086:AD1086"/>
    <mergeCell ref="D1071:L1071"/>
    <mergeCell ref="M1071:R1071"/>
    <mergeCell ref="S1071:X1071"/>
    <mergeCell ref="Y1071:AD1071"/>
    <mergeCell ref="M1072:R1072"/>
    <mergeCell ref="S1072:X1072"/>
    <mergeCell ref="Y1072:AD1072"/>
    <mergeCell ref="D1069:L1069"/>
    <mergeCell ref="M1069:R1069"/>
    <mergeCell ref="S1069:X1069"/>
    <mergeCell ref="Y1069:AD1069"/>
    <mergeCell ref="D1070:L1070"/>
    <mergeCell ref="M1070:R1070"/>
    <mergeCell ref="S1070:X1070"/>
    <mergeCell ref="Y1070:AD1070"/>
    <mergeCell ref="D1067:L1067"/>
    <mergeCell ref="M1067:R1067"/>
    <mergeCell ref="S1067:X1067"/>
    <mergeCell ref="Y1067:AD1067"/>
    <mergeCell ref="D1068:L1068"/>
    <mergeCell ref="M1068:R1068"/>
    <mergeCell ref="S1068:X1068"/>
    <mergeCell ref="Y1068:AD1068"/>
    <mergeCell ref="D1065:L1065"/>
    <mergeCell ref="M1065:R1065"/>
    <mergeCell ref="S1065:X1065"/>
    <mergeCell ref="Y1065:AD1065"/>
    <mergeCell ref="D1066:L1066"/>
    <mergeCell ref="M1066:R1066"/>
    <mergeCell ref="S1066:X1066"/>
    <mergeCell ref="Y1066:AD1066"/>
    <mergeCell ref="D1063:L1063"/>
    <mergeCell ref="M1063:R1063"/>
    <mergeCell ref="S1063:X1063"/>
    <mergeCell ref="Y1063:AD1063"/>
    <mergeCell ref="D1064:L1064"/>
    <mergeCell ref="M1064:R1064"/>
    <mergeCell ref="S1064:X1064"/>
    <mergeCell ref="Y1064:AD1064"/>
    <mergeCell ref="D1061:L1061"/>
    <mergeCell ref="M1061:R1061"/>
    <mergeCell ref="S1061:X1061"/>
    <mergeCell ref="Y1061:AD1061"/>
    <mergeCell ref="D1062:L1062"/>
    <mergeCell ref="M1062:R1062"/>
    <mergeCell ref="S1062:X1062"/>
    <mergeCell ref="Y1062:AD1062"/>
    <mergeCell ref="D1060:L1060"/>
    <mergeCell ref="M1060:R1060"/>
    <mergeCell ref="S1060:X1060"/>
    <mergeCell ref="Y1060:AD1060"/>
    <mergeCell ref="C1028:L1028"/>
    <mergeCell ref="M1028:R1028"/>
    <mergeCell ref="S1028:X1028"/>
    <mergeCell ref="Y1028:AD1028"/>
    <mergeCell ref="C1030:AD1030"/>
    <mergeCell ref="C1031:AD1031"/>
    <mergeCell ref="H1011:AD1011"/>
    <mergeCell ref="C1013:AD1013"/>
    <mergeCell ref="C1014:AD1014"/>
    <mergeCell ref="B1021:AD1021"/>
    <mergeCell ref="C1026:L1027"/>
    <mergeCell ref="M1026:AD1026"/>
    <mergeCell ref="M1027:R1027"/>
    <mergeCell ref="S1027:X1027"/>
    <mergeCell ref="Y1027:AD1027"/>
    <mergeCell ref="D1057:L1057"/>
    <mergeCell ref="M1057:R1057"/>
    <mergeCell ref="S1057:X1057"/>
    <mergeCell ref="Y1057:AD1057"/>
    <mergeCell ref="M1058:R1058"/>
    <mergeCell ref="S1058:X1058"/>
    <mergeCell ref="Y1058:AD1058"/>
    <mergeCell ref="D1058:L1058"/>
    <mergeCell ref="D1055:L1055"/>
    <mergeCell ref="Y1051:AD1051"/>
    <mergeCell ref="D1052:L1052"/>
    <mergeCell ref="M1052:R1052"/>
    <mergeCell ref="S1052:X1052"/>
    <mergeCell ref="Y1005:AD1005"/>
    <mergeCell ref="D1006:L1006"/>
    <mergeCell ref="M1006:R1006"/>
    <mergeCell ref="S1006:X1006"/>
    <mergeCell ref="Y1006:AD1006"/>
    <mergeCell ref="D1003:L1003"/>
    <mergeCell ref="M1003:R1003"/>
    <mergeCell ref="S1003:X1003"/>
    <mergeCell ref="Y1003:AD1003"/>
    <mergeCell ref="D1004:L1004"/>
    <mergeCell ref="M1004:R1004"/>
    <mergeCell ref="S1004:X1004"/>
    <mergeCell ref="Y1004:AD1004"/>
    <mergeCell ref="D1059:L1059"/>
    <mergeCell ref="M1059:R1059"/>
    <mergeCell ref="S1059:X1059"/>
    <mergeCell ref="Y1059:AD1059"/>
    <mergeCell ref="D1056:L1056"/>
    <mergeCell ref="M1056:R1056"/>
    <mergeCell ref="S1056:X1056"/>
    <mergeCell ref="Y1056:AD1056"/>
    <mergeCell ref="D1053:L1053"/>
    <mergeCell ref="M1053:R1053"/>
    <mergeCell ref="S1053:X1053"/>
    <mergeCell ref="Y1053:AD1053"/>
    <mergeCell ref="D1054:L1054"/>
    <mergeCell ref="M1054:R1054"/>
    <mergeCell ref="S1054:X1054"/>
    <mergeCell ref="Y1054:AD1054"/>
    <mergeCell ref="D1051:L1051"/>
    <mergeCell ref="M1051:R1051"/>
    <mergeCell ref="S1051:X1051"/>
    <mergeCell ref="S975:X975"/>
    <mergeCell ref="Y975:AD975"/>
    <mergeCell ref="D976:L976"/>
    <mergeCell ref="M976:R976"/>
    <mergeCell ref="S976:X976"/>
    <mergeCell ref="Y976:AD976"/>
    <mergeCell ref="C959:G959"/>
    <mergeCell ref="H959:AD959"/>
    <mergeCell ref="C961:AD961"/>
    <mergeCell ref="C962:AD962"/>
    <mergeCell ref="B969:AD969"/>
    <mergeCell ref="C970:AD970"/>
    <mergeCell ref="D956:L956"/>
    <mergeCell ref="M956:R956"/>
    <mergeCell ref="S956:X956"/>
    <mergeCell ref="Y956:AD956"/>
    <mergeCell ref="M957:R957"/>
    <mergeCell ref="S957:X957"/>
    <mergeCell ref="Y957:AD957"/>
    <mergeCell ref="D954:L954"/>
    <mergeCell ref="M954:R954"/>
    <mergeCell ref="S954:X954"/>
    <mergeCell ref="Y954:AD954"/>
    <mergeCell ref="D955:L955"/>
    <mergeCell ref="M955:R955"/>
    <mergeCell ref="S955:X955"/>
    <mergeCell ref="Y955:AD955"/>
    <mergeCell ref="D952:L952"/>
    <mergeCell ref="M952:R952"/>
    <mergeCell ref="S952:X952"/>
    <mergeCell ref="Y952:AD952"/>
    <mergeCell ref="D953:L953"/>
    <mergeCell ref="M953:R953"/>
    <mergeCell ref="S953:X953"/>
    <mergeCell ref="Y953:AD953"/>
    <mergeCell ref="C949:L950"/>
    <mergeCell ref="M949:AD949"/>
    <mergeCell ref="M950:R950"/>
    <mergeCell ref="S950:X950"/>
    <mergeCell ref="Y950:AD950"/>
    <mergeCell ref="D951:L951"/>
    <mergeCell ref="M951:R951"/>
    <mergeCell ref="S951:X951"/>
    <mergeCell ref="Y951:AD951"/>
    <mergeCell ref="Y931:AD931"/>
    <mergeCell ref="D928:L928"/>
    <mergeCell ref="M928:R928"/>
    <mergeCell ref="S928:X928"/>
    <mergeCell ref="Y928:AD928"/>
    <mergeCell ref="D929:L929"/>
    <mergeCell ref="M929:R929"/>
    <mergeCell ref="S929:X929"/>
    <mergeCell ref="Y929:AD929"/>
    <mergeCell ref="B913:AD913"/>
    <mergeCell ref="C914:AD914"/>
    <mergeCell ref="D899:L899"/>
    <mergeCell ref="M899:R899"/>
    <mergeCell ref="S899:X899"/>
    <mergeCell ref="Y899:AD899"/>
    <mergeCell ref="D900:L900"/>
    <mergeCell ref="M900:R900"/>
    <mergeCell ref="S900:X900"/>
    <mergeCell ref="Y900:AD900"/>
    <mergeCell ref="D926:L926"/>
    <mergeCell ref="M926:R926"/>
    <mergeCell ref="S926:X926"/>
    <mergeCell ref="Y926:AD926"/>
    <mergeCell ref="D927:L927"/>
    <mergeCell ref="M927:R927"/>
    <mergeCell ref="S927:X927"/>
    <mergeCell ref="Y927:AD927"/>
    <mergeCell ref="D924:L924"/>
    <mergeCell ref="M924:R924"/>
    <mergeCell ref="S924:X924"/>
    <mergeCell ref="Y924:AD924"/>
    <mergeCell ref="D925:L925"/>
    <mergeCell ref="M925:R925"/>
    <mergeCell ref="S925:X925"/>
    <mergeCell ref="Y925:AD925"/>
    <mergeCell ref="D922:L922"/>
    <mergeCell ref="M922:R922"/>
    <mergeCell ref="S922:X922"/>
    <mergeCell ref="Y922:AD922"/>
    <mergeCell ref="D923:L923"/>
    <mergeCell ref="M923:R923"/>
    <mergeCell ref="D897:L897"/>
    <mergeCell ref="M897:R897"/>
    <mergeCell ref="S897:X897"/>
    <mergeCell ref="Y897:AD897"/>
    <mergeCell ref="D898:L898"/>
    <mergeCell ref="M898:R898"/>
    <mergeCell ref="S898:X898"/>
    <mergeCell ref="Y898:AD898"/>
    <mergeCell ref="D895:L895"/>
    <mergeCell ref="M895:R895"/>
    <mergeCell ref="S895:X895"/>
    <mergeCell ref="Y895:AD895"/>
    <mergeCell ref="D896:L896"/>
    <mergeCell ref="M896:R896"/>
    <mergeCell ref="S896:X896"/>
    <mergeCell ref="Y896:AD896"/>
    <mergeCell ref="M920:R920"/>
    <mergeCell ref="S920:X920"/>
    <mergeCell ref="Y920:AD920"/>
    <mergeCell ref="D921:L921"/>
    <mergeCell ref="M921:R921"/>
    <mergeCell ref="S921:X921"/>
    <mergeCell ref="Y921:AD921"/>
    <mergeCell ref="C903:G903"/>
    <mergeCell ref="H903:AD903"/>
    <mergeCell ref="C905:AD905"/>
    <mergeCell ref="C906:AD906"/>
    <mergeCell ref="C857:AD857"/>
    <mergeCell ref="C858:AD858"/>
    <mergeCell ref="B865:AD865"/>
    <mergeCell ref="C866:AD866"/>
    <mergeCell ref="C867:AD867"/>
    <mergeCell ref="C869:M870"/>
    <mergeCell ref="M893:R893"/>
    <mergeCell ref="S893:X893"/>
    <mergeCell ref="Y893:AD893"/>
    <mergeCell ref="D894:L894"/>
    <mergeCell ref="M894:R894"/>
    <mergeCell ref="S894:X894"/>
    <mergeCell ref="Y894:AD894"/>
    <mergeCell ref="P877:T877"/>
    <mergeCell ref="U877:Y877"/>
    <mergeCell ref="Z877:AD877"/>
    <mergeCell ref="C879:AD879"/>
    <mergeCell ref="C880:AD880"/>
    <mergeCell ref="B887:AD887"/>
    <mergeCell ref="D875:M875"/>
    <mergeCell ref="N875:O875"/>
    <mergeCell ref="P875:T875"/>
    <mergeCell ref="U875:Y875"/>
    <mergeCell ref="Z875:AD875"/>
    <mergeCell ref="D876:M876"/>
    <mergeCell ref="N876:O876"/>
    <mergeCell ref="P876:T876"/>
    <mergeCell ref="U876:Y876"/>
    <mergeCell ref="Z876:AD876"/>
    <mergeCell ref="D832:R832"/>
    <mergeCell ref="S832:X832"/>
    <mergeCell ref="Y832:AD832"/>
    <mergeCell ref="D837:R837"/>
    <mergeCell ref="S837:X837"/>
    <mergeCell ref="Y837:AD837"/>
    <mergeCell ref="C839:E839"/>
    <mergeCell ref="P873:T873"/>
    <mergeCell ref="U873:Y873"/>
    <mergeCell ref="Z873:AD873"/>
    <mergeCell ref="D874:M874"/>
    <mergeCell ref="N874:O874"/>
    <mergeCell ref="P874:T874"/>
    <mergeCell ref="U874:Y874"/>
    <mergeCell ref="Z874:AD874"/>
    <mergeCell ref="S835:X835"/>
    <mergeCell ref="Y835:AD835"/>
    <mergeCell ref="D836:R836"/>
    <mergeCell ref="S836:X836"/>
    <mergeCell ref="Y836:AD836"/>
    <mergeCell ref="D833:R833"/>
    <mergeCell ref="S833:X833"/>
    <mergeCell ref="Y833:AD833"/>
    <mergeCell ref="D834:R834"/>
    <mergeCell ref="S834:X834"/>
    <mergeCell ref="Y834:AD834"/>
    <mergeCell ref="U871:Y871"/>
    <mergeCell ref="Z871:AD871"/>
    <mergeCell ref="D872:M872"/>
    <mergeCell ref="N872:O872"/>
    <mergeCell ref="P872:T872"/>
    <mergeCell ref="U872:Y872"/>
    <mergeCell ref="Y810:AD810"/>
    <mergeCell ref="C812:E812"/>
    <mergeCell ref="F812:AD812"/>
    <mergeCell ref="C815:AD815"/>
    <mergeCell ref="B822:AD822"/>
    <mergeCell ref="B823:AD823"/>
    <mergeCell ref="D808:R808"/>
    <mergeCell ref="S808:X808"/>
    <mergeCell ref="Y808:AD808"/>
    <mergeCell ref="D809:R809"/>
    <mergeCell ref="S809:X809"/>
    <mergeCell ref="Y809:AD809"/>
    <mergeCell ref="C824:AD824"/>
    <mergeCell ref="C814:AD814"/>
    <mergeCell ref="D810:R810"/>
    <mergeCell ref="S810:X810"/>
    <mergeCell ref="Y831:AD831"/>
    <mergeCell ref="B826:AD826"/>
    <mergeCell ref="S805:X805"/>
    <mergeCell ref="Y805:AD805"/>
    <mergeCell ref="D806:R806"/>
    <mergeCell ref="S806:X806"/>
    <mergeCell ref="Y806:AD806"/>
    <mergeCell ref="D807:R807"/>
    <mergeCell ref="S807:X807"/>
    <mergeCell ref="Y807:AD807"/>
    <mergeCell ref="B817:AD817"/>
    <mergeCell ref="B818:AD818"/>
    <mergeCell ref="B777:AD777"/>
    <mergeCell ref="C778:AD778"/>
    <mergeCell ref="D786:AD786"/>
    <mergeCell ref="K789:AD789"/>
    <mergeCell ref="D790:AD790"/>
    <mergeCell ref="C793:AD793"/>
    <mergeCell ref="W765:X765"/>
    <mergeCell ref="AC765:AD765"/>
    <mergeCell ref="C767:F767"/>
    <mergeCell ref="G767:AD767"/>
    <mergeCell ref="C769:AD769"/>
    <mergeCell ref="C770:AD770"/>
    <mergeCell ref="B801:AD801"/>
    <mergeCell ref="C802:AD802"/>
    <mergeCell ref="C803:AD803"/>
    <mergeCell ref="C805:R805"/>
    <mergeCell ref="C794:AD794"/>
    <mergeCell ref="C779:AD779"/>
    <mergeCell ref="D765:G765"/>
    <mergeCell ref="H765:I765"/>
    <mergeCell ref="J765:M765"/>
    <mergeCell ref="P765:Q765"/>
    <mergeCell ref="B797:AD797"/>
    <mergeCell ref="D764:G764"/>
    <mergeCell ref="H764:I764"/>
    <mergeCell ref="J764:M764"/>
    <mergeCell ref="P764:Q764"/>
    <mergeCell ref="W764:X764"/>
    <mergeCell ref="AC764:AD764"/>
    <mergeCell ref="D763:G763"/>
    <mergeCell ref="H763:I763"/>
    <mergeCell ref="J763:M763"/>
    <mergeCell ref="P763:Q763"/>
    <mergeCell ref="W763:X763"/>
    <mergeCell ref="AC763:AD763"/>
    <mergeCell ref="AC761:AD761"/>
    <mergeCell ref="D762:G762"/>
    <mergeCell ref="H762:I762"/>
    <mergeCell ref="J762:M762"/>
    <mergeCell ref="P762:Q762"/>
    <mergeCell ref="W762:X762"/>
    <mergeCell ref="AC762:AD762"/>
    <mergeCell ref="D761:G761"/>
    <mergeCell ref="H761:I761"/>
    <mergeCell ref="J761:M761"/>
    <mergeCell ref="P761:Q761"/>
    <mergeCell ref="W761:X761"/>
    <mergeCell ref="AA757:AD757"/>
    <mergeCell ref="C759:G760"/>
    <mergeCell ref="H759:I760"/>
    <mergeCell ref="C739:AD739"/>
    <mergeCell ref="C725:AD725"/>
    <mergeCell ref="B732:AD732"/>
    <mergeCell ref="C733:AD733"/>
    <mergeCell ref="C734:AD734"/>
    <mergeCell ref="C737:F737"/>
    <mergeCell ref="C724:AD724"/>
    <mergeCell ref="C718:F718"/>
    <mergeCell ref="E720:H720"/>
    <mergeCell ref="E722:H722"/>
    <mergeCell ref="Y1046:AD1046"/>
    <mergeCell ref="C1044:L1045"/>
    <mergeCell ref="M1044:AD1044"/>
    <mergeCell ref="M1055:R1055"/>
    <mergeCell ref="S1055:X1055"/>
    <mergeCell ref="Y1055:AD1055"/>
    <mergeCell ref="D1002:L1002"/>
    <mergeCell ref="M1002:R1002"/>
    <mergeCell ref="S1002:X1002"/>
    <mergeCell ref="Y1002:AD1002"/>
    <mergeCell ref="C985:G985"/>
    <mergeCell ref="H985:AD985"/>
    <mergeCell ref="C987:AD987"/>
    <mergeCell ref="C988:AD988"/>
    <mergeCell ref="B995:AD995"/>
    <mergeCell ref="C996:AD996"/>
    <mergeCell ref="D1049:L1049"/>
    <mergeCell ref="M1049:R1049"/>
    <mergeCell ref="S1049:X1049"/>
    <mergeCell ref="Y1052:AD1052"/>
    <mergeCell ref="Y1049:AD1049"/>
    <mergeCell ref="D1050:L1050"/>
    <mergeCell ref="M1050:R1050"/>
    <mergeCell ref="S1050:X1050"/>
    <mergeCell ref="Y1050:AD1050"/>
    <mergeCell ref="D1047:L1047"/>
    <mergeCell ref="M1047:R1047"/>
    <mergeCell ref="S1047:X1047"/>
    <mergeCell ref="Y1047:AD1047"/>
    <mergeCell ref="D1048:L1048"/>
    <mergeCell ref="M1048:R1048"/>
    <mergeCell ref="S1048:X1048"/>
    <mergeCell ref="Y1048:AD1048"/>
    <mergeCell ref="M1045:R1045"/>
    <mergeCell ref="S1045:X1045"/>
    <mergeCell ref="Y1045:AD1045"/>
    <mergeCell ref="D1046:L1046"/>
    <mergeCell ref="M1046:R1046"/>
    <mergeCell ref="S1046:X1046"/>
    <mergeCell ref="C1041:AD1041"/>
    <mergeCell ref="C1042:AD1042"/>
    <mergeCell ref="C1039:AD1039"/>
    <mergeCell ref="C1040:AD1040"/>
    <mergeCell ref="B1038:AD1038"/>
    <mergeCell ref="B1023:AD1023"/>
    <mergeCell ref="C1024:AD1024"/>
    <mergeCell ref="M1009:R1009"/>
    <mergeCell ref="S1009:X1009"/>
    <mergeCell ref="Y1009:AD1009"/>
    <mergeCell ref="C1011:G1011"/>
    <mergeCell ref="C998:AD998"/>
    <mergeCell ref="C997:AD997"/>
    <mergeCell ref="C1000:L1001"/>
    <mergeCell ref="M1000:AD1000"/>
    <mergeCell ref="M1001:R1001"/>
    <mergeCell ref="M983:R983"/>
    <mergeCell ref="S983:X983"/>
    <mergeCell ref="Y983:AD983"/>
    <mergeCell ref="S1001:X1001"/>
    <mergeCell ref="Y1001:AD1001"/>
    <mergeCell ref="D1007:L1007"/>
    <mergeCell ref="M1007:R1007"/>
    <mergeCell ref="S1007:X1007"/>
    <mergeCell ref="Y1007:AD1007"/>
    <mergeCell ref="D1008:L1008"/>
    <mergeCell ref="M1008:R1008"/>
    <mergeCell ref="S1008:X1008"/>
    <mergeCell ref="Y1008:AD1008"/>
    <mergeCell ref="D1005:L1005"/>
    <mergeCell ref="M1005:R1005"/>
    <mergeCell ref="S1005:X1005"/>
    <mergeCell ref="F839:AD839"/>
    <mergeCell ref="C841:AD841"/>
    <mergeCell ref="D835:R835"/>
    <mergeCell ref="C972:AD972"/>
    <mergeCell ref="C971:AD971"/>
    <mergeCell ref="C974:L975"/>
    <mergeCell ref="M974:AD974"/>
    <mergeCell ref="M975:R975"/>
    <mergeCell ref="C947:AD947"/>
    <mergeCell ref="C946:AD946"/>
    <mergeCell ref="B944:AD944"/>
    <mergeCell ref="C945:AD945"/>
    <mergeCell ref="C937:AD937"/>
    <mergeCell ref="C918:L919"/>
    <mergeCell ref="M918:AD918"/>
    <mergeCell ref="M919:R919"/>
    <mergeCell ref="S919:X919"/>
    <mergeCell ref="C915:AD915"/>
    <mergeCell ref="C916:AD916"/>
    <mergeCell ref="M901:R901"/>
    <mergeCell ref="S901:X901"/>
    <mergeCell ref="Y901:AD901"/>
    <mergeCell ref="Y919:AD919"/>
    <mergeCell ref="D920:L920"/>
    <mergeCell ref="N869:O870"/>
    <mergeCell ref="P869:AD869"/>
    <mergeCell ref="P870:T870"/>
    <mergeCell ref="U870:Y870"/>
    <mergeCell ref="B844:AD844"/>
    <mergeCell ref="B845:AD845"/>
    <mergeCell ref="B860:AD860"/>
    <mergeCell ref="Z872:AD872"/>
    <mergeCell ref="C636:AD636"/>
    <mergeCell ref="D639:AD639"/>
    <mergeCell ref="K650:AD650"/>
    <mergeCell ref="C653:AD653"/>
    <mergeCell ref="B703:AD703"/>
    <mergeCell ref="C705:AD705"/>
    <mergeCell ref="B689:AD689"/>
    <mergeCell ref="C690:AD690"/>
    <mergeCell ref="C691:AD691"/>
    <mergeCell ref="C695:AD695"/>
    <mergeCell ref="C696:AD696"/>
    <mergeCell ref="C890:AD890"/>
    <mergeCell ref="C888:AD888"/>
    <mergeCell ref="C889:AD889"/>
    <mergeCell ref="C892:L893"/>
    <mergeCell ref="M892:AD892"/>
    <mergeCell ref="D873:M873"/>
    <mergeCell ref="N873:O873"/>
    <mergeCell ref="Z870:AD870"/>
    <mergeCell ref="D871:M871"/>
    <mergeCell ref="N871:O871"/>
    <mergeCell ref="P871:T871"/>
    <mergeCell ref="E853:H853"/>
    <mergeCell ref="E855:H855"/>
    <mergeCell ref="C842:AD842"/>
    <mergeCell ref="B849:AD849"/>
    <mergeCell ref="C851:F851"/>
    <mergeCell ref="C827:AD827"/>
    <mergeCell ref="C828:AD828"/>
    <mergeCell ref="C829:AD829"/>
    <mergeCell ref="C831:R831"/>
    <mergeCell ref="S831:X831"/>
    <mergeCell ref="C716:AD716"/>
    <mergeCell ref="B619:AD619"/>
    <mergeCell ref="C620:AD620"/>
    <mergeCell ref="C621:AD621"/>
    <mergeCell ref="C625:AD625"/>
    <mergeCell ref="C626:AD626"/>
    <mergeCell ref="B633:AD633"/>
    <mergeCell ref="C608:Q608"/>
    <mergeCell ref="R608:AD608"/>
    <mergeCell ref="C609:Q609"/>
    <mergeCell ref="R609:AD609"/>
    <mergeCell ref="C611:AD611"/>
    <mergeCell ref="C612:AD612"/>
    <mergeCell ref="B600:AD600"/>
    <mergeCell ref="C601:AD601"/>
    <mergeCell ref="C602:AD602"/>
    <mergeCell ref="B604:AD604"/>
    <mergeCell ref="C605:AD605"/>
    <mergeCell ref="C606:AD606"/>
    <mergeCell ref="C708:AD708"/>
    <mergeCell ref="C707:AD707"/>
    <mergeCell ref="C679:AD679"/>
    <mergeCell ref="C680:AD680"/>
    <mergeCell ref="B687:AD687"/>
    <mergeCell ref="C654:AD654"/>
    <mergeCell ref="B661:AD661"/>
    <mergeCell ref="C662:AD662"/>
    <mergeCell ref="C663:AD663"/>
    <mergeCell ref="D670:AD670"/>
    <mergeCell ref="N676:AD676"/>
    <mergeCell ref="C634:AD634"/>
    <mergeCell ref="C635:AD635"/>
    <mergeCell ref="C585:AD585"/>
    <mergeCell ref="C589:AD589"/>
    <mergeCell ref="C590:AD590"/>
    <mergeCell ref="B597:AD597"/>
    <mergeCell ref="B598:AD598"/>
    <mergeCell ref="C599:AD599"/>
    <mergeCell ref="C569:AD569"/>
    <mergeCell ref="B576:AD576"/>
    <mergeCell ref="B579:AD579"/>
    <mergeCell ref="C580:AD580"/>
    <mergeCell ref="B582:AD582"/>
    <mergeCell ref="M564:R564"/>
    <mergeCell ref="S564:X564"/>
    <mergeCell ref="Y564:AD564"/>
    <mergeCell ref="C566:E566"/>
    <mergeCell ref="F566:AD566"/>
    <mergeCell ref="C568:AD568"/>
    <mergeCell ref="B577:AD577"/>
    <mergeCell ref="C578:AD578"/>
    <mergeCell ref="B584:AD584"/>
    <mergeCell ref="B571:AD571"/>
    <mergeCell ref="B572:AD572"/>
    <mergeCell ref="B573:AD573"/>
    <mergeCell ref="B574:AD574"/>
    <mergeCell ref="B592:AD592"/>
    <mergeCell ref="D562:L562"/>
    <mergeCell ref="M562:R562"/>
    <mergeCell ref="S562:X562"/>
    <mergeCell ref="Y562:AD562"/>
    <mergeCell ref="D563:L563"/>
    <mergeCell ref="M563:R563"/>
    <mergeCell ref="S563:X563"/>
    <mergeCell ref="Y563:AD563"/>
    <mergeCell ref="D560:L560"/>
    <mergeCell ref="M560:R560"/>
    <mergeCell ref="S560:X560"/>
    <mergeCell ref="Y560:AD560"/>
    <mergeCell ref="D561:L561"/>
    <mergeCell ref="M561:R561"/>
    <mergeCell ref="S561:X561"/>
    <mergeCell ref="Y561:AD561"/>
    <mergeCell ref="D558:L558"/>
    <mergeCell ref="M558:R558"/>
    <mergeCell ref="S558:X558"/>
    <mergeCell ref="Y558:AD558"/>
    <mergeCell ref="D559:L559"/>
    <mergeCell ref="M559:R559"/>
    <mergeCell ref="S559:X559"/>
    <mergeCell ref="Y559:AD559"/>
    <mergeCell ref="D556:L556"/>
    <mergeCell ref="M556:R556"/>
    <mergeCell ref="S556:X556"/>
    <mergeCell ref="Y556:AD556"/>
    <mergeCell ref="D557:L557"/>
    <mergeCell ref="M557:R557"/>
    <mergeCell ref="S557:X557"/>
    <mergeCell ref="Y557:AD557"/>
    <mergeCell ref="D554:L554"/>
    <mergeCell ref="M554:R554"/>
    <mergeCell ref="S554:X554"/>
    <mergeCell ref="Y554:AD554"/>
    <mergeCell ref="D555:L555"/>
    <mergeCell ref="M555:R555"/>
    <mergeCell ref="S555:X555"/>
    <mergeCell ref="Y555:AD555"/>
    <mergeCell ref="D552:L552"/>
    <mergeCell ref="M552:R552"/>
    <mergeCell ref="S552:X552"/>
    <mergeCell ref="Y552:AD552"/>
    <mergeCell ref="D553:L553"/>
    <mergeCell ref="M553:R553"/>
    <mergeCell ref="S553:X553"/>
    <mergeCell ref="Y553:AD553"/>
    <mergeCell ref="B545:AD545"/>
    <mergeCell ref="C546:AD546"/>
    <mergeCell ref="C547:AD547"/>
    <mergeCell ref="C548:AD548"/>
    <mergeCell ref="C550:L551"/>
    <mergeCell ref="M550:AD550"/>
    <mergeCell ref="M551:R551"/>
    <mergeCell ref="S551:X551"/>
    <mergeCell ref="Y551:AD551"/>
    <mergeCell ref="C535:L535"/>
    <mergeCell ref="M535:R535"/>
    <mergeCell ref="S535:X535"/>
    <mergeCell ref="Y535:AD535"/>
    <mergeCell ref="C537:AD537"/>
    <mergeCell ref="C538:AD538"/>
    <mergeCell ref="C531:AD531"/>
    <mergeCell ref="C533:L534"/>
    <mergeCell ref="M533:AD533"/>
    <mergeCell ref="M534:R534"/>
    <mergeCell ref="S534:X534"/>
    <mergeCell ref="Y534:AD534"/>
    <mergeCell ref="B540:AD540"/>
    <mergeCell ref="B541:AD541"/>
    <mergeCell ref="B542:AD542"/>
    <mergeCell ref="C518:E518"/>
    <mergeCell ref="F518:AD518"/>
    <mergeCell ref="C520:AD520"/>
    <mergeCell ref="C521:AD521"/>
    <mergeCell ref="B528:AD528"/>
    <mergeCell ref="B530:AD530"/>
    <mergeCell ref="D515:L515"/>
    <mergeCell ref="M515:R515"/>
    <mergeCell ref="S515:X515"/>
    <mergeCell ref="Y515:AD515"/>
    <mergeCell ref="M516:R516"/>
    <mergeCell ref="S516:X516"/>
    <mergeCell ref="Y516:AD516"/>
    <mergeCell ref="D513:L513"/>
    <mergeCell ref="M513:R513"/>
    <mergeCell ref="S513:X513"/>
    <mergeCell ref="Y513:AD513"/>
    <mergeCell ref="D514:L514"/>
    <mergeCell ref="M514:R514"/>
    <mergeCell ref="S514:X514"/>
    <mergeCell ref="Y514:AD514"/>
    <mergeCell ref="B523:AD523"/>
    <mergeCell ref="B524:AD524"/>
    <mergeCell ref="B525:AD525"/>
    <mergeCell ref="B526:AD526"/>
    <mergeCell ref="D511:L511"/>
    <mergeCell ref="M511:R511"/>
    <mergeCell ref="S511:X511"/>
    <mergeCell ref="Y511:AD511"/>
    <mergeCell ref="D512:L512"/>
    <mergeCell ref="M512:R512"/>
    <mergeCell ref="S512:X512"/>
    <mergeCell ref="Y512:AD512"/>
    <mergeCell ref="D509:L509"/>
    <mergeCell ref="M509:R509"/>
    <mergeCell ref="S509:X509"/>
    <mergeCell ref="Y509:AD509"/>
    <mergeCell ref="D510:L510"/>
    <mergeCell ref="M510:R510"/>
    <mergeCell ref="S510:X510"/>
    <mergeCell ref="Y510:AD510"/>
    <mergeCell ref="D507:L507"/>
    <mergeCell ref="M507:R507"/>
    <mergeCell ref="S507:X507"/>
    <mergeCell ref="Y507:AD507"/>
    <mergeCell ref="D508:L508"/>
    <mergeCell ref="M508:R508"/>
    <mergeCell ref="S508:X508"/>
    <mergeCell ref="Y508:AD508"/>
    <mergeCell ref="D505:L505"/>
    <mergeCell ref="M505:R505"/>
    <mergeCell ref="S505:X505"/>
    <mergeCell ref="Y505:AD505"/>
    <mergeCell ref="D506:L506"/>
    <mergeCell ref="M506:R506"/>
    <mergeCell ref="S506:X506"/>
    <mergeCell ref="Y506:AD506"/>
    <mergeCell ref="D503:L503"/>
    <mergeCell ref="M503:R503"/>
    <mergeCell ref="S503:X503"/>
    <mergeCell ref="Y503:AD503"/>
    <mergeCell ref="D504:L504"/>
    <mergeCell ref="M504:R504"/>
    <mergeCell ref="S504:X504"/>
    <mergeCell ref="Y504:AD504"/>
    <mergeCell ref="D501:L501"/>
    <mergeCell ref="M501:R501"/>
    <mergeCell ref="S501:X501"/>
    <mergeCell ref="Y501:AD501"/>
    <mergeCell ref="D502:L502"/>
    <mergeCell ref="M502:R502"/>
    <mergeCell ref="S502:X502"/>
    <mergeCell ref="Y502:AD502"/>
    <mergeCell ref="D499:L499"/>
    <mergeCell ref="M499:R499"/>
    <mergeCell ref="S499:X499"/>
    <mergeCell ref="Y499:AD499"/>
    <mergeCell ref="D500:L500"/>
    <mergeCell ref="M500:R500"/>
    <mergeCell ref="S500:X500"/>
    <mergeCell ref="Y500:AD500"/>
    <mergeCell ref="D497:L497"/>
    <mergeCell ref="M497:R497"/>
    <mergeCell ref="S497:X497"/>
    <mergeCell ref="Y497:AD497"/>
    <mergeCell ref="D498:L498"/>
    <mergeCell ref="M498:R498"/>
    <mergeCell ref="S498:X498"/>
    <mergeCell ref="Y498:AD498"/>
    <mergeCell ref="D495:L495"/>
    <mergeCell ref="M495:R495"/>
    <mergeCell ref="S495:X495"/>
    <mergeCell ref="Y495:AD495"/>
    <mergeCell ref="D496:L496"/>
    <mergeCell ref="M496:R496"/>
    <mergeCell ref="S496:X496"/>
    <mergeCell ref="Y496:AD496"/>
    <mergeCell ref="D493:L493"/>
    <mergeCell ref="M493:R493"/>
    <mergeCell ref="S493:X493"/>
    <mergeCell ref="Y493:AD493"/>
    <mergeCell ref="D494:L494"/>
    <mergeCell ref="M494:R494"/>
    <mergeCell ref="S494:X494"/>
    <mergeCell ref="Y494:AD494"/>
    <mergeCell ref="D491:L491"/>
    <mergeCell ref="M491:R491"/>
    <mergeCell ref="S491:X491"/>
    <mergeCell ref="Y491:AD491"/>
    <mergeCell ref="D492:L492"/>
    <mergeCell ref="M492:R492"/>
    <mergeCell ref="S492:X492"/>
    <mergeCell ref="Y492:AD492"/>
    <mergeCell ref="D489:L489"/>
    <mergeCell ref="M489:R489"/>
    <mergeCell ref="S489:X489"/>
    <mergeCell ref="Y489:AD489"/>
    <mergeCell ref="D490:L490"/>
    <mergeCell ref="M490:R490"/>
    <mergeCell ref="S490:X490"/>
    <mergeCell ref="Y490:AD490"/>
    <mergeCell ref="B481:AD481"/>
    <mergeCell ref="C482:AD482"/>
    <mergeCell ref="C483:AD483"/>
    <mergeCell ref="C484:AD484"/>
    <mergeCell ref="C485:AD485"/>
    <mergeCell ref="C487:L488"/>
    <mergeCell ref="M487:AD487"/>
    <mergeCell ref="M488:R488"/>
    <mergeCell ref="S488:X488"/>
    <mergeCell ref="Y488:AD488"/>
    <mergeCell ref="C471:L471"/>
    <mergeCell ref="M471:R471"/>
    <mergeCell ref="S471:X471"/>
    <mergeCell ref="Y471:AD471"/>
    <mergeCell ref="C473:AD473"/>
    <mergeCell ref="C474:AD474"/>
    <mergeCell ref="C467:AD467"/>
    <mergeCell ref="C469:L470"/>
    <mergeCell ref="M469:AD469"/>
    <mergeCell ref="M470:R470"/>
    <mergeCell ref="S470:X470"/>
    <mergeCell ref="Y470:AD470"/>
    <mergeCell ref="B476:AD476"/>
    <mergeCell ref="B477:AD477"/>
    <mergeCell ref="B478:AD478"/>
    <mergeCell ref="C454:G454"/>
    <mergeCell ref="H454:AD454"/>
    <mergeCell ref="C456:AD456"/>
    <mergeCell ref="C457:AD457"/>
    <mergeCell ref="B464:AD464"/>
    <mergeCell ref="B466:AD466"/>
    <mergeCell ref="D451:L451"/>
    <mergeCell ref="M451:R451"/>
    <mergeCell ref="S451:X451"/>
    <mergeCell ref="Y451:AD451"/>
    <mergeCell ref="M452:R452"/>
    <mergeCell ref="S452:X452"/>
    <mergeCell ref="Y452:AD452"/>
    <mergeCell ref="D449:L449"/>
    <mergeCell ref="M449:R449"/>
    <mergeCell ref="S449:X449"/>
    <mergeCell ref="Y449:AD449"/>
    <mergeCell ref="D450:L450"/>
    <mergeCell ref="M450:R450"/>
    <mergeCell ref="S450:X450"/>
    <mergeCell ref="Y450:AD450"/>
    <mergeCell ref="B459:AD459"/>
    <mergeCell ref="B460:AD460"/>
    <mergeCell ref="B461:AD461"/>
    <mergeCell ref="B462:AD462"/>
    <mergeCell ref="D447:L447"/>
    <mergeCell ref="M447:R447"/>
    <mergeCell ref="S447:X447"/>
    <mergeCell ref="Y447:AD447"/>
    <mergeCell ref="D448:L448"/>
    <mergeCell ref="M448:R448"/>
    <mergeCell ref="S448:X448"/>
    <mergeCell ref="Y448:AD448"/>
    <mergeCell ref="D445:L445"/>
    <mergeCell ref="M445:R445"/>
    <mergeCell ref="S445:X445"/>
    <mergeCell ref="Y445:AD445"/>
    <mergeCell ref="D446:L446"/>
    <mergeCell ref="M446:R446"/>
    <mergeCell ref="S446:X446"/>
    <mergeCell ref="Y446:AD446"/>
    <mergeCell ref="C440:AD440"/>
    <mergeCell ref="C441:AD441"/>
    <mergeCell ref="C443:L444"/>
    <mergeCell ref="M443:AD443"/>
    <mergeCell ref="M444:R444"/>
    <mergeCell ref="S444:X444"/>
    <mergeCell ref="Y444:AD444"/>
    <mergeCell ref="C428:G428"/>
    <mergeCell ref="H428:AD428"/>
    <mergeCell ref="C430:AD430"/>
    <mergeCell ref="C431:AD431"/>
    <mergeCell ref="B438:AD438"/>
    <mergeCell ref="C439:AD439"/>
    <mergeCell ref="D425:L425"/>
    <mergeCell ref="M425:R425"/>
    <mergeCell ref="S425:X425"/>
    <mergeCell ref="Y425:AD425"/>
    <mergeCell ref="M426:R426"/>
    <mergeCell ref="S426:X426"/>
    <mergeCell ref="Y426:AD426"/>
    <mergeCell ref="D423:L423"/>
    <mergeCell ref="M423:R423"/>
    <mergeCell ref="S423:X423"/>
    <mergeCell ref="Y423:AD423"/>
    <mergeCell ref="D424:L424"/>
    <mergeCell ref="M424:R424"/>
    <mergeCell ref="S424:X424"/>
    <mergeCell ref="Y424:AD424"/>
    <mergeCell ref="B433:AD433"/>
    <mergeCell ref="B434:AD434"/>
    <mergeCell ref="B435:AD435"/>
    <mergeCell ref="B436:AD436"/>
    <mergeCell ref="D421:L421"/>
    <mergeCell ref="M421:R421"/>
    <mergeCell ref="S421:X421"/>
    <mergeCell ref="Y421:AD421"/>
    <mergeCell ref="D422:L422"/>
    <mergeCell ref="M422:R422"/>
    <mergeCell ref="S422:X422"/>
    <mergeCell ref="Y422:AD422"/>
    <mergeCell ref="D419:L419"/>
    <mergeCell ref="M419:R419"/>
    <mergeCell ref="S419:X419"/>
    <mergeCell ref="Y419:AD419"/>
    <mergeCell ref="D420:L420"/>
    <mergeCell ref="M420:R420"/>
    <mergeCell ref="S420:X420"/>
    <mergeCell ref="Y420:AD420"/>
    <mergeCell ref="C405:AD405"/>
    <mergeCell ref="B412:AD412"/>
    <mergeCell ref="C413:AD413"/>
    <mergeCell ref="C414:AD414"/>
    <mergeCell ref="C415:AD415"/>
    <mergeCell ref="C417:L418"/>
    <mergeCell ref="M417:AD417"/>
    <mergeCell ref="M418:R418"/>
    <mergeCell ref="S418:X418"/>
    <mergeCell ref="Y418:AD418"/>
    <mergeCell ref="B407:AD407"/>
    <mergeCell ref="B408:AD408"/>
    <mergeCell ref="B409:AD409"/>
    <mergeCell ref="B410:AD410"/>
    <mergeCell ref="M400:R400"/>
    <mergeCell ref="S400:X400"/>
    <mergeCell ref="Y400:AD400"/>
    <mergeCell ref="C402:G402"/>
    <mergeCell ref="H402:AD402"/>
    <mergeCell ref="C404:AD404"/>
    <mergeCell ref="D398:L398"/>
    <mergeCell ref="M398:R398"/>
    <mergeCell ref="S398:X398"/>
    <mergeCell ref="Y398:AD398"/>
    <mergeCell ref="D399:L399"/>
    <mergeCell ref="M399:R399"/>
    <mergeCell ref="S399:X399"/>
    <mergeCell ref="Y399:AD399"/>
    <mergeCell ref="D396:L396"/>
    <mergeCell ref="M396:R396"/>
    <mergeCell ref="S396:X396"/>
    <mergeCell ref="Y396:AD396"/>
    <mergeCell ref="D397:L397"/>
    <mergeCell ref="M397:R397"/>
    <mergeCell ref="S397:X397"/>
    <mergeCell ref="Y397:AD397"/>
    <mergeCell ref="D394:L394"/>
    <mergeCell ref="M394:R394"/>
    <mergeCell ref="S394:X394"/>
    <mergeCell ref="Y394:AD394"/>
    <mergeCell ref="D395:L395"/>
    <mergeCell ref="M395:R395"/>
    <mergeCell ref="S395:X395"/>
    <mergeCell ref="Y395:AD395"/>
    <mergeCell ref="C380:AD380"/>
    <mergeCell ref="B387:AD387"/>
    <mergeCell ref="C388:AD388"/>
    <mergeCell ref="C389:AD389"/>
    <mergeCell ref="C390:AD390"/>
    <mergeCell ref="C392:L393"/>
    <mergeCell ref="M392:AD392"/>
    <mergeCell ref="M393:R393"/>
    <mergeCell ref="S393:X393"/>
    <mergeCell ref="Y393:AD393"/>
    <mergeCell ref="B382:AD382"/>
    <mergeCell ref="B383:AD383"/>
    <mergeCell ref="B384:AD384"/>
    <mergeCell ref="B385:AD385"/>
    <mergeCell ref="M375:R375"/>
    <mergeCell ref="S375:X375"/>
    <mergeCell ref="Y375:AD375"/>
    <mergeCell ref="C377:G377"/>
    <mergeCell ref="H377:AD377"/>
    <mergeCell ref="C379:AD379"/>
    <mergeCell ref="D373:L373"/>
    <mergeCell ref="M373:R373"/>
    <mergeCell ref="S373:X373"/>
    <mergeCell ref="Y373:AD373"/>
    <mergeCell ref="D374:L374"/>
    <mergeCell ref="M374:R374"/>
    <mergeCell ref="S374:X374"/>
    <mergeCell ref="Y374:AD374"/>
    <mergeCell ref="D371:L371"/>
    <mergeCell ref="M371:R371"/>
    <mergeCell ref="S371:X371"/>
    <mergeCell ref="Y371:AD371"/>
    <mergeCell ref="D372:L372"/>
    <mergeCell ref="M372:R372"/>
    <mergeCell ref="S372:X372"/>
    <mergeCell ref="Y372:AD372"/>
    <mergeCell ref="D369:L369"/>
    <mergeCell ref="M369:R369"/>
    <mergeCell ref="S369:X369"/>
    <mergeCell ref="Y369:AD369"/>
    <mergeCell ref="D370:L370"/>
    <mergeCell ref="M370:R370"/>
    <mergeCell ref="S370:X370"/>
    <mergeCell ref="Y370:AD370"/>
    <mergeCell ref="D367:L367"/>
    <mergeCell ref="M367:R367"/>
    <mergeCell ref="S367:X367"/>
    <mergeCell ref="Y367:AD367"/>
    <mergeCell ref="D368:L368"/>
    <mergeCell ref="M368:R368"/>
    <mergeCell ref="S368:X368"/>
    <mergeCell ref="Y368:AD368"/>
    <mergeCell ref="D365:L365"/>
    <mergeCell ref="M365:R365"/>
    <mergeCell ref="S365:X365"/>
    <mergeCell ref="Y365:AD365"/>
    <mergeCell ref="D366:L366"/>
    <mergeCell ref="M366:R366"/>
    <mergeCell ref="S366:X366"/>
    <mergeCell ref="Y366:AD366"/>
    <mergeCell ref="D363:L363"/>
    <mergeCell ref="M363:R363"/>
    <mergeCell ref="S363:X363"/>
    <mergeCell ref="Y363:AD363"/>
    <mergeCell ref="D364:L364"/>
    <mergeCell ref="M364:R364"/>
    <mergeCell ref="S364:X364"/>
    <mergeCell ref="Y364:AD364"/>
    <mergeCell ref="C358:AD358"/>
    <mergeCell ref="C359:AD359"/>
    <mergeCell ref="C361:L362"/>
    <mergeCell ref="M361:AD361"/>
    <mergeCell ref="M362:R362"/>
    <mergeCell ref="S362:X362"/>
    <mergeCell ref="Y362:AD362"/>
    <mergeCell ref="C346:G346"/>
    <mergeCell ref="H346:AD346"/>
    <mergeCell ref="C348:AD348"/>
    <mergeCell ref="C349:AD349"/>
    <mergeCell ref="B356:AD356"/>
    <mergeCell ref="C357:AD357"/>
    <mergeCell ref="B351:AD351"/>
    <mergeCell ref="B352:AD352"/>
    <mergeCell ref="B353:AD353"/>
    <mergeCell ref="B354:AD354"/>
    <mergeCell ref="D343:L343"/>
    <mergeCell ref="M343:R343"/>
    <mergeCell ref="S343:X343"/>
    <mergeCell ref="Y343:AD343"/>
    <mergeCell ref="M344:R344"/>
    <mergeCell ref="S344:X344"/>
    <mergeCell ref="Y344:AD344"/>
    <mergeCell ref="D341:L341"/>
    <mergeCell ref="M341:R341"/>
    <mergeCell ref="S341:X341"/>
    <mergeCell ref="Y341:AD341"/>
    <mergeCell ref="D342:L342"/>
    <mergeCell ref="M342:R342"/>
    <mergeCell ref="S342:X342"/>
    <mergeCell ref="Y342:AD342"/>
    <mergeCell ref="D339:L339"/>
    <mergeCell ref="M339:R339"/>
    <mergeCell ref="S339:X339"/>
    <mergeCell ref="Y339:AD339"/>
    <mergeCell ref="D340:L340"/>
    <mergeCell ref="M340:R340"/>
    <mergeCell ref="S340:X340"/>
    <mergeCell ref="Y340:AD340"/>
    <mergeCell ref="D337:L337"/>
    <mergeCell ref="M337:R337"/>
    <mergeCell ref="S337:X337"/>
    <mergeCell ref="Y337:AD337"/>
    <mergeCell ref="D338:L338"/>
    <mergeCell ref="M338:R338"/>
    <mergeCell ref="S338:X338"/>
    <mergeCell ref="Y338:AD338"/>
    <mergeCell ref="C331:AD331"/>
    <mergeCell ref="C332:AD332"/>
    <mergeCell ref="C333:AD333"/>
    <mergeCell ref="C335:L336"/>
    <mergeCell ref="M335:AD335"/>
    <mergeCell ref="M336:R336"/>
    <mergeCell ref="S336:X336"/>
    <mergeCell ref="Y336:AD336"/>
    <mergeCell ref="P320:T320"/>
    <mergeCell ref="U320:Y320"/>
    <mergeCell ref="Z320:AD320"/>
    <mergeCell ref="C322:AD322"/>
    <mergeCell ref="C323:AD323"/>
    <mergeCell ref="B330:AD330"/>
    <mergeCell ref="B325:AD325"/>
    <mergeCell ref="B326:AD326"/>
    <mergeCell ref="B327:AD327"/>
    <mergeCell ref="B328:AD328"/>
    <mergeCell ref="D318:M318"/>
    <mergeCell ref="N318:O318"/>
    <mergeCell ref="P318:T318"/>
    <mergeCell ref="U318:Y318"/>
    <mergeCell ref="Z318:AD318"/>
    <mergeCell ref="D319:M319"/>
    <mergeCell ref="N319:O319"/>
    <mergeCell ref="P319:T319"/>
    <mergeCell ref="U319:Y319"/>
    <mergeCell ref="Z319:AD319"/>
    <mergeCell ref="D316:M316"/>
    <mergeCell ref="N316:O316"/>
    <mergeCell ref="P316:T316"/>
    <mergeCell ref="U316:Y316"/>
    <mergeCell ref="Z316:AD316"/>
    <mergeCell ref="D317:M317"/>
    <mergeCell ref="N317:O317"/>
    <mergeCell ref="P317:T317"/>
    <mergeCell ref="U317:Y317"/>
    <mergeCell ref="Z317:AD317"/>
    <mergeCell ref="D314:M314"/>
    <mergeCell ref="N314:O314"/>
    <mergeCell ref="P314:T314"/>
    <mergeCell ref="U314:Y314"/>
    <mergeCell ref="Z314:AD314"/>
    <mergeCell ref="D315:M315"/>
    <mergeCell ref="N315:O315"/>
    <mergeCell ref="P315:T315"/>
    <mergeCell ref="U315:Y315"/>
    <mergeCell ref="Z315:AD315"/>
    <mergeCell ref="C310:AD310"/>
    <mergeCell ref="C312:M313"/>
    <mergeCell ref="N312:O313"/>
    <mergeCell ref="P312:AD312"/>
    <mergeCell ref="P313:T313"/>
    <mergeCell ref="U313:Y313"/>
    <mergeCell ref="Z313:AD313"/>
    <mergeCell ref="E296:H296"/>
    <mergeCell ref="E298:H298"/>
    <mergeCell ref="C300:AD300"/>
    <mergeCell ref="C301:AD301"/>
    <mergeCell ref="B308:AD308"/>
    <mergeCell ref="C309:AD309"/>
    <mergeCell ref="C282:E282"/>
    <mergeCell ref="F282:AD282"/>
    <mergeCell ref="C284:AD284"/>
    <mergeCell ref="C285:AD285"/>
    <mergeCell ref="B292:AD292"/>
    <mergeCell ref="C294:F294"/>
    <mergeCell ref="D279:R279"/>
    <mergeCell ref="S279:X279"/>
    <mergeCell ref="Y279:AD279"/>
    <mergeCell ref="D280:R280"/>
    <mergeCell ref="S280:X280"/>
    <mergeCell ref="Y280:AD280"/>
    <mergeCell ref="B287:AD287"/>
    <mergeCell ref="B288:AD288"/>
    <mergeCell ref="B289:AD289"/>
    <mergeCell ref="B303:AD303"/>
    <mergeCell ref="B304:AD304"/>
    <mergeCell ref="B290:AD290"/>
    <mergeCell ref="D277:R277"/>
    <mergeCell ref="S277:X277"/>
    <mergeCell ref="Y277:AD277"/>
    <mergeCell ref="D278:R278"/>
    <mergeCell ref="S278:X278"/>
    <mergeCell ref="Y278:AD278"/>
    <mergeCell ref="D275:R275"/>
    <mergeCell ref="S275:X275"/>
    <mergeCell ref="Y275:AD275"/>
    <mergeCell ref="D276:R276"/>
    <mergeCell ref="S276:X276"/>
    <mergeCell ref="Y276:AD276"/>
    <mergeCell ref="C267:AD267"/>
    <mergeCell ref="B269:AD269"/>
    <mergeCell ref="C270:AD270"/>
    <mergeCell ref="C271:AD271"/>
    <mergeCell ref="C272:AD272"/>
    <mergeCell ref="C274:R274"/>
    <mergeCell ref="S274:X274"/>
    <mergeCell ref="Y274:AD274"/>
    <mergeCell ref="C255:E255"/>
    <mergeCell ref="F255:AD255"/>
    <mergeCell ref="C257:AD257"/>
    <mergeCell ref="C258:AD258"/>
    <mergeCell ref="B265:AD265"/>
    <mergeCell ref="B266:AD266"/>
    <mergeCell ref="D252:R252"/>
    <mergeCell ref="S252:X252"/>
    <mergeCell ref="Y252:AD252"/>
    <mergeCell ref="D253:R253"/>
    <mergeCell ref="S253:X253"/>
    <mergeCell ref="Y253:AD253"/>
    <mergeCell ref="D250:R250"/>
    <mergeCell ref="S250:X250"/>
    <mergeCell ref="Y250:AD250"/>
    <mergeCell ref="D251:R251"/>
    <mergeCell ref="S251:X251"/>
    <mergeCell ref="Y251:AD251"/>
    <mergeCell ref="B260:AD260"/>
    <mergeCell ref="B261:AD261"/>
    <mergeCell ref="B262:AD262"/>
    <mergeCell ref="C245:AD245"/>
    <mergeCell ref="C246:AD246"/>
    <mergeCell ref="C248:R248"/>
    <mergeCell ref="S248:X248"/>
    <mergeCell ref="Y248:AD248"/>
    <mergeCell ref="D249:R249"/>
    <mergeCell ref="S249:X249"/>
    <mergeCell ref="Y249:AD249"/>
    <mergeCell ref="C222:AD222"/>
    <mergeCell ref="D229:AD229"/>
    <mergeCell ref="K232:AD232"/>
    <mergeCell ref="C236:AD236"/>
    <mergeCell ref="C237:AD237"/>
    <mergeCell ref="B244:AD244"/>
    <mergeCell ref="C210:F210"/>
    <mergeCell ref="G210:AD210"/>
    <mergeCell ref="C212:AD212"/>
    <mergeCell ref="C213:AD213"/>
    <mergeCell ref="B220:AD220"/>
    <mergeCell ref="C221:AD221"/>
    <mergeCell ref="B215:AD215"/>
    <mergeCell ref="B216:AD216"/>
    <mergeCell ref="B217:AD217"/>
    <mergeCell ref="B239:AD239"/>
    <mergeCell ref="B240:AD240"/>
    <mergeCell ref="P203:Q203"/>
    <mergeCell ref="W203:X203"/>
    <mergeCell ref="AC203:AD203"/>
    <mergeCell ref="D208:G208"/>
    <mergeCell ref="H208:I208"/>
    <mergeCell ref="J208:M208"/>
    <mergeCell ref="P208:Q208"/>
    <mergeCell ref="W208:X208"/>
    <mergeCell ref="AC208:AD208"/>
    <mergeCell ref="D207:G207"/>
    <mergeCell ref="H207:I207"/>
    <mergeCell ref="J207:M207"/>
    <mergeCell ref="P207:Q207"/>
    <mergeCell ref="W207:X207"/>
    <mergeCell ref="AC207:AD207"/>
    <mergeCell ref="D206:G206"/>
    <mergeCell ref="H206:I206"/>
    <mergeCell ref="J206:M206"/>
    <mergeCell ref="P206:Q206"/>
    <mergeCell ref="W206:X206"/>
    <mergeCell ref="AC206:AD206"/>
    <mergeCell ref="C196:AD196"/>
    <mergeCell ref="C197:AD197"/>
    <mergeCell ref="C198:AD198"/>
    <mergeCell ref="AA200:AD200"/>
    <mergeCell ref="C177:AD177"/>
    <mergeCell ref="C180:F180"/>
    <mergeCell ref="C182:AD182"/>
    <mergeCell ref="C183:AD183"/>
    <mergeCell ref="B190:AD190"/>
    <mergeCell ref="C191:AD191"/>
    <mergeCell ref="E163:H163"/>
    <mergeCell ref="E165:H165"/>
    <mergeCell ref="C167:AD167"/>
    <mergeCell ref="C168:AD168"/>
    <mergeCell ref="B175:AD175"/>
    <mergeCell ref="C176:AD176"/>
    <mergeCell ref="D205:G205"/>
    <mergeCell ref="H205:I205"/>
    <mergeCell ref="J205:M205"/>
    <mergeCell ref="P205:Q205"/>
    <mergeCell ref="W205:X205"/>
    <mergeCell ref="AC205:AD205"/>
    <mergeCell ref="D204:G204"/>
    <mergeCell ref="H204:I204"/>
    <mergeCell ref="J204:M204"/>
    <mergeCell ref="P204:Q204"/>
    <mergeCell ref="W204:X204"/>
    <mergeCell ref="AC204:AD204"/>
    <mergeCell ref="C202:G203"/>
    <mergeCell ref="H202:I203"/>
    <mergeCell ref="J202:M203"/>
    <mergeCell ref="N202:AD202"/>
    <mergeCell ref="C150:AD150"/>
    <mergeCell ref="C151:AD151"/>
    <mergeCell ref="B158:AD158"/>
    <mergeCell ref="C161:F161"/>
    <mergeCell ref="B144:AD144"/>
    <mergeCell ref="B146:AD146"/>
    <mergeCell ref="C119:AD119"/>
    <mergeCell ref="C120:AD120"/>
    <mergeCell ref="D127:AD127"/>
    <mergeCell ref="N133:AD133"/>
    <mergeCell ref="C136:AD136"/>
    <mergeCell ref="C137:AD137"/>
    <mergeCell ref="C148:AD148"/>
    <mergeCell ref="C194:AD194"/>
    <mergeCell ref="C195:AD195"/>
    <mergeCell ref="C92:AD92"/>
    <mergeCell ref="C93:AD93"/>
    <mergeCell ref="K107:AD107"/>
    <mergeCell ref="C110:AD110"/>
    <mergeCell ref="C111:AD111"/>
    <mergeCell ref="B118:AD118"/>
    <mergeCell ref="C159:AD159"/>
    <mergeCell ref="C178:AD178"/>
    <mergeCell ref="C192:AD192"/>
    <mergeCell ref="C193:AD193"/>
    <mergeCell ref="B113:AD113"/>
    <mergeCell ref="B114:AD114"/>
    <mergeCell ref="B139:AD139"/>
    <mergeCell ref="B140:AD140"/>
    <mergeCell ref="B170:AD170"/>
    <mergeCell ref="B171:AD171"/>
    <mergeCell ref="B185:AD185"/>
    <mergeCell ref="C80:Q80"/>
    <mergeCell ref="R80:AD80"/>
    <mergeCell ref="C82:AD82"/>
    <mergeCell ref="C83:AD83"/>
    <mergeCell ref="B90:AD90"/>
    <mergeCell ref="C91:AD91"/>
    <mergeCell ref="C73:AD73"/>
    <mergeCell ref="B75:AD75"/>
    <mergeCell ref="C76:AD76"/>
    <mergeCell ref="C77:AD77"/>
    <mergeCell ref="C79:Q79"/>
    <mergeCell ref="R79:AD79"/>
    <mergeCell ref="C61:AD61"/>
    <mergeCell ref="C62:AD62"/>
    <mergeCell ref="B69:AD69"/>
    <mergeCell ref="B70:AD70"/>
    <mergeCell ref="C71:AD71"/>
    <mergeCell ref="B72:AD72"/>
    <mergeCell ref="B64:AD64"/>
    <mergeCell ref="B65:AD65"/>
    <mergeCell ref="B85:AD85"/>
    <mergeCell ref="B66:AD66"/>
    <mergeCell ref="B67:AD67"/>
    <mergeCell ref="B86:AD86"/>
    <mergeCell ref="C32:AD32"/>
    <mergeCell ref="C33:AD33"/>
    <mergeCell ref="B17:AD17"/>
    <mergeCell ref="B24:AD24"/>
    <mergeCell ref="C25:AD25"/>
    <mergeCell ref="B23:AD23"/>
    <mergeCell ref="D57:P57"/>
    <mergeCell ref="R57:AD57"/>
    <mergeCell ref="D58:P58"/>
    <mergeCell ref="R58:AD58"/>
    <mergeCell ref="D59:P59"/>
    <mergeCell ref="Q59:AD59"/>
    <mergeCell ref="D54:P54"/>
    <mergeCell ref="R54:AD54"/>
    <mergeCell ref="D55:P55"/>
    <mergeCell ref="R55:AD55"/>
    <mergeCell ref="D56:P56"/>
    <mergeCell ref="R56:AD56"/>
    <mergeCell ref="C50:E50"/>
    <mergeCell ref="F50:AD50"/>
    <mergeCell ref="C52:AD52"/>
    <mergeCell ref="D53:P53"/>
    <mergeCell ref="R53:AD53"/>
    <mergeCell ref="B35:AD35"/>
    <mergeCell ref="B615:AD615"/>
    <mergeCell ref="B846:AD846"/>
    <mergeCell ref="B1035:AD1035"/>
    <mergeCell ref="B1098:AD1098"/>
    <mergeCell ref="C749:AD749"/>
    <mergeCell ref="C750:AD750"/>
    <mergeCell ref="B10:AD10"/>
    <mergeCell ref="C11:AD11"/>
    <mergeCell ref="C12:AD12"/>
    <mergeCell ref="C13:AD13"/>
    <mergeCell ref="C14:AD14"/>
    <mergeCell ref="C15:AD15"/>
    <mergeCell ref="B1:AD1"/>
    <mergeCell ref="B3:AD3"/>
    <mergeCell ref="B5:AD5"/>
    <mergeCell ref="AA7:AD7"/>
    <mergeCell ref="B8:L8"/>
    <mergeCell ref="N8:O8"/>
    <mergeCell ref="C48:Q48"/>
    <mergeCell ref="B18:AD18"/>
    <mergeCell ref="C19:AD19"/>
    <mergeCell ref="B40:AD40"/>
    <mergeCell ref="C41:AD41"/>
    <mergeCell ref="C42:AD42"/>
    <mergeCell ref="C43:AD43"/>
    <mergeCell ref="C44:AD44"/>
    <mergeCell ref="C46:Q47"/>
    <mergeCell ref="R46:AD46"/>
    <mergeCell ref="B20:AD20"/>
    <mergeCell ref="C21:AD21"/>
    <mergeCell ref="B27:AD27"/>
    <mergeCell ref="C28:AD28"/>
  </mergeCells>
  <conditionalFormatting sqref="R48:AD48">
    <cfRule type="expression" dxfId="95" priority="98">
      <formula>$C$48&gt;1</formula>
    </cfRule>
  </conditionalFormatting>
  <conditionalFormatting sqref="R80:AD80">
    <cfRule type="expression" dxfId="94" priority="97">
      <formula>$C$80&gt;1</formula>
    </cfRule>
  </conditionalFormatting>
  <conditionalFormatting sqref="N204:AD208">
    <cfRule type="expression" dxfId="93" priority="96">
      <formula>$J204&gt;1</formula>
    </cfRule>
  </conditionalFormatting>
  <conditionalFormatting sqref="Y249:AD253">
    <cfRule type="expression" dxfId="92" priority="95">
      <formula>$S249&gt;1</formula>
    </cfRule>
  </conditionalFormatting>
  <conditionalFormatting sqref="Y275:AD280">
    <cfRule type="expression" dxfId="91" priority="94">
      <formula>$S275&gt;1</formula>
    </cfRule>
  </conditionalFormatting>
  <conditionalFormatting sqref="P314:AD319">
    <cfRule type="expression" dxfId="90" priority="93">
      <formula>$N314="X"</formula>
    </cfRule>
  </conditionalFormatting>
  <conditionalFormatting sqref="M471:AD471">
    <cfRule type="expression" dxfId="89" priority="92">
      <formula>$C$471&gt;1</formula>
    </cfRule>
  </conditionalFormatting>
  <conditionalFormatting sqref="M535:AD535">
    <cfRule type="expression" dxfId="88" priority="91">
      <formula>$C$535&gt;1</formula>
    </cfRule>
  </conditionalFormatting>
  <conditionalFormatting sqref="R609:AD609">
    <cfRule type="expression" dxfId="87" priority="90">
      <formula>$C$609&gt;1</formula>
    </cfRule>
  </conditionalFormatting>
  <conditionalFormatting sqref="N761:AD765">
    <cfRule type="expression" dxfId="86" priority="89">
      <formula>$J761&gt;1</formula>
    </cfRule>
  </conditionalFormatting>
  <conditionalFormatting sqref="Y806:AD810">
    <cfRule type="expression" dxfId="85" priority="88">
      <formula>$S806&gt;1</formula>
    </cfRule>
  </conditionalFormatting>
  <conditionalFormatting sqref="Y832:AD837">
    <cfRule type="expression" dxfId="84" priority="87">
      <formula>$S832&gt;1</formula>
    </cfRule>
  </conditionalFormatting>
  <conditionalFormatting sqref="P871:AD876">
    <cfRule type="expression" dxfId="83" priority="86">
      <formula>$N871="X"</formula>
    </cfRule>
  </conditionalFormatting>
  <conditionalFormatting sqref="M1028:AD1028">
    <cfRule type="expression" dxfId="82" priority="85">
      <formula>$C$1028&gt;1</formula>
    </cfRule>
  </conditionalFormatting>
  <conditionalFormatting sqref="M1091:AD1091">
    <cfRule type="expression" dxfId="81" priority="84">
      <formula>$C$1091&gt;1</formula>
    </cfRule>
  </conditionalFormatting>
  <conditionalFormatting sqref="I30 T30">
    <cfRule type="expression" dxfId="80" priority="83">
      <formula>$C$30="X"</formula>
    </cfRule>
  </conditionalFormatting>
  <conditionalFormatting sqref="C30 T30">
    <cfRule type="expression" dxfId="79" priority="82">
      <formula>$I$30="X"</formula>
    </cfRule>
  </conditionalFormatting>
  <conditionalFormatting sqref="I30 C30">
    <cfRule type="expression" dxfId="78" priority="81">
      <formula>$T$30="X"</formula>
    </cfRule>
  </conditionalFormatting>
  <conditionalFormatting sqref="C48:AD48 F50:AD50 C62:AD62 C80:AD80 C83:AD83 C95:C108 C111:AD111 C122:C134 C137:AD137 C148:AD148 C151:AD151 C161:F161 E163:H163 E165:H165 C168:AD168 C180:F180 C183:AD183 D204:AD208 G210:AD210 C213:AD213 C224:C234 C237:AD237 S249:AD253 F255:AD255 C258:AD258 C285:AD285 F282:AD282 C294:F294 E296:H296 E298:H298 C301:AD301 C323:AD323 N314:AD319 S275:AD280">
    <cfRule type="expression" dxfId="77" priority="80">
      <formula>OR($I$30="X",$T$30="X")</formula>
    </cfRule>
  </conditionalFormatting>
  <conditionalFormatting sqref="H346:AD346 C349:AD349 M363:AD374 H377:AD377 C380:AD380 M394:AD399 H402:AD402 C405:AD405 M419:AD425 H428:AD428 C431:AD431 M445:AD451 H454:AD454 C457:AD457 C471:AD471 C474:AD474 F518:AD518 C521:AD521 C535:AD535 C538:AD538 M552:AD563 F566:AD566 M337:AD343 M489:AD515">
    <cfRule type="expression" dxfId="76" priority="79">
      <formula>OR($I$30="X",$T$30="X")</formula>
    </cfRule>
  </conditionalFormatting>
  <conditionalFormatting sqref="C569:AD569">
    <cfRule type="expression" dxfId="75" priority="78">
      <formula>OR($I$30="X",$T$30="X")</formula>
    </cfRule>
  </conditionalFormatting>
  <conditionalFormatting sqref="C609:AD609 C612:AD612 C623 I623 T623 C626:AD626 C638:C651 C654:AD654 C665:C677 C680:AD680 C693 L693 T693 C696:AD696 C705:AD705 C708:AD708 C718:F718 E720:H720 E722:H722 C725:AD725 C737:F737 C740:AD740 G767:AD767 C770:AD770 C781:C791 C794:AD794 S806:AD810 F812:AD812 C815:AD815 S832:AD837 F839:AD839 C842:AD842 C851:F851 E853:H853 E855:H855 C858:AD858 D761:AD765">
    <cfRule type="expression" dxfId="74" priority="77">
      <formula>OR($I$587="X",$T$587="X")</formula>
    </cfRule>
  </conditionalFormatting>
  <conditionalFormatting sqref="C880:AD880 M894:AD900 H903:AD903 C906:AD906 M920:AD931 H934:AD934 C937:AD937 M951:AD956 H959:AD959 C962:AD962 M976:AD982 H985:AD985 C988:AD988 M1002:AD1008 H1011:AD1011 C1014:AD1014 C1028:AD1028 C1031:AD1031 M1046:AD1071 F1074:AD1074 C1077:AD1077 C1091:AD1091 C1094:AD1094 M1108:AD1119 F1122:AD1122 C1125:AD1125 N871:AD876">
    <cfRule type="expression" dxfId="73" priority="76">
      <formula>OR($I$587="X",$T$587=X)</formula>
    </cfRule>
  </conditionalFormatting>
  <conditionalFormatting sqref="C880:AD880 M894:AD900 H903:AD903 C906:AD906 M920:AD931 H934:AD934 C937:AD937 M951:AD956 H959:AD959 C962:AD962 M976:AD982 H985:AD985 C988:AD988 M1002:AD1007 H1011:AD1011 C1014:AD1014 C1028:AD1028 C1031:AD1031 M1046:AD1071 F1074:AD1074 C1077:AD1077 C1091:AD1091 C1094:AD1094 M1108:AD1119 F1122:AD1122 C1125:AD1125 N871:AD876">
    <cfRule type="expression" dxfId="72" priority="75">
      <formula>OR($I$587="X",$T$587="X")</formula>
    </cfRule>
  </conditionalFormatting>
  <conditionalFormatting sqref="M1008:AD1008">
    <cfRule type="expression" dxfId="71" priority="74">
      <formula>OR($I$587="X",$T$587="X")</formula>
    </cfRule>
  </conditionalFormatting>
  <conditionalFormatting sqref="R48:AC48">
    <cfRule type="expression" dxfId="70" priority="73">
      <formula>$AD$48="X"</formula>
    </cfRule>
  </conditionalFormatting>
  <conditionalFormatting sqref="F50:AD50">
    <cfRule type="expression" dxfId="69" priority="72">
      <formula>$AC$48=""</formula>
    </cfRule>
  </conditionalFormatting>
  <conditionalFormatting sqref="K107:AD107">
    <cfRule type="expression" dxfId="68" priority="71">
      <formula>$C$107=""</formula>
    </cfRule>
  </conditionalFormatting>
  <conditionalFormatting sqref="C96:C108">
    <cfRule type="expression" dxfId="67" priority="70">
      <formula>$C$95="X"</formula>
    </cfRule>
  </conditionalFormatting>
  <conditionalFormatting sqref="C95:C107">
    <cfRule type="expression" dxfId="66" priority="69">
      <formula>$C$108="X"</formula>
    </cfRule>
  </conditionalFormatting>
  <conditionalFormatting sqref="C95:C108 C111:AD111 C122:C134 N133:AD133 C137:AD137">
    <cfRule type="expression" dxfId="65" priority="68">
      <formula>OR($C$80=2,$C$80=3,$C$80=9)</formula>
    </cfRule>
  </conditionalFormatting>
  <conditionalFormatting sqref="N133:AD133">
    <cfRule type="expression" dxfId="64" priority="67">
      <formula>$C$133=""</formula>
    </cfRule>
  </conditionalFormatting>
  <conditionalFormatting sqref="C122:C133">
    <cfRule type="expression" dxfId="63" priority="66">
      <formula>$C$134="X"</formula>
    </cfRule>
  </conditionalFormatting>
  <conditionalFormatting sqref="G210:AD210">
    <cfRule type="expression" dxfId="62" priority="65">
      <formula>$AG$210=0</formula>
    </cfRule>
  </conditionalFormatting>
  <conditionalFormatting sqref="C224:C233">
    <cfRule type="expression" dxfId="61" priority="64">
      <formula>$C$234="X"</formula>
    </cfRule>
  </conditionalFormatting>
  <conditionalFormatting sqref="C234 C224:C232">
    <cfRule type="expression" dxfId="60" priority="63">
      <formula>$C$233="X"</formula>
    </cfRule>
  </conditionalFormatting>
  <conditionalFormatting sqref="K232:AD232">
    <cfRule type="expression" dxfId="59" priority="62">
      <formula>$C$232=""</formula>
    </cfRule>
  </conditionalFormatting>
  <conditionalFormatting sqref="F255:AD255">
    <cfRule type="expression" dxfId="58" priority="61">
      <formula>$S$253&lt;&gt;1</formula>
    </cfRule>
  </conditionalFormatting>
  <conditionalFormatting sqref="F282:AD282">
    <cfRule type="expression" dxfId="57" priority="60">
      <formula>$S$280&lt;&gt;1</formula>
    </cfRule>
  </conditionalFormatting>
  <conditionalFormatting sqref="H346:AD346 M337:AD343">
    <cfRule type="expression" dxfId="56" priority="59">
      <formula>$S$275&gt;1</formula>
    </cfRule>
  </conditionalFormatting>
  <conditionalFormatting sqref="H346:AD346 C349:AD349 M337:AD343">
    <cfRule type="expression" dxfId="55" priority="58">
      <formula>$P$314&lt;=0</formula>
    </cfRule>
  </conditionalFormatting>
  <conditionalFormatting sqref="H346:AD346">
    <cfRule type="expression" dxfId="54" priority="57">
      <formula>OR($M$343="",$M$343="na")</formula>
    </cfRule>
  </conditionalFormatting>
  <conditionalFormatting sqref="H377:AD377">
    <cfRule type="expression" dxfId="53" priority="56">
      <formula>OR($M$374="",$M$374="na")</formula>
    </cfRule>
  </conditionalFormatting>
  <conditionalFormatting sqref="H402:AD402">
    <cfRule type="expression" dxfId="52" priority="55">
      <formula>OR($M$399="",$M$399="na")</formula>
    </cfRule>
  </conditionalFormatting>
  <conditionalFormatting sqref="H428:AD428">
    <cfRule type="expression" dxfId="51" priority="54">
      <formula>OR($M$425="",$M$425="na")</formula>
    </cfRule>
  </conditionalFormatting>
  <conditionalFormatting sqref="H454:AD454">
    <cfRule type="expression" dxfId="50" priority="53">
      <formula>OR($M$451="",$M$451="na")</formula>
    </cfRule>
  </conditionalFormatting>
  <conditionalFormatting sqref="F518:AD518">
    <cfRule type="expression" dxfId="49" priority="52">
      <formula>OR($M$514="",$M$514="na")</formula>
    </cfRule>
  </conditionalFormatting>
  <conditionalFormatting sqref="F518:AD518 C521:AD521 M489:AD515">
    <cfRule type="expression" dxfId="48" priority="51">
      <formula>OR($C$471=2,$C$471=9)</formula>
    </cfRule>
  </conditionalFormatting>
  <conditionalFormatting sqref="M552:AD563 F566:AD566 C569:AD569">
    <cfRule type="expression" dxfId="47" priority="50">
      <formula>OR($C$535=2,$C$535=3,$C$535=9)</formula>
    </cfRule>
  </conditionalFormatting>
  <conditionalFormatting sqref="F566:AD566">
    <cfRule type="expression" dxfId="46" priority="49">
      <formula>OR($M$562="",$M$562="na")</formula>
    </cfRule>
  </conditionalFormatting>
  <conditionalFormatting sqref="I587 T587">
    <cfRule type="expression" dxfId="45" priority="48">
      <formula>$C$587="X"</formula>
    </cfRule>
  </conditionalFormatting>
  <conditionalFormatting sqref="T587 C587">
    <cfRule type="expression" dxfId="44" priority="47">
      <formula>$I$587="X"</formula>
    </cfRule>
  </conditionalFormatting>
  <conditionalFormatting sqref="I587 C587">
    <cfRule type="expression" dxfId="43" priority="46">
      <formula>$T$587="X"</formula>
    </cfRule>
  </conditionalFormatting>
  <conditionalFormatting sqref="C623 I623 T623 C626:AD626 C638:C651 C654:AD654 C665:C677 C680:AD680">
    <cfRule type="expression" dxfId="42" priority="45">
      <formula>OR($C$609=2,$C$609=3,$C$609=9)</formula>
    </cfRule>
  </conditionalFormatting>
  <conditionalFormatting sqref="I623 T623">
    <cfRule type="expression" dxfId="41" priority="44">
      <formula>$C$623="X"</formula>
    </cfRule>
  </conditionalFormatting>
  <conditionalFormatting sqref="T623 C623">
    <cfRule type="expression" dxfId="40" priority="43">
      <formula>$I$623="X"</formula>
    </cfRule>
  </conditionalFormatting>
  <conditionalFormatting sqref="C623 I623">
    <cfRule type="expression" dxfId="39" priority="42">
      <formula>$T$623="X"</formula>
    </cfRule>
  </conditionalFormatting>
  <conditionalFormatting sqref="C639:C651">
    <cfRule type="expression" dxfId="38" priority="41">
      <formula>$C$638="X"</formula>
    </cfRule>
  </conditionalFormatting>
  <conditionalFormatting sqref="C638:C650">
    <cfRule type="expression" dxfId="37" priority="40">
      <formula>$C$651="X"</formula>
    </cfRule>
  </conditionalFormatting>
  <conditionalFormatting sqref="K650:AD650">
    <cfRule type="expression" dxfId="36" priority="39">
      <formula>$C$650=""</formula>
    </cfRule>
  </conditionalFormatting>
  <conditionalFormatting sqref="C665:C676">
    <cfRule type="expression" dxfId="35" priority="38">
      <formula>$C$677="X"</formula>
    </cfRule>
  </conditionalFormatting>
  <conditionalFormatting sqref="N676:AD676">
    <cfRule type="expression" dxfId="34" priority="37">
      <formula>$C$676=""</formula>
    </cfRule>
  </conditionalFormatting>
  <conditionalFormatting sqref="L693 T693">
    <cfRule type="expression" dxfId="33" priority="36">
      <formula>$C$693="X"</formula>
    </cfRule>
  </conditionalFormatting>
  <conditionalFormatting sqref="C693 T693">
    <cfRule type="expression" dxfId="32" priority="35">
      <formula>$L$693="X"</formula>
    </cfRule>
  </conditionalFormatting>
  <conditionalFormatting sqref="L693 C693">
    <cfRule type="expression" dxfId="31" priority="34">
      <formula>$T$693="X"</formula>
    </cfRule>
  </conditionalFormatting>
  <conditionalFormatting sqref="C705:AD705 C708:AD708 C718:F718 E720:H720 E722:H722 C725:AD725 C737:F737 C740:AD740 G767:AD767 C770:AD770 D761:AD765">
    <cfRule type="expression" dxfId="30" priority="33">
      <formula>$C$693="X"</formula>
    </cfRule>
  </conditionalFormatting>
  <conditionalFormatting sqref="G767:AD767">
    <cfRule type="expression" dxfId="29" priority="32">
      <formula>$AG$767=0</formula>
    </cfRule>
  </conditionalFormatting>
  <conditionalFormatting sqref="K789:AD789">
    <cfRule type="expression" dxfId="28" priority="31">
      <formula>$C$789=""</formula>
    </cfRule>
  </conditionalFormatting>
  <conditionalFormatting sqref="C791 C781:C789">
    <cfRule type="expression" dxfId="27" priority="30">
      <formula>$C$790="X"</formula>
    </cfRule>
  </conditionalFormatting>
  <conditionalFormatting sqref="C781:C790">
    <cfRule type="expression" dxfId="26" priority="29">
      <formula>$C$791="X"</formula>
    </cfRule>
  </conditionalFormatting>
  <conditionalFormatting sqref="F812:AD812">
    <cfRule type="expression" dxfId="25" priority="28">
      <formula>OR($S$810="",$S$810=2,$S$810=9)</formula>
    </cfRule>
  </conditionalFormatting>
  <conditionalFormatting sqref="F839:AD839">
    <cfRule type="expression" dxfId="24" priority="27">
      <formula>OR($S$837="",$S$837=2,$S$837=9)</formula>
    </cfRule>
  </conditionalFormatting>
  <conditionalFormatting sqref="M894:AD900 H903:AD903 C906:AD906">
    <cfRule type="expression" dxfId="23" priority="14">
      <formula>$P$871&lt;=0</formula>
    </cfRule>
    <cfRule type="expression" dxfId="22" priority="15">
      <formula>OR($S$832=2,$S$832=9)</formula>
    </cfRule>
    <cfRule type="expression" dxfId="21" priority="25">
      <formula>OR($P$871="",$P$871=0)</formula>
    </cfRule>
    <cfRule type="expression" dxfId="20" priority="26">
      <formula>OR($S$832=2,$S$832=9)</formula>
    </cfRule>
  </conditionalFormatting>
  <conditionalFormatting sqref="M363:AD374 H377:AD377 C380:AD380">
    <cfRule type="expression" dxfId="19" priority="23">
      <formula>OR($S$276=2,$S$276=9)</formula>
    </cfRule>
    <cfRule type="expression" dxfId="18" priority="24">
      <formula>$P$315&lt;=0</formula>
    </cfRule>
  </conditionalFormatting>
  <conditionalFormatting sqref="M394:AD399 H402:AD402 C405:AD405">
    <cfRule type="expression" dxfId="17" priority="21">
      <formula>$P$316&lt;=0</formula>
    </cfRule>
    <cfRule type="expression" dxfId="16" priority="22">
      <formula>OR($S$277=2,$S$277=9)</formula>
    </cfRule>
  </conditionalFormatting>
  <conditionalFormatting sqref="M419:AD425 H428:AD428 C431:AD431">
    <cfRule type="expression" dxfId="15" priority="19">
      <formula>OR($S$278=2,$S$278=9)</formula>
    </cfRule>
    <cfRule type="expression" dxfId="14" priority="20">
      <formula>$P$317&lt;=0</formula>
    </cfRule>
  </conditionalFormatting>
  <conditionalFormatting sqref="M445:AD451 H454:AD454 C457:AD457">
    <cfRule type="expression" dxfId="13" priority="17">
      <formula>$P$318&lt;=0</formula>
    </cfRule>
    <cfRule type="expression" dxfId="12" priority="18">
      <formula>OR($S$279=2,$S$279=9)</formula>
    </cfRule>
  </conditionalFormatting>
  <conditionalFormatting sqref="H903:AD903">
    <cfRule type="expression" dxfId="11" priority="16">
      <formula>OR($M$900="na",$M$900="")</formula>
    </cfRule>
  </conditionalFormatting>
  <conditionalFormatting sqref="M920:AD931 H934:AD934 C937:AD937">
    <cfRule type="expression" dxfId="10" priority="13">
      <formula>OR($P$872&lt;=0,$S$833=2,$S$833=9)</formula>
    </cfRule>
  </conditionalFormatting>
  <conditionalFormatting sqref="M951:AD956 H959:AD959 C962:AD962">
    <cfRule type="expression" dxfId="9" priority="12">
      <formula>OR($S$834=2,$S$834=9,$P$873&lt;=0)</formula>
    </cfRule>
  </conditionalFormatting>
  <conditionalFormatting sqref="M976:AD982 H985:AD985 C988:AD988">
    <cfRule type="expression" dxfId="8" priority="11">
      <formula>OR($P$874&lt;=0,$S$835=2,$S$835=9)</formula>
    </cfRule>
  </conditionalFormatting>
  <conditionalFormatting sqref="M1002:AD1008 H1011:AD1011 C1014:AD1014">
    <cfRule type="expression" dxfId="7" priority="10">
      <formula>OR($S$836=2,$S$836=9,$P$875&lt;=0)</formula>
    </cfRule>
  </conditionalFormatting>
  <conditionalFormatting sqref="H934:AD934">
    <cfRule type="expression" dxfId="6" priority="9">
      <formula>OR($M$931="",$M$931="na")</formula>
    </cfRule>
  </conditionalFormatting>
  <conditionalFormatting sqref="H959:AD959">
    <cfRule type="expression" dxfId="5" priority="8">
      <formula>OR($M$956="",$M$956="na")</formula>
    </cfRule>
  </conditionalFormatting>
  <conditionalFormatting sqref="H985:AD985">
    <cfRule type="expression" dxfId="4" priority="7">
      <formula>OR($M$982="",$M$982="na")</formula>
    </cfRule>
  </conditionalFormatting>
  <conditionalFormatting sqref="H1011:AD1011">
    <cfRule type="expression" dxfId="3" priority="6">
      <formula>OR($M$1008="na",$M$1008="")</formula>
    </cfRule>
  </conditionalFormatting>
  <conditionalFormatting sqref="M1046:AD1071 F1074:AD1074 C1077:AD1077">
    <cfRule type="expression" dxfId="2" priority="5">
      <formula>OR($C$1028=2,$C$1028=9)</formula>
    </cfRule>
  </conditionalFormatting>
  <conditionalFormatting sqref="F1074:AD1074">
    <cfRule type="expression" dxfId="1" priority="4">
      <formula>$AG$1074=0</formula>
    </cfRule>
  </conditionalFormatting>
  <conditionalFormatting sqref="F1122:AD1122">
    <cfRule type="expression" dxfId="0" priority="3">
      <formula>OR($M$1118="",$M$1118="na")</formula>
    </cfRule>
  </conditionalFormatting>
  <dataValidations disablePrompts="1" count="3">
    <dataValidation type="list" allowBlank="1" showInputMessage="1" showErrorMessage="1" sqref="C1091:L1091 C48:Q48 C80:Q80 C535:L535 C609:Q609">
      <formula1>$AG$11:$AK$11</formula1>
    </dataValidation>
    <dataValidation type="list" allowBlank="1" showInputMessage="1" showErrorMessage="1" sqref="C1028:L1028 J204:M208 S249:AD253 S275:X280 C471:L471 J761:M765 S806:AD810 S832:X837">
      <formula1>$AG$13:$AJ$13</formula1>
    </dataValidation>
    <dataValidation type="list" allowBlank="1" showInputMessage="1" showErrorMessage="1" sqref="C30 I30 T30 R48:AD48 C781:C791 C122:C134 N204:AD208 C224:C234 C95:C108 C587 I587 T587 C623 I623 T623 C638:C651 C665:C677 C693 L693 T693 N761:AD765">
      <formula1>$AH$14:$AI$14</formula1>
    </dataValidation>
  </dataValidations>
  <hyperlinks>
    <hyperlink ref="AA200" location="'Complemento AMP'!AA10" display="Complemento AMP"/>
    <hyperlink ref="AA200:AD200" location="'Complemento 1'!AA12" display="Complemento 1"/>
    <hyperlink ref="AA757:AD757" location="'Complemento 2'!AA12" display="Complemento 2"/>
    <hyperlink ref="AA7:AD7" location="Índice!B17" display="Índice"/>
  </hyperlinks>
  <pageMargins left="0.70866141732283472" right="0.70866141732283472" top="0.74803149606299213" bottom="0.74803149606299213" header="0.31496062992125984" footer="0.31496062992125984"/>
  <pageSetup scale="75" orientation="portrait" r:id="rId1"/>
  <headerFooter>
    <oddHeader>&amp;CMódulo 1 Sección XI
Cuestionario</oddHeader>
    <oddFooter>&amp;LCenso Nacional de Gobiernos Estatales 2022&amp;R&amp;P de &amp;N</oddFooter>
  </headerFooter>
  <ignoredErrors>
    <ignoredError sqref="AG107 AG209 N871:O871 N314:O319 N872:O87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DL578"/>
  <sheetViews>
    <sheetView showGridLines="0" topLeftCell="A4" zoomScale="120" zoomScaleNormal="120" workbookViewId="0">
      <selection activeCell="R10" sqref="R10"/>
    </sheetView>
  </sheetViews>
  <sheetFormatPr baseColWidth="10" defaultColWidth="0" defaultRowHeight="15" customHeight="1" zeroHeight="1"/>
  <cols>
    <col min="1" max="1" width="5.7109375" style="80" customWidth="1"/>
    <col min="2" max="30" width="3.7109375" style="80" customWidth="1"/>
    <col min="31" max="31" width="5.7109375" style="80" customWidth="1"/>
    <col min="32" max="32" width="1.7109375" style="148" hidden="1" customWidth="1"/>
    <col min="33" max="33" width="4" style="80" hidden="1" customWidth="1"/>
    <col min="34" max="34" width="5.5703125" style="80" hidden="1" customWidth="1"/>
    <col min="35" max="43" width="3.7109375" style="80" hidden="1" customWidth="1"/>
    <col min="44" max="44" width="11.42578125" style="80" hidden="1" customWidth="1"/>
    <col min="45" max="45" width="7.7109375" style="80" hidden="1" customWidth="1"/>
    <col min="46" max="116" width="0" style="80" hidden="1" customWidth="1"/>
    <col min="117" max="16384" width="3.7109375" style="80" hidden="1"/>
  </cols>
  <sheetData>
    <row r="1" spans="1:116" ht="173.25" customHeight="1">
      <c r="A1" s="75"/>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75"/>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row>
    <row r="2" spans="1:116" ht="15"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R2"/>
      <c r="AS2"/>
      <c r="AT2"/>
      <c r="AU2"/>
      <c r="AV2" s="177"/>
      <c r="AW2" s="178">
        <v>201</v>
      </c>
      <c r="AX2" s="178">
        <v>202</v>
      </c>
      <c r="AY2" s="178">
        <v>203</v>
      </c>
      <c r="AZ2" s="178">
        <v>204</v>
      </c>
      <c r="BA2" s="178">
        <v>205</v>
      </c>
      <c r="BB2" s="178">
        <v>206</v>
      </c>
      <c r="BC2" s="178">
        <v>207</v>
      </c>
      <c r="BD2" s="178">
        <v>208</v>
      </c>
      <c r="BE2" s="178">
        <v>209</v>
      </c>
      <c r="BF2" s="178">
        <v>210</v>
      </c>
      <c r="BG2" s="178">
        <v>211</v>
      </c>
      <c r="BH2" s="178">
        <v>212</v>
      </c>
      <c r="BI2" s="178">
        <v>213</v>
      </c>
      <c r="BJ2" s="178">
        <v>214</v>
      </c>
      <c r="BK2" s="178">
        <v>215</v>
      </c>
      <c r="BL2" s="178">
        <v>216</v>
      </c>
      <c r="BM2" s="178">
        <v>217</v>
      </c>
      <c r="BN2" s="178">
        <v>218</v>
      </c>
      <c r="BO2" s="178">
        <v>219</v>
      </c>
      <c r="BP2" s="178">
        <v>220</v>
      </c>
      <c r="BQ2" s="178">
        <v>221</v>
      </c>
      <c r="BR2" s="178">
        <v>222</v>
      </c>
      <c r="BS2" s="178">
        <v>223</v>
      </c>
      <c r="BT2" s="178">
        <v>224</v>
      </c>
      <c r="BU2" s="178">
        <v>225</v>
      </c>
      <c r="BV2" s="178">
        <v>226</v>
      </c>
      <c r="BW2" s="178">
        <v>227</v>
      </c>
      <c r="BX2" s="178">
        <v>228</v>
      </c>
      <c r="BY2" s="178">
        <v>229</v>
      </c>
      <c r="BZ2" s="178">
        <v>230</v>
      </c>
      <c r="CA2" s="178">
        <v>231</v>
      </c>
      <c r="CB2" s="178">
        <v>232</v>
      </c>
      <c r="CC2" s="179"/>
      <c r="CD2" s="177"/>
      <c r="CE2" s="177"/>
      <c r="CF2" s="178">
        <v>201</v>
      </c>
      <c r="CG2" s="178">
        <v>202</v>
      </c>
      <c r="CH2" s="178">
        <v>203</v>
      </c>
      <c r="CI2" s="178">
        <v>204</v>
      </c>
      <c r="CJ2" s="178">
        <v>205</v>
      </c>
      <c r="CK2" s="178">
        <v>206</v>
      </c>
      <c r="CL2" s="178">
        <v>207</v>
      </c>
      <c r="CM2" s="178">
        <v>208</v>
      </c>
      <c r="CN2" s="178">
        <v>209</v>
      </c>
      <c r="CO2" s="178">
        <v>210</v>
      </c>
      <c r="CP2" s="178">
        <v>211</v>
      </c>
      <c r="CQ2" s="178">
        <v>212</v>
      </c>
      <c r="CR2" s="178">
        <v>213</v>
      </c>
      <c r="CS2" s="178">
        <v>214</v>
      </c>
      <c r="CT2" s="178">
        <v>215</v>
      </c>
      <c r="CU2" s="178">
        <v>216</v>
      </c>
      <c r="CV2" s="178">
        <v>217</v>
      </c>
      <c r="CW2" s="178">
        <v>218</v>
      </c>
      <c r="CX2" s="178">
        <v>219</v>
      </c>
      <c r="CY2" s="178">
        <v>220</v>
      </c>
      <c r="CZ2" s="178">
        <v>221</v>
      </c>
      <c r="DA2" s="178">
        <v>222</v>
      </c>
      <c r="DB2" s="178">
        <v>223</v>
      </c>
      <c r="DC2" s="178">
        <v>224</v>
      </c>
      <c r="DD2" s="178">
        <v>225</v>
      </c>
      <c r="DE2" s="178">
        <v>226</v>
      </c>
      <c r="DF2" s="178">
        <v>227</v>
      </c>
      <c r="DG2" s="178">
        <v>228</v>
      </c>
      <c r="DH2" s="178">
        <v>229</v>
      </c>
      <c r="DI2" s="178">
        <v>230</v>
      </c>
      <c r="DJ2" s="178">
        <v>231</v>
      </c>
      <c r="DK2" s="178">
        <v>232</v>
      </c>
      <c r="DL2" s="180"/>
    </row>
    <row r="3" spans="1:116" ht="45" customHeight="1">
      <c r="A3" s="75"/>
      <c r="B3" s="295" t="s">
        <v>1</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75"/>
      <c r="AQ3" s="193" t="s">
        <v>5617</v>
      </c>
      <c r="AR3" s="177" t="str">
        <f>IFERROR(IF(HLOOKUP($N$10,$CF$2:$DK$580,$AV6,FALSE)="","",HLOOKUP($N$10,$CF$2:$DK$580,$AV6,FALSE)),"")</f>
        <v>Acajete</v>
      </c>
      <c r="AS3" s="177" t="str">
        <f>IFERROR(IF(AR3="","",HLOOKUP($N$10,$AW$2:$CB$574,AV6,FALSE)),"")</f>
        <v>30001</v>
      </c>
      <c r="AT3"/>
      <c r="AU3"/>
      <c r="AV3" s="177"/>
      <c r="AW3" s="181" t="s">
        <v>5576</v>
      </c>
      <c r="AX3" s="181" t="s">
        <v>5577</v>
      </c>
      <c r="AY3" s="181" t="s">
        <v>5578</v>
      </c>
      <c r="AZ3" s="181" t="s">
        <v>5579</v>
      </c>
      <c r="BA3" s="181" t="s">
        <v>5580</v>
      </c>
      <c r="BB3" s="181" t="s">
        <v>5581</v>
      </c>
      <c r="BC3" s="181" t="s">
        <v>5582</v>
      </c>
      <c r="BD3" s="181" t="s">
        <v>5583</v>
      </c>
      <c r="BE3" s="181" t="s">
        <v>5584</v>
      </c>
      <c r="BF3" s="181" t="s">
        <v>5585</v>
      </c>
      <c r="BG3" s="181" t="s">
        <v>5586</v>
      </c>
      <c r="BH3" s="181" t="s">
        <v>5587</v>
      </c>
      <c r="BI3" s="181" t="s">
        <v>5588</v>
      </c>
      <c r="BJ3" s="181" t="s">
        <v>5589</v>
      </c>
      <c r="BK3" s="181" t="s">
        <v>5590</v>
      </c>
      <c r="BL3" s="181" t="s">
        <v>5591</v>
      </c>
      <c r="BM3" s="181" t="s">
        <v>5592</v>
      </c>
      <c r="BN3" s="181" t="s">
        <v>5593</v>
      </c>
      <c r="BO3" s="181" t="s">
        <v>5594</v>
      </c>
      <c r="BP3" s="181" t="s">
        <v>5595</v>
      </c>
      <c r="BQ3" s="181" t="s">
        <v>5596</v>
      </c>
      <c r="BR3" s="181" t="s">
        <v>5597</v>
      </c>
      <c r="BS3" s="181" t="s">
        <v>5598</v>
      </c>
      <c r="BT3" s="181" t="s">
        <v>5599</v>
      </c>
      <c r="BU3" s="181" t="s">
        <v>5600</v>
      </c>
      <c r="BV3" s="181" t="s">
        <v>5601</v>
      </c>
      <c r="BW3" s="181" t="s">
        <v>5602</v>
      </c>
      <c r="BX3" s="181" t="s">
        <v>5603</v>
      </c>
      <c r="BY3" s="181" t="s">
        <v>5604</v>
      </c>
      <c r="BZ3" s="181" t="s">
        <v>5605</v>
      </c>
      <c r="CA3" s="181" t="s">
        <v>5606</v>
      </c>
      <c r="CB3" s="181" t="s">
        <v>5607</v>
      </c>
      <c r="CC3" s="179"/>
      <c r="CD3" s="177"/>
      <c r="CE3" s="177"/>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
    </row>
    <row r="4" spans="1:116" ht="15" customHeight="1">
      <c r="AR4" s="177" t="str">
        <f t="shared" ref="AR4:AR67" si="0">IFERROR(IF(HLOOKUP($N$10,$CF$2:$DK$580,$AV7,FALSE)="","",HLOOKUP($N$10,$CF$2:$DK$580,$AV7,FALSE)),"")</f>
        <v>Acatlán</v>
      </c>
      <c r="AS4" s="177" t="str">
        <f t="shared" ref="AS4:AS67" si="1">IFERROR(IF(AR4="","",HLOOKUP($N$10,$AW$2:$CB$574,AV7,FALSE)),"")</f>
        <v>30002</v>
      </c>
      <c r="AT4"/>
      <c r="AU4"/>
      <c r="AV4" s="177">
        <v>1</v>
      </c>
      <c r="AW4" t="s">
        <v>3101</v>
      </c>
      <c r="AX4" t="s">
        <v>3112</v>
      </c>
      <c r="AY4" t="s">
        <v>3119</v>
      </c>
      <c r="AZ4" t="s">
        <v>3124</v>
      </c>
      <c r="BA4" t="s">
        <v>3137</v>
      </c>
      <c r="BB4" t="s">
        <v>3175</v>
      </c>
      <c r="BC4" t="s">
        <v>3185</v>
      </c>
      <c r="BD4" t="s">
        <v>3309</v>
      </c>
      <c r="BE4" t="s">
        <v>3376</v>
      </c>
      <c r="BF4" t="s">
        <v>3392</v>
      </c>
      <c r="BG4" t="s">
        <v>3431</v>
      </c>
      <c r="BH4" t="s">
        <v>3477</v>
      </c>
      <c r="BI4" t="s">
        <v>3558</v>
      </c>
      <c r="BJ4" t="s">
        <v>3642</v>
      </c>
      <c r="BK4" t="s">
        <v>3767</v>
      </c>
      <c r="BL4" t="s">
        <v>3892</v>
      </c>
      <c r="BM4" t="s">
        <v>4005</v>
      </c>
      <c r="BN4" t="s">
        <v>4041</v>
      </c>
      <c r="BO4" t="s">
        <v>4061</v>
      </c>
      <c r="BP4" t="s">
        <v>4112</v>
      </c>
      <c r="BQ4" t="s">
        <v>4682</v>
      </c>
      <c r="BR4" t="s">
        <v>4899</v>
      </c>
      <c r="BS4" t="s">
        <v>4917</v>
      </c>
      <c r="BT4" t="s">
        <v>4928</v>
      </c>
      <c r="BU4" t="s">
        <v>4986</v>
      </c>
      <c r="BV4" t="s">
        <v>5004</v>
      </c>
      <c r="BW4" t="s">
        <v>5076</v>
      </c>
      <c r="BX4" t="s">
        <v>5093</v>
      </c>
      <c r="BY4" t="s">
        <v>5136</v>
      </c>
      <c r="BZ4" t="s">
        <v>5196</v>
      </c>
      <c r="CA4" t="s">
        <v>5408</v>
      </c>
      <c r="CB4" t="s">
        <v>5514</v>
      </c>
      <c r="CC4" s="177"/>
      <c r="CD4" s="177"/>
      <c r="CE4" s="177"/>
      <c r="CF4" s="183" t="s">
        <v>697</v>
      </c>
      <c r="CG4" s="183" t="s">
        <v>802</v>
      </c>
      <c r="CH4" s="183" t="s">
        <v>809</v>
      </c>
      <c r="CI4" s="183" t="s">
        <v>814</v>
      </c>
      <c r="CJ4" s="183" t="s">
        <v>826</v>
      </c>
      <c r="CK4" s="183" t="s">
        <v>861</v>
      </c>
      <c r="CL4" s="183" t="s">
        <v>870</v>
      </c>
      <c r="CM4" s="183" t="s">
        <v>993</v>
      </c>
      <c r="CN4" s="183" t="s">
        <v>1050</v>
      </c>
      <c r="CO4" s="183" t="s">
        <v>1064</v>
      </c>
      <c r="CP4" s="183" t="s">
        <v>826</v>
      </c>
      <c r="CQ4" s="183" t="s">
        <v>1141</v>
      </c>
      <c r="CR4" s="183" t="s">
        <v>1221</v>
      </c>
      <c r="CS4" s="183" t="s">
        <v>1303</v>
      </c>
      <c r="CT4" s="183" t="s">
        <v>1422</v>
      </c>
      <c r="CU4" s="183" t="s">
        <v>1541</v>
      </c>
      <c r="CV4" s="183" t="s">
        <v>1644</v>
      </c>
      <c r="CW4" s="183" t="s">
        <v>1678</v>
      </c>
      <c r="CX4" s="183" t="s">
        <v>826</v>
      </c>
      <c r="CY4" s="183" t="s">
        <v>1739</v>
      </c>
      <c r="CZ4" s="183" t="s">
        <v>2305</v>
      </c>
      <c r="DA4" s="183" t="s">
        <v>2507</v>
      </c>
      <c r="DB4" s="183" t="s">
        <v>2522</v>
      </c>
      <c r="DC4" s="183" t="s">
        <v>2531</v>
      </c>
      <c r="DD4" s="183" t="s">
        <v>2582</v>
      </c>
      <c r="DE4" s="183" t="s">
        <v>2598</v>
      </c>
      <c r="DF4" s="183" t="s">
        <v>2662</v>
      </c>
      <c r="DG4" s="183" t="s">
        <v>826</v>
      </c>
      <c r="DH4" s="183" t="s">
        <v>2706</v>
      </c>
      <c r="DI4" s="183" t="s">
        <v>2305</v>
      </c>
      <c r="DJ4" s="183" t="s">
        <v>2951</v>
      </c>
      <c r="DK4" s="183" t="s">
        <v>3053</v>
      </c>
      <c r="DL4" s="180"/>
    </row>
    <row r="5" spans="1:116" ht="45" customHeight="1">
      <c r="B5" s="297" t="s">
        <v>614</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R5" s="177" t="str">
        <f t="shared" si="0"/>
        <v>Acayucan</v>
      </c>
      <c r="AS5" s="177" t="str">
        <f t="shared" si="1"/>
        <v>30003</v>
      </c>
      <c r="AT5"/>
      <c r="AU5"/>
      <c r="AV5" s="177">
        <v>2</v>
      </c>
      <c r="AW5" t="s">
        <v>3102</v>
      </c>
      <c r="AX5" t="s">
        <v>3113</v>
      </c>
      <c r="AY5" t="s">
        <v>3120</v>
      </c>
      <c r="AZ5" t="s">
        <v>3125</v>
      </c>
      <c r="BA5" t="s">
        <v>3138</v>
      </c>
      <c r="BB5" t="s">
        <v>3176</v>
      </c>
      <c r="BC5" t="s">
        <v>3186</v>
      </c>
      <c r="BD5" t="s">
        <v>3310</v>
      </c>
      <c r="BE5" t="s">
        <v>3377</v>
      </c>
      <c r="BF5" t="s">
        <v>3393</v>
      </c>
      <c r="BG5" t="s">
        <v>3432</v>
      </c>
      <c r="BH5" t="s">
        <v>3478</v>
      </c>
      <c r="BI5" t="s">
        <v>3559</v>
      </c>
      <c r="BJ5" t="s">
        <v>3643</v>
      </c>
      <c r="BK5" t="s">
        <v>3768</v>
      </c>
      <c r="BL5" t="s">
        <v>3893</v>
      </c>
      <c r="BM5" t="s">
        <v>4006</v>
      </c>
      <c r="BN5" t="s">
        <v>4042</v>
      </c>
      <c r="BO5" t="s">
        <v>4062</v>
      </c>
      <c r="BP5" t="s">
        <v>4113</v>
      </c>
      <c r="BQ5" t="s">
        <v>4683</v>
      </c>
      <c r="BR5" t="s">
        <v>4900</v>
      </c>
      <c r="BS5" t="s">
        <v>4918</v>
      </c>
      <c r="BT5" t="s">
        <v>4929</v>
      </c>
      <c r="BU5" t="s">
        <v>4987</v>
      </c>
      <c r="BV5" t="s">
        <v>5005</v>
      </c>
      <c r="BW5" t="s">
        <v>5077</v>
      </c>
      <c r="BX5" t="s">
        <v>5094</v>
      </c>
      <c r="BY5" t="s">
        <v>5137</v>
      </c>
      <c r="BZ5" t="s">
        <v>5197</v>
      </c>
      <c r="CA5" t="s">
        <v>5409</v>
      </c>
      <c r="CB5" t="s">
        <v>5515</v>
      </c>
      <c r="CC5" s="177"/>
      <c r="CD5" s="177"/>
      <c r="CE5" s="177"/>
      <c r="CF5" s="183" t="s">
        <v>792</v>
      </c>
      <c r="CG5" s="183" t="s">
        <v>803</v>
      </c>
      <c r="CH5" s="183" t="s">
        <v>810</v>
      </c>
      <c r="CI5" s="183" t="s">
        <v>703</v>
      </c>
      <c r="CJ5" s="183" t="s">
        <v>827</v>
      </c>
      <c r="CK5" s="183" t="s">
        <v>707</v>
      </c>
      <c r="CL5" s="183" t="s">
        <v>871</v>
      </c>
      <c r="CM5" s="183" t="s">
        <v>980</v>
      </c>
      <c r="CN5" s="183" t="s">
        <v>1051</v>
      </c>
      <c r="CO5" s="183" t="s">
        <v>1065</v>
      </c>
      <c r="CP5" s="183" t="s">
        <v>1100</v>
      </c>
      <c r="CQ5" s="183" t="s">
        <v>1142</v>
      </c>
      <c r="CR5" s="183" t="s">
        <v>1222</v>
      </c>
      <c r="CS5" s="183" t="s">
        <v>1304</v>
      </c>
      <c r="CT5" s="183" t="s">
        <v>1423</v>
      </c>
      <c r="CU5" s="183" t="s">
        <v>1542</v>
      </c>
      <c r="CV5" s="183" t="s">
        <v>1645</v>
      </c>
      <c r="CW5" s="183" t="s">
        <v>1679</v>
      </c>
      <c r="CX5" s="183" t="s">
        <v>1696</v>
      </c>
      <c r="CY5" s="183" t="s">
        <v>1740</v>
      </c>
      <c r="CZ5" s="183" t="s">
        <v>2306</v>
      </c>
      <c r="DA5" s="183" t="s">
        <v>2508</v>
      </c>
      <c r="DB5" s="183" t="s">
        <v>2523</v>
      </c>
      <c r="DC5" s="183" t="s">
        <v>2532</v>
      </c>
      <c r="DD5" s="183" t="s">
        <v>2583</v>
      </c>
      <c r="DE5" s="183" t="s">
        <v>2599</v>
      </c>
      <c r="DF5" s="183" t="s">
        <v>2535</v>
      </c>
      <c r="DG5" s="183" t="s">
        <v>980</v>
      </c>
      <c r="DH5" s="183" t="s">
        <v>2707</v>
      </c>
      <c r="DI5" s="183" t="s">
        <v>1221</v>
      </c>
      <c r="DJ5" s="183" t="s">
        <v>2952</v>
      </c>
      <c r="DK5" s="183" t="s">
        <v>3054</v>
      </c>
      <c r="DL5" s="1"/>
    </row>
    <row r="6" spans="1:116" ht="15" customHeight="1">
      <c r="AR6" s="177" t="str">
        <f t="shared" si="0"/>
        <v>Actopan</v>
      </c>
      <c r="AS6" s="177" t="str">
        <f t="shared" si="1"/>
        <v>30004</v>
      </c>
      <c r="AT6"/>
      <c r="AU6"/>
      <c r="AV6" s="177">
        <v>3</v>
      </c>
      <c r="AW6" t="s">
        <v>3103</v>
      </c>
      <c r="AX6" t="s">
        <v>3114</v>
      </c>
      <c r="AY6" t="s">
        <v>3121</v>
      </c>
      <c r="AZ6" t="s">
        <v>3126</v>
      </c>
      <c r="BA6" t="s">
        <v>3139</v>
      </c>
      <c r="BB6" t="s">
        <v>3177</v>
      </c>
      <c r="BC6" t="s">
        <v>3187</v>
      </c>
      <c r="BD6" t="s">
        <v>3311</v>
      </c>
      <c r="BE6" t="s">
        <v>3378</v>
      </c>
      <c r="BF6" t="s">
        <v>3394</v>
      </c>
      <c r="BG6" t="s">
        <v>3433</v>
      </c>
      <c r="BH6" t="s">
        <v>3479</v>
      </c>
      <c r="BI6" t="s">
        <v>3560</v>
      </c>
      <c r="BJ6" t="s">
        <v>3644</v>
      </c>
      <c r="BK6" t="s">
        <v>3769</v>
      </c>
      <c r="BL6" t="s">
        <v>3894</v>
      </c>
      <c r="BM6" t="s">
        <v>4007</v>
      </c>
      <c r="BN6" t="s">
        <v>4043</v>
      </c>
      <c r="BO6" t="s">
        <v>4063</v>
      </c>
      <c r="BP6" t="s">
        <v>4114</v>
      </c>
      <c r="BQ6" t="s">
        <v>4684</v>
      </c>
      <c r="BR6" t="s">
        <v>4901</v>
      </c>
      <c r="BS6" t="s">
        <v>4919</v>
      </c>
      <c r="BT6" t="s">
        <v>4930</v>
      </c>
      <c r="BU6" t="s">
        <v>4988</v>
      </c>
      <c r="BV6" t="s">
        <v>5006</v>
      </c>
      <c r="BW6" t="s">
        <v>5078</v>
      </c>
      <c r="BX6" t="s">
        <v>5095</v>
      </c>
      <c r="BY6" t="s">
        <v>5138</v>
      </c>
      <c r="BZ6" t="s">
        <v>5198</v>
      </c>
      <c r="CA6" t="s">
        <v>5410</v>
      </c>
      <c r="CB6" t="s">
        <v>5516</v>
      </c>
      <c r="CC6" s="177"/>
      <c r="CD6" s="177"/>
      <c r="CE6" s="177"/>
      <c r="CF6" s="183" t="s">
        <v>793</v>
      </c>
      <c r="CG6" s="183" t="s">
        <v>804</v>
      </c>
      <c r="CH6" s="183" t="s">
        <v>811</v>
      </c>
      <c r="CI6" s="183" t="s">
        <v>815</v>
      </c>
      <c r="CJ6" s="183" t="s">
        <v>828</v>
      </c>
      <c r="CK6" s="183" t="s">
        <v>862</v>
      </c>
      <c r="CL6" s="183" t="s">
        <v>872</v>
      </c>
      <c r="CM6" s="183" t="s">
        <v>828</v>
      </c>
      <c r="CN6" s="183" t="s">
        <v>1052</v>
      </c>
      <c r="CO6" s="183" t="s">
        <v>1066</v>
      </c>
      <c r="CP6" s="183" t="s">
        <v>1101</v>
      </c>
      <c r="CQ6" s="183" t="s">
        <v>1143</v>
      </c>
      <c r="CR6" s="183" t="s">
        <v>1223</v>
      </c>
      <c r="CS6" s="183" t="s">
        <v>1305</v>
      </c>
      <c r="CT6" s="183" t="s">
        <v>1424</v>
      </c>
      <c r="CU6" s="183" t="s">
        <v>1058</v>
      </c>
      <c r="CV6" s="183" t="s">
        <v>1646</v>
      </c>
      <c r="CW6" s="183" t="s">
        <v>1680</v>
      </c>
      <c r="CX6" s="183" t="s">
        <v>1697</v>
      </c>
      <c r="CY6" s="183" t="s">
        <v>1741</v>
      </c>
      <c r="CZ6" s="183" t="s">
        <v>1221</v>
      </c>
      <c r="DA6" s="183" t="s">
        <v>2509</v>
      </c>
      <c r="DB6" s="183" t="s">
        <v>2524</v>
      </c>
      <c r="DC6" s="183" t="s">
        <v>2533</v>
      </c>
      <c r="DD6" s="183" t="s">
        <v>2584</v>
      </c>
      <c r="DE6" s="183" t="s">
        <v>2600</v>
      </c>
      <c r="DF6" s="183" t="s">
        <v>2663</v>
      </c>
      <c r="DG6" s="183" t="s">
        <v>2677</v>
      </c>
      <c r="DH6" s="183" t="s">
        <v>2708</v>
      </c>
      <c r="DI6" s="183" t="s">
        <v>2760</v>
      </c>
      <c r="DJ6" s="183" t="s">
        <v>2953</v>
      </c>
      <c r="DK6" s="183" t="s">
        <v>3055</v>
      </c>
      <c r="DL6" s="180"/>
    </row>
    <row r="7" spans="1:116" ht="60" customHeight="1">
      <c r="B7" s="297" t="s">
        <v>660</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R7" s="177" t="str">
        <f t="shared" si="0"/>
        <v>Acula</v>
      </c>
      <c r="AS7" s="177" t="str">
        <f t="shared" si="1"/>
        <v>30005</v>
      </c>
      <c r="AT7"/>
      <c r="AU7"/>
      <c r="AV7" s="177">
        <v>4</v>
      </c>
      <c r="AW7" t="s">
        <v>3104</v>
      </c>
      <c r="AX7" t="s">
        <v>3115</v>
      </c>
      <c r="AY7" t="s">
        <v>3122</v>
      </c>
      <c r="AZ7" t="s">
        <v>3127</v>
      </c>
      <c r="BA7" t="s">
        <v>3140</v>
      </c>
      <c r="BB7" t="s">
        <v>3178</v>
      </c>
      <c r="BC7" t="s">
        <v>3188</v>
      </c>
      <c r="BD7" t="s">
        <v>3312</v>
      </c>
      <c r="BE7" t="s">
        <v>3379</v>
      </c>
      <c r="BF7" t="s">
        <v>3395</v>
      </c>
      <c r="BG7" t="s">
        <v>3434</v>
      </c>
      <c r="BH7" t="s">
        <v>3480</v>
      </c>
      <c r="BI7" t="s">
        <v>3561</v>
      </c>
      <c r="BJ7" t="s">
        <v>3645</v>
      </c>
      <c r="BK7" t="s">
        <v>3770</v>
      </c>
      <c r="BL7" t="s">
        <v>3895</v>
      </c>
      <c r="BM7" t="s">
        <v>4008</v>
      </c>
      <c r="BN7" t="s">
        <v>4044</v>
      </c>
      <c r="BO7" t="s">
        <v>4064</v>
      </c>
      <c r="BP7" t="s">
        <v>4115</v>
      </c>
      <c r="BQ7" t="s">
        <v>4685</v>
      </c>
      <c r="BR7" t="s">
        <v>4902</v>
      </c>
      <c r="BS7" t="s">
        <v>4920</v>
      </c>
      <c r="BT7" t="s">
        <v>4931</v>
      </c>
      <c r="BU7" t="s">
        <v>4989</v>
      </c>
      <c r="BV7" t="s">
        <v>5007</v>
      </c>
      <c r="BW7" t="s">
        <v>5079</v>
      </c>
      <c r="BX7" t="s">
        <v>5096</v>
      </c>
      <c r="BY7" t="s">
        <v>5139</v>
      </c>
      <c r="BZ7" t="s">
        <v>5199</v>
      </c>
      <c r="CA7" t="s">
        <v>5411</v>
      </c>
      <c r="CB7" t="s">
        <v>5517</v>
      </c>
      <c r="CC7" s="177"/>
      <c r="CD7" s="177"/>
      <c r="CE7" s="177"/>
      <c r="CF7" s="183" t="s">
        <v>794</v>
      </c>
      <c r="CG7" s="183" t="s">
        <v>805</v>
      </c>
      <c r="CH7" s="183" t="s">
        <v>812</v>
      </c>
      <c r="CI7" s="183" t="s">
        <v>816</v>
      </c>
      <c r="CJ7" s="183" t="s">
        <v>829</v>
      </c>
      <c r="CK7" s="183" t="s">
        <v>863</v>
      </c>
      <c r="CL7" s="183" t="s">
        <v>873</v>
      </c>
      <c r="CM7" s="183" t="s">
        <v>994</v>
      </c>
      <c r="CN7" s="183" t="s">
        <v>1053</v>
      </c>
      <c r="CO7" s="183" t="s">
        <v>1067</v>
      </c>
      <c r="CP7" s="183" t="s">
        <v>1102</v>
      </c>
      <c r="CQ7" s="183" t="s">
        <v>1144</v>
      </c>
      <c r="CR7" s="183" t="s">
        <v>1224</v>
      </c>
      <c r="CS7" s="183" t="s">
        <v>1306</v>
      </c>
      <c r="CT7" s="183" t="s">
        <v>1425</v>
      </c>
      <c r="CU7" s="183" t="s">
        <v>1543</v>
      </c>
      <c r="CV7" s="183" t="s">
        <v>1647</v>
      </c>
      <c r="CW7" s="183" t="s">
        <v>1681</v>
      </c>
      <c r="CX7" s="183" t="s">
        <v>828</v>
      </c>
      <c r="CY7" s="183" t="s">
        <v>1742</v>
      </c>
      <c r="CZ7" s="183" t="s">
        <v>2307</v>
      </c>
      <c r="DA7" s="183" t="s">
        <v>2510</v>
      </c>
      <c r="DB7" s="183" t="s">
        <v>2525</v>
      </c>
      <c r="DC7" s="183" t="s">
        <v>2534</v>
      </c>
      <c r="DD7" s="183" t="s">
        <v>2585</v>
      </c>
      <c r="DE7" s="183" t="s">
        <v>2601</v>
      </c>
      <c r="DF7" s="183" t="s">
        <v>2664</v>
      </c>
      <c r="DG7" s="183" t="s">
        <v>2678</v>
      </c>
      <c r="DH7" s="183" t="s">
        <v>2709</v>
      </c>
      <c r="DI7" s="183" t="s">
        <v>1223</v>
      </c>
      <c r="DJ7" s="183" t="s">
        <v>2954</v>
      </c>
      <c r="DK7" s="183" t="s">
        <v>1062</v>
      </c>
      <c r="DL7" s="180"/>
    </row>
    <row r="8" spans="1:116" ht="15" customHeight="1">
      <c r="AR8" s="177" t="str">
        <f t="shared" si="0"/>
        <v>Acultzingo</v>
      </c>
      <c r="AS8" s="177" t="str">
        <f t="shared" si="1"/>
        <v>30006</v>
      </c>
      <c r="AT8"/>
      <c r="AU8"/>
      <c r="AV8" s="177">
        <v>5</v>
      </c>
      <c r="AW8" t="s">
        <v>3105</v>
      </c>
      <c r="AX8" t="s">
        <v>3116</v>
      </c>
      <c r="AY8" t="s">
        <v>3123</v>
      </c>
      <c r="AZ8" t="s">
        <v>3128</v>
      </c>
      <c r="BA8" t="s">
        <v>3141</v>
      </c>
      <c r="BB8" t="s">
        <v>3179</v>
      </c>
      <c r="BC8" t="s">
        <v>3189</v>
      </c>
      <c r="BD8" t="s">
        <v>3313</v>
      </c>
      <c r="BE8" t="s">
        <v>3380</v>
      </c>
      <c r="BF8" t="s">
        <v>3396</v>
      </c>
      <c r="BG8" t="s">
        <v>3435</v>
      </c>
      <c r="BH8" t="s">
        <v>3481</v>
      </c>
      <c r="BI8" t="s">
        <v>3562</v>
      </c>
      <c r="BJ8" t="s">
        <v>3646</v>
      </c>
      <c r="BK8" t="s">
        <v>3771</v>
      </c>
      <c r="BL8" t="s">
        <v>3896</v>
      </c>
      <c r="BM8" t="s">
        <v>4009</v>
      </c>
      <c r="BN8" t="s">
        <v>4045</v>
      </c>
      <c r="BO8" t="s">
        <v>4065</v>
      </c>
      <c r="BP8" t="s">
        <v>4116</v>
      </c>
      <c r="BQ8" t="s">
        <v>4686</v>
      </c>
      <c r="BR8" t="s">
        <v>4903</v>
      </c>
      <c r="BS8" t="s">
        <v>4921</v>
      </c>
      <c r="BT8" t="s">
        <v>4932</v>
      </c>
      <c r="BU8" t="s">
        <v>4990</v>
      </c>
      <c r="BV8" t="s">
        <v>5008</v>
      </c>
      <c r="BW8" t="s">
        <v>5080</v>
      </c>
      <c r="BX8" t="s">
        <v>5097</v>
      </c>
      <c r="BY8" t="s">
        <v>5140</v>
      </c>
      <c r="BZ8" t="s">
        <v>5200</v>
      </c>
      <c r="CA8" t="s">
        <v>5412</v>
      </c>
      <c r="CB8" t="s">
        <v>5518</v>
      </c>
      <c r="CC8" s="177"/>
      <c r="CD8" s="177"/>
      <c r="CE8" s="177"/>
      <c r="CF8" s="183" t="s">
        <v>795</v>
      </c>
      <c r="CG8" s="183" t="s">
        <v>806</v>
      </c>
      <c r="CH8" s="183" t="s">
        <v>813</v>
      </c>
      <c r="CI8" s="183" t="s">
        <v>817</v>
      </c>
      <c r="CJ8" s="183" t="s">
        <v>830</v>
      </c>
      <c r="CK8" s="183" t="s">
        <v>864</v>
      </c>
      <c r="CL8" s="183" t="s">
        <v>874</v>
      </c>
      <c r="CM8" s="183" t="s">
        <v>995</v>
      </c>
      <c r="CN8" s="183" t="s">
        <v>1054</v>
      </c>
      <c r="CO8" s="183" t="s">
        <v>715</v>
      </c>
      <c r="CP8" s="183" t="s">
        <v>1103</v>
      </c>
      <c r="CQ8" s="183" t="s">
        <v>1145</v>
      </c>
      <c r="CR8" s="183" t="s">
        <v>1225</v>
      </c>
      <c r="CS8" s="183" t="s">
        <v>1307</v>
      </c>
      <c r="CT8" s="183" t="s">
        <v>1426</v>
      </c>
      <c r="CU8" s="183" t="s">
        <v>1544</v>
      </c>
      <c r="CV8" s="183" t="s">
        <v>1648</v>
      </c>
      <c r="CW8" s="183" t="s">
        <v>1682</v>
      </c>
      <c r="CX8" s="183" t="s">
        <v>1698</v>
      </c>
      <c r="CY8" s="183" t="s">
        <v>1743</v>
      </c>
      <c r="CZ8" s="183" t="s">
        <v>2308</v>
      </c>
      <c r="DA8" s="183" t="s">
        <v>2511</v>
      </c>
      <c r="DB8" s="183" t="s">
        <v>1062</v>
      </c>
      <c r="DC8" s="183" t="s">
        <v>2535</v>
      </c>
      <c r="DD8" s="183" t="s">
        <v>2586</v>
      </c>
      <c r="DE8" s="183" t="s">
        <v>2602</v>
      </c>
      <c r="DF8" s="183" t="s">
        <v>2665</v>
      </c>
      <c r="DG8" s="183" t="s">
        <v>2679</v>
      </c>
      <c r="DH8" s="183" t="s">
        <v>2710</v>
      </c>
      <c r="DI8" s="183" t="s">
        <v>2761</v>
      </c>
      <c r="DJ8" s="183" t="s">
        <v>2955</v>
      </c>
      <c r="DK8" s="183" t="s">
        <v>3056</v>
      </c>
      <c r="DL8" s="180"/>
    </row>
    <row r="9" spans="1:116" ht="15" customHeight="1" thickBot="1">
      <c r="B9" s="155" t="s">
        <v>2</v>
      </c>
      <c r="N9" s="155" t="s">
        <v>3</v>
      </c>
      <c r="AA9" s="299" t="s">
        <v>4</v>
      </c>
      <c r="AB9" s="299"/>
      <c r="AC9" s="299"/>
      <c r="AD9" s="299"/>
      <c r="AR9" s="177" t="str">
        <f t="shared" si="0"/>
        <v>Camarón de Tejeda</v>
      </c>
      <c r="AS9" s="177" t="str">
        <f t="shared" si="1"/>
        <v>30007</v>
      </c>
      <c r="AT9"/>
      <c r="AU9"/>
      <c r="AV9" s="177">
        <v>6</v>
      </c>
      <c r="AW9" t="s">
        <v>3106</v>
      </c>
      <c r="AX9" t="s">
        <v>3117</v>
      </c>
      <c r="AY9" s="184" t="s">
        <v>5608</v>
      </c>
      <c r="AZ9" t="s">
        <v>3129</v>
      </c>
      <c r="BA9" t="s">
        <v>3142</v>
      </c>
      <c r="BB9" t="s">
        <v>3180</v>
      </c>
      <c r="BC9" t="s">
        <v>3190</v>
      </c>
      <c r="BD9" t="s">
        <v>3314</v>
      </c>
      <c r="BE9" t="s">
        <v>3381</v>
      </c>
      <c r="BF9" t="s">
        <v>3397</v>
      </c>
      <c r="BG9" t="s">
        <v>3436</v>
      </c>
      <c r="BH9" t="s">
        <v>3482</v>
      </c>
      <c r="BI9" t="s">
        <v>3563</v>
      </c>
      <c r="BJ9" t="s">
        <v>3647</v>
      </c>
      <c r="BK9" t="s">
        <v>3772</v>
      </c>
      <c r="BL9" t="s">
        <v>3897</v>
      </c>
      <c r="BM9" t="s">
        <v>4010</v>
      </c>
      <c r="BN9" t="s">
        <v>4046</v>
      </c>
      <c r="BO9" t="s">
        <v>4066</v>
      </c>
      <c r="BP9" t="s">
        <v>4117</v>
      </c>
      <c r="BQ9" t="s">
        <v>4687</v>
      </c>
      <c r="BR9" t="s">
        <v>4904</v>
      </c>
      <c r="BS9" t="s">
        <v>4922</v>
      </c>
      <c r="BT9" t="s">
        <v>4933</v>
      </c>
      <c r="BU9" t="s">
        <v>4991</v>
      </c>
      <c r="BV9" t="s">
        <v>5009</v>
      </c>
      <c r="BW9" t="s">
        <v>5081</v>
      </c>
      <c r="BX9" t="s">
        <v>5098</v>
      </c>
      <c r="BY9" t="s">
        <v>5141</v>
      </c>
      <c r="BZ9" t="s">
        <v>5201</v>
      </c>
      <c r="CA9" t="s">
        <v>5413</v>
      </c>
      <c r="CB9" t="s">
        <v>5519</v>
      </c>
      <c r="CC9" s="177"/>
      <c r="CD9" s="177"/>
      <c r="CE9" s="177"/>
      <c r="CF9" s="183" t="s">
        <v>796</v>
      </c>
      <c r="CG9" s="183" t="s">
        <v>807</v>
      </c>
      <c r="CH9" s="177" t="s">
        <v>313</v>
      </c>
      <c r="CI9" s="183" t="s">
        <v>818</v>
      </c>
      <c r="CJ9" s="183" t="s">
        <v>831</v>
      </c>
      <c r="CK9" s="183" t="s">
        <v>865</v>
      </c>
      <c r="CL9" s="183" t="s">
        <v>875</v>
      </c>
      <c r="CM9" s="183" t="s">
        <v>996</v>
      </c>
      <c r="CN9" s="183" t="s">
        <v>1055</v>
      </c>
      <c r="CO9" s="183" t="s">
        <v>1068</v>
      </c>
      <c r="CP9" s="183" t="s">
        <v>1104</v>
      </c>
      <c r="CQ9" s="183" t="s">
        <v>1146</v>
      </c>
      <c r="CR9" s="183" t="s">
        <v>1226</v>
      </c>
      <c r="CS9" s="183" t="s">
        <v>1308</v>
      </c>
      <c r="CT9" s="183" t="s">
        <v>1427</v>
      </c>
      <c r="CU9" s="183" t="s">
        <v>1545</v>
      </c>
      <c r="CV9" s="183" t="s">
        <v>1328</v>
      </c>
      <c r="CW9" s="183" t="s">
        <v>1683</v>
      </c>
      <c r="CX9" s="183" t="s">
        <v>1699</v>
      </c>
      <c r="CY9" s="183" t="s">
        <v>1744</v>
      </c>
      <c r="CZ9" s="183" t="s">
        <v>1679</v>
      </c>
      <c r="DA9" s="183" t="s">
        <v>2512</v>
      </c>
      <c r="DB9" s="183" t="s">
        <v>2526</v>
      </c>
      <c r="DC9" s="183" t="s">
        <v>2536</v>
      </c>
      <c r="DD9" s="183" t="s">
        <v>2587</v>
      </c>
      <c r="DE9" s="183" t="s">
        <v>2603</v>
      </c>
      <c r="DF9" s="183" t="s">
        <v>2666</v>
      </c>
      <c r="DG9" s="183" t="s">
        <v>1701</v>
      </c>
      <c r="DH9" s="183" t="s">
        <v>2711</v>
      </c>
      <c r="DI9" s="183" t="s">
        <v>2762</v>
      </c>
      <c r="DJ9" s="183" t="s">
        <v>2956</v>
      </c>
      <c r="DK9" s="183" t="s">
        <v>3057</v>
      </c>
      <c r="DL9" s="180"/>
    </row>
    <row r="10" spans="1:116" ht="15" customHeight="1" thickBot="1">
      <c r="B10" s="213" t="str">
        <f>IF(Presentación!B10="","",Presentación!B10)</f>
        <v>Veracruz de Ignacio de la Llave</v>
      </c>
      <c r="C10" s="439"/>
      <c r="D10" s="439"/>
      <c r="E10" s="439"/>
      <c r="F10" s="439"/>
      <c r="G10" s="439"/>
      <c r="H10" s="439"/>
      <c r="I10" s="439"/>
      <c r="J10" s="439"/>
      <c r="K10" s="439"/>
      <c r="L10" s="214"/>
      <c r="M10" s="156"/>
      <c r="N10" s="213">
        <f>VALUE(IF(Presentación!N10="","",Presentación!N10))</f>
        <v>230</v>
      </c>
      <c r="O10" s="214"/>
      <c r="AR10" s="177" t="str">
        <f t="shared" si="0"/>
        <v>Alpatláhuac</v>
      </c>
      <c r="AS10" s="177" t="str">
        <f t="shared" si="1"/>
        <v>30008</v>
      </c>
      <c r="AT10"/>
      <c r="AU10"/>
      <c r="AV10" s="177">
        <v>7</v>
      </c>
      <c r="AW10" t="s">
        <v>3107</v>
      </c>
      <c r="AX10" t="s">
        <v>3118</v>
      </c>
      <c r="AY10" s="177"/>
      <c r="AZ10" t="s">
        <v>3130</v>
      </c>
      <c r="BA10" t="s">
        <v>3143</v>
      </c>
      <c r="BB10" t="s">
        <v>3181</v>
      </c>
      <c r="BC10" t="s">
        <v>3191</v>
      </c>
      <c r="BD10" t="s">
        <v>3315</v>
      </c>
      <c r="BE10" t="s">
        <v>3382</v>
      </c>
      <c r="BF10" t="s">
        <v>3398</v>
      </c>
      <c r="BG10" t="s">
        <v>3437</v>
      </c>
      <c r="BH10" t="s">
        <v>3483</v>
      </c>
      <c r="BI10" t="s">
        <v>3564</v>
      </c>
      <c r="BJ10" t="s">
        <v>3648</v>
      </c>
      <c r="BK10" t="s">
        <v>3773</v>
      </c>
      <c r="BL10" t="s">
        <v>3898</v>
      </c>
      <c r="BM10" t="s">
        <v>4011</v>
      </c>
      <c r="BN10" t="s">
        <v>4047</v>
      </c>
      <c r="BO10" t="s">
        <v>4067</v>
      </c>
      <c r="BP10" t="s">
        <v>4118</v>
      </c>
      <c r="BQ10" t="s">
        <v>4688</v>
      </c>
      <c r="BR10" t="s">
        <v>4905</v>
      </c>
      <c r="BS10" t="s">
        <v>4923</v>
      </c>
      <c r="BT10" t="s">
        <v>4934</v>
      </c>
      <c r="BU10" t="s">
        <v>4992</v>
      </c>
      <c r="BV10" t="s">
        <v>5010</v>
      </c>
      <c r="BW10" t="s">
        <v>5082</v>
      </c>
      <c r="BX10" t="s">
        <v>5099</v>
      </c>
      <c r="BY10" t="s">
        <v>5142</v>
      </c>
      <c r="BZ10" t="s">
        <v>5202</v>
      </c>
      <c r="CA10" t="s">
        <v>5414</v>
      </c>
      <c r="CB10" t="s">
        <v>5520</v>
      </c>
      <c r="CC10" s="177"/>
      <c r="CD10" s="177"/>
      <c r="CE10" s="177"/>
      <c r="CF10" s="183" t="s">
        <v>797</v>
      </c>
      <c r="CG10" s="185" t="s">
        <v>808</v>
      </c>
      <c r="CH10" s="177"/>
      <c r="CI10" s="183" t="s">
        <v>819</v>
      </c>
      <c r="CJ10" s="183" t="s">
        <v>832</v>
      </c>
      <c r="CK10" s="183" t="s">
        <v>866</v>
      </c>
      <c r="CL10" s="183" t="s">
        <v>876</v>
      </c>
      <c r="CM10" s="183" t="s">
        <v>997</v>
      </c>
      <c r="CN10" s="183" t="s">
        <v>1056</v>
      </c>
      <c r="CO10" s="183" t="s">
        <v>1069</v>
      </c>
      <c r="CP10" s="183" t="s">
        <v>1105</v>
      </c>
      <c r="CQ10" s="183" t="s">
        <v>1147</v>
      </c>
      <c r="CR10" s="183" t="s">
        <v>1227</v>
      </c>
      <c r="CS10" s="183" t="s">
        <v>1309</v>
      </c>
      <c r="CT10" s="183" t="s">
        <v>1428</v>
      </c>
      <c r="CU10" s="183" t="s">
        <v>1546</v>
      </c>
      <c r="CV10" s="183" t="s">
        <v>1649</v>
      </c>
      <c r="CW10" s="183" t="s">
        <v>1684</v>
      </c>
      <c r="CX10" s="183" t="s">
        <v>1700</v>
      </c>
      <c r="CY10" s="183" t="s">
        <v>1745</v>
      </c>
      <c r="CZ10" s="183" t="s">
        <v>2309</v>
      </c>
      <c r="DA10" s="183" t="s">
        <v>2513</v>
      </c>
      <c r="DB10" s="183" t="s">
        <v>1587</v>
      </c>
      <c r="DC10" s="183" t="s">
        <v>2537</v>
      </c>
      <c r="DD10" s="183" t="s">
        <v>2588</v>
      </c>
      <c r="DE10" s="183" t="s">
        <v>2604</v>
      </c>
      <c r="DF10" s="183" t="s">
        <v>990</v>
      </c>
      <c r="DG10" s="183" t="s">
        <v>1001</v>
      </c>
      <c r="DH10" s="183" t="s">
        <v>2712</v>
      </c>
      <c r="DI10" s="183" t="s">
        <v>2763</v>
      </c>
      <c r="DJ10" s="183" t="s">
        <v>2957</v>
      </c>
      <c r="DK10" s="183" t="s">
        <v>3058</v>
      </c>
      <c r="DL10" s="1"/>
    </row>
    <row r="11" spans="1:116" ht="15" customHeight="1">
      <c r="AR11" s="177" t="str">
        <f t="shared" si="0"/>
        <v>Alto Lucero de Gutiérrez Barrios</v>
      </c>
      <c r="AS11" s="177" t="str">
        <f t="shared" si="1"/>
        <v>30009</v>
      </c>
      <c r="AT11" s="6"/>
      <c r="AU11" s="6"/>
      <c r="AV11" s="177">
        <v>8</v>
      </c>
      <c r="AW11" t="s">
        <v>3108</v>
      </c>
      <c r="AX11" s="184" t="s">
        <v>5609</v>
      </c>
      <c r="AY11" s="177"/>
      <c r="AZ11" t="s">
        <v>3131</v>
      </c>
      <c r="BA11" t="s">
        <v>3144</v>
      </c>
      <c r="BB11" t="s">
        <v>3182</v>
      </c>
      <c r="BC11" t="s">
        <v>3192</v>
      </c>
      <c r="BD11" t="s">
        <v>3316</v>
      </c>
      <c r="BE11" t="s">
        <v>3383</v>
      </c>
      <c r="BF11" t="s">
        <v>3399</v>
      </c>
      <c r="BG11" t="s">
        <v>3438</v>
      </c>
      <c r="BH11" t="s">
        <v>3484</v>
      </c>
      <c r="BI11" t="s">
        <v>3565</v>
      </c>
      <c r="BJ11" t="s">
        <v>3649</v>
      </c>
      <c r="BK11" t="s">
        <v>3774</v>
      </c>
      <c r="BL11" t="s">
        <v>3899</v>
      </c>
      <c r="BM11" t="s">
        <v>4012</v>
      </c>
      <c r="BN11" t="s">
        <v>4048</v>
      </c>
      <c r="BO11" t="s">
        <v>4068</v>
      </c>
      <c r="BP11" t="s">
        <v>4119</v>
      </c>
      <c r="BQ11" t="s">
        <v>4689</v>
      </c>
      <c r="BR11" t="s">
        <v>4906</v>
      </c>
      <c r="BS11" t="s">
        <v>4924</v>
      </c>
      <c r="BT11" t="s">
        <v>4935</v>
      </c>
      <c r="BU11" t="s">
        <v>4993</v>
      </c>
      <c r="BV11" t="s">
        <v>5011</v>
      </c>
      <c r="BW11" t="s">
        <v>5083</v>
      </c>
      <c r="BX11" t="s">
        <v>5100</v>
      </c>
      <c r="BY11" t="s">
        <v>5143</v>
      </c>
      <c r="BZ11" t="s">
        <v>5203</v>
      </c>
      <c r="CA11" t="s">
        <v>5415</v>
      </c>
      <c r="CB11" t="s">
        <v>5521</v>
      </c>
      <c r="CC11" s="177"/>
      <c r="CD11" s="177"/>
      <c r="CE11" s="177"/>
      <c r="CF11" s="183" t="s">
        <v>798</v>
      </c>
      <c r="CG11" s="177" t="s">
        <v>313</v>
      </c>
      <c r="CH11" s="177"/>
      <c r="CI11" s="183" t="s">
        <v>820</v>
      </c>
      <c r="CJ11" s="183" t="s">
        <v>833</v>
      </c>
      <c r="CK11" s="183" t="s">
        <v>867</v>
      </c>
      <c r="CL11" s="183" t="s">
        <v>877</v>
      </c>
      <c r="CM11" s="183" t="s">
        <v>998</v>
      </c>
      <c r="CN11" s="183" t="s">
        <v>1057</v>
      </c>
      <c r="CO11" s="183" t="s">
        <v>1070</v>
      </c>
      <c r="CP11" s="183" t="s">
        <v>1106</v>
      </c>
      <c r="CQ11" s="183" t="s">
        <v>1148</v>
      </c>
      <c r="CR11" s="183" t="s">
        <v>1228</v>
      </c>
      <c r="CS11" s="183" t="s">
        <v>1310</v>
      </c>
      <c r="CT11" s="183" t="s">
        <v>1429</v>
      </c>
      <c r="CU11" s="183" t="s">
        <v>1547</v>
      </c>
      <c r="CV11" s="183" t="s">
        <v>990</v>
      </c>
      <c r="CW11" s="183" t="s">
        <v>1685</v>
      </c>
      <c r="CX11" s="183" t="s">
        <v>1701</v>
      </c>
      <c r="CY11" s="183" t="s">
        <v>1746</v>
      </c>
      <c r="CZ11" s="183" t="s">
        <v>2310</v>
      </c>
      <c r="DA11" s="183" t="s">
        <v>2514</v>
      </c>
      <c r="DB11" s="183" t="s">
        <v>2527</v>
      </c>
      <c r="DC11" s="183" t="s">
        <v>2538</v>
      </c>
      <c r="DD11" s="183" t="s">
        <v>2589</v>
      </c>
      <c r="DE11" s="183" t="s">
        <v>2605</v>
      </c>
      <c r="DF11" s="183" t="s">
        <v>2667</v>
      </c>
      <c r="DG11" s="183" t="s">
        <v>2680</v>
      </c>
      <c r="DH11" s="183" t="s">
        <v>2713</v>
      </c>
      <c r="DI11" s="183" t="s">
        <v>2764</v>
      </c>
      <c r="DJ11" s="183" t="s">
        <v>2958</v>
      </c>
      <c r="DK11" s="183" t="s">
        <v>864</v>
      </c>
      <c r="DL11" s="1"/>
    </row>
    <row r="12" spans="1:116" ht="15" customHeight="1">
      <c r="AA12" s="440" t="s">
        <v>128</v>
      </c>
      <c r="AB12" s="440"/>
      <c r="AC12" s="440"/>
      <c r="AD12" s="440"/>
      <c r="AR12" s="177" t="str">
        <f t="shared" si="0"/>
        <v>Altotonga</v>
      </c>
      <c r="AS12" s="177" t="str">
        <f t="shared" si="1"/>
        <v>30010</v>
      </c>
      <c r="AT12" s="186"/>
      <c r="AU12" s="186"/>
      <c r="AV12" s="177">
        <v>9</v>
      </c>
      <c r="AW12" t="s">
        <v>3109</v>
      </c>
      <c r="AX12" s="177"/>
      <c r="AY12" s="177"/>
      <c r="AZ12" t="s">
        <v>3132</v>
      </c>
      <c r="BA12" t="s">
        <v>3145</v>
      </c>
      <c r="BB12" t="s">
        <v>3183</v>
      </c>
      <c r="BC12" t="s">
        <v>3193</v>
      </c>
      <c r="BD12" t="s">
        <v>3317</v>
      </c>
      <c r="BE12" t="s">
        <v>3384</v>
      </c>
      <c r="BF12" t="s">
        <v>3400</v>
      </c>
      <c r="BG12" t="s">
        <v>3439</v>
      </c>
      <c r="BH12" t="s">
        <v>3485</v>
      </c>
      <c r="BI12" t="s">
        <v>3566</v>
      </c>
      <c r="BJ12" t="s">
        <v>3650</v>
      </c>
      <c r="BK12" t="s">
        <v>3775</v>
      </c>
      <c r="BL12" t="s">
        <v>3900</v>
      </c>
      <c r="BM12" t="s">
        <v>4013</v>
      </c>
      <c r="BN12" t="s">
        <v>4049</v>
      </c>
      <c r="BO12" t="s">
        <v>4069</v>
      </c>
      <c r="BP12" t="s">
        <v>4120</v>
      </c>
      <c r="BQ12" t="s">
        <v>4690</v>
      </c>
      <c r="BR12" t="s">
        <v>4907</v>
      </c>
      <c r="BS12" t="s">
        <v>4925</v>
      </c>
      <c r="BT12" t="s">
        <v>4936</v>
      </c>
      <c r="BU12" t="s">
        <v>4994</v>
      </c>
      <c r="BV12" t="s">
        <v>5012</v>
      </c>
      <c r="BW12" t="s">
        <v>5084</v>
      </c>
      <c r="BX12" t="s">
        <v>5101</v>
      </c>
      <c r="BY12" t="s">
        <v>5144</v>
      </c>
      <c r="BZ12" t="s">
        <v>5204</v>
      </c>
      <c r="CA12" t="s">
        <v>5416</v>
      </c>
      <c r="CB12" t="s">
        <v>5522</v>
      </c>
      <c r="CC12" s="177"/>
      <c r="CD12" s="177"/>
      <c r="CE12" s="177"/>
      <c r="CF12" s="183" t="s">
        <v>799</v>
      </c>
      <c r="CG12" s="177"/>
      <c r="CH12" s="177"/>
      <c r="CI12" s="183" t="s">
        <v>821</v>
      </c>
      <c r="CJ12" s="183" t="s">
        <v>834</v>
      </c>
      <c r="CK12" s="183" t="s">
        <v>868</v>
      </c>
      <c r="CL12" s="183" t="s">
        <v>878</v>
      </c>
      <c r="CM12" s="183" t="s">
        <v>999</v>
      </c>
      <c r="CN12" s="183" t="s">
        <v>1058</v>
      </c>
      <c r="CO12" s="183" t="s">
        <v>1071</v>
      </c>
      <c r="CP12" s="183" t="s">
        <v>1107</v>
      </c>
      <c r="CQ12" s="183" t="s">
        <v>1149</v>
      </c>
      <c r="CR12" s="183" t="s">
        <v>1229</v>
      </c>
      <c r="CS12" s="183" t="s">
        <v>1229</v>
      </c>
      <c r="CT12" s="183" t="s">
        <v>1430</v>
      </c>
      <c r="CU12" s="183" t="s">
        <v>1548</v>
      </c>
      <c r="CV12" s="183" t="s">
        <v>1650</v>
      </c>
      <c r="CW12" s="183" t="s">
        <v>1686</v>
      </c>
      <c r="CX12" s="183" t="s">
        <v>1702</v>
      </c>
      <c r="CY12" s="183" t="s">
        <v>1747</v>
      </c>
      <c r="CZ12" s="183" t="s">
        <v>2311</v>
      </c>
      <c r="DA12" s="183" t="s">
        <v>2515</v>
      </c>
      <c r="DB12" s="183" t="s">
        <v>2528</v>
      </c>
      <c r="DC12" s="183" t="s">
        <v>2539</v>
      </c>
      <c r="DD12" s="183" t="s">
        <v>2590</v>
      </c>
      <c r="DE12" s="183" t="s">
        <v>2606</v>
      </c>
      <c r="DF12" s="183" t="s">
        <v>2668</v>
      </c>
      <c r="DG12" s="183" t="s">
        <v>2681</v>
      </c>
      <c r="DH12" s="183" t="s">
        <v>2714</v>
      </c>
      <c r="DI12" s="183" t="s">
        <v>2765</v>
      </c>
      <c r="DJ12" s="183" t="s">
        <v>2959</v>
      </c>
      <c r="DK12" s="183" t="s">
        <v>3059</v>
      </c>
      <c r="DL12" s="1"/>
    </row>
    <row r="13" spans="1:116" ht="15" customHeight="1">
      <c r="AR13" s="177" t="str">
        <f t="shared" si="0"/>
        <v>Alvarado</v>
      </c>
      <c r="AS13" s="177" t="str">
        <f t="shared" si="1"/>
        <v>30011</v>
      </c>
      <c r="AT13" s="186"/>
      <c r="AU13" s="186"/>
      <c r="AV13" s="177">
        <v>10</v>
      </c>
      <c r="AW13" t="s">
        <v>3110</v>
      </c>
      <c r="AX13" s="177"/>
      <c r="AY13" s="177"/>
      <c r="AZ13" t="s">
        <v>3133</v>
      </c>
      <c r="BA13" t="s">
        <v>3146</v>
      </c>
      <c r="BB13" t="s">
        <v>3184</v>
      </c>
      <c r="BC13" t="s">
        <v>3194</v>
      </c>
      <c r="BD13" t="s">
        <v>3318</v>
      </c>
      <c r="BE13" t="s">
        <v>3385</v>
      </c>
      <c r="BF13" t="s">
        <v>3401</v>
      </c>
      <c r="BG13" t="s">
        <v>3440</v>
      </c>
      <c r="BH13" t="s">
        <v>3486</v>
      </c>
      <c r="BI13" t="s">
        <v>3567</v>
      </c>
      <c r="BJ13" t="s">
        <v>3651</v>
      </c>
      <c r="BK13" t="s">
        <v>3776</v>
      </c>
      <c r="BL13" t="s">
        <v>3901</v>
      </c>
      <c r="BM13" t="s">
        <v>4014</v>
      </c>
      <c r="BN13" t="s">
        <v>4050</v>
      </c>
      <c r="BO13" t="s">
        <v>4070</v>
      </c>
      <c r="BP13" t="s">
        <v>4121</v>
      </c>
      <c r="BQ13" t="s">
        <v>4691</v>
      </c>
      <c r="BR13" t="s">
        <v>4908</v>
      </c>
      <c r="BS13" t="s">
        <v>4926</v>
      </c>
      <c r="BT13" t="s">
        <v>4937</v>
      </c>
      <c r="BU13" t="s">
        <v>4995</v>
      </c>
      <c r="BV13" t="s">
        <v>5013</v>
      </c>
      <c r="BW13" t="s">
        <v>5085</v>
      </c>
      <c r="BX13" t="s">
        <v>5102</v>
      </c>
      <c r="BY13" t="s">
        <v>5145</v>
      </c>
      <c r="BZ13" t="s">
        <v>5205</v>
      </c>
      <c r="CA13" t="s">
        <v>5417</v>
      </c>
      <c r="CB13" t="s">
        <v>5523</v>
      </c>
      <c r="CC13" s="177"/>
      <c r="CD13" s="177"/>
      <c r="CE13" s="177"/>
      <c r="CF13" s="183" t="s">
        <v>800</v>
      </c>
      <c r="CG13" s="177"/>
      <c r="CH13" s="177"/>
      <c r="CI13" s="183" t="s">
        <v>822</v>
      </c>
      <c r="CJ13" s="183" t="s">
        <v>835</v>
      </c>
      <c r="CK13" s="183" t="s">
        <v>869</v>
      </c>
      <c r="CL13" s="183" t="s">
        <v>879</v>
      </c>
      <c r="CM13" s="183" t="s">
        <v>1000</v>
      </c>
      <c r="CN13" s="183" t="s">
        <v>1059</v>
      </c>
      <c r="CO13" s="183" t="s">
        <v>721</v>
      </c>
      <c r="CP13" s="183" t="s">
        <v>1108</v>
      </c>
      <c r="CQ13" s="183" t="s">
        <v>1150</v>
      </c>
      <c r="CR13" s="183" t="s">
        <v>1230</v>
      </c>
      <c r="CS13" s="183" t="s">
        <v>1311</v>
      </c>
      <c r="CT13" s="183" t="s">
        <v>1431</v>
      </c>
      <c r="CU13" s="183" t="s">
        <v>829</v>
      </c>
      <c r="CV13" s="183" t="s">
        <v>1651</v>
      </c>
      <c r="CW13" s="183" t="s">
        <v>1687</v>
      </c>
      <c r="CX13" s="183" t="s">
        <v>1703</v>
      </c>
      <c r="CY13" s="183" t="s">
        <v>1748</v>
      </c>
      <c r="CZ13" s="183" t="s">
        <v>2312</v>
      </c>
      <c r="DA13" s="183" t="s">
        <v>2516</v>
      </c>
      <c r="DB13" s="183" t="s">
        <v>2529</v>
      </c>
      <c r="DC13" s="183" t="s">
        <v>2540</v>
      </c>
      <c r="DD13" s="183" t="s">
        <v>2591</v>
      </c>
      <c r="DE13" s="183" t="s">
        <v>2607</v>
      </c>
      <c r="DF13" s="183" t="s">
        <v>2669</v>
      </c>
      <c r="DG13" s="183" t="s">
        <v>2682</v>
      </c>
      <c r="DH13" s="183" t="s">
        <v>2715</v>
      </c>
      <c r="DI13" s="183" t="s">
        <v>2766</v>
      </c>
      <c r="DJ13" s="183" t="s">
        <v>2960</v>
      </c>
      <c r="DK13" s="183" t="s">
        <v>3060</v>
      </c>
      <c r="DL13" s="1"/>
    </row>
    <row r="14" spans="1:116" ht="15" customHeight="1">
      <c r="A14" s="157"/>
      <c r="B14" s="441" t="s">
        <v>127</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3"/>
      <c r="AE14" s="158"/>
      <c r="AR14" s="177" t="str">
        <f t="shared" si="0"/>
        <v>Amatitlán</v>
      </c>
      <c r="AS14" s="177" t="str">
        <f t="shared" si="1"/>
        <v>30012</v>
      </c>
      <c r="AT14" s="186"/>
      <c r="AU14" s="186"/>
      <c r="AV14" s="177">
        <v>11</v>
      </c>
      <c r="AW14" t="s">
        <v>3111</v>
      </c>
      <c r="AX14" s="177"/>
      <c r="AY14" s="177"/>
      <c r="AZ14" t="s">
        <v>3134</v>
      </c>
      <c r="BA14" t="s">
        <v>3147</v>
      </c>
      <c r="BB14" s="184" t="s">
        <v>5610</v>
      </c>
      <c r="BC14" t="s">
        <v>3195</v>
      </c>
      <c r="BD14" t="s">
        <v>3319</v>
      </c>
      <c r="BE14" t="s">
        <v>3386</v>
      </c>
      <c r="BF14" t="s">
        <v>3402</v>
      </c>
      <c r="BG14" t="s">
        <v>3441</v>
      </c>
      <c r="BH14" t="s">
        <v>3487</v>
      </c>
      <c r="BI14" t="s">
        <v>3568</v>
      </c>
      <c r="BJ14" t="s">
        <v>3652</v>
      </c>
      <c r="BK14" t="s">
        <v>3777</v>
      </c>
      <c r="BL14" t="s">
        <v>3902</v>
      </c>
      <c r="BM14" t="s">
        <v>4015</v>
      </c>
      <c r="BN14" t="s">
        <v>4051</v>
      </c>
      <c r="BO14" t="s">
        <v>4071</v>
      </c>
      <c r="BP14" t="s">
        <v>4122</v>
      </c>
      <c r="BQ14" t="s">
        <v>4692</v>
      </c>
      <c r="BR14" t="s">
        <v>4909</v>
      </c>
      <c r="BS14" t="s">
        <v>4927</v>
      </c>
      <c r="BT14" t="s">
        <v>4938</v>
      </c>
      <c r="BU14" t="s">
        <v>4996</v>
      </c>
      <c r="BV14" t="s">
        <v>5014</v>
      </c>
      <c r="BW14" t="s">
        <v>5086</v>
      </c>
      <c r="BX14" t="s">
        <v>5103</v>
      </c>
      <c r="BY14" t="s">
        <v>5146</v>
      </c>
      <c r="BZ14" t="s">
        <v>5206</v>
      </c>
      <c r="CA14" t="s">
        <v>5418</v>
      </c>
      <c r="CB14" t="s">
        <v>5524</v>
      </c>
      <c r="CC14" s="177"/>
      <c r="CD14" s="177"/>
      <c r="CE14" s="177"/>
      <c r="CF14" s="183" t="s">
        <v>801</v>
      </c>
      <c r="CG14" s="177"/>
      <c r="CH14" s="177"/>
      <c r="CI14" s="183" t="s">
        <v>823</v>
      </c>
      <c r="CJ14" s="183" t="s">
        <v>836</v>
      </c>
      <c r="CK14" s="177" t="s">
        <v>313</v>
      </c>
      <c r="CL14" s="183" t="s">
        <v>880</v>
      </c>
      <c r="CM14" s="183" t="s">
        <v>1001</v>
      </c>
      <c r="CN14" s="183" t="s">
        <v>1060</v>
      </c>
      <c r="CO14" s="183" t="s">
        <v>1072</v>
      </c>
      <c r="CP14" s="183" t="s">
        <v>1109</v>
      </c>
      <c r="CQ14" s="183" t="s">
        <v>1151</v>
      </c>
      <c r="CR14" s="183" t="s">
        <v>1231</v>
      </c>
      <c r="CS14" s="183" t="s">
        <v>1312</v>
      </c>
      <c r="CT14" s="183" t="s">
        <v>1432</v>
      </c>
      <c r="CU14" s="183" t="s">
        <v>1549</v>
      </c>
      <c r="CV14" s="183" t="s">
        <v>1652</v>
      </c>
      <c r="CW14" s="183" t="s">
        <v>1688</v>
      </c>
      <c r="CX14" s="183" t="s">
        <v>1704</v>
      </c>
      <c r="CY14" s="183" t="s">
        <v>1749</v>
      </c>
      <c r="CZ14" s="183" t="s">
        <v>2313</v>
      </c>
      <c r="DA14" s="183" t="s">
        <v>2517</v>
      </c>
      <c r="DB14" s="183" t="s">
        <v>2530</v>
      </c>
      <c r="DC14" s="183" t="s">
        <v>2541</v>
      </c>
      <c r="DD14" s="183" t="s">
        <v>2592</v>
      </c>
      <c r="DE14" s="183" t="s">
        <v>2608</v>
      </c>
      <c r="DF14" s="183" t="s">
        <v>2670</v>
      </c>
      <c r="DG14" s="183" t="s">
        <v>1013</v>
      </c>
      <c r="DH14" s="183" t="s">
        <v>2716</v>
      </c>
      <c r="DI14" s="183" t="s">
        <v>2767</v>
      </c>
      <c r="DJ14" s="183" t="s">
        <v>2961</v>
      </c>
      <c r="DK14" s="183" t="s">
        <v>3061</v>
      </c>
      <c r="DL14" s="1"/>
    </row>
    <row r="15" spans="1:116" ht="24" customHeight="1">
      <c r="A15" s="157"/>
      <c r="B15" s="159"/>
      <c r="C15" s="341" t="s">
        <v>665</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444"/>
      <c r="AE15" s="158"/>
      <c r="AR15" s="177" t="str">
        <f t="shared" si="0"/>
        <v>Naranjos Amatlán</v>
      </c>
      <c r="AS15" s="177" t="str">
        <f t="shared" si="1"/>
        <v>30013</v>
      </c>
      <c r="AT15" s="186"/>
      <c r="AU15" s="186"/>
      <c r="AV15" s="177">
        <v>12</v>
      </c>
      <c r="AW15" s="187" t="s">
        <v>5611</v>
      </c>
      <c r="AX15" s="177"/>
      <c r="AY15" s="177"/>
      <c r="AZ15" t="s">
        <v>3135</v>
      </c>
      <c r="BA15" t="s">
        <v>3148</v>
      </c>
      <c r="BB15" s="177"/>
      <c r="BC15" t="s">
        <v>3196</v>
      </c>
      <c r="BD15" t="s">
        <v>3320</v>
      </c>
      <c r="BE15" t="s">
        <v>3387</v>
      </c>
      <c r="BF15" t="s">
        <v>3403</v>
      </c>
      <c r="BG15" t="s">
        <v>3442</v>
      </c>
      <c r="BH15" t="s">
        <v>3488</v>
      </c>
      <c r="BI15" t="s">
        <v>3569</v>
      </c>
      <c r="BJ15" t="s">
        <v>3653</v>
      </c>
      <c r="BK15" t="s">
        <v>3778</v>
      </c>
      <c r="BL15" t="s">
        <v>3903</v>
      </c>
      <c r="BM15" t="s">
        <v>4016</v>
      </c>
      <c r="BN15" t="s">
        <v>4052</v>
      </c>
      <c r="BO15" t="s">
        <v>4072</v>
      </c>
      <c r="BP15" t="s">
        <v>4123</v>
      </c>
      <c r="BQ15" t="s">
        <v>4693</v>
      </c>
      <c r="BR15" t="s">
        <v>4910</v>
      </c>
      <c r="BS15" s="177">
        <v>23099</v>
      </c>
      <c r="BT15" t="s">
        <v>4939</v>
      </c>
      <c r="BU15" t="s">
        <v>4997</v>
      </c>
      <c r="BV15" t="s">
        <v>5015</v>
      </c>
      <c r="BW15" t="s">
        <v>5087</v>
      </c>
      <c r="BX15" t="s">
        <v>5104</v>
      </c>
      <c r="BY15" t="s">
        <v>5147</v>
      </c>
      <c r="BZ15" t="s">
        <v>5207</v>
      </c>
      <c r="CA15" t="s">
        <v>5419</v>
      </c>
      <c r="CB15" t="s">
        <v>5525</v>
      </c>
      <c r="CC15" s="177"/>
      <c r="CD15" s="177"/>
      <c r="CE15" s="177"/>
      <c r="CF15" s="177" t="s">
        <v>313</v>
      </c>
      <c r="CG15" s="177"/>
      <c r="CH15" s="177"/>
      <c r="CI15" s="185" t="s">
        <v>824</v>
      </c>
      <c r="CJ15" s="183" t="s">
        <v>719</v>
      </c>
      <c r="CK15" s="177"/>
      <c r="CL15" s="183" t="s">
        <v>881</v>
      </c>
      <c r="CM15" s="183" t="s">
        <v>1002</v>
      </c>
      <c r="CN15" s="183" t="s">
        <v>1061</v>
      </c>
      <c r="CO15" s="183" t="s">
        <v>1073</v>
      </c>
      <c r="CP15" s="183" t="s">
        <v>1110</v>
      </c>
      <c r="CQ15" s="183" t="s">
        <v>1152</v>
      </c>
      <c r="CR15" s="183" t="s">
        <v>1232</v>
      </c>
      <c r="CS15" s="183" t="s">
        <v>1313</v>
      </c>
      <c r="CT15" s="183" t="s">
        <v>1433</v>
      </c>
      <c r="CU15" s="183" t="s">
        <v>1550</v>
      </c>
      <c r="CV15" s="183" t="s">
        <v>1653</v>
      </c>
      <c r="CW15" s="183" t="s">
        <v>1689</v>
      </c>
      <c r="CX15" s="183" t="s">
        <v>1705</v>
      </c>
      <c r="CY15" s="183" t="s">
        <v>1750</v>
      </c>
      <c r="CZ15" s="183" t="s">
        <v>2314</v>
      </c>
      <c r="DA15" s="183" t="s">
        <v>2518</v>
      </c>
      <c r="DB15" s="177" t="s">
        <v>313</v>
      </c>
      <c r="DC15" s="183" t="s">
        <v>2542</v>
      </c>
      <c r="DD15" s="183" t="s">
        <v>2593</v>
      </c>
      <c r="DE15" s="183" t="s">
        <v>2609</v>
      </c>
      <c r="DF15" s="183" t="s">
        <v>2671</v>
      </c>
      <c r="DG15" s="183" t="s">
        <v>2683</v>
      </c>
      <c r="DH15" s="183" t="s">
        <v>2717</v>
      </c>
      <c r="DI15" s="183" t="s">
        <v>2768</v>
      </c>
      <c r="DJ15" s="183" t="s">
        <v>2962</v>
      </c>
      <c r="DK15" s="183" t="s">
        <v>3062</v>
      </c>
      <c r="DL15" s="1"/>
    </row>
    <row r="16" spans="1:116" ht="24" customHeight="1">
      <c r="A16" s="157"/>
      <c r="B16" s="159"/>
      <c r="C16" s="281" t="s">
        <v>686</v>
      </c>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445"/>
      <c r="AE16" s="158"/>
      <c r="AR16" s="177" t="str">
        <f t="shared" si="0"/>
        <v>Amatlán de los Reyes</v>
      </c>
      <c r="AS16" s="177" t="str">
        <f t="shared" si="1"/>
        <v>30014</v>
      </c>
      <c r="AT16" s="186"/>
      <c r="AU16" s="186"/>
      <c r="AV16" s="177">
        <v>13</v>
      </c>
      <c r="AW16" s="177"/>
      <c r="AX16" s="177"/>
      <c r="AY16" s="177"/>
      <c r="AZ16" t="s">
        <v>3136</v>
      </c>
      <c r="BA16" t="s">
        <v>3149</v>
      </c>
      <c r="BB16" s="177"/>
      <c r="BC16" t="s">
        <v>3197</v>
      </c>
      <c r="BD16" t="s">
        <v>3321</v>
      </c>
      <c r="BE16" t="s">
        <v>3388</v>
      </c>
      <c r="BF16" t="s">
        <v>3404</v>
      </c>
      <c r="BG16" t="s">
        <v>3443</v>
      </c>
      <c r="BH16" t="s">
        <v>3489</v>
      </c>
      <c r="BI16" t="s">
        <v>3570</v>
      </c>
      <c r="BJ16" t="s">
        <v>3654</v>
      </c>
      <c r="BK16" t="s">
        <v>3779</v>
      </c>
      <c r="BL16" t="s">
        <v>3904</v>
      </c>
      <c r="BM16" t="s">
        <v>4017</v>
      </c>
      <c r="BN16" t="s">
        <v>4053</v>
      </c>
      <c r="BO16" t="s">
        <v>4073</v>
      </c>
      <c r="BP16" t="s">
        <v>4124</v>
      </c>
      <c r="BQ16" t="s">
        <v>4694</v>
      </c>
      <c r="BR16" t="s">
        <v>4911</v>
      </c>
      <c r="BS16" s="177"/>
      <c r="BT16" t="s">
        <v>4940</v>
      </c>
      <c r="BU16" t="s">
        <v>4998</v>
      </c>
      <c r="BV16" t="s">
        <v>5016</v>
      </c>
      <c r="BW16" t="s">
        <v>5088</v>
      </c>
      <c r="BX16" t="s">
        <v>5105</v>
      </c>
      <c r="BY16" t="s">
        <v>5148</v>
      </c>
      <c r="BZ16" t="s">
        <v>5208</v>
      </c>
      <c r="CA16" t="s">
        <v>5420</v>
      </c>
      <c r="CB16" t="s">
        <v>5526</v>
      </c>
      <c r="CC16" s="177"/>
      <c r="CD16" s="177"/>
      <c r="CE16" s="177"/>
      <c r="CF16" s="177"/>
      <c r="CG16" s="177"/>
      <c r="CH16" s="177"/>
      <c r="CI16" s="185" t="s">
        <v>825</v>
      </c>
      <c r="CJ16" s="183" t="s">
        <v>721</v>
      </c>
      <c r="CK16" s="177"/>
      <c r="CL16" s="183" t="s">
        <v>882</v>
      </c>
      <c r="CM16" s="183" t="s">
        <v>1003</v>
      </c>
      <c r="CN16" s="183" t="s">
        <v>1062</v>
      </c>
      <c r="CO16" s="183" t="s">
        <v>1074</v>
      </c>
      <c r="CP16" s="183" t="s">
        <v>1111</v>
      </c>
      <c r="CQ16" s="183" t="s">
        <v>1153</v>
      </c>
      <c r="CR16" s="183" t="s">
        <v>1233</v>
      </c>
      <c r="CS16" s="183" t="s">
        <v>1314</v>
      </c>
      <c r="CT16" s="183" t="s">
        <v>1434</v>
      </c>
      <c r="CU16" s="183" t="s">
        <v>1551</v>
      </c>
      <c r="CV16" s="183" t="s">
        <v>1654</v>
      </c>
      <c r="CW16" s="183" t="s">
        <v>1690</v>
      </c>
      <c r="CX16" s="183" t="s">
        <v>1706</v>
      </c>
      <c r="CY16" s="183" t="s">
        <v>1751</v>
      </c>
      <c r="CZ16" s="183" t="s">
        <v>2315</v>
      </c>
      <c r="DA16" s="183" t="s">
        <v>2519</v>
      </c>
      <c r="DB16" s="177"/>
      <c r="DC16" s="183" t="s">
        <v>2543</v>
      </c>
      <c r="DD16" s="183" t="s">
        <v>2594</v>
      </c>
      <c r="DE16" s="183" t="s">
        <v>2610</v>
      </c>
      <c r="DF16" s="183" t="s">
        <v>2672</v>
      </c>
      <c r="DG16" s="183" t="s">
        <v>2684</v>
      </c>
      <c r="DH16" s="183" t="s">
        <v>2718</v>
      </c>
      <c r="DI16" s="183" t="s">
        <v>2769</v>
      </c>
      <c r="DJ16" s="183" t="s">
        <v>2963</v>
      </c>
      <c r="DK16" s="183" t="s">
        <v>3063</v>
      </c>
      <c r="DL16" s="1"/>
    </row>
    <row r="17" spans="1:116" ht="24" customHeight="1">
      <c r="A17" s="157"/>
      <c r="B17" s="160"/>
      <c r="C17" s="281" t="s">
        <v>666</v>
      </c>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446"/>
      <c r="AE17" s="158"/>
      <c r="AR17" s="177" t="str">
        <f t="shared" si="0"/>
        <v>Angel R. Cabada</v>
      </c>
      <c r="AS17" s="177" t="str">
        <f t="shared" si="1"/>
        <v>30015</v>
      </c>
      <c r="AT17" s="186"/>
      <c r="AU17" s="186"/>
      <c r="AV17" s="177">
        <v>14</v>
      </c>
      <c r="AW17" s="177"/>
      <c r="AX17" s="177"/>
      <c r="AY17" s="177"/>
      <c r="AZ17" s="187" t="s">
        <v>5612</v>
      </c>
      <c r="BA17" t="s">
        <v>3150</v>
      </c>
      <c r="BB17" s="177"/>
      <c r="BC17" t="s">
        <v>3198</v>
      </c>
      <c r="BD17" t="s">
        <v>3322</v>
      </c>
      <c r="BE17" t="s">
        <v>3389</v>
      </c>
      <c r="BF17" t="s">
        <v>3405</v>
      </c>
      <c r="BG17" t="s">
        <v>3444</v>
      </c>
      <c r="BH17" t="s">
        <v>3490</v>
      </c>
      <c r="BI17" t="s">
        <v>3571</v>
      </c>
      <c r="BJ17" t="s">
        <v>3655</v>
      </c>
      <c r="BK17" t="s">
        <v>3780</v>
      </c>
      <c r="BL17" t="s">
        <v>3905</v>
      </c>
      <c r="BM17" t="s">
        <v>4018</v>
      </c>
      <c r="BN17" t="s">
        <v>4054</v>
      </c>
      <c r="BO17" t="s">
        <v>4074</v>
      </c>
      <c r="BP17" t="s">
        <v>4125</v>
      </c>
      <c r="BQ17" t="s">
        <v>4695</v>
      </c>
      <c r="BR17" t="s">
        <v>4912</v>
      </c>
      <c r="BS17" s="177"/>
      <c r="BT17" t="s">
        <v>4941</v>
      </c>
      <c r="BU17" t="s">
        <v>4999</v>
      </c>
      <c r="BV17" t="s">
        <v>5017</v>
      </c>
      <c r="BW17" t="s">
        <v>5089</v>
      </c>
      <c r="BX17" t="s">
        <v>5106</v>
      </c>
      <c r="BY17" t="s">
        <v>5149</v>
      </c>
      <c r="BZ17" t="s">
        <v>5209</v>
      </c>
      <c r="CA17" t="s">
        <v>5421</v>
      </c>
      <c r="CB17" t="s">
        <v>5527</v>
      </c>
      <c r="CC17" s="177"/>
      <c r="CD17" s="177"/>
      <c r="CE17" s="177"/>
      <c r="CF17" s="177"/>
      <c r="CG17" s="177"/>
      <c r="CH17" s="177"/>
      <c r="CI17" s="177" t="s">
        <v>313</v>
      </c>
      <c r="CJ17" s="183" t="s">
        <v>837</v>
      </c>
      <c r="CK17" s="177"/>
      <c r="CL17" s="183" t="s">
        <v>883</v>
      </c>
      <c r="CM17" s="183" t="s">
        <v>1004</v>
      </c>
      <c r="CN17" s="183" t="s">
        <v>864</v>
      </c>
      <c r="CO17" s="183" t="s">
        <v>1075</v>
      </c>
      <c r="CP17" s="183" t="s">
        <v>1112</v>
      </c>
      <c r="CQ17" s="183" t="s">
        <v>1062</v>
      </c>
      <c r="CR17" s="183" t="s">
        <v>1234</v>
      </c>
      <c r="CS17" s="183" t="s">
        <v>1315</v>
      </c>
      <c r="CT17" s="183" t="s">
        <v>1435</v>
      </c>
      <c r="CU17" s="183" t="s">
        <v>1552</v>
      </c>
      <c r="CV17" s="183" t="s">
        <v>1655</v>
      </c>
      <c r="CW17" s="183" t="s">
        <v>1355</v>
      </c>
      <c r="CX17" s="183" t="s">
        <v>1707</v>
      </c>
      <c r="CY17" s="183" t="s">
        <v>1752</v>
      </c>
      <c r="CZ17" s="183" t="s">
        <v>2316</v>
      </c>
      <c r="DA17" s="183" t="s">
        <v>739</v>
      </c>
      <c r="DB17" s="177"/>
      <c r="DC17" s="183" t="s">
        <v>2337</v>
      </c>
      <c r="DD17" s="183" t="s">
        <v>1038</v>
      </c>
      <c r="DE17" s="183" t="s">
        <v>2611</v>
      </c>
      <c r="DF17" s="183" t="s">
        <v>2673</v>
      </c>
      <c r="DG17" s="183" t="s">
        <v>719</v>
      </c>
      <c r="DH17" s="183" t="s">
        <v>2719</v>
      </c>
      <c r="DI17" s="183" t="s">
        <v>2770</v>
      </c>
      <c r="DJ17" s="183" t="s">
        <v>2964</v>
      </c>
      <c r="DK17" s="183" t="s">
        <v>3064</v>
      </c>
      <c r="DL17" s="1"/>
    </row>
    <row r="18" spans="1:116" ht="36" customHeight="1">
      <c r="A18" s="157"/>
      <c r="B18" s="161"/>
      <c r="C18" s="447" t="s">
        <v>667</v>
      </c>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9"/>
      <c r="AE18" s="158"/>
      <c r="AG18" s="80" t="s">
        <v>761</v>
      </c>
      <c r="AH18" s="80" t="s">
        <v>772</v>
      </c>
      <c r="AR18" s="177" t="str">
        <f t="shared" si="0"/>
        <v>La Antigua</v>
      </c>
      <c r="AS18" s="177" t="str">
        <f t="shared" si="1"/>
        <v>30016</v>
      </c>
      <c r="AT18" s="186"/>
      <c r="AU18" s="186"/>
      <c r="AV18" s="177">
        <v>15</v>
      </c>
      <c r="AW18" s="177"/>
      <c r="AX18" s="177"/>
      <c r="AY18" s="177"/>
      <c r="AZ18" s="177"/>
      <c r="BA18" t="s">
        <v>3151</v>
      </c>
      <c r="BB18" s="177"/>
      <c r="BC18" t="s">
        <v>3199</v>
      </c>
      <c r="BD18" t="s">
        <v>3323</v>
      </c>
      <c r="BE18" t="s">
        <v>3390</v>
      </c>
      <c r="BF18" t="s">
        <v>3406</v>
      </c>
      <c r="BG18" t="s">
        <v>3445</v>
      </c>
      <c r="BH18" t="s">
        <v>3491</v>
      </c>
      <c r="BI18" t="s">
        <v>3572</v>
      </c>
      <c r="BJ18" t="s">
        <v>3656</v>
      </c>
      <c r="BK18" t="s">
        <v>3781</v>
      </c>
      <c r="BL18" t="s">
        <v>3906</v>
      </c>
      <c r="BM18" t="s">
        <v>4019</v>
      </c>
      <c r="BN18" t="s">
        <v>4055</v>
      </c>
      <c r="BO18" t="s">
        <v>4075</v>
      </c>
      <c r="BP18" t="s">
        <v>4126</v>
      </c>
      <c r="BQ18" t="s">
        <v>4696</v>
      </c>
      <c r="BR18" t="s">
        <v>4913</v>
      </c>
      <c r="BS18" s="177"/>
      <c r="BT18" t="s">
        <v>4942</v>
      </c>
      <c r="BU18" t="s">
        <v>5000</v>
      </c>
      <c r="BV18" t="s">
        <v>5018</v>
      </c>
      <c r="BW18" t="s">
        <v>5090</v>
      </c>
      <c r="BX18" t="s">
        <v>5107</v>
      </c>
      <c r="BY18" t="s">
        <v>5150</v>
      </c>
      <c r="BZ18" t="s">
        <v>5210</v>
      </c>
      <c r="CA18" t="s">
        <v>5422</v>
      </c>
      <c r="CB18" t="s">
        <v>5528</v>
      </c>
      <c r="CC18" s="177"/>
      <c r="CD18" s="177"/>
      <c r="CE18" s="177"/>
      <c r="CF18" s="177"/>
      <c r="CG18" s="177"/>
      <c r="CH18" s="177"/>
      <c r="CI18" s="177"/>
      <c r="CJ18" s="183" t="s">
        <v>838</v>
      </c>
      <c r="CK18" s="177"/>
      <c r="CL18" s="183" t="s">
        <v>884</v>
      </c>
      <c r="CM18" s="183" t="s">
        <v>1005</v>
      </c>
      <c r="CN18" s="183" t="s">
        <v>1063</v>
      </c>
      <c r="CO18" s="183" t="s">
        <v>1076</v>
      </c>
      <c r="CP18" s="183" t="s">
        <v>717</v>
      </c>
      <c r="CQ18" s="183" t="s">
        <v>1154</v>
      </c>
      <c r="CR18" s="183" t="s">
        <v>1235</v>
      </c>
      <c r="CS18" s="183" t="s">
        <v>1316</v>
      </c>
      <c r="CT18" s="183" t="s">
        <v>1436</v>
      </c>
      <c r="CU18" s="183" t="s">
        <v>1553</v>
      </c>
      <c r="CV18" s="183" t="s">
        <v>1656</v>
      </c>
      <c r="CW18" s="183" t="s">
        <v>1691</v>
      </c>
      <c r="CX18" s="183" t="s">
        <v>1708</v>
      </c>
      <c r="CY18" s="183" t="s">
        <v>1753</v>
      </c>
      <c r="CZ18" s="183" t="s">
        <v>2317</v>
      </c>
      <c r="DA18" s="183" t="s">
        <v>2520</v>
      </c>
      <c r="DB18" s="177"/>
      <c r="DC18" s="183" t="s">
        <v>2544</v>
      </c>
      <c r="DD18" s="183" t="s">
        <v>2595</v>
      </c>
      <c r="DE18" s="183" t="s">
        <v>2612</v>
      </c>
      <c r="DF18" s="183" t="s">
        <v>2674</v>
      </c>
      <c r="DG18" s="183" t="s">
        <v>2685</v>
      </c>
      <c r="DH18" s="183" t="s">
        <v>2720</v>
      </c>
      <c r="DI18" s="183" t="s">
        <v>2771</v>
      </c>
      <c r="DJ18" s="183" t="s">
        <v>2965</v>
      </c>
      <c r="DK18" s="183" t="s">
        <v>3065</v>
      </c>
      <c r="DL18" s="1"/>
    </row>
    <row r="19" spans="1:116">
      <c r="A19" s="157"/>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G19" s="80">
        <f>COUNTBLANK(D22:AD26)</f>
        <v>130</v>
      </c>
      <c r="AH19" s="80">
        <v>130</v>
      </c>
      <c r="AR19" s="177" t="str">
        <f t="shared" si="0"/>
        <v>Apazapan</v>
      </c>
      <c r="AS19" s="177" t="str">
        <f t="shared" si="1"/>
        <v>30017</v>
      </c>
      <c r="AT19"/>
      <c r="AU19"/>
      <c r="AV19" s="177">
        <v>16</v>
      </c>
      <c r="AW19" s="177"/>
      <c r="AX19" s="177"/>
      <c r="AY19" s="177"/>
      <c r="AZ19" s="177"/>
      <c r="BA19" t="s">
        <v>3152</v>
      </c>
      <c r="BB19" s="177"/>
      <c r="BC19" t="s">
        <v>3200</v>
      </c>
      <c r="BD19" t="s">
        <v>3324</v>
      </c>
      <c r="BE19" t="s">
        <v>3391</v>
      </c>
      <c r="BF19" t="s">
        <v>3407</v>
      </c>
      <c r="BG19" t="s">
        <v>3446</v>
      </c>
      <c r="BH19" t="s">
        <v>3492</v>
      </c>
      <c r="BI19" t="s">
        <v>3573</v>
      </c>
      <c r="BJ19" t="s">
        <v>3657</v>
      </c>
      <c r="BK19" t="s">
        <v>3782</v>
      </c>
      <c r="BL19" t="s">
        <v>3907</v>
      </c>
      <c r="BM19" t="s">
        <v>4020</v>
      </c>
      <c r="BN19" t="s">
        <v>4056</v>
      </c>
      <c r="BO19" t="s">
        <v>4076</v>
      </c>
      <c r="BP19" t="s">
        <v>4127</v>
      </c>
      <c r="BQ19" t="s">
        <v>4697</v>
      </c>
      <c r="BR19" t="s">
        <v>4914</v>
      </c>
      <c r="BS19" s="177"/>
      <c r="BT19" t="s">
        <v>4943</v>
      </c>
      <c r="BU19" t="s">
        <v>5001</v>
      </c>
      <c r="BV19" t="s">
        <v>5019</v>
      </c>
      <c r="BW19" t="s">
        <v>5091</v>
      </c>
      <c r="BX19" t="s">
        <v>5108</v>
      </c>
      <c r="BY19" t="s">
        <v>5151</v>
      </c>
      <c r="BZ19" t="s">
        <v>5211</v>
      </c>
      <c r="CA19" t="s">
        <v>5423</v>
      </c>
      <c r="CB19" t="s">
        <v>5529</v>
      </c>
      <c r="CC19" s="177"/>
      <c r="CD19" s="177"/>
      <c r="CE19" s="177"/>
      <c r="CF19" s="177"/>
      <c r="CG19" s="177"/>
      <c r="CH19" s="177"/>
      <c r="CI19" s="177"/>
      <c r="CJ19" s="183" t="s">
        <v>839</v>
      </c>
      <c r="CK19" s="177"/>
      <c r="CL19" s="183" t="s">
        <v>885</v>
      </c>
      <c r="CM19" s="183" t="s">
        <v>1006</v>
      </c>
      <c r="CN19" s="183" t="s">
        <v>973</v>
      </c>
      <c r="CO19" s="183" t="s">
        <v>1077</v>
      </c>
      <c r="CP19" s="183" t="s">
        <v>1113</v>
      </c>
      <c r="CQ19" s="183" t="s">
        <v>1155</v>
      </c>
      <c r="CR19" s="183" t="s">
        <v>1236</v>
      </c>
      <c r="CS19" s="183" t="s">
        <v>1317</v>
      </c>
      <c r="CT19" s="183" t="s">
        <v>1437</v>
      </c>
      <c r="CU19" s="183" t="s">
        <v>1554</v>
      </c>
      <c r="CV19" s="183" t="s">
        <v>1657</v>
      </c>
      <c r="CW19" s="183" t="s">
        <v>1692</v>
      </c>
      <c r="CX19" s="183" t="s">
        <v>1709</v>
      </c>
      <c r="CY19" s="183" t="s">
        <v>1754</v>
      </c>
      <c r="CZ19" s="183" t="s">
        <v>2318</v>
      </c>
      <c r="DA19" s="183" t="s">
        <v>1088</v>
      </c>
      <c r="DB19" s="177"/>
      <c r="DC19" s="183" t="s">
        <v>2545</v>
      </c>
      <c r="DD19" s="183" t="s">
        <v>2596</v>
      </c>
      <c r="DE19" s="183" t="s">
        <v>2613</v>
      </c>
      <c r="DF19" s="183" t="s">
        <v>2675</v>
      </c>
      <c r="DG19" s="183" t="s">
        <v>721</v>
      </c>
      <c r="DH19" s="183" t="s">
        <v>2721</v>
      </c>
      <c r="DI19" s="183" t="s">
        <v>2772</v>
      </c>
      <c r="DJ19" s="183" t="s">
        <v>2966</v>
      </c>
      <c r="DK19" s="183" t="s">
        <v>3066</v>
      </c>
      <c r="DL19" s="1"/>
    </row>
    <row r="20" spans="1:116" ht="159.94999999999999" customHeight="1">
      <c r="A20" s="162"/>
      <c r="B20" s="163"/>
      <c r="C20" s="427" t="s">
        <v>628</v>
      </c>
      <c r="D20" s="428"/>
      <c r="E20" s="428"/>
      <c r="F20" s="428"/>
      <c r="G20" s="429"/>
      <c r="H20" s="373" t="s">
        <v>664</v>
      </c>
      <c r="I20" s="374"/>
      <c r="J20" s="433" t="s">
        <v>126</v>
      </c>
      <c r="K20" s="434"/>
      <c r="L20" s="434"/>
      <c r="M20" s="434"/>
      <c r="N20" s="435"/>
      <c r="O20" s="427" t="s">
        <v>125</v>
      </c>
      <c r="P20" s="428"/>
      <c r="Q20" s="429"/>
      <c r="R20" s="342" t="s">
        <v>124</v>
      </c>
      <c r="S20" s="343"/>
      <c r="T20" s="343"/>
      <c r="U20" s="343"/>
      <c r="V20" s="343"/>
      <c r="W20" s="344"/>
      <c r="X20" s="458" t="s">
        <v>123</v>
      </c>
      <c r="Y20" s="342" t="s">
        <v>122</v>
      </c>
      <c r="Z20" s="343"/>
      <c r="AA20" s="343"/>
      <c r="AB20" s="343"/>
      <c r="AC20" s="343"/>
      <c r="AD20" s="344"/>
      <c r="AE20" s="158"/>
      <c r="AR20" s="177" t="str">
        <f t="shared" si="0"/>
        <v>Aquila</v>
      </c>
      <c r="AS20" s="177" t="str">
        <f t="shared" si="1"/>
        <v>30018</v>
      </c>
      <c r="AT20"/>
      <c r="AU20"/>
      <c r="AV20" s="177">
        <v>17</v>
      </c>
      <c r="AW20" s="177"/>
      <c r="AX20" s="177"/>
      <c r="AY20" s="177"/>
      <c r="AZ20" s="177"/>
      <c r="BA20" t="s">
        <v>3153</v>
      </c>
      <c r="BB20" s="177"/>
      <c r="BC20" t="s">
        <v>3201</v>
      </c>
      <c r="BD20" t="s">
        <v>3325</v>
      </c>
      <c r="BE20" s="184" t="s">
        <v>5613</v>
      </c>
      <c r="BF20" t="s">
        <v>3408</v>
      </c>
      <c r="BG20" t="s">
        <v>3447</v>
      </c>
      <c r="BH20" t="s">
        <v>3493</v>
      </c>
      <c r="BI20" t="s">
        <v>3574</v>
      </c>
      <c r="BJ20" t="s">
        <v>3658</v>
      </c>
      <c r="BK20" t="s">
        <v>3783</v>
      </c>
      <c r="BL20" t="s">
        <v>3908</v>
      </c>
      <c r="BM20" t="s">
        <v>4021</v>
      </c>
      <c r="BN20" t="s">
        <v>4057</v>
      </c>
      <c r="BO20" t="s">
        <v>4077</v>
      </c>
      <c r="BP20" t="s">
        <v>4128</v>
      </c>
      <c r="BQ20" t="s">
        <v>4698</v>
      </c>
      <c r="BR20" t="s">
        <v>4915</v>
      </c>
      <c r="BS20" s="177"/>
      <c r="BT20" t="s">
        <v>4944</v>
      </c>
      <c r="BU20" t="s">
        <v>5002</v>
      </c>
      <c r="BV20" t="s">
        <v>5020</v>
      </c>
      <c r="BW20" t="s">
        <v>5092</v>
      </c>
      <c r="BX20" t="s">
        <v>5109</v>
      </c>
      <c r="BY20" t="s">
        <v>5152</v>
      </c>
      <c r="BZ20" t="s">
        <v>5212</v>
      </c>
      <c r="CA20" t="s">
        <v>5424</v>
      </c>
      <c r="CB20" t="s">
        <v>5530</v>
      </c>
      <c r="CC20" s="177"/>
      <c r="CD20" s="177"/>
      <c r="CE20" s="177"/>
      <c r="CF20" s="177"/>
      <c r="CG20" s="177"/>
      <c r="CH20" s="177"/>
      <c r="CI20" s="177"/>
      <c r="CJ20" s="183" t="s">
        <v>840</v>
      </c>
      <c r="CK20" s="177"/>
      <c r="CL20" s="183" t="s">
        <v>886</v>
      </c>
      <c r="CM20" s="183" t="s">
        <v>864</v>
      </c>
      <c r="CN20" s="177" t="s">
        <v>313</v>
      </c>
      <c r="CO20" s="183" t="s">
        <v>845</v>
      </c>
      <c r="CP20" s="183" t="s">
        <v>1114</v>
      </c>
      <c r="CQ20" s="183" t="s">
        <v>1156</v>
      </c>
      <c r="CR20" s="183" t="s">
        <v>1237</v>
      </c>
      <c r="CS20" s="183" t="s">
        <v>1318</v>
      </c>
      <c r="CT20" s="183" t="s">
        <v>1438</v>
      </c>
      <c r="CU20" s="183" t="s">
        <v>1555</v>
      </c>
      <c r="CV20" s="183" t="s">
        <v>1658</v>
      </c>
      <c r="CW20" s="183" t="s">
        <v>1693</v>
      </c>
      <c r="CX20" s="183" t="s">
        <v>1011</v>
      </c>
      <c r="CY20" s="183" t="s">
        <v>1755</v>
      </c>
      <c r="CZ20" s="183" t="s">
        <v>2319</v>
      </c>
      <c r="DA20" s="183" t="s">
        <v>2521</v>
      </c>
      <c r="DB20" s="177"/>
      <c r="DC20" s="183" t="s">
        <v>2546</v>
      </c>
      <c r="DD20" s="183" t="s">
        <v>745</v>
      </c>
      <c r="DE20" s="183" t="s">
        <v>2614</v>
      </c>
      <c r="DF20" s="183" t="s">
        <v>2676</v>
      </c>
      <c r="DG20" s="183" t="s">
        <v>2686</v>
      </c>
      <c r="DH20" s="183" t="s">
        <v>2722</v>
      </c>
      <c r="DI20" s="183" t="s">
        <v>2773</v>
      </c>
      <c r="DJ20" s="183" t="s">
        <v>2967</v>
      </c>
      <c r="DK20" s="183" t="s">
        <v>1016</v>
      </c>
      <c r="DL20" s="1"/>
    </row>
    <row r="21" spans="1:116" ht="15" customHeight="1">
      <c r="A21" s="162"/>
      <c r="B21" s="163"/>
      <c r="C21" s="430"/>
      <c r="D21" s="431"/>
      <c r="E21" s="431"/>
      <c r="F21" s="431"/>
      <c r="G21" s="432"/>
      <c r="H21" s="375"/>
      <c r="I21" s="376"/>
      <c r="J21" s="436" t="s">
        <v>591</v>
      </c>
      <c r="K21" s="438"/>
      <c r="L21" s="436" t="s">
        <v>93</v>
      </c>
      <c r="M21" s="437"/>
      <c r="N21" s="438"/>
      <c r="O21" s="430"/>
      <c r="P21" s="431"/>
      <c r="Q21" s="432"/>
      <c r="R21" s="450"/>
      <c r="S21" s="451"/>
      <c r="T21" s="451"/>
      <c r="U21" s="451"/>
      <c r="V21" s="451"/>
      <c r="W21" s="452"/>
      <c r="X21" s="459"/>
      <c r="Y21" s="450"/>
      <c r="Z21" s="451"/>
      <c r="AA21" s="451"/>
      <c r="AB21" s="451"/>
      <c r="AC21" s="451"/>
      <c r="AD21" s="452"/>
      <c r="AE21" s="158"/>
      <c r="AG21" s="80" t="s">
        <v>772</v>
      </c>
      <c r="AR21" s="177" t="str">
        <f t="shared" si="0"/>
        <v>Astacinga</v>
      </c>
      <c r="AS21" s="177" t="str">
        <f t="shared" si="1"/>
        <v>30019</v>
      </c>
      <c r="AT21"/>
      <c r="AU21"/>
      <c r="AV21" s="177">
        <v>18</v>
      </c>
      <c r="AW21" s="177"/>
      <c r="AX21" s="177"/>
      <c r="AY21" s="177"/>
      <c r="AZ21" s="177"/>
      <c r="BA21" t="s">
        <v>3154</v>
      </c>
      <c r="BB21" s="177"/>
      <c r="BC21" t="s">
        <v>3202</v>
      </c>
      <c r="BD21" t="s">
        <v>3326</v>
      </c>
      <c r="BE21" s="177"/>
      <c r="BF21" t="s">
        <v>3409</v>
      </c>
      <c r="BG21" t="s">
        <v>3448</v>
      </c>
      <c r="BH21" t="s">
        <v>3494</v>
      </c>
      <c r="BI21" t="s">
        <v>3575</v>
      </c>
      <c r="BJ21" t="s">
        <v>3659</v>
      </c>
      <c r="BK21" t="s">
        <v>3784</v>
      </c>
      <c r="BL21" t="s">
        <v>3909</v>
      </c>
      <c r="BM21" t="s">
        <v>4022</v>
      </c>
      <c r="BN21" t="s">
        <v>4058</v>
      </c>
      <c r="BO21" t="s">
        <v>4078</v>
      </c>
      <c r="BP21" t="s">
        <v>4129</v>
      </c>
      <c r="BQ21" t="s">
        <v>4699</v>
      </c>
      <c r="BR21" t="s">
        <v>4916</v>
      </c>
      <c r="BS21" s="177"/>
      <c r="BT21" t="s">
        <v>4945</v>
      </c>
      <c r="BU21" t="s">
        <v>5003</v>
      </c>
      <c r="BV21" t="s">
        <v>5021</v>
      </c>
      <c r="BW21" s="177">
        <v>27099</v>
      </c>
      <c r="BX21" t="s">
        <v>5110</v>
      </c>
      <c r="BY21" t="s">
        <v>5153</v>
      </c>
      <c r="BZ21" t="s">
        <v>5213</v>
      </c>
      <c r="CA21" t="s">
        <v>5425</v>
      </c>
      <c r="CB21" t="s">
        <v>5531</v>
      </c>
      <c r="CC21" s="177"/>
      <c r="CD21" s="177"/>
      <c r="CE21" s="177"/>
      <c r="CF21" s="177"/>
      <c r="CG21" s="177"/>
      <c r="CH21" s="177"/>
      <c r="CI21" s="177"/>
      <c r="CJ21" s="183" t="s">
        <v>841</v>
      </c>
      <c r="CK21" s="177"/>
      <c r="CL21" s="183" t="s">
        <v>887</v>
      </c>
      <c r="CM21" s="183" t="s">
        <v>1007</v>
      </c>
      <c r="CN21" s="177"/>
      <c r="CO21" s="183" t="s">
        <v>1078</v>
      </c>
      <c r="CP21" s="183" t="s">
        <v>1115</v>
      </c>
      <c r="CQ21" s="183" t="s">
        <v>1157</v>
      </c>
      <c r="CR21" s="183" t="s">
        <v>1238</v>
      </c>
      <c r="CS21" s="183" t="s">
        <v>1319</v>
      </c>
      <c r="CT21" s="183" t="s">
        <v>1439</v>
      </c>
      <c r="CU21" s="183" t="s">
        <v>1556</v>
      </c>
      <c r="CV21" s="183" t="s">
        <v>1659</v>
      </c>
      <c r="CW21" s="183" t="s">
        <v>1404</v>
      </c>
      <c r="CX21" s="183" t="s">
        <v>1710</v>
      </c>
      <c r="CY21" s="183" t="s">
        <v>1756</v>
      </c>
      <c r="CZ21" s="183" t="s">
        <v>2320</v>
      </c>
      <c r="DA21" s="183" t="s">
        <v>1396</v>
      </c>
      <c r="DB21" s="177"/>
      <c r="DC21" s="183" t="s">
        <v>2547</v>
      </c>
      <c r="DD21" s="183" t="s">
        <v>2597</v>
      </c>
      <c r="DE21" s="183" t="s">
        <v>2615</v>
      </c>
      <c r="DF21" s="177" t="s">
        <v>313</v>
      </c>
      <c r="DG21" s="183" t="s">
        <v>837</v>
      </c>
      <c r="DH21" s="183" t="s">
        <v>2723</v>
      </c>
      <c r="DI21" s="183" t="s">
        <v>1547</v>
      </c>
      <c r="DJ21" s="183" t="s">
        <v>2968</v>
      </c>
      <c r="DK21" s="183" t="s">
        <v>3067</v>
      </c>
      <c r="DL21" s="1"/>
    </row>
    <row r="22" spans="1:116">
      <c r="A22" s="162"/>
      <c r="B22" s="164"/>
      <c r="C22" s="165" t="s">
        <v>26</v>
      </c>
      <c r="D22" s="408" t="str">
        <f>IF(CNGE_2022_M1_Secc11!D204="","",CNGE_2022_M1_Secc11!D204)</f>
        <v/>
      </c>
      <c r="E22" s="409"/>
      <c r="F22" s="409"/>
      <c r="G22" s="410"/>
      <c r="H22" s="312" t="str">
        <f>IF(CNGE_2022_M1_Secc11!H204="","",CNGE_2022_M1_Secc11!H204)</f>
        <v/>
      </c>
      <c r="I22" s="312"/>
      <c r="J22" s="312" t="str">
        <f>IFERROR(VLOOKUP(L22,AR:AS,2,FALSE),"")</f>
        <v/>
      </c>
      <c r="K22" s="312"/>
      <c r="L22" s="457"/>
      <c r="M22" s="457"/>
      <c r="N22" s="457"/>
      <c r="O22" s="245"/>
      <c r="P22" s="245"/>
      <c r="Q22" s="456"/>
      <c r="R22" s="453"/>
      <c r="S22" s="454"/>
      <c r="T22" s="454"/>
      <c r="U22" s="454"/>
      <c r="V22" s="454"/>
      <c r="W22" s="455"/>
      <c r="X22" s="166" t="s">
        <v>121</v>
      </c>
      <c r="Y22" s="453"/>
      <c r="Z22" s="454"/>
      <c r="AA22" s="454"/>
      <c r="AB22" s="454"/>
      <c r="AC22" s="454"/>
      <c r="AD22" s="455"/>
      <c r="AE22" s="158"/>
      <c r="AG22" s="80">
        <f>IF(OR(D22="",$AG$19=$AH$19),0,IF(OR(AND(D22="",COUNTA(H22:W22)&gt;=1),AND(D22&lt;&gt;"",COUNTA(H22:W22)&lt;&gt;5)),1,0))</f>
        <v>0</v>
      </c>
      <c r="AR22" s="177" t="str">
        <f t="shared" si="0"/>
        <v>Atlahuilco</v>
      </c>
      <c r="AS22" s="177" t="str">
        <f t="shared" si="1"/>
        <v>30020</v>
      </c>
      <c r="AT22"/>
      <c r="AU22"/>
      <c r="AV22" s="177">
        <v>19</v>
      </c>
      <c r="AW22" s="177"/>
      <c r="AX22" s="177"/>
      <c r="AY22" s="177"/>
      <c r="AZ22" s="177"/>
      <c r="BA22" t="s">
        <v>3155</v>
      </c>
      <c r="BB22" s="177"/>
      <c r="BC22" t="s">
        <v>3203</v>
      </c>
      <c r="BD22" t="s">
        <v>3327</v>
      </c>
      <c r="BE22" s="177"/>
      <c r="BF22" t="s">
        <v>3410</v>
      </c>
      <c r="BG22" t="s">
        <v>3449</v>
      </c>
      <c r="BH22" t="s">
        <v>3495</v>
      </c>
      <c r="BI22" t="s">
        <v>3576</v>
      </c>
      <c r="BJ22" t="s">
        <v>3660</v>
      </c>
      <c r="BK22" t="s">
        <v>3785</v>
      </c>
      <c r="BL22" t="s">
        <v>3910</v>
      </c>
      <c r="BM22" t="s">
        <v>4023</v>
      </c>
      <c r="BN22" t="s">
        <v>4059</v>
      </c>
      <c r="BO22" t="s">
        <v>4079</v>
      </c>
      <c r="BP22" t="s">
        <v>4130</v>
      </c>
      <c r="BQ22" t="s">
        <v>4700</v>
      </c>
      <c r="BR22" s="177">
        <v>22099</v>
      </c>
      <c r="BS22" s="177"/>
      <c r="BT22" t="s">
        <v>4946</v>
      </c>
      <c r="BU22" s="177">
        <v>25099</v>
      </c>
      <c r="BV22" t="s">
        <v>5022</v>
      </c>
      <c r="BW22" s="177"/>
      <c r="BX22" t="s">
        <v>5111</v>
      </c>
      <c r="BY22" t="s">
        <v>5154</v>
      </c>
      <c r="BZ22" t="s">
        <v>5214</v>
      </c>
      <c r="CA22" t="s">
        <v>5426</v>
      </c>
      <c r="CB22" t="s">
        <v>5532</v>
      </c>
      <c r="CC22" s="177"/>
      <c r="CD22" s="177"/>
      <c r="CE22" s="177"/>
      <c r="CF22" s="177"/>
      <c r="CG22" s="177"/>
      <c r="CH22" s="177"/>
      <c r="CI22" s="177"/>
      <c r="CJ22" s="183" t="s">
        <v>729</v>
      </c>
      <c r="CK22" s="177"/>
      <c r="CL22" s="183" t="s">
        <v>888</v>
      </c>
      <c r="CM22" s="183" t="s">
        <v>711</v>
      </c>
      <c r="CN22" s="177"/>
      <c r="CO22" s="183" t="s">
        <v>1079</v>
      </c>
      <c r="CP22" s="183" t="s">
        <v>1116</v>
      </c>
      <c r="CQ22" s="183" t="s">
        <v>1158</v>
      </c>
      <c r="CR22" s="183" t="s">
        <v>1239</v>
      </c>
      <c r="CS22" s="183" t="s">
        <v>1320</v>
      </c>
      <c r="CT22" s="183" t="s">
        <v>1440</v>
      </c>
      <c r="CU22" s="183" t="s">
        <v>1557</v>
      </c>
      <c r="CV22" s="183" t="s">
        <v>1660</v>
      </c>
      <c r="CW22" s="183" t="s">
        <v>1694</v>
      </c>
      <c r="CX22" s="183" t="s">
        <v>1711</v>
      </c>
      <c r="CY22" s="183" t="s">
        <v>1757</v>
      </c>
      <c r="CZ22" s="183" t="s">
        <v>2321</v>
      </c>
      <c r="DA22" s="177" t="s">
        <v>313</v>
      </c>
      <c r="DB22" s="177"/>
      <c r="DC22" s="183" t="s">
        <v>1583</v>
      </c>
      <c r="DD22" s="177" t="s">
        <v>313</v>
      </c>
      <c r="DE22" s="183" t="s">
        <v>2616</v>
      </c>
      <c r="DF22" s="177"/>
      <c r="DG22" s="183" t="s">
        <v>2687</v>
      </c>
      <c r="DH22" s="183" t="s">
        <v>2724</v>
      </c>
      <c r="DI22" s="183" t="s">
        <v>2774</v>
      </c>
      <c r="DJ22" s="183" t="s">
        <v>2969</v>
      </c>
      <c r="DK22" s="183" t="s">
        <v>3068</v>
      </c>
      <c r="DL22" s="41"/>
    </row>
    <row r="23" spans="1:116">
      <c r="A23" s="162"/>
      <c r="B23" s="164"/>
      <c r="C23" s="100" t="s">
        <v>27</v>
      </c>
      <c r="D23" s="408" t="str">
        <f>IF(CNGE_2022_M1_Secc11!D205="","",CNGE_2022_M1_Secc11!D205)</f>
        <v/>
      </c>
      <c r="E23" s="409"/>
      <c r="F23" s="409"/>
      <c r="G23" s="410"/>
      <c r="H23" s="312" t="str">
        <f>IF(CNGE_2022_M1_Secc11!H205="","",CNGE_2022_M1_Secc11!H205)</f>
        <v/>
      </c>
      <c r="I23" s="312"/>
      <c r="J23" s="312" t="str">
        <f t="shared" ref="J23:J26" si="2">IFERROR(VLOOKUP(L23,AR:AS,2,FALSE),"")</f>
        <v/>
      </c>
      <c r="K23" s="312"/>
      <c r="L23" s="457"/>
      <c r="M23" s="457"/>
      <c r="N23" s="457"/>
      <c r="O23" s="245"/>
      <c r="P23" s="245"/>
      <c r="Q23" s="456"/>
      <c r="R23" s="453"/>
      <c r="S23" s="454"/>
      <c r="T23" s="454"/>
      <c r="U23" s="454"/>
      <c r="V23" s="454"/>
      <c r="W23" s="455"/>
      <c r="X23" s="166" t="s">
        <v>121</v>
      </c>
      <c r="Y23" s="453"/>
      <c r="Z23" s="454"/>
      <c r="AA23" s="454"/>
      <c r="AB23" s="454"/>
      <c r="AC23" s="454"/>
      <c r="AD23" s="455"/>
      <c r="AE23" s="158"/>
      <c r="AG23" s="80">
        <f t="shared" ref="AG23:AG26" si="3">IF(OR(D23="",$AG$19=$AH$19),0,IF(OR(AND(D23="",COUNTA(H23:W23)&gt;=1),AND(D23&lt;&gt;"",COUNTA(H23:W23)&lt;&gt;5)),1,0))</f>
        <v>0</v>
      </c>
      <c r="AR23" s="177" t="str">
        <f t="shared" si="0"/>
        <v>Atoyac</v>
      </c>
      <c r="AS23" s="177" t="str">
        <f t="shared" si="1"/>
        <v>30021</v>
      </c>
      <c r="AT23"/>
      <c r="AU23"/>
      <c r="AV23" s="177">
        <v>20</v>
      </c>
      <c r="AW23" s="177"/>
      <c r="AX23" s="177"/>
      <c r="AY23" s="177"/>
      <c r="AZ23" s="177"/>
      <c r="BA23" t="s">
        <v>3156</v>
      </c>
      <c r="BB23" s="177"/>
      <c r="BC23" t="s">
        <v>3204</v>
      </c>
      <c r="BD23" t="s">
        <v>3328</v>
      </c>
      <c r="BE23" s="177"/>
      <c r="BF23" t="s">
        <v>3411</v>
      </c>
      <c r="BG23" t="s">
        <v>3450</v>
      </c>
      <c r="BH23" t="s">
        <v>3496</v>
      </c>
      <c r="BI23" t="s">
        <v>3577</v>
      </c>
      <c r="BJ23" t="s">
        <v>3661</v>
      </c>
      <c r="BK23" t="s">
        <v>3786</v>
      </c>
      <c r="BL23" t="s">
        <v>3911</v>
      </c>
      <c r="BM23" t="s">
        <v>4024</v>
      </c>
      <c r="BN23" t="s">
        <v>4060</v>
      </c>
      <c r="BO23" t="s">
        <v>4080</v>
      </c>
      <c r="BP23" t="s">
        <v>4131</v>
      </c>
      <c r="BQ23" t="s">
        <v>4701</v>
      </c>
      <c r="BR23" s="177"/>
      <c r="BS23" s="177"/>
      <c r="BT23" t="s">
        <v>4947</v>
      </c>
      <c r="BU23" s="177"/>
      <c r="BV23" t="s">
        <v>5023</v>
      </c>
      <c r="BW23" s="177"/>
      <c r="BX23" t="s">
        <v>5112</v>
      </c>
      <c r="BY23" t="s">
        <v>5155</v>
      </c>
      <c r="BZ23" t="s">
        <v>5215</v>
      </c>
      <c r="CA23" t="s">
        <v>5427</v>
      </c>
      <c r="CB23" t="s">
        <v>5533</v>
      </c>
      <c r="CC23" s="177"/>
      <c r="CD23" s="177"/>
      <c r="CE23" s="177"/>
      <c r="CF23" s="177"/>
      <c r="CG23" s="177"/>
      <c r="CH23" s="177"/>
      <c r="CI23" s="177"/>
      <c r="CJ23" s="183" t="s">
        <v>842</v>
      </c>
      <c r="CK23" s="177"/>
      <c r="CL23" s="183" t="s">
        <v>889</v>
      </c>
      <c r="CM23" s="183" t="s">
        <v>1008</v>
      </c>
      <c r="CN23" s="177"/>
      <c r="CO23" s="183" t="s">
        <v>1080</v>
      </c>
      <c r="CP23" s="183" t="s">
        <v>1117</v>
      </c>
      <c r="CQ23" s="183" t="s">
        <v>1159</v>
      </c>
      <c r="CR23" s="183" t="s">
        <v>1240</v>
      </c>
      <c r="CS23" s="183" t="s">
        <v>1321</v>
      </c>
      <c r="CT23" s="183" t="s">
        <v>1441</v>
      </c>
      <c r="CU23" s="183" t="s">
        <v>1558</v>
      </c>
      <c r="CV23" s="183" t="s">
        <v>1661</v>
      </c>
      <c r="CW23" s="183" t="s">
        <v>1695</v>
      </c>
      <c r="CX23" s="183" t="s">
        <v>1712</v>
      </c>
      <c r="CY23" s="183" t="s">
        <v>1758</v>
      </c>
      <c r="CZ23" s="183" t="s">
        <v>2322</v>
      </c>
      <c r="DA23" s="177"/>
      <c r="DB23" s="177"/>
      <c r="DC23" s="183" t="s">
        <v>2548</v>
      </c>
      <c r="DD23" s="177"/>
      <c r="DE23" s="183" t="s">
        <v>2617</v>
      </c>
      <c r="DF23" s="177"/>
      <c r="DG23" s="183" t="s">
        <v>2688</v>
      </c>
      <c r="DH23" s="183" t="s">
        <v>2725</v>
      </c>
      <c r="DI23" s="183" t="s">
        <v>2775</v>
      </c>
      <c r="DJ23" s="183" t="s">
        <v>2970</v>
      </c>
      <c r="DK23" s="183" t="s">
        <v>3069</v>
      </c>
      <c r="DL23" s="41"/>
    </row>
    <row r="24" spans="1:116">
      <c r="A24" s="162"/>
      <c r="B24" s="164"/>
      <c r="C24" s="100" t="s">
        <v>28</v>
      </c>
      <c r="D24" s="408" t="str">
        <f>IF(CNGE_2022_M1_Secc11!D206="","",CNGE_2022_M1_Secc11!D206)</f>
        <v/>
      </c>
      <c r="E24" s="409"/>
      <c r="F24" s="409"/>
      <c r="G24" s="410"/>
      <c r="H24" s="312" t="str">
        <f>IF(CNGE_2022_M1_Secc11!H206="","",CNGE_2022_M1_Secc11!H206)</f>
        <v/>
      </c>
      <c r="I24" s="312"/>
      <c r="J24" s="312" t="str">
        <f t="shared" si="2"/>
        <v/>
      </c>
      <c r="K24" s="312"/>
      <c r="L24" s="457"/>
      <c r="M24" s="457"/>
      <c r="N24" s="457"/>
      <c r="O24" s="245"/>
      <c r="P24" s="245"/>
      <c r="Q24" s="456"/>
      <c r="R24" s="453"/>
      <c r="S24" s="454"/>
      <c r="T24" s="454"/>
      <c r="U24" s="454"/>
      <c r="V24" s="454"/>
      <c r="W24" s="455"/>
      <c r="X24" s="166" t="s">
        <v>121</v>
      </c>
      <c r="Y24" s="453"/>
      <c r="Z24" s="454"/>
      <c r="AA24" s="454"/>
      <c r="AB24" s="454"/>
      <c r="AC24" s="454"/>
      <c r="AD24" s="455"/>
      <c r="AE24" s="158"/>
      <c r="AG24" s="80">
        <f t="shared" si="3"/>
        <v>0</v>
      </c>
      <c r="AR24" s="177" t="str">
        <f t="shared" si="0"/>
        <v>Atzacan</v>
      </c>
      <c r="AS24" s="177" t="str">
        <f t="shared" si="1"/>
        <v>30022</v>
      </c>
      <c r="AT24"/>
      <c r="AU24"/>
      <c r="AV24" s="177">
        <v>21</v>
      </c>
      <c r="AW24" s="177"/>
      <c r="AX24" s="177"/>
      <c r="AY24" s="177"/>
      <c r="AZ24" s="177"/>
      <c r="BA24" t="s">
        <v>3157</v>
      </c>
      <c r="BB24" s="177"/>
      <c r="BC24" t="s">
        <v>3205</v>
      </c>
      <c r="BD24" t="s">
        <v>3329</v>
      </c>
      <c r="BE24" s="177"/>
      <c r="BF24" t="s">
        <v>3412</v>
      </c>
      <c r="BG24" t="s">
        <v>3451</v>
      </c>
      <c r="BH24" t="s">
        <v>3497</v>
      </c>
      <c r="BI24" t="s">
        <v>3578</v>
      </c>
      <c r="BJ24" t="s">
        <v>3662</v>
      </c>
      <c r="BK24" t="s">
        <v>3787</v>
      </c>
      <c r="BL24" t="s">
        <v>3912</v>
      </c>
      <c r="BM24" t="s">
        <v>4025</v>
      </c>
      <c r="BN24" s="177">
        <v>18099</v>
      </c>
      <c r="BO24" t="s">
        <v>4081</v>
      </c>
      <c r="BP24" t="s">
        <v>4132</v>
      </c>
      <c r="BQ24" t="s">
        <v>4702</v>
      </c>
      <c r="BR24" s="177"/>
      <c r="BS24" s="177"/>
      <c r="BT24" t="s">
        <v>4948</v>
      </c>
      <c r="BU24" s="177"/>
      <c r="BV24" t="s">
        <v>5024</v>
      </c>
      <c r="BW24" s="177"/>
      <c r="BX24" t="s">
        <v>5113</v>
      </c>
      <c r="BY24" t="s">
        <v>5156</v>
      </c>
      <c r="BZ24" t="s">
        <v>5216</v>
      </c>
      <c r="CA24" t="s">
        <v>5428</v>
      </c>
      <c r="CB24" t="s">
        <v>5534</v>
      </c>
      <c r="CC24" s="177"/>
      <c r="CD24" s="177"/>
      <c r="CE24" s="177"/>
      <c r="CF24" s="177"/>
      <c r="CG24" s="177"/>
      <c r="CH24" s="177"/>
      <c r="CI24" s="177"/>
      <c r="CJ24" s="183" t="s">
        <v>843</v>
      </c>
      <c r="CK24" s="177"/>
      <c r="CL24" s="183" t="s">
        <v>890</v>
      </c>
      <c r="CM24" s="183" t="s">
        <v>1009</v>
      </c>
      <c r="CN24" s="177"/>
      <c r="CO24" s="183" t="s">
        <v>1081</v>
      </c>
      <c r="CP24" s="183" t="s">
        <v>1118</v>
      </c>
      <c r="CQ24" s="183" t="s">
        <v>1160</v>
      </c>
      <c r="CR24" s="183" t="s">
        <v>990</v>
      </c>
      <c r="CS24" s="183" t="s">
        <v>1322</v>
      </c>
      <c r="CT24" s="183" t="s">
        <v>1442</v>
      </c>
      <c r="CU24" s="183" t="s">
        <v>1559</v>
      </c>
      <c r="CV24" s="183" t="s">
        <v>1662</v>
      </c>
      <c r="CW24" s="177" t="s">
        <v>313</v>
      </c>
      <c r="CX24" s="183" t="s">
        <v>1713</v>
      </c>
      <c r="CY24" s="183" t="s">
        <v>1759</v>
      </c>
      <c r="CZ24" s="183" t="s">
        <v>2323</v>
      </c>
      <c r="DA24" s="177"/>
      <c r="DB24" s="177"/>
      <c r="DC24" s="183" t="s">
        <v>2549</v>
      </c>
      <c r="DD24" s="177"/>
      <c r="DE24" s="183" t="s">
        <v>2618</v>
      </c>
      <c r="DF24" s="177"/>
      <c r="DG24" s="183" t="s">
        <v>2689</v>
      </c>
      <c r="DH24" s="183" t="s">
        <v>2726</v>
      </c>
      <c r="DI24" s="183" t="s">
        <v>1315</v>
      </c>
      <c r="DJ24" s="183" t="s">
        <v>2971</v>
      </c>
      <c r="DK24" s="183" t="s">
        <v>3070</v>
      </c>
      <c r="DL24" s="41"/>
    </row>
    <row r="25" spans="1:116">
      <c r="A25" s="162"/>
      <c r="B25" s="164"/>
      <c r="C25" s="100" t="s">
        <v>29</v>
      </c>
      <c r="D25" s="408" t="str">
        <f>IF(CNGE_2022_M1_Secc11!D207="","",CNGE_2022_M1_Secc11!D207)</f>
        <v/>
      </c>
      <c r="E25" s="409"/>
      <c r="F25" s="409"/>
      <c r="G25" s="410"/>
      <c r="H25" s="312" t="str">
        <f>IF(CNGE_2022_M1_Secc11!H207="","",CNGE_2022_M1_Secc11!H207)</f>
        <v/>
      </c>
      <c r="I25" s="312"/>
      <c r="J25" s="312" t="str">
        <f t="shared" si="2"/>
        <v/>
      </c>
      <c r="K25" s="312"/>
      <c r="L25" s="457"/>
      <c r="M25" s="457"/>
      <c r="N25" s="457"/>
      <c r="O25" s="245"/>
      <c r="P25" s="245"/>
      <c r="Q25" s="456"/>
      <c r="R25" s="453"/>
      <c r="S25" s="454"/>
      <c r="T25" s="454"/>
      <c r="U25" s="454"/>
      <c r="V25" s="454"/>
      <c r="W25" s="455"/>
      <c r="X25" s="166" t="s">
        <v>121</v>
      </c>
      <c r="Y25" s="453"/>
      <c r="Z25" s="454"/>
      <c r="AA25" s="454"/>
      <c r="AB25" s="454"/>
      <c r="AC25" s="454"/>
      <c r="AD25" s="455"/>
      <c r="AE25" s="158"/>
      <c r="AG25" s="80">
        <f t="shared" si="3"/>
        <v>0</v>
      </c>
      <c r="AR25" s="177" t="str">
        <f t="shared" si="0"/>
        <v>Atzalan</v>
      </c>
      <c r="AS25" s="177" t="str">
        <f t="shared" si="1"/>
        <v>30023</v>
      </c>
      <c r="AT25"/>
      <c r="AU25"/>
      <c r="AV25" s="177">
        <v>22</v>
      </c>
      <c r="AW25" s="177"/>
      <c r="AX25" s="177"/>
      <c r="AY25" s="177"/>
      <c r="AZ25" s="177"/>
      <c r="BA25" t="s">
        <v>3158</v>
      </c>
      <c r="BB25" s="177"/>
      <c r="BC25" t="s">
        <v>3206</v>
      </c>
      <c r="BD25" t="s">
        <v>3330</v>
      </c>
      <c r="BE25" s="177"/>
      <c r="BF25" t="s">
        <v>3413</v>
      </c>
      <c r="BG25" t="s">
        <v>3452</v>
      </c>
      <c r="BH25" t="s">
        <v>3498</v>
      </c>
      <c r="BI25" t="s">
        <v>3579</v>
      </c>
      <c r="BJ25" t="s">
        <v>3663</v>
      </c>
      <c r="BK25" t="s">
        <v>3788</v>
      </c>
      <c r="BL25" t="s">
        <v>3913</v>
      </c>
      <c r="BM25" t="s">
        <v>4026</v>
      </c>
      <c r="BN25" s="177"/>
      <c r="BO25" t="s">
        <v>4082</v>
      </c>
      <c r="BP25" t="s">
        <v>4133</v>
      </c>
      <c r="BQ25" t="s">
        <v>4703</v>
      </c>
      <c r="BR25" s="177"/>
      <c r="BS25" s="177"/>
      <c r="BT25" t="s">
        <v>4949</v>
      </c>
      <c r="BU25" s="177"/>
      <c r="BV25" t="s">
        <v>5025</v>
      </c>
      <c r="BW25" s="177"/>
      <c r="BX25" t="s">
        <v>5114</v>
      </c>
      <c r="BY25" t="s">
        <v>5157</v>
      </c>
      <c r="BZ25" t="s">
        <v>5217</v>
      </c>
      <c r="CA25" t="s">
        <v>5429</v>
      </c>
      <c r="CB25" t="s">
        <v>5535</v>
      </c>
      <c r="CC25" s="177"/>
      <c r="CD25" s="177"/>
      <c r="CE25" s="177"/>
      <c r="CF25" s="177"/>
      <c r="CG25" s="177"/>
      <c r="CH25" s="177"/>
      <c r="CI25" s="177"/>
      <c r="CJ25" s="183" t="s">
        <v>844</v>
      </c>
      <c r="CK25" s="177"/>
      <c r="CL25" s="183" t="s">
        <v>891</v>
      </c>
      <c r="CM25" s="183" t="s">
        <v>1010</v>
      </c>
      <c r="CN25" s="177"/>
      <c r="CO25" s="183" t="s">
        <v>1082</v>
      </c>
      <c r="CP25" s="183" t="s">
        <v>845</v>
      </c>
      <c r="CQ25" s="183" t="s">
        <v>1161</v>
      </c>
      <c r="CR25" s="183" t="s">
        <v>1241</v>
      </c>
      <c r="CS25" s="183" t="s">
        <v>1323</v>
      </c>
      <c r="CT25" s="183" t="s">
        <v>1443</v>
      </c>
      <c r="CU25" s="183" t="s">
        <v>1560</v>
      </c>
      <c r="CV25" s="183" t="s">
        <v>1663</v>
      </c>
      <c r="CW25" s="177"/>
      <c r="CX25" s="183" t="s">
        <v>1714</v>
      </c>
      <c r="CY25" s="183" t="s">
        <v>1760</v>
      </c>
      <c r="CZ25" s="183" t="s">
        <v>2324</v>
      </c>
      <c r="DA25" s="177"/>
      <c r="DB25" s="177"/>
      <c r="DC25" s="183" t="s">
        <v>2550</v>
      </c>
      <c r="DD25" s="177"/>
      <c r="DE25" s="183" t="s">
        <v>2619</v>
      </c>
      <c r="DF25" s="177"/>
      <c r="DG25" s="183" t="s">
        <v>840</v>
      </c>
      <c r="DH25" s="183" t="s">
        <v>2727</v>
      </c>
      <c r="DI25" s="183" t="s">
        <v>2776</v>
      </c>
      <c r="DJ25" s="183" t="s">
        <v>2972</v>
      </c>
      <c r="DK25" s="183" t="s">
        <v>3071</v>
      </c>
      <c r="DL25" s="41"/>
    </row>
    <row r="26" spans="1:116">
      <c r="A26" s="162"/>
      <c r="B26" s="164"/>
      <c r="C26" s="100" t="s">
        <v>30</v>
      </c>
      <c r="D26" s="408" t="str">
        <f>IF(CNGE_2022_M1_Secc11!D208="","",CNGE_2022_M1_Secc11!D208)</f>
        <v/>
      </c>
      <c r="E26" s="409"/>
      <c r="F26" s="409"/>
      <c r="G26" s="410"/>
      <c r="H26" s="312" t="str">
        <f>IF(CNGE_2022_M1_Secc11!H208="","",CNGE_2022_M1_Secc11!H208)</f>
        <v/>
      </c>
      <c r="I26" s="312"/>
      <c r="J26" s="312" t="str">
        <f t="shared" si="2"/>
        <v/>
      </c>
      <c r="K26" s="312"/>
      <c r="L26" s="457"/>
      <c r="M26" s="457"/>
      <c r="N26" s="457"/>
      <c r="O26" s="245"/>
      <c r="P26" s="245"/>
      <c r="Q26" s="456"/>
      <c r="R26" s="453"/>
      <c r="S26" s="454"/>
      <c r="T26" s="454"/>
      <c r="U26" s="454"/>
      <c r="V26" s="454"/>
      <c r="W26" s="455"/>
      <c r="X26" s="166" t="s">
        <v>121</v>
      </c>
      <c r="Y26" s="453"/>
      <c r="Z26" s="454"/>
      <c r="AA26" s="454"/>
      <c r="AB26" s="454"/>
      <c r="AC26" s="454"/>
      <c r="AD26" s="455"/>
      <c r="AE26" s="158"/>
      <c r="AG26" s="80">
        <f t="shared" si="3"/>
        <v>0</v>
      </c>
      <c r="AR26" s="177" t="str">
        <f t="shared" si="0"/>
        <v>Tlaltetela</v>
      </c>
      <c r="AS26" s="177" t="str">
        <f t="shared" si="1"/>
        <v>30024</v>
      </c>
      <c r="AT26"/>
      <c r="AU26"/>
      <c r="AV26" s="177">
        <v>23</v>
      </c>
      <c r="AW26" s="177"/>
      <c r="AX26" s="177"/>
      <c r="AY26" s="177"/>
      <c r="AZ26" s="177"/>
      <c r="BA26" t="s">
        <v>3159</v>
      </c>
      <c r="BB26" s="177"/>
      <c r="BC26" t="s">
        <v>3207</v>
      </c>
      <c r="BD26" t="s">
        <v>3331</v>
      </c>
      <c r="BE26" s="177"/>
      <c r="BF26" t="s">
        <v>3414</v>
      </c>
      <c r="BG26" t="s">
        <v>3453</v>
      </c>
      <c r="BH26" t="s">
        <v>3499</v>
      </c>
      <c r="BI26" t="s">
        <v>3580</v>
      </c>
      <c r="BJ26" t="s">
        <v>3664</v>
      </c>
      <c r="BK26" t="s">
        <v>3789</v>
      </c>
      <c r="BL26" t="s">
        <v>3914</v>
      </c>
      <c r="BM26" t="s">
        <v>4027</v>
      </c>
      <c r="BN26" s="177"/>
      <c r="BO26" t="s">
        <v>4083</v>
      </c>
      <c r="BP26" t="s">
        <v>4134</v>
      </c>
      <c r="BQ26" t="s">
        <v>4704</v>
      </c>
      <c r="BR26" s="177"/>
      <c r="BS26" s="177"/>
      <c r="BT26" t="s">
        <v>4950</v>
      </c>
      <c r="BU26" s="177"/>
      <c r="BV26" t="s">
        <v>5026</v>
      </c>
      <c r="BW26" s="177"/>
      <c r="BX26" t="s">
        <v>5115</v>
      </c>
      <c r="BY26" t="s">
        <v>5158</v>
      </c>
      <c r="BZ26" t="s">
        <v>5218</v>
      </c>
      <c r="CA26" t="s">
        <v>5430</v>
      </c>
      <c r="CB26" t="s">
        <v>5536</v>
      </c>
      <c r="CC26" s="177"/>
      <c r="CD26" s="177"/>
      <c r="CE26" s="177"/>
      <c r="CF26" s="177"/>
      <c r="CG26" s="177"/>
      <c r="CH26" s="177"/>
      <c r="CI26" s="177"/>
      <c r="CJ26" s="183" t="s">
        <v>845</v>
      </c>
      <c r="CK26" s="177"/>
      <c r="CL26" s="183" t="s">
        <v>892</v>
      </c>
      <c r="CM26" s="183" t="s">
        <v>1011</v>
      </c>
      <c r="CN26" s="177"/>
      <c r="CO26" s="183" t="s">
        <v>1083</v>
      </c>
      <c r="CP26" s="183" t="s">
        <v>1119</v>
      </c>
      <c r="CQ26" s="183" t="s">
        <v>1162</v>
      </c>
      <c r="CR26" s="183" t="s">
        <v>834</v>
      </c>
      <c r="CS26" s="183" t="s">
        <v>1324</v>
      </c>
      <c r="CT26" s="183" t="s">
        <v>1444</v>
      </c>
      <c r="CU26" s="183" t="s">
        <v>1561</v>
      </c>
      <c r="CV26" s="183" t="s">
        <v>1664</v>
      </c>
      <c r="CW26" s="177"/>
      <c r="CX26" s="183" t="s">
        <v>1715</v>
      </c>
      <c r="CY26" s="183" t="s">
        <v>1761</v>
      </c>
      <c r="CZ26" s="183" t="s">
        <v>2325</v>
      </c>
      <c r="DA26" s="177"/>
      <c r="DB26" s="177"/>
      <c r="DC26" s="183" t="s">
        <v>941</v>
      </c>
      <c r="DD26" s="177"/>
      <c r="DE26" s="183" t="s">
        <v>2620</v>
      </c>
      <c r="DF26" s="177"/>
      <c r="DG26" s="183" t="s">
        <v>2690</v>
      </c>
      <c r="DH26" s="183" t="s">
        <v>2728</v>
      </c>
      <c r="DI26" s="183" t="s">
        <v>2777</v>
      </c>
      <c r="DJ26" s="183" t="s">
        <v>2973</v>
      </c>
      <c r="DK26" s="183" t="s">
        <v>3072</v>
      </c>
      <c r="DL26" s="41"/>
    </row>
    <row r="27" spans="1:116" ht="15" customHeight="1">
      <c r="AG27" s="173">
        <f>SUM(AG22:AG26)</f>
        <v>0</v>
      </c>
      <c r="AR27" s="177" t="str">
        <f t="shared" si="0"/>
        <v>Ayahualulco</v>
      </c>
      <c r="AS27" s="177" t="str">
        <f t="shared" si="1"/>
        <v>30025</v>
      </c>
      <c r="AT27"/>
      <c r="AU27"/>
      <c r="AV27" s="177">
        <v>24</v>
      </c>
      <c r="AW27" s="188"/>
      <c r="AX27" s="188"/>
      <c r="AY27" s="188"/>
      <c r="AZ27" s="188"/>
      <c r="BA27" t="s">
        <v>3160</v>
      </c>
      <c r="BB27" s="188"/>
      <c r="BC27" t="s">
        <v>3208</v>
      </c>
      <c r="BD27" t="s">
        <v>3332</v>
      </c>
      <c r="BE27" s="188"/>
      <c r="BF27" t="s">
        <v>3415</v>
      </c>
      <c r="BG27" t="s">
        <v>3454</v>
      </c>
      <c r="BH27" t="s">
        <v>3500</v>
      </c>
      <c r="BI27" t="s">
        <v>3581</v>
      </c>
      <c r="BJ27" t="s">
        <v>3665</v>
      </c>
      <c r="BK27" t="s">
        <v>3790</v>
      </c>
      <c r="BL27" t="s">
        <v>3915</v>
      </c>
      <c r="BM27" t="s">
        <v>4028</v>
      </c>
      <c r="BN27" s="188"/>
      <c r="BO27" t="s">
        <v>4084</v>
      </c>
      <c r="BP27" t="s">
        <v>4135</v>
      </c>
      <c r="BQ27" t="s">
        <v>4705</v>
      </c>
      <c r="BR27" s="188"/>
      <c r="BS27" s="188"/>
      <c r="BT27" t="s">
        <v>4951</v>
      </c>
      <c r="BU27" s="188"/>
      <c r="BV27" t="s">
        <v>5027</v>
      </c>
      <c r="BW27" s="188"/>
      <c r="BX27" t="s">
        <v>5116</v>
      </c>
      <c r="BY27" t="s">
        <v>5159</v>
      </c>
      <c r="BZ27" t="s">
        <v>5219</v>
      </c>
      <c r="CA27" t="s">
        <v>5431</v>
      </c>
      <c r="CB27" t="s">
        <v>5537</v>
      </c>
      <c r="CC27" s="188"/>
      <c r="CD27" s="188"/>
      <c r="CE27" s="188"/>
      <c r="CF27" s="188"/>
      <c r="CG27" s="188"/>
      <c r="CH27" s="188"/>
      <c r="CI27" s="188"/>
      <c r="CJ27" s="183" t="s">
        <v>846</v>
      </c>
      <c r="CK27" s="188"/>
      <c r="CL27" s="183" t="s">
        <v>893</v>
      </c>
      <c r="CM27" s="183" t="s">
        <v>1012</v>
      </c>
      <c r="CN27" s="188"/>
      <c r="CO27" s="183" t="s">
        <v>1084</v>
      </c>
      <c r="CP27" s="183" t="s">
        <v>1083</v>
      </c>
      <c r="CQ27" s="183" t="s">
        <v>1163</v>
      </c>
      <c r="CR27" s="183" t="s">
        <v>1242</v>
      </c>
      <c r="CS27" s="183" t="s">
        <v>1156</v>
      </c>
      <c r="CT27" s="183" t="s">
        <v>1445</v>
      </c>
      <c r="CU27" s="183" t="s">
        <v>1562</v>
      </c>
      <c r="CV27" s="183" t="s">
        <v>1665</v>
      </c>
      <c r="CW27" s="188"/>
      <c r="CX27" s="183" t="s">
        <v>1716</v>
      </c>
      <c r="CY27" s="183" t="s">
        <v>1762</v>
      </c>
      <c r="CZ27" s="183" t="s">
        <v>2326</v>
      </c>
      <c r="DA27" s="188"/>
      <c r="DB27" s="188"/>
      <c r="DC27" s="183" t="s">
        <v>2551</v>
      </c>
      <c r="DD27" s="188"/>
      <c r="DE27" s="183" t="s">
        <v>2621</v>
      </c>
      <c r="DF27" s="188"/>
      <c r="DG27" s="183" t="s">
        <v>2691</v>
      </c>
      <c r="DH27" s="183" t="s">
        <v>2729</v>
      </c>
      <c r="DI27" s="183" t="s">
        <v>2778</v>
      </c>
      <c r="DJ27" s="183" t="s">
        <v>2974</v>
      </c>
      <c r="DK27" s="183" t="s">
        <v>813</v>
      </c>
      <c r="DL27" s="41"/>
    </row>
    <row r="28" spans="1:116" ht="24" customHeight="1">
      <c r="C28" s="461" t="s">
        <v>17</v>
      </c>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R28" s="177" t="str">
        <f t="shared" si="0"/>
        <v>Banderilla</v>
      </c>
      <c r="AS28" s="177" t="str">
        <f t="shared" si="1"/>
        <v>30026</v>
      </c>
      <c r="AT28" s="6"/>
      <c r="AU28" s="6"/>
      <c r="AV28" s="177">
        <v>25</v>
      </c>
      <c r="AW28" s="188"/>
      <c r="AX28" s="188"/>
      <c r="AY28" s="188"/>
      <c r="AZ28" s="188"/>
      <c r="BA28" t="s">
        <v>3161</v>
      </c>
      <c r="BB28" s="188"/>
      <c r="BC28" t="s">
        <v>3209</v>
      </c>
      <c r="BD28" t="s">
        <v>3333</v>
      </c>
      <c r="BE28" s="188"/>
      <c r="BF28" t="s">
        <v>3416</v>
      </c>
      <c r="BG28" t="s">
        <v>3455</v>
      </c>
      <c r="BH28" t="s">
        <v>3501</v>
      </c>
      <c r="BI28" t="s">
        <v>3582</v>
      </c>
      <c r="BJ28" t="s">
        <v>3666</v>
      </c>
      <c r="BK28" t="s">
        <v>3791</v>
      </c>
      <c r="BL28" t="s">
        <v>3916</v>
      </c>
      <c r="BM28" t="s">
        <v>4029</v>
      </c>
      <c r="BN28" s="188"/>
      <c r="BO28" t="s">
        <v>4085</v>
      </c>
      <c r="BP28" t="s">
        <v>4136</v>
      </c>
      <c r="BQ28" t="s">
        <v>4706</v>
      </c>
      <c r="BR28" s="188"/>
      <c r="BS28" s="188"/>
      <c r="BT28" t="s">
        <v>4952</v>
      </c>
      <c r="BU28" s="188"/>
      <c r="BV28" t="s">
        <v>5028</v>
      </c>
      <c r="BW28" s="188"/>
      <c r="BX28" t="s">
        <v>5117</v>
      </c>
      <c r="BY28" t="s">
        <v>5160</v>
      </c>
      <c r="BZ28" t="s">
        <v>5220</v>
      </c>
      <c r="CA28" t="s">
        <v>5432</v>
      </c>
      <c r="CB28" t="s">
        <v>5538</v>
      </c>
      <c r="CC28" s="188"/>
      <c r="CD28" s="188"/>
      <c r="CE28" s="188"/>
      <c r="CF28" s="188"/>
      <c r="CG28" s="188"/>
      <c r="CH28" s="188"/>
      <c r="CI28" s="188"/>
      <c r="CJ28" s="183" t="s">
        <v>847</v>
      </c>
      <c r="CK28" s="188"/>
      <c r="CL28" s="183" t="s">
        <v>894</v>
      </c>
      <c r="CM28" s="183" t="s">
        <v>1013</v>
      </c>
      <c r="CN28" s="188"/>
      <c r="CO28" s="183" t="s">
        <v>1085</v>
      </c>
      <c r="CP28" s="183" t="s">
        <v>1120</v>
      </c>
      <c r="CQ28" s="183" t="s">
        <v>1164</v>
      </c>
      <c r="CR28" s="183" t="s">
        <v>1243</v>
      </c>
      <c r="CS28" s="183" t="s">
        <v>1325</v>
      </c>
      <c r="CT28" s="183" t="s">
        <v>1446</v>
      </c>
      <c r="CU28" s="183" t="s">
        <v>1563</v>
      </c>
      <c r="CV28" s="183" t="s">
        <v>1666</v>
      </c>
      <c r="CW28" s="188"/>
      <c r="CX28" s="183" t="s">
        <v>1717</v>
      </c>
      <c r="CY28" s="183" t="s">
        <v>1763</v>
      </c>
      <c r="CZ28" s="183" t="s">
        <v>2327</v>
      </c>
      <c r="DA28" s="188"/>
      <c r="DB28" s="188"/>
      <c r="DC28" s="183" t="s">
        <v>2552</v>
      </c>
      <c r="DD28" s="188"/>
      <c r="DE28" s="183" t="s">
        <v>2622</v>
      </c>
      <c r="DF28" s="188"/>
      <c r="DG28" s="183" t="s">
        <v>2692</v>
      </c>
      <c r="DH28" s="183" t="s">
        <v>2730</v>
      </c>
      <c r="DI28" s="183" t="s">
        <v>2779</v>
      </c>
      <c r="DJ28" s="183" t="s">
        <v>2975</v>
      </c>
      <c r="DK28" s="183" t="s">
        <v>3073</v>
      </c>
      <c r="DL28" s="41"/>
    </row>
    <row r="29" spans="1:116" s="84" customFormat="1" ht="60" customHeight="1">
      <c r="A29" s="93"/>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F29" s="116"/>
      <c r="AR29" s="177" t="str">
        <f t="shared" si="0"/>
        <v>Benito Juárez</v>
      </c>
      <c r="AS29" s="177" t="str">
        <f t="shared" si="1"/>
        <v>30027</v>
      </c>
      <c r="AT29" s="6"/>
      <c r="AU29" s="6"/>
      <c r="AV29" s="177">
        <v>26</v>
      </c>
      <c r="AW29" s="188"/>
      <c r="AX29" s="188"/>
      <c r="AY29" s="188"/>
      <c r="AZ29" s="188"/>
      <c r="BA29" t="s">
        <v>3162</v>
      </c>
      <c r="BB29" s="188"/>
      <c r="BC29" t="s">
        <v>3210</v>
      </c>
      <c r="BD29" t="s">
        <v>3334</v>
      </c>
      <c r="BE29" s="188"/>
      <c r="BF29" t="s">
        <v>3417</v>
      </c>
      <c r="BG29" t="s">
        <v>3456</v>
      </c>
      <c r="BH29" t="s">
        <v>3502</v>
      </c>
      <c r="BI29" t="s">
        <v>3583</v>
      </c>
      <c r="BJ29" t="s">
        <v>3667</v>
      </c>
      <c r="BK29" t="s">
        <v>3792</v>
      </c>
      <c r="BL29" t="s">
        <v>3917</v>
      </c>
      <c r="BM29" t="s">
        <v>4030</v>
      </c>
      <c r="BN29" s="188"/>
      <c r="BO29" t="s">
        <v>4086</v>
      </c>
      <c r="BP29" t="s">
        <v>4137</v>
      </c>
      <c r="BQ29" t="s">
        <v>4707</v>
      </c>
      <c r="BR29" s="188"/>
      <c r="BS29" s="188"/>
      <c r="BT29" t="s">
        <v>4953</v>
      </c>
      <c r="BU29" s="188"/>
      <c r="BV29" t="s">
        <v>5029</v>
      </c>
      <c r="BW29" s="188"/>
      <c r="BX29" t="s">
        <v>5118</v>
      </c>
      <c r="BY29" t="s">
        <v>5161</v>
      </c>
      <c r="BZ29" t="s">
        <v>5221</v>
      </c>
      <c r="CA29" t="s">
        <v>5433</v>
      </c>
      <c r="CB29" t="s">
        <v>5539</v>
      </c>
      <c r="CC29" s="188"/>
      <c r="CD29" s="188"/>
      <c r="CE29" s="188"/>
      <c r="CF29" s="188"/>
      <c r="CG29" s="188"/>
      <c r="CH29" s="188"/>
      <c r="CI29" s="188"/>
      <c r="CJ29" s="183" t="s">
        <v>848</v>
      </c>
      <c r="CK29" s="188"/>
      <c r="CL29" s="183" t="s">
        <v>895</v>
      </c>
      <c r="CM29" s="183" t="s">
        <v>1014</v>
      </c>
      <c r="CN29" s="188"/>
      <c r="CO29" s="183" t="s">
        <v>1086</v>
      </c>
      <c r="CP29" s="183" t="s">
        <v>1121</v>
      </c>
      <c r="CQ29" s="183" t="s">
        <v>1165</v>
      </c>
      <c r="CR29" s="183" t="s">
        <v>1244</v>
      </c>
      <c r="CS29" s="183" t="s">
        <v>1326</v>
      </c>
      <c r="CT29" s="183" t="s">
        <v>1447</v>
      </c>
      <c r="CU29" s="183" t="s">
        <v>1564</v>
      </c>
      <c r="CV29" s="183" t="s">
        <v>1667</v>
      </c>
      <c r="CW29" s="188"/>
      <c r="CX29" s="183" t="s">
        <v>1016</v>
      </c>
      <c r="CY29" s="183" t="s">
        <v>1764</v>
      </c>
      <c r="CZ29" s="183" t="s">
        <v>2328</v>
      </c>
      <c r="DA29" s="188"/>
      <c r="DB29" s="188"/>
      <c r="DC29" s="183" t="s">
        <v>2553</v>
      </c>
      <c r="DD29" s="188"/>
      <c r="DE29" s="183" t="s">
        <v>2623</v>
      </c>
      <c r="DF29" s="188"/>
      <c r="DG29" s="183" t="s">
        <v>2693</v>
      </c>
      <c r="DH29" s="183" t="s">
        <v>2731</v>
      </c>
      <c r="DI29" s="183" t="s">
        <v>2780</v>
      </c>
      <c r="DJ29" s="183" t="s">
        <v>2976</v>
      </c>
      <c r="DK29" s="183" t="s">
        <v>3074</v>
      </c>
      <c r="DL29" s="41"/>
    </row>
    <row r="30" spans="1:116" ht="15" customHeight="1">
      <c r="AR30" s="177" t="str">
        <f t="shared" si="0"/>
        <v>Boca del Río</v>
      </c>
      <c r="AS30" s="177" t="str">
        <f t="shared" si="1"/>
        <v>30028</v>
      </c>
      <c r="AT30" s="6"/>
      <c r="AU30" s="6"/>
      <c r="AV30" s="177">
        <v>27</v>
      </c>
      <c r="AW30" s="188"/>
      <c r="AX30" s="188"/>
      <c r="AY30" s="188"/>
      <c r="AZ30" s="188"/>
      <c r="BA30" t="s">
        <v>3163</v>
      </c>
      <c r="BB30" s="188"/>
      <c r="BC30" t="s">
        <v>3211</v>
      </c>
      <c r="BD30" t="s">
        <v>3335</v>
      </c>
      <c r="BE30" s="188"/>
      <c r="BF30" t="s">
        <v>3418</v>
      </c>
      <c r="BG30" t="s">
        <v>3457</v>
      </c>
      <c r="BH30" t="s">
        <v>3503</v>
      </c>
      <c r="BI30" t="s">
        <v>3584</v>
      </c>
      <c r="BJ30" t="s">
        <v>3668</v>
      </c>
      <c r="BK30" t="s">
        <v>3793</v>
      </c>
      <c r="BL30" t="s">
        <v>3918</v>
      </c>
      <c r="BM30" t="s">
        <v>4031</v>
      </c>
      <c r="BN30" s="188"/>
      <c r="BO30" t="s">
        <v>4087</v>
      </c>
      <c r="BP30" t="s">
        <v>4138</v>
      </c>
      <c r="BQ30" t="s">
        <v>4708</v>
      </c>
      <c r="BR30" s="188"/>
      <c r="BS30" s="188"/>
      <c r="BT30" t="s">
        <v>4954</v>
      </c>
      <c r="BU30" s="188"/>
      <c r="BV30" t="s">
        <v>5030</v>
      </c>
      <c r="BW30" s="188"/>
      <c r="BX30" t="s">
        <v>5119</v>
      </c>
      <c r="BY30" t="s">
        <v>5162</v>
      </c>
      <c r="BZ30" t="s">
        <v>5222</v>
      </c>
      <c r="CA30" t="s">
        <v>5434</v>
      </c>
      <c r="CB30" t="s">
        <v>5540</v>
      </c>
      <c r="CC30" s="188"/>
      <c r="CD30" s="188"/>
      <c r="CE30" s="188"/>
      <c r="CF30" s="188"/>
      <c r="CG30" s="188"/>
      <c r="CH30" s="188"/>
      <c r="CI30" s="188"/>
      <c r="CJ30" s="183" t="s">
        <v>849</v>
      </c>
      <c r="CK30" s="188"/>
      <c r="CL30" s="183" t="s">
        <v>896</v>
      </c>
      <c r="CM30" s="183" t="s">
        <v>1015</v>
      </c>
      <c r="CN30" s="188"/>
      <c r="CO30" s="183" t="s">
        <v>1087</v>
      </c>
      <c r="CP30" s="183" t="s">
        <v>1122</v>
      </c>
      <c r="CQ30" s="183" t="s">
        <v>1166</v>
      </c>
      <c r="CR30" s="183" t="s">
        <v>1245</v>
      </c>
      <c r="CS30" s="183" t="s">
        <v>1327</v>
      </c>
      <c r="CT30" s="183" t="s">
        <v>1448</v>
      </c>
      <c r="CU30" s="183" t="s">
        <v>1565</v>
      </c>
      <c r="CV30" s="183" t="s">
        <v>1668</v>
      </c>
      <c r="CW30" s="188"/>
      <c r="CX30" s="183" t="s">
        <v>1718</v>
      </c>
      <c r="CY30" s="183" t="s">
        <v>1765</v>
      </c>
      <c r="CZ30" s="183" t="s">
        <v>2329</v>
      </c>
      <c r="DA30" s="188"/>
      <c r="DB30" s="188"/>
      <c r="DC30" s="183" t="s">
        <v>2554</v>
      </c>
      <c r="DD30" s="188"/>
      <c r="DE30" s="183" t="s">
        <v>2624</v>
      </c>
      <c r="DF30" s="188"/>
      <c r="DG30" s="183" t="s">
        <v>2694</v>
      </c>
      <c r="DH30" s="183" t="s">
        <v>1504</v>
      </c>
      <c r="DI30" s="183" t="s">
        <v>1062</v>
      </c>
      <c r="DJ30" s="183" t="s">
        <v>2977</v>
      </c>
      <c r="DK30" s="183" t="s">
        <v>1474</v>
      </c>
      <c r="DL30" s="41"/>
    </row>
    <row r="31" spans="1:116" ht="15" customHeight="1">
      <c r="B31" s="460" t="str">
        <f>IF(AG27=0,"","Error: Debe completar toda la informacion requerida ")</f>
        <v/>
      </c>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R31" s="177" t="str">
        <f t="shared" si="0"/>
        <v>Calcahualco</v>
      </c>
      <c r="AS31" s="177" t="str">
        <f t="shared" si="1"/>
        <v>30029</v>
      </c>
      <c r="AT31" s="6"/>
      <c r="AU31" s="6"/>
      <c r="AV31" s="177">
        <v>28</v>
      </c>
      <c r="AW31" s="188"/>
      <c r="AX31" s="188"/>
      <c r="AY31" s="188"/>
      <c r="AZ31" s="188"/>
      <c r="BA31" t="s">
        <v>3164</v>
      </c>
      <c r="BB31" s="188"/>
      <c r="BC31" t="s">
        <v>3212</v>
      </c>
      <c r="BD31" t="s">
        <v>3336</v>
      </c>
      <c r="BE31" s="188"/>
      <c r="BF31" t="s">
        <v>3419</v>
      </c>
      <c r="BG31" t="s">
        <v>3458</v>
      </c>
      <c r="BH31" t="s">
        <v>3504</v>
      </c>
      <c r="BI31" t="s">
        <v>3585</v>
      </c>
      <c r="BJ31" t="s">
        <v>3669</v>
      </c>
      <c r="BK31" t="s">
        <v>3794</v>
      </c>
      <c r="BL31" t="s">
        <v>3919</v>
      </c>
      <c r="BM31" t="s">
        <v>4032</v>
      </c>
      <c r="BN31" s="188"/>
      <c r="BO31" t="s">
        <v>4088</v>
      </c>
      <c r="BP31" t="s">
        <v>4139</v>
      </c>
      <c r="BQ31" t="s">
        <v>4709</v>
      </c>
      <c r="BR31" s="188"/>
      <c r="BS31" s="188"/>
      <c r="BT31" t="s">
        <v>4955</v>
      </c>
      <c r="BU31" s="188"/>
      <c r="BV31" t="s">
        <v>5031</v>
      </c>
      <c r="BW31" s="188"/>
      <c r="BX31" t="s">
        <v>5120</v>
      </c>
      <c r="BY31" t="s">
        <v>5163</v>
      </c>
      <c r="BZ31" t="s">
        <v>5223</v>
      </c>
      <c r="CA31" t="s">
        <v>5435</v>
      </c>
      <c r="CB31" t="s">
        <v>5541</v>
      </c>
      <c r="CC31" s="188"/>
      <c r="CD31" s="188"/>
      <c r="CE31" s="188"/>
      <c r="CF31" s="188"/>
      <c r="CG31" s="188"/>
      <c r="CH31" s="188"/>
      <c r="CI31" s="188"/>
      <c r="CJ31" s="183" t="s">
        <v>850</v>
      </c>
      <c r="CK31" s="188"/>
      <c r="CL31" s="183" t="s">
        <v>897</v>
      </c>
      <c r="CM31" s="183" t="s">
        <v>1016</v>
      </c>
      <c r="CN31" s="188"/>
      <c r="CO31" s="183" t="s">
        <v>1088</v>
      </c>
      <c r="CP31" s="183" t="s">
        <v>1123</v>
      </c>
      <c r="CQ31" s="183" t="s">
        <v>1167</v>
      </c>
      <c r="CR31" s="183" t="s">
        <v>1246</v>
      </c>
      <c r="CS31" s="183" t="s">
        <v>1328</v>
      </c>
      <c r="CT31" s="183" t="s">
        <v>1449</v>
      </c>
      <c r="CU31" s="183" t="s">
        <v>1566</v>
      </c>
      <c r="CV31" s="183" t="s">
        <v>1669</v>
      </c>
      <c r="CW31" s="188"/>
      <c r="CX31" s="183" t="s">
        <v>1719</v>
      </c>
      <c r="CY31" s="183" t="s">
        <v>1766</v>
      </c>
      <c r="CZ31" s="183" t="s">
        <v>2330</v>
      </c>
      <c r="DA31" s="188"/>
      <c r="DB31" s="188"/>
      <c r="DC31" s="183" t="s">
        <v>743</v>
      </c>
      <c r="DD31" s="188"/>
      <c r="DE31" s="183" t="s">
        <v>2625</v>
      </c>
      <c r="DF31" s="188"/>
      <c r="DG31" s="183" t="s">
        <v>2695</v>
      </c>
      <c r="DH31" s="183" t="s">
        <v>2732</v>
      </c>
      <c r="DI31" s="183" t="s">
        <v>2781</v>
      </c>
      <c r="DJ31" s="183" t="s">
        <v>2978</v>
      </c>
      <c r="DK31" s="183" t="s">
        <v>3075</v>
      </c>
      <c r="DL31" s="41"/>
    </row>
    <row r="32" spans="1:116" ht="15" customHeight="1">
      <c r="AR32" s="177" t="str">
        <f t="shared" si="0"/>
        <v>Camerino Z. Mendoza</v>
      </c>
      <c r="AS32" s="177" t="str">
        <f t="shared" si="1"/>
        <v>30030</v>
      </c>
      <c r="AT32" s="6"/>
      <c r="AU32" s="6"/>
      <c r="AV32" s="177">
        <v>29</v>
      </c>
      <c r="AW32" s="188"/>
      <c r="AX32" s="188"/>
      <c r="AY32" s="188"/>
      <c r="AZ32" s="188"/>
      <c r="BA32" t="s">
        <v>3165</v>
      </c>
      <c r="BB32" s="188"/>
      <c r="BC32" t="s">
        <v>3213</v>
      </c>
      <c r="BD32" t="s">
        <v>3337</v>
      </c>
      <c r="BE32" s="188"/>
      <c r="BF32" t="s">
        <v>3420</v>
      </c>
      <c r="BG32" t="s">
        <v>3459</v>
      </c>
      <c r="BH32" t="s">
        <v>3505</v>
      </c>
      <c r="BI32" t="s">
        <v>3586</v>
      </c>
      <c r="BJ32" t="s">
        <v>3670</v>
      </c>
      <c r="BK32" t="s">
        <v>3795</v>
      </c>
      <c r="BL32" t="s">
        <v>3920</v>
      </c>
      <c r="BM32" t="s">
        <v>4033</v>
      </c>
      <c r="BN32" s="188"/>
      <c r="BO32" t="s">
        <v>4089</v>
      </c>
      <c r="BP32" t="s">
        <v>4140</v>
      </c>
      <c r="BQ32" t="s">
        <v>4710</v>
      </c>
      <c r="BR32" s="188"/>
      <c r="BS32" s="188"/>
      <c r="BT32" t="s">
        <v>4956</v>
      </c>
      <c r="BU32" s="188"/>
      <c r="BV32" t="s">
        <v>5032</v>
      </c>
      <c r="BW32" s="188"/>
      <c r="BX32" t="s">
        <v>5121</v>
      </c>
      <c r="BY32" t="s">
        <v>5164</v>
      </c>
      <c r="BZ32" t="s">
        <v>5224</v>
      </c>
      <c r="CA32" t="s">
        <v>5436</v>
      </c>
      <c r="CB32" t="s">
        <v>5542</v>
      </c>
      <c r="CC32" s="188"/>
      <c r="CD32" s="188"/>
      <c r="CE32" s="188"/>
      <c r="CF32" s="188"/>
      <c r="CG32" s="188"/>
      <c r="CH32" s="188"/>
      <c r="CI32" s="188"/>
      <c r="CJ32" s="183" t="s">
        <v>851</v>
      </c>
      <c r="CK32" s="188"/>
      <c r="CL32" s="183" t="s">
        <v>898</v>
      </c>
      <c r="CM32" s="183" t="s">
        <v>1017</v>
      </c>
      <c r="CN32" s="188"/>
      <c r="CO32" s="183" t="s">
        <v>1089</v>
      </c>
      <c r="CP32" s="183" t="s">
        <v>1124</v>
      </c>
      <c r="CQ32" s="183" t="s">
        <v>1168</v>
      </c>
      <c r="CR32" s="183" t="s">
        <v>1247</v>
      </c>
      <c r="CS32" s="183" t="s">
        <v>1329</v>
      </c>
      <c r="CT32" s="183" t="s">
        <v>1450</v>
      </c>
      <c r="CU32" s="183" t="s">
        <v>1567</v>
      </c>
      <c r="CV32" s="183" t="s">
        <v>1670</v>
      </c>
      <c r="CW32" s="188"/>
      <c r="CX32" s="183" t="s">
        <v>1720</v>
      </c>
      <c r="CY32" s="183" t="s">
        <v>1767</v>
      </c>
      <c r="CZ32" s="183" t="s">
        <v>2331</v>
      </c>
      <c r="DA32" s="188"/>
      <c r="DB32" s="188"/>
      <c r="DC32" s="183" t="s">
        <v>2555</v>
      </c>
      <c r="DD32" s="188"/>
      <c r="DE32" s="183" t="s">
        <v>2626</v>
      </c>
      <c r="DF32" s="188"/>
      <c r="DG32" s="183" t="s">
        <v>845</v>
      </c>
      <c r="DH32" s="183" t="s">
        <v>2733</v>
      </c>
      <c r="DI32" s="183" t="s">
        <v>2782</v>
      </c>
      <c r="DJ32" s="183" t="s">
        <v>2979</v>
      </c>
      <c r="DK32" s="183" t="s">
        <v>3076</v>
      </c>
      <c r="DL32" s="41"/>
    </row>
    <row r="33" spans="44:116" ht="15" customHeight="1">
      <c r="AR33" s="177" t="str">
        <f t="shared" si="0"/>
        <v>Carrillo Puerto</v>
      </c>
      <c r="AS33" s="177" t="str">
        <f t="shared" si="1"/>
        <v>30031</v>
      </c>
      <c r="AT33" s="6"/>
      <c r="AU33" s="6"/>
      <c r="AV33" s="177">
        <v>30</v>
      </c>
      <c r="AW33" s="188"/>
      <c r="AX33" s="188"/>
      <c r="AY33" s="188"/>
      <c r="AZ33" s="188"/>
      <c r="BA33" t="s">
        <v>3166</v>
      </c>
      <c r="BB33" s="188"/>
      <c r="BC33" t="s">
        <v>3214</v>
      </c>
      <c r="BD33" t="s">
        <v>3338</v>
      </c>
      <c r="BE33" s="188"/>
      <c r="BF33" t="s">
        <v>3421</v>
      </c>
      <c r="BG33" t="s">
        <v>3460</v>
      </c>
      <c r="BH33" t="s">
        <v>3506</v>
      </c>
      <c r="BI33" t="s">
        <v>3587</v>
      </c>
      <c r="BJ33" t="s">
        <v>3671</v>
      </c>
      <c r="BK33" t="s">
        <v>3796</v>
      </c>
      <c r="BL33" t="s">
        <v>3921</v>
      </c>
      <c r="BM33" t="s">
        <v>4034</v>
      </c>
      <c r="BN33" s="188"/>
      <c r="BO33" t="s">
        <v>4090</v>
      </c>
      <c r="BP33" t="s">
        <v>4141</v>
      </c>
      <c r="BQ33" t="s">
        <v>4711</v>
      </c>
      <c r="BR33" s="188"/>
      <c r="BS33" s="188"/>
      <c r="BT33" t="s">
        <v>4957</v>
      </c>
      <c r="BU33" s="188"/>
      <c r="BV33" t="s">
        <v>5033</v>
      </c>
      <c r="BW33" s="188"/>
      <c r="BX33" t="s">
        <v>5122</v>
      </c>
      <c r="BY33" t="s">
        <v>5165</v>
      </c>
      <c r="BZ33" t="s">
        <v>5225</v>
      </c>
      <c r="CA33" t="s">
        <v>5437</v>
      </c>
      <c r="CB33" t="s">
        <v>5543</v>
      </c>
      <c r="CC33" s="188"/>
      <c r="CD33" s="188"/>
      <c r="CE33" s="188"/>
      <c r="CF33" s="188"/>
      <c r="CG33" s="188"/>
      <c r="CH33" s="188"/>
      <c r="CI33" s="188"/>
      <c r="CJ33" s="183" t="s">
        <v>852</v>
      </c>
      <c r="CK33" s="188"/>
      <c r="CL33" s="183" t="s">
        <v>899</v>
      </c>
      <c r="CM33" s="183" t="s">
        <v>1018</v>
      </c>
      <c r="CN33" s="188"/>
      <c r="CO33" s="183" t="s">
        <v>1090</v>
      </c>
      <c r="CP33" s="183" t="s">
        <v>808</v>
      </c>
      <c r="CQ33" s="183" t="s">
        <v>1169</v>
      </c>
      <c r="CR33" s="183" t="s">
        <v>1248</v>
      </c>
      <c r="CS33" s="183" t="s">
        <v>1330</v>
      </c>
      <c r="CT33" s="183" t="s">
        <v>1451</v>
      </c>
      <c r="CU33" s="183" t="s">
        <v>1568</v>
      </c>
      <c r="CV33" s="183" t="s">
        <v>1671</v>
      </c>
      <c r="CW33" s="188"/>
      <c r="CX33" s="183" t="s">
        <v>1721</v>
      </c>
      <c r="CY33" s="183" t="s">
        <v>1768</v>
      </c>
      <c r="CZ33" s="183" t="s">
        <v>2332</v>
      </c>
      <c r="DA33" s="188"/>
      <c r="DB33" s="188"/>
      <c r="DC33" s="183" t="s">
        <v>2556</v>
      </c>
      <c r="DD33" s="188"/>
      <c r="DE33" s="183" t="s">
        <v>2627</v>
      </c>
      <c r="DF33" s="188"/>
      <c r="DG33" s="183" t="s">
        <v>2696</v>
      </c>
      <c r="DH33" s="183" t="s">
        <v>2734</v>
      </c>
      <c r="DI33" s="183" t="s">
        <v>2783</v>
      </c>
      <c r="DJ33" s="183" t="s">
        <v>2980</v>
      </c>
      <c r="DK33" s="183" t="s">
        <v>3077</v>
      </c>
      <c r="DL33" s="41"/>
    </row>
    <row r="34" spans="44:116" ht="15" customHeight="1">
      <c r="AR34" s="177" t="str">
        <f t="shared" si="0"/>
        <v>Catemaco</v>
      </c>
      <c r="AS34" s="177" t="str">
        <f t="shared" si="1"/>
        <v>30032</v>
      </c>
      <c r="AT34" s="6"/>
      <c r="AU34" s="6"/>
      <c r="AV34" s="177">
        <v>31</v>
      </c>
      <c r="AW34" s="188"/>
      <c r="AX34" s="188"/>
      <c r="AY34" s="188"/>
      <c r="AZ34" s="188"/>
      <c r="BA34" t="s">
        <v>3167</v>
      </c>
      <c r="BB34" s="188"/>
      <c r="BC34" t="s">
        <v>3215</v>
      </c>
      <c r="BD34" t="s">
        <v>3339</v>
      </c>
      <c r="BE34" s="188"/>
      <c r="BF34" t="s">
        <v>3422</v>
      </c>
      <c r="BG34" t="s">
        <v>3461</v>
      </c>
      <c r="BH34" t="s">
        <v>3507</v>
      </c>
      <c r="BI34" t="s">
        <v>3588</v>
      </c>
      <c r="BJ34" t="s">
        <v>3672</v>
      </c>
      <c r="BK34" t="s">
        <v>3797</v>
      </c>
      <c r="BL34" t="s">
        <v>3922</v>
      </c>
      <c r="BM34" t="s">
        <v>4035</v>
      </c>
      <c r="BN34" s="188"/>
      <c r="BO34" t="s">
        <v>4091</v>
      </c>
      <c r="BP34" t="s">
        <v>4142</v>
      </c>
      <c r="BQ34" t="s">
        <v>4712</v>
      </c>
      <c r="BR34" s="188"/>
      <c r="BS34" s="188"/>
      <c r="BT34" t="s">
        <v>4958</v>
      </c>
      <c r="BU34" s="188"/>
      <c r="BV34" t="s">
        <v>5034</v>
      </c>
      <c r="BW34" s="188"/>
      <c r="BX34" t="s">
        <v>5123</v>
      </c>
      <c r="BY34" t="s">
        <v>5166</v>
      </c>
      <c r="BZ34" t="s">
        <v>5226</v>
      </c>
      <c r="CA34" t="s">
        <v>5438</v>
      </c>
      <c r="CB34" t="s">
        <v>5544</v>
      </c>
      <c r="CC34" s="188"/>
      <c r="CD34" s="188"/>
      <c r="CE34" s="188"/>
      <c r="CF34" s="188"/>
      <c r="CG34" s="188"/>
      <c r="CH34" s="188"/>
      <c r="CI34" s="188"/>
      <c r="CJ34" s="183" t="s">
        <v>853</v>
      </c>
      <c r="CK34" s="188"/>
      <c r="CL34" s="183" t="s">
        <v>900</v>
      </c>
      <c r="CM34" s="183" t="s">
        <v>719</v>
      </c>
      <c r="CN34" s="188"/>
      <c r="CO34" s="183" t="s">
        <v>1091</v>
      </c>
      <c r="CP34" s="183" t="s">
        <v>1125</v>
      </c>
      <c r="CQ34" s="183" t="s">
        <v>1170</v>
      </c>
      <c r="CR34" s="183" t="s">
        <v>1249</v>
      </c>
      <c r="CS34" s="183" t="s">
        <v>1331</v>
      </c>
      <c r="CT34" s="183" t="s">
        <v>1452</v>
      </c>
      <c r="CU34" s="183" t="s">
        <v>1569</v>
      </c>
      <c r="CV34" s="183" t="s">
        <v>1672</v>
      </c>
      <c r="CW34" s="188"/>
      <c r="CX34" s="183" t="s">
        <v>838</v>
      </c>
      <c r="CY34" s="183" t="s">
        <v>1769</v>
      </c>
      <c r="CZ34" s="183" t="s">
        <v>2333</v>
      </c>
      <c r="DA34" s="188"/>
      <c r="DB34" s="188"/>
      <c r="DC34" s="183" t="s">
        <v>1128</v>
      </c>
      <c r="DD34" s="188"/>
      <c r="DE34" s="183" t="s">
        <v>2628</v>
      </c>
      <c r="DF34" s="188"/>
      <c r="DG34" s="183" t="s">
        <v>2697</v>
      </c>
      <c r="DH34" s="183" t="s">
        <v>2735</v>
      </c>
      <c r="DI34" s="183" t="s">
        <v>2784</v>
      </c>
      <c r="DJ34" s="183" t="s">
        <v>2981</v>
      </c>
      <c r="DK34" s="183" t="s">
        <v>3078</v>
      </c>
      <c r="DL34" s="41"/>
    </row>
    <row r="35" spans="44:116" ht="15" customHeight="1">
      <c r="AR35" s="177" t="str">
        <f t="shared" si="0"/>
        <v>Cazones de Herrera</v>
      </c>
      <c r="AS35" s="177" t="str">
        <f t="shared" si="1"/>
        <v>30033</v>
      </c>
      <c r="AT35" s="6"/>
      <c r="AU35" s="6"/>
      <c r="AV35" s="177">
        <v>32</v>
      </c>
      <c r="AW35" s="188"/>
      <c r="AX35" s="188"/>
      <c r="AY35" s="188"/>
      <c r="AZ35" s="188"/>
      <c r="BA35" t="s">
        <v>3168</v>
      </c>
      <c r="BB35" s="188"/>
      <c r="BC35" t="s">
        <v>3216</v>
      </c>
      <c r="BD35" t="s">
        <v>3340</v>
      </c>
      <c r="BE35" s="188"/>
      <c r="BF35" t="s">
        <v>3423</v>
      </c>
      <c r="BG35" t="s">
        <v>3462</v>
      </c>
      <c r="BH35" t="s">
        <v>3508</v>
      </c>
      <c r="BI35" t="s">
        <v>3589</v>
      </c>
      <c r="BJ35" t="s">
        <v>3673</v>
      </c>
      <c r="BK35" t="s">
        <v>3798</v>
      </c>
      <c r="BL35" t="s">
        <v>3923</v>
      </c>
      <c r="BM35" t="s">
        <v>4036</v>
      </c>
      <c r="BN35" s="188"/>
      <c r="BO35" t="s">
        <v>4092</v>
      </c>
      <c r="BP35" t="s">
        <v>4143</v>
      </c>
      <c r="BQ35" t="s">
        <v>4713</v>
      </c>
      <c r="BR35" s="188"/>
      <c r="BS35" s="188"/>
      <c r="BT35" t="s">
        <v>4959</v>
      </c>
      <c r="BU35" s="188"/>
      <c r="BV35" t="s">
        <v>5035</v>
      </c>
      <c r="BW35" s="188"/>
      <c r="BX35" t="s">
        <v>5124</v>
      </c>
      <c r="BY35" t="s">
        <v>5167</v>
      </c>
      <c r="BZ35" t="s">
        <v>5227</v>
      </c>
      <c r="CA35" t="s">
        <v>5439</v>
      </c>
      <c r="CB35" t="s">
        <v>5545</v>
      </c>
      <c r="CC35" s="188"/>
      <c r="CD35" s="188"/>
      <c r="CE35" s="188"/>
      <c r="CF35" s="188"/>
      <c r="CG35" s="188"/>
      <c r="CH35" s="188"/>
      <c r="CI35" s="188"/>
      <c r="CJ35" s="183" t="s">
        <v>854</v>
      </c>
      <c r="CK35" s="188"/>
      <c r="CL35" s="183" t="s">
        <v>901</v>
      </c>
      <c r="CM35" s="183" t="s">
        <v>1019</v>
      </c>
      <c r="CN35" s="188"/>
      <c r="CO35" s="183" t="s">
        <v>1092</v>
      </c>
      <c r="CP35" s="183" t="s">
        <v>1126</v>
      </c>
      <c r="CQ35" s="183" t="s">
        <v>1171</v>
      </c>
      <c r="CR35" s="183" t="s">
        <v>1250</v>
      </c>
      <c r="CS35" s="183" t="s">
        <v>1332</v>
      </c>
      <c r="CT35" s="183" t="s">
        <v>1453</v>
      </c>
      <c r="CU35" s="183" t="s">
        <v>1570</v>
      </c>
      <c r="CV35" s="183" t="s">
        <v>1673</v>
      </c>
      <c r="CW35" s="188"/>
      <c r="CX35" s="183" t="s">
        <v>1722</v>
      </c>
      <c r="CY35" s="183" t="s">
        <v>1770</v>
      </c>
      <c r="CZ35" s="183" t="s">
        <v>2334</v>
      </c>
      <c r="DA35" s="188"/>
      <c r="DB35" s="188"/>
      <c r="DC35" s="183" t="s">
        <v>2557</v>
      </c>
      <c r="DD35" s="188"/>
      <c r="DE35" s="183" t="s">
        <v>2629</v>
      </c>
      <c r="DF35" s="188"/>
      <c r="DG35" s="183" t="s">
        <v>2698</v>
      </c>
      <c r="DH35" s="183" t="s">
        <v>2736</v>
      </c>
      <c r="DI35" s="183" t="s">
        <v>2785</v>
      </c>
      <c r="DJ35" s="183" t="s">
        <v>2982</v>
      </c>
      <c r="DK35" s="183" t="s">
        <v>729</v>
      </c>
      <c r="DL35" s="41"/>
    </row>
    <row r="36" spans="44:116" ht="15" hidden="1" customHeight="1">
      <c r="AR36" s="177" t="str">
        <f t="shared" si="0"/>
        <v>Cerro Azul</v>
      </c>
      <c r="AS36" s="177" t="str">
        <f t="shared" si="1"/>
        <v>30034</v>
      </c>
      <c r="AT36" s="6"/>
      <c r="AU36" s="6"/>
      <c r="AV36" s="177">
        <v>33</v>
      </c>
      <c r="AW36" s="188"/>
      <c r="AX36" s="188"/>
      <c r="AY36" s="188"/>
      <c r="AZ36" s="188"/>
      <c r="BA36" t="s">
        <v>3169</v>
      </c>
      <c r="BB36" s="188"/>
      <c r="BC36" t="s">
        <v>3217</v>
      </c>
      <c r="BD36" t="s">
        <v>3341</v>
      </c>
      <c r="BE36" s="188"/>
      <c r="BF36" t="s">
        <v>3424</v>
      </c>
      <c r="BG36" t="s">
        <v>3463</v>
      </c>
      <c r="BH36" t="s">
        <v>3509</v>
      </c>
      <c r="BI36" t="s">
        <v>3590</v>
      </c>
      <c r="BJ36" t="s">
        <v>3674</v>
      </c>
      <c r="BK36" t="s">
        <v>3799</v>
      </c>
      <c r="BL36" t="s">
        <v>3924</v>
      </c>
      <c r="BM36" t="s">
        <v>4037</v>
      </c>
      <c r="BN36" s="188"/>
      <c r="BO36" t="s">
        <v>4093</v>
      </c>
      <c r="BP36" t="s">
        <v>4144</v>
      </c>
      <c r="BQ36" t="s">
        <v>4714</v>
      </c>
      <c r="BR36" s="188"/>
      <c r="BS36" s="188"/>
      <c r="BT36" t="s">
        <v>4960</v>
      </c>
      <c r="BU36" s="188"/>
      <c r="BV36" t="s">
        <v>5036</v>
      </c>
      <c r="BW36" s="188"/>
      <c r="BX36" t="s">
        <v>5125</v>
      </c>
      <c r="BY36" t="s">
        <v>5168</v>
      </c>
      <c r="BZ36" t="s">
        <v>5228</v>
      </c>
      <c r="CA36" t="s">
        <v>5440</v>
      </c>
      <c r="CB36" t="s">
        <v>5546</v>
      </c>
      <c r="CC36" s="188"/>
      <c r="CD36" s="188"/>
      <c r="CE36" s="188"/>
      <c r="CF36" s="188"/>
      <c r="CG36" s="188"/>
      <c r="CH36" s="188"/>
      <c r="CI36" s="188"/>
      <c r="CJ36" s="183" t="s">
        <v>855</v>
      </c>
      <c r="CK36" s="188"/>
      <c r="CL36" s="183" t="s">
        <v>902</v>
      </c>
      <c r="CM36" s="183" t="s">
        <v>1020</v>
      </c>
      <c r="CN36" s="188"/>
      <c r="CO36" s="183" t="s">
        <v>1093</v>
      </c>
      <c r="CP36" s="183" t="s">
        <v>1127</v>
      </c>
      <c r="CQ36" s="183" t="s">
        <v>1172</v>
      </c>
      <c r="CR36" s="183" t="s">
        <v>1251</v>
      </c>
      <c r="CS36" s="183" t="s">
        <v>1333</v>
      </c>
      <c r="CT36" s="183" t="s">
        <v>1454</v>
      </c>
      <c r="CU36" s="183" t="s">
        <v>1571</v>
      </c>
      <c r="CV36" s="183" t="s">
        <v>1674</v>
      </c>
      <c r="CW36" s="188"/>
      <c r="CX36" s="183" t="s">
        <v>1723</v>
      </c>
      <c r="CY36" s="183" t="s">
        <v>1771</v>
      </c>
      <c r="CZ36" s="183" t="s">
        <v>2335</v>
      </c>
      <c r="DA36" s="188"/>
      <c r="DB36" s="188"/>
      <c r="DC36" s="183" t="s">
        <v>2558</v>
      </c>
      <c r="DD36" s="188"/>
      <c r="DE36" s="183" t="s">
        <v>2630</v>
      </c>
      <c r="DF36" s="188"/>
      <c r="DG36" s="183" t="s">
        <v>2699</v>
      </c>
      <c r="DH36" s="183" t="s">
        <v>753</v>
      </c>
      <c r="DI36" s="183" t="s">
        <v>2786</v>
      </c>
      <c r="DJ36" s="183" t="s">
        <v>2983</v>
      </c>
      <c r="DK36" s="183" t="s">
        <v>3079</v>
      </c>
      <c r="DL36" s="41"/>
    </row>
    <row r="37" spans="44:116" ht="15" hidden="1" customHeight="1">
      <c r="AR37" s="177" t="str">
        <f t="shared" si="0"/>
        <v>Citlaltépetl</v>
      </c>
      <c r="AS37" s="177" t="str">
        <f t="shared" si="1"/>
        <v>30035</v>
      </c>
      <c r="AT37" s="6"/>
      <c r="AU37" s="6"/>
      <c r="AV37" s="177">
        <v>34</v>
      </c>
      <c r="AW37" s="177"/>
      <c r="AX37" s="177"/>
      <c r="AY37" s="177"/>
      <c r="AZ37" s="177"/>
      <c r="BA37" t="s">
        <v>3170</v>
      </c>
      <c r="BB37" s="177"/>
      <c r="BC37" t="s">
        <v>3218</v>
      </c>
      <c r="BD37" t="s">
        <v>3342</v>
      </c>
      <c r="BE37" s="177"/>
      <c r="BF37" t="s">
        <v>3425</v>
      </c>
      <c r="BG37" t="s">
        <v>3464</v>
      </c>
      <c r="BH37" t="s">
        <v>3510</v>
      </c>
      <c r="BI37" t="s">
        <v>3591</v>
      </c>
      <c r="BJ37" t="s">
        <v>3675</v>
      </c>
      <c r="BK37" t="s">
        <v>3800</v>
      </c>
      <c r="BL37" t="s">
        <v>3925</v>
      </c>
      <c r="BM37" t="s">
        <v>4038</v>
      </c>
      <c r="BN37" s="177"/>
      <c r="BO37" t="s">
        <v>4094</v>
      </c>
      <c r="BP37" t="s">
        <v>4145</v>
      </c>
      <c r="BQ37" t="s">
        <v>4715</v>
      </c>
      <c r="BR37" s="177"/>
      <c r="BS37" s="177"/>
      <c r="BT37" t="s">
        <v>4961</v>
      </c>
      <c r="BU37" s="177"/>
      <c r="BV37" t="s">
        <v>5037</v>
      </c>
      <c r="BW37" s="177"/>
      <c r="BX37" t="s">
        <v>5126</v>
      </c>
      <c r="BY37" t="s">
        <v>5169</v>
      </c>
      <c r="BZ37" t="s">
        <v>5229</v>
      </c>
      <c r="CA37" t="s">
        <v>5441</v>
      </c>
      <c r="CB37" t="s">
        <v>5547</v>
      </c>
      <c r="CC37" s="177"/>
      <c r="CD37" s="177"/>
      <c r="CE37" s="177"/>
      <c r="CF37" s="177"/>
      <c r="CG37" s="177"/>
      <c r="CH37" s="177"/>
      <c r="CI37" s="177"/>
      <c r="CJ37" s="183" t="s">
        <v>856</v>
      </c>
      <c r="CK37" s="177"/>
      <c r="CL37" s="183" t="s">
        <v>903</v>
      </c>
      <c r="CM37" s="183" t="s">
        <v>1021</v>
      </c>
      <c r="CN37" s="177"/>
      <c r="CO37" s="183" t="s">
        <v>1094</v>
      </c>
      <c r="CP37" s="183" t="s">
        <v>1128</v>
      </c>
      <c r="CQ37" s="183" t="s">
        <v>1173</v>
      </c>
      <c r="CR37" s="183" t="s">
        <v>1252</v>
      </c>
      <c r="CS37" s="183" t="s">
        <v>1334</v>
      </c>
      <c r="CT37" s="183" t="s">
        <v>1455</v>
      </c>
      <c r="CU37" s="183" t="s">
        <v>721</v>
      </c>
      <c r="CV37" s="183" t="s">
        <v>1675</v>
      </c>
      <c r="CW37" s="177"/>
      <c r="CX37" s="183" t="s">
        <v>1724</v>
      </c>
      <c r="CY37" s="183" t="s">
        <v>1772</v>
      </c>
      <c r="CZ37" s="183" t="s">
        <v>2336</v>
      </c>
      <c r="DA37" s="177"/>
      <c r="DB37" s="177"/>
      <c r="DC37" s="183" t="s">
        <v>2559</v>
      </c>
      <c r="DD37" s="177"/>
      <c r="DE37" s="183" t="s">
        <v>2631</v>
      </c>
      <c r="DF37" s="177"/>
      <c r="DG37" s="183" t="s">
        <v>2700</v>
      </c>
      <c r="DH37" s="183" t="s">
        <v>2479</v>
      </c>
      <c r="DI37" s="183" t="s">
        <v>2787</v>
      </c>
      <c r="DJ37" s="183" t="s">
        <v>2984</v>
      </c>
      <c r="DK37" s="183" t="s">
        <v>3080</v>
      </c>
      <c r="DL37" s="41"/>
    </row>
    <row r="38" spans="44:116" ht="15" hidden="1" customHeight="1">
      <c r="AR38" s="177" t="str">
        <f t="shared" si="0"/>
        <v>Coacoatzintla</v>
      </c>
      <c r="AS38" s="177" t="str">
        <f t="shared" si="1"/>
        <v>30036</v>
      </c>
      <c r="AT38" s="6"/>
      <c r="AU38" s="6"/>
      <c r="AV38" s="177">
        <v>35</v>
      </c>
      <c r="AW38" s="188"/>
      <c r="AX38" s="188"/>
      <c r="AY38" s="188"/>
      <c r="AZ38" s="188"/>
      <c r="BA38" t="s">
        <v>3171</v>
      </c>
      <c r="BB38" s="188"/>
      <c r="BC38" t="s">
        <v>3219</v>
      </c>
      <c r="BD38" t="s">
        <v>3343</v>
      </c>
      <c r="BE38" s="188"/>
      <c r="BF38" t="s">
        <v>3426</v>
      </c>
      <c r="BG38" t="s">
        <v>3465</v>
      </c>
      <c r="BH38" t="s">
        <v>3511</v>
      </c>
      <c r="BI38" t="s">
        <v>3592</v>
      </c>
      <c r="BJ38" t="s">
        <v>3676</v>
      </c>
      <c r="BK38" t="s">
        <v>3801</v>
      </c>
      <c r="BL38" t="s">
        <v>3926</v>
      </c>
      <c r="BM38" t="s">
        <v>4039</v>
      </c>
      <c r="BN38" s="188"/>
      <c r="BO38" t="s">
        <v>4095</v>
      </c>
      <c r="BP38" t="s">
        <v>4146</v>
      </c>
      <c r="BQ38" t="s">
        <v>4716</v>
      </c>
      <c r="BR38" s="188"/>
      <c r="BS38" s="188"/>
      <c r="BT38" t="s">
        <v>4962</v>
      </c>
      <c r="BU38" s="188"/>
      <c r="BV38" t="s">
        <v>5038</v>
      </c>
      <c r="BW38" s="188"/>
      <c r="BX38" t="s">
        <v>5127</v>
      </c>
      <c r="BY38" t="s">
        <v>5170</v>
      </c>
      <c r="BZ38" t="s">
        <v>5230</v>
      </c>
      <c r="CA38" t="s">
        <v>5442</v>
      </c>
      <c r="CB38" t="s">
        <v>5548</v>
      </c>
      <c r="CC38" s="188"/>
      <c r="CD38" s="188"/>
      <c r="CE38" s="188"/>
      <c r="CF38" s="188"/>
      <c r="CG38" s="188"/>
      <c r="CH38" s="188"/>
      <c r="CI38" s="188"/>
      <c r="CJ38" s="183" t="s">
        <v>857</v>
      </c>
      <c r="CK38" s="188"/>
      <c r="CL38" s="183" t="s">
        <v>904</v>
      </c>
      <c r="CM38" s="183" t="s">
        <v>1022</v>
      </c>
      <c r="CN38" s="188"/>
      <c r="CO38" s="183" t="s">
        <v>1095</v>
      </c>
      <c r="CP38" s="183" t="s">
        <v>1129</v>
      </c>
      <c r="CQ38" s="183" t="s">
        <v>1174</v>
      </c>
      <c r="CR38" s="183" t="s">
        <v>1253</v>
      </c>
      <c r="CS38" s="183" t="s">
        <v>1335</v>
      </c>
      <c r="CT38" s="183" t="s">
        <v>1456</v>
      </c>
      <c r="CU38" s="183" t="s">
        <v>1572</v>
      </c>
      <c r="CV38" s="183" t="s">
        <v>1676</v>
      </c>
      <c r="CW38" s="188"/>
      <c r="CX38" s="183" t="s">
        <v>1474</v>
      </c>
      <c r="CY38" s="183" t="s">
        <v>1773</v>
      </c>
      <c r="CZ38" s="183" t="s">
        <v>2337</v>
      </c>
      <c r="DA38" s="188"/>
      <c r="DB38" s="188"/>
      <c r="DC38" s="183" t="s">
        <v>2560</v>
      </c>
      <c r="DD38" s="188"/>
      <c r="DE38" s="183" t="s">
        <v>2632</v>
      </c>
      <c r="DF38" s="188"/>
      <c r="DG38" s="183" t="s">
        <v>947</v>
      </c>
      <c r="DH38" s="183" t="s">
        <v>2737</v>
      </c>
      <c r="DI38" s="183" t="s">
        <v>2788</v>
      </c>
      <c r="DJ38" s="183" t="s">
        <v>2985</v>
      </c>
      <c r="DK38" s="183" t="s">
        <v>3081</v>
      </c>
      <c r="DL38" s="41"/>
    </row>
    <row r="39" spans="44:116" ht="15" hidden="1" customHeight="1">
      <c r="AR39" s="177" t="str">
        <f t="shared" si="0"/>
        <v>Coahuitlán</v>
      </c>
      <c r="AS39" s="177" t="str">
        <f t="shared" si="1"/>
        <v>30037</v>
      </c>
      <c r="AT39" s="6"/>
      <c r="AU39" s="6"/>
      <c r="AV39" s="177">
        <v>36</v>
      </c>
      <c r="AW39" s="188"/>
      <c r="AX39" s="188"/>
      <c r="AY39" s="188"/>
      <c r="AZ39" s="188"/>
      <c r="BA39" t="s">
        <v>3172</v>
      </c>
      <c r="BB39" s="188"/>
      <c r="BC39" t="s">
        <v>3220</v>
      </c>
      <c r="BD39" t="s">
        <v>3344</v>
      </c>
      <c r="BE39" s="188"/>
      <c r="BF39" t="s">
        <v>3427</v>
      </c>
      <c r="BG39" t="s">
        <v>3466</v>
      </c>
      <c r="BH39" t="s">
        <v>3512</v>
      </c>
      <c r="BI39" t="s">
        <v>3593</v>
      </c>
      <c r="BJ39" t="s">
        <v>3677</v>
      </c>
      <c r="BK39" t="s">
        <v>3802</v>
      </c>
      <c r="BL39" t="s">
        <v>3927</v>
      </c>
      <c r="BM39" t="s">
        <v>4040</v>
      </c>
      <c r="BN39" s="188"/>
      <c r="BO39" t="s">
        <v>4096</v>
      </c>
      <c r="BP39" t="s">
        <v>4147</v>
      </c>
      <c r="BQ39" t="s">
        <v>4717</v>
      </c>
      <c r="BR39" s="188"/>
      <c r="BS39" s="188"/>
      <c r="BT39" t="s">
        <v>4963</v>
      </c>
      <c r="BU39" s="188"/>
      <c r="BV39" t="s">
        <v>5039</v>
      </c>
      <c r="BW39" s="188"/>
      <c r="BX39" t="s">
        <v>5128</v>
      </c>
      <c r="BY39" t="s">
        <v>5171</v>
      </c>
      <c r="BZ39" t="s">
        <v>5231</v>
      </c>
      <c r="CA39" t="s">
        <v>5443</v>
      </c>
      <c r="CB39" t="s">
        <v>5549</v>
      </c>
      <c r="CC39" s="188"/>
      <c r="CD39" s="188"/>
      <c r="CE39" s="188"/>
      <c r="CF39" s="188"/>
      <c r="CG39" s="188"/>
      <c r="CH39" s="188"/>
      <c r="CI39" s="188"/>
      <c r="CJ39" s="183" t="s">
        <v>858</v>
      </c>
      <c r="CK39" s="188"/>
      <c r="CL39" s="183" t="s">
        <v>905</v>
      </c>
      <c r="CM39" s="183" t="s">
        <v>837</v>
      </c>
      <c r="CN39" s="188"/>
      <c r="CO39" s="183" t="s">
        <v>1096</v>
      </c>
      <c r="CP39" s="183" t="s">
        <v>1130</v>
      </c>
      <c r="CQ39" s="183" t="s">
        <v>1175</v>
      </c>
      <c r="CR39" s="183" t="s">
        <v>1254</v>
      </c>
      <c r="CS39" s="183" t="s">
        <v>1336</v>
      </c>
      <c r="CT39" s="183" t="s">
        <v>1457</v>
      </c>
      <c r="CU39" s="183" t="s">
        <v>1573</v>
      </c>
      <c r="CV39" s="183" t="s">
        <v>1677</v>
      </c>
      <c r="CW39" s="188"/>
      <c r="CX39" s="183" t="s">
        <v>1725</v>
      </c>
      <c r="CY39" s="183" t="s">
        <v>1774</v>
      </c>
      <c r="CZ39" s="183" t="s">
        <v>2338</v>
      </c>
      <c r="DA39" s="188"/>
      <c r="DB39" s="188"/>
      <c r="DC39" s="183" t="s">
        <v>2561</v>
      </c>
      <c r="DD39" s="188"/>
      <c r="DE39" s="183" t="s">
        <v>1354</v>
      </c>
      <c r="DF39" s="188"/>
      <c r="DG39" s="183" t="s">
        <v>2024</v>
      </c>
      <c r="DH39" s="183" t="s">
        <v>2738</v>
      </c>
      <c r="DI39" s="183" t="s">
        <v>2789</v>
      </c>
      <c r="DJ39" s="183" t="s">
        <v>2986</v>
      </c>
      <c r="DK39" s="183" t="s">
        <v>3082</v>
      </c>
      <c r="DL39" s="41"/>
    </row>
    <row r="40" spans="44:116" ht="15" hidden="1" customHeight="1">
      <c r="AR40" s="177" t="str">
        <f t="shared" si="0"/>
        <v>Coatepec</v>
      </c>
      <c r="AS40" s="177" t="str">
        <f t="shared" si="1"/>
        <v>30038</v>
      </c>
      <c r="AT40" s="6"/>
      <c r="AU40" s="6"/>
      <c r="AV40" s="177">
        <v>37</v>
      </c>
      <c r="AW40" s="188"/>
      <c r="AX40" s="188"/>
      <c r="AY40" s="188"/>
      <c r="AZ40" s="188"/>
      <c r="BA40" t="s">
        <v>3173</v>
      </c>
      <c r="BB40" s="188"/>
      <c r="BC40" t="s">
        <v>3221</v>
      </c>
      <c r="BD40" t="s">
        <v>3345</v>
      </c>
      <c r="BE40" s="188"/>
      <c r="BF40" t="s">
        <v>3428</v>
      </c>
      <c r="BG40" t="s">
        <v>3467</v>
      </c>
      <c r="BH40" t="s">
        <v>3513</v>
      </c>
      <c r="BI40" t="s">
        <v>3594</v>
      </c>
      <c r="BJ40" t="s">
        <v>3678</v>
      </c>
      <c r="BK40" t="s">
        <v>3803</v>
      </c>
      <c r="BL40" t="s">
        <v>3928</v>
      </c>
      <c r="BM40" s="189">
        <v>17099</v>
      </c>
      <c r="BN40" s="188"/>
      <c r="BO40" t="s">
        <v>4097</v>
      </c>
      <c r="BP40" t="s">
        <v>4148</v>
      </c>
      <c r="BQ40" t="s">
        <v>4718</v>
      </c>
      <c r="BR40" s="188"/>
      <c r="BS40" s="188"/>
      <c r="BT40" t="s">
        <v>4964</v>
      </c>
      <c r="BU40" s="188"/>
      <c r="BV40" t="s">
        <v>5040</v>
      </c>
      <c r="BW40" s="188"/>
      <c r="BX40" t="s">
        <v>5129</v>
      </c>
      <c r="BY40" t="s">
        <v>5172</v>
      </c>
      <c r="BZ40" t="s">
        <v>5232</v>
      </c>
      <c r="CA40" t="s">
        <v>5444</v>
      </c>
      <c r="CB40" t="s">
        <v>5550</v>
      </c>
      <c r="CC40" s="188"/>
      <c r="CD40" s="188"/>
      <c r="CE40" s="188"/>
      <c r="CF40" s="188"/>
      <c r="CG40" s="188"/>
      <c r="CH40" s="188"/>
      <c r="CI40" s="188"/>
      <c r="CJ40" s="183" t="s">
        <v>859</v>
      </c>
      <c r="CK40" s="188"/>
      <c r="CL40" s="183" t="s">
        <v>906</v>
      </c>
      <c r="CM40" s="183" t="s">
        <v>838</v>
      </c>
      <c r="CN40" s="188"/>
      <c r="CO40" s="183" t="s">
        <v>1097</v>
      </c>
      <c r="CP40" s="183" t="s">
        <v>1131</v>
      </c>
      <c r="CQ40" s="183" t="s">
        <v>1176</v>
      </c>
      <c r="CR40" s="183" t="s">
        <v>1255</v>
      </c>
      <c r="CS40" s="183" t="s">
        <v>1337</v>
      </c>
      <c r="CT40" s="183" t="s">
        <v>1458</v>
      </c>
      <c r="CU40" s="183" t="s">
        <v>1574</v>
      </c>
      <c r="CV40" s="177" t="s">
        <v>313</v>
      </c>
      <c r="CW40" s="188"/>
      <c r="CX40" s="183" t="s">
        <v>1726</v>
      </c>
      <c r="CY40" s="183" t="s">
        <v>1775</v>
      </c>
      <c r="CZ40" s="183" t="s">
        <v>1444</v>
      </c>
      <c r="DA40" s="188"/>
      <c r="DB40" s="188"/>
      <c r="DC40" s="183" t="s">
        <v>2562</v>
      </c>
      <c r="DD40" s="188"/>
      <c r="DE40" s="183" t="s">
        <v>922</v>
      </c>
      <c r="DF40" s="188"/>
      <c r="DG40" s="183" t="s">
        <v>2701</v>
      </c>
      <c r="DH40" s="183" t="s">
        <v>2739</v>
      </c>
      <c r="DI40" s="183" t="s">
        <v>2790</v>
      </c>
      <c r="DJ40" s="183" t="s">
        <v>2987</v>
      </c>
      <c r="DK40" s="183" t="s">
        <v>2870</v>
      </c>
      <c r="DL40" s="41"/>
    </row>
    <row r="41" spans="44:116" ht="15" hidden="1" customHeight="1">
      <c r="AR41" s="177" t="str">
        <f t="shared" si="0"/>
        <v>Coatzacoalcos</v>
      </c>
      <c r="AS41" s="177" t="str">
        <f t="shared" si="1"/>
        <v>30039</v>
      </c>
      <c r="AT41" s="6"/>
      <c r="AU41" s="6"/>
      <c r="AV41" s="177">
        <v>38</v>
      </c>
      <c r="AW41" s="188"/>
      <c r="AX41" s="188"/>
      <c r="AY41" s="188"/>
      <c r="AZ41" s="188"/>
      <c r="BA41" t="s">
        <v>3174</v>
      </c>
      <c r="BB41" s="188"/>
      <c r="BC41" t="s">
        <v>3222</v>
      </c>
      <c r="BD41" t="s">
        <v>3346</v>
      </c>
      <c r="BE41" s="188"/>
      <c r="BF41" t="s">
        <v>3429</v>
      </c>
      <c r="BG41" t="s">
        <v>3468</v>
      </c>
      <c r="BH41" t="s">
        <v>3514</v>
      </c>
      <c r="BI41" t="s">
        <v>3595</v>
      </c>
      <c r="BJ41" t="s">
        <v>3679</v>
      </c>
      <c r="BK41" t="s">
        <v>3804</v>
      </c>
      <c r="BL41" t="s">
        <v>3929</v>
      </c>
      <c r="BM41" s="188"/>
      <c r="BN41" s="188"/>
      <c r="BO41" t="s">
        <v>4098</v>
      </c>
      <c r="BP41" t="s">
        <v>4149</v>
      </c>
      <c r="BQ41" t="s">
        <v>4719</v>
      </c>
      <c r="BR41" s="188"/>
      <c r="BS41" s="188"/>
      <c r="BT41" t="s">
        <v>4965</v>
      </c>
      <c r="BU41" s="188"/>
      <c r="BV41" t="s">
        <v>5041</v>
      </c>
      <c r="BW41" s="188"/>
      <c r="BX41" t="s">
        <v>5130</v>
      </c>
      <c r="BY41" t="s">
        <v>5173</v>
      </c>
      <c r="BZ41" t="s">
        <v>5233</v>
      </c>
      <c r="CA41" t="s">
        <v>5445</v>
      </c>
      <c r="CB41" t="s">
        <v>5551</v>
      </c>
      <c r="CC41" s="188"/>
      <c r="CD41" s="188"/>
      <c r="CE41" s="188"/>
      <c r="CF41" s="188"/>
      <c r="CG41" s="188"/>
      <c r="CH41" s="188"/>
      <c r="CI41" s="188"/>
      <c r="CJ41" s="183" t="s">
        <v>860</v>
      </c>
      <c r="CK41" s="188"/>
      <c r="CL41" s="183" t="s">
        <v>907</v>
      </c>
      <c r="CM41" s="183" t="s">
        <v>1023</v>
      </c>
      <c r="CN41" s="188"/>
      <c r="CO41" s="183" t="s">
        <v>1098</v>
      </c>
      <c r="CP41" s="183" t="s">
        <v>1132</v>
      </c>
      <c r="CQ41" s="183" t="s">
        <v>1177</v>
      </c>
      <c r="CR41" s="183" t="s">
        <v>1256</v>
      </c>
      <c r="CS41" s="183" t="s">
        <v>1338</v>
      </c>
      <c r="CT41" s="183" t="s">
        <v>1459</v>
      </c>
      <c r="CU41" s="183" t="s">
        <v>1575</v>
      </c>
      <c r="CV41" s="188"/>
      <c r="CW41" s="188"/>
      <c r="CX41" s="183" t="s">
        <v>1727</v>
      </c>
      <c r="CY41" s="183" t="s">
        <v>1412</v>
      </c>
      <c r="CZ41" s="183" t="s">
        <v>2339</v>
      </c>
      <c r="DA41" s="188"/>
      <c r="DB41" s="188"/>
      <c r="DC41" s="183" t="s">
        <v>2563</v>
      </c>
      <c r="DD41" s="188"/>
      <c r="DE41" s="183" t="s">
        <v>2550</v>
      </c>
      <c r="DF41" s="188"/>
      <c r="DG41" s="183" t="s">
        <v>2702</v>
      </c>
      <c r="DH41" s="183" t="s">
        <v>2740</v>
      </c>
      <c r="DI41" s="183" t="s">
        <v>2332</v>
      </c>
      <c r="DJ41" s="183" t="s">
        <v>2988</v>
      </c>
      <c r="DK41" s="183" t="s">
        <v>3083</v>
      </c>
      <c r="DL41" s="41"/>
    </row>
    <row r="42" spans="44:116" ht="15" hidden="1" customHeight="1">
      <c r="AR42" s="177" t="str">
        <f t="shared" si="0"/>
        <v>Coatzintla</v>
      </c>
      <c r="AS42" s="177" t="str">
        <f t="shared" si="1"/>
        <v>30040</v>
      </c>
      <c r="AT42" s="6"/>
      <c r="AU42" s="6"/>
      <c r="AV42" s="177">
        <v>39</v>
      </c>
      <c r="AW42" s="188"/>
      <c r="AX42" s="188"/>
      <c r="AY42" s="188"/>
      <c r="AZ42" s="188"/>
      <c r="BA42" s="190" t="s">
        <v>5614</v>
      </c>
      <c r="BB42" s="188"/>
      <c r="BC42" t="s">
        <v>3223</v>
      </c>
      <c r="BD42" t="s">
        <v>3347</v>
      </c>
      <c r="BE42" s="188"/>
      <c r="BF42" t="s">
        <v>3430</v>
      </c>
      <c r="BG42" t="s">
        <v>3469</v>
      </c>
      <c r="BH42" t="s">
        <v>3515</v>
      </c>
      <c r="BI42" t="s">
        <v>3596</v>
      </c>
      <c r="BJ42" t="s">
        <v>3680</v>
      </c>
      <c r="BK42" t="s">
        <v>3805</v>
      </c>
      <c r="BL42" t="s">
        <v>3930</v>
      </c>
      <c r="BM42" s="188"/>
      <c r="BN42" s="188"/>
      <c r="BO42" t="s">
        <v>4099</v>
      </c>
      <c r="BP42" t="s">
        <v>4150</v>
      </c>
      <c r="BQ42" t="s">
        <v>4720</v>
      </c>
      <c r="BR42" s="188"/>
      <c r="BS42" s="188"/>
      <c r="BT42" t="s">
        <v>4966</v>
      </c>
      <c r="BU42" s="188"/>
      <c r="BV42" t="s">
        <v>5042</v>
      </c>
      <c r="BW42" s="188"/>
      <c r="BX42" t="s">
        <v>5131</v>
      </c>
      <c r="BY42" t="s">
        <v>5174</v>
      </c>
      <c r="BZ42" t="s">
        <v>5234</v>
      </c>
      <c r="CA42" t="s">
        <v>5446</v>
      </c>
      <c r="CB42" t="s">
        <v>5552</v>
      </c>
      <c r="CC42" s="188"/>
      <c r="CD42" s="188"/>
      <c r="CE42" s="188"/>
      <c r="CF42" s="188"/>
      <c r="CG42" s="188"/>
      <c r="CH42" s="188"/>
      <c r="CI42" s="188"/>
      <c r="CJ42" s="177" t="s">
        <v>313</v>
      </c>
      <c r="CK42" s="188"/>
      <c r="CL42" s="183" t="s">
        <v>908</v>
      </c>
      <c r="CM42" s="183" t="s">
        <v>1024</v>
      </c>
      <c r="CN42" s="188"/>
      <c r="CO42" s="183" t="s">
        <v>1099</v>
      </c>
      <c r="CP42" s="183" t="s">
        <v>1133</v>
      </c>
      <c r="CQ42" s="183" t="s">
        <v>1178</v>
      </c>
      <c r="CR42" s="183" t="s">
        <v>1257</v>
      </c>
      <c r="CS42" s="183" t="s">
        <v>1339</v>
      </c>
      <c r="CT42" s="183" t="s">
        <v>1460</v>
      </c>
      <c r="CU42" s="183" t="s">
        <v>1576</v>
      </c>
      <c r="CV42" s="188"/>
      <c r="CW42" s="188"/>
      <c r="CX42" s="183" t="s">
        <v>1728</v>
      </c>
      <c r="CY42" s="183" t="s">
        <v>1776</v>
      </c>
      <c r="CZ42" s="183" t="s">
        <v>2340</v>
      </c>
      <c r="DA42" s="188"/>
      <c r="DB42" s="188"/>
      <c r="DC42" s="183" t="s">
        <v>2564</v>
      </c>
      <c r="DD42" s="188"/>
      <c r="DE42" s="183" t="s">
        <v>2633</v>
      </c>
      <c r="DF42" s="188"/>
      <c r="DG42" s="183" t="s">
        <v>2703</v>
      </c>
      <c r="DH42" s="183" t="s">
        <v>2741</v>
      </c>
      <c r="DI42" s="183" t="s">
        <v>2791</v>
      </c>
      <c r="DJ42" s="183" t="s">
        <v>2989</v>
      </c>
      <c r="DK42" s="183" t="s">
        <v>3084</v>
      </c>
      <c r="DL42" s="41"/>
    </row>
    <row r="43" spans="44:116" ht="15" hidden="1" customHeight="1">
      <c r="AR43" s="177" t="str">
        <f t="shared" si="0"/>
        <v>Coetzala</v>
      </c>
      <c r="AS43" s="177" t="str">
        <f t="shared" si="1"/>
        <v>30041</v>
      </c>
      <c r="AT43" s="6"/>
      <c r="AU43" s="6"/>
      <c r="AV43" s="177">
        <v>40</v>
      </c>
      <c r="AW43" s="188"/>
      <c r="AX43" s="188"/>
      <c r="AY43" s="188"/>
      <c r="AZ43" s="188"/>
      <c r="BA43" s="188"/>
      <c r="BB43" s="188"/>
      <c r="BC43" t="s">
        <v>3224</v>
      </c>
      <c r="BD43" t="s">
        <v>3348</v>
      </c>
      <c r="BE43" s="188"/>
      <c r="BF43" s="188">
        <v>10099</v>
      </c>
      <c r="BG43" t="s">
        <v>3470</v>
      </c>
      <c r="BH43" t="s">
        <v>3516</v>
      </c>
      <c r="BI43" t="s">
        <v>3597</v>
      </c>
      <c r="BJ43" t="s">
        <v>3681</v>
      </c>
      <c r="BK43" t="s">
        <v>3806</v>
      </c>
      <c r="BL43" t="s">
        <v>3931</v>
      </c>
      <c r="BM43" s="188"/>
      <c r="BN43" s="188"/>
      <c r="BO43" t="s">
        <v>4100</v>
      </c>
      <c r="BP43" t="s">
        <v>4151</v>
      </c>
      <c r="BQ43" t="s">
        <v>4721</v>
      </c>
      <c r="BR43" s="188"/>
      <c r="BS43" s="188"/>
      <c r="BT43" t="s">
        <v>4967</v>
      </c>
      <c r="BU43" s="188"/>
      <c r="BV43" t="s">
        <v>5043</v>
      </c>
      <c r="BW43" s="188"/>
      <c r="BX43" t="s">
        <v>5132</v>
      </c>
      <c r="BY43" t="s">
        <v>5175</v>
      </c>
      <c r="BZ43" t="s">
        <v>5235</v>
      </c>
      <c r="CA43" t="s">
        <v>5447</v>
      </c>
      <c r="CB43" t="s">
        <v>5553</v>
      </c>
      <c r="CC43" s="188"/>
      <c r="CD43" s="188"/>
      <c r="CE43" s="188"/>
      <c r="CF43" s="188"/>
      <c r="CG43" s="188"/>
      <c r="CH43" s="188"/>
      <c r="CI43" s="188"/>
      <c r="CJ43" s="188"/>
      <c r="CK43" s="188"/>
      <c r="CL43" s="183" t="s">
        <v>909</v>
      </c>
      <c r="CM43" s="183" t="s">
        <v>1025</v>
      </c>
      <c r="CN43" s="188"/>
      <c r="CO43" s="177" t="s">
        <v>313</v>
      </c>
      <c r="CP43" s="183" t="s">
        <v>1134</v>
      </c>
      <c r="CQ43" s="183" t="s">
        <v>1179</v>
      </c>
      <c r="CR43" s="183" t="s">
        <v>1258</v>
      </c>
      <c r="CS43" s="183" t="s">
        <v>1340</v>
      </c>
      <c r="CT43" s="183" t="s">
        <v>1461</v>
      </c>
      <c r="CU43" s="183" t="s">
        <v>1577</v>
      </c>
      <c r="CV43" s="188"/>
      <c r="CW43" s="188"/>
      <c r="CX43" s="183" t="s">
        <v>1729</v>
      </c>
      <c r="CY43" s="183" t="s">
        <v>1777</v>
      </c>
      <c r="CZ43" s="183" t="s">
        <v>2341</v>
      </c>
      <c r="DA43" s="188"/>
      <c r="DB43" s="188"/>
      <c r="DC43" s="183" t="s">
        <v>2565</v>
      </c>
      <c r="DD43" s="188"/>
      <c r="DE43" s="183" t="s">
        <v>2634</v>
      </c>
      <c r="DF43" s="188"/>
      <c r="DG43" s="183" t="s">
        <v>2704</v>
      </c>
      <c r="DH43" s="183" t="s">
        <v>2742</v>
      </c>
      <c r="DI43" s="183" t="s">
        <v>2792</v>
      </c>
      <c r="DJ43" s="183" t="s">
        <v>2990</v>
      </c>
      <c r="DK43" s="183" t="s">
        <v>3085</v>
      </c>
      <c r="DL43" s="41"/>
    </row>
    <row r="44" spans="44:116" ht="15" hidden="1" customHeight="1">
      <c r="AR44" s="177" t="str">
        <f t="shared" si="0"/>
        <v>Colipa</v>
      </c>
      <c r="AS44" s="177" t="str">
        <f t="shared" si="1"/>
        <v>30042</v>
      </c>
      <c r="AT44" s="6"/>
      <c r="AU44" s="6"/>
      <c r="AV44" s="177">
        <v>41</v>
      </c>
      <c r="AW44" s="188"/>
      <c r="AX44" s="188"/>
      <c r="AY44" s="188"/>
      <c r="AZ44" s="188"/>
      <c r="BA44" s="188"/>
      <c r="BB44" s="188"/>
      <c r="BC44" t="s">
        <v>3225</v>
      </c>
      <c r="BD44" t="s">
        <v>3349</v>
      </c>
      <c r="BE44" s="188"/>
      <c r="BF44" s="188"/>
      <c r="BG44" t="s">
        <v>3471</v>
      </c>
      <c r="BH44" t="s">
        <v>3517</v>
      </c>
      <c r="BI44" t="s">
        <v>3598</v>
      </c>
      <c r="BJ44" t="s">
        <v>3682</v>
      </c>
      <c r="BK44" t="s">
        <v>3807</v>
      </c>
      <c r="BL44" t="s">
        <v>3932</v>
      </c>
      <c r="BM44" s="188"/>
      <c r="BN44" s="188"/>
      <c r="BO44" t="s">
        <v>4101</v>
      </c>
      <c r="BP44" t="s">
        <v>4152</v>
      </c>
      <c r="BQ44" t="s">
        <v>4722</v>
      </c>
      <c r="BR44" s="188"/>
      <c r="BS44" s="188"/>
      <c r="BT44" t="s">
        <v>4968</v>
      </c>
      <c r="BU44" s="188"/>
      <c r="BV44" t="s">
        <v>5044</v>
      </c>
      <c r="BW44" s="188"/>
      <c r="BX44" t="s">
        <v>5133</v>
      </c>
      <c r="BY44" t="s">
        <v>5176</v>
      </c>
      <c r="BZ44" t="s">
        <v>5236</v>
      </c>
      <c r="CA44" t="s">
        <v>5448</v>
      </c>
      <c r="CB44" t="s">
        <v>5554</v>
      </c>
      <c r="CC44" s="188"/>
      <c r="CD44" s="188"/>
      <c r="CE44" s="188"/>
      <c r="CF44" s="188"/>
      <c r="CG44" s="188"/>
      <c r="CH44" s="188"/>
      <c r="CI44" s="188"/>
      <c r="CJ44" s="188"/>
      <c r="CK44" s="188"/>
      <c r="CL44" s="183" t="s">
        <v>910</v>
      </c>
      <c r="CM44" s="183" t="s">
        <v>1026</v>
      </c>
      <c r="CN44" s="188"/>
      <c r="CO44" s="188"/>
      <c r="CP44" s="183" t="s">
        <v>1135</v>
      </c>
      <c r="CQ44" s="183" t="s">
        <v>1180</v>
      </c>
      <c r="CR44" s="183" t="s">
        <v>1259</v>
      </c>
      <c r="CS44" s="183" t="s">
        <v>1341</v>
      </c>
      <c r="CT44" s="183" t="s">
        <v>1462</v>
      </c>
      <c r="CU44" s="183" t="s">
        <v>1578</v>
      </c>
      <c r="CV44" s="188"/>
      <c r="CW44" s="188"/>
      <c r="CX44" s="183" t="s">
        <v>1730</v>
      </c>
      <c r="CY44" s="183" t="s">
        <v>1778</v>
      </c>
      <c r="CZ44" s="183" t="s">
        <v>2342</v>
      </c>
      <c r="DA44" s="188"/>
      <c r="DB44" s="188"/>
      <c r="DC44" s="183" t="s">
        <v>2566</v>
      </c>
      <c r="DD44" s="188"/>
      <c r="DE44" s="183" t="s">
        <v>2635</v>
      </c>
      <c r="DF44" s="188"/>
      <c r="DG44" s="183" t="s">
        <v>1137</v>
      </c>
      <c r="DH44" s="183" t="s">
        <v>2743</v>
      </c>
      <c r="DI44" s="183" t="s">
        <v>2793</v>
      </c>
      <c r="DJ44" s="183" t="s">
        <v>2991</v>
      </c>
      <c r="DK44" s="183" t="s">
        <v>3086</v>
      </c>
      <c r="DL44" s="41"/>
    </row>
    <row r="45" spans="44:116" ht="15" hidden="1" customHeight="1">
      <c r="AR45" s="177" t="str">
        <f t="shared" si="0"/>
        <v>Comapa</v>
      </c>
      <c r="AS45" s="177" t="str">
        <f t="shared" si="1"/>
        <v>30043</v>
      </c>
      <c r="AT45" s="6"/>
      <c r="AU45" s="6"/>
      <c r="AV45" s="177">
        <v>42</v>
      </c>
      <c r="AW45" s="188"/>
      <c r="AX45" s="188"/>
      <c r="AY45" s="188"/>
      <c r="AZ45" s="188"/>
      <c r="BA45" s="188"/>
      <c r="BB45" s="188"/>
      <c r="BC45" t="s">
        <v>3226</v>
      </c>
      <c r="BD45" t="s">
        <v>3350</v>
      </c>
      <c r="BE45" s="188"/>
      <c r="BF45" s="188"/>
      <c r="BG45" t="s">
        <v>3472</v>
      </c>
      <c r="BH45" t="s">
        <v>3518</v>
      </c>
      <c r="BI45" t="s">
        <v>3599</v>
      </c>
      <c r="BJ45" t="s">
        <v>3683</v>
      </c>
      <c r="BK45" t="s">
        <v>3808</v>
      </c>
      <c r="BL45" t="s">
        <v>3933</v>
      </c>
      <c r="BM45" s="188"/>
      <c r="BN45" s="188"/>
      <c r="BO45" t="s">
        <v>4102</v>
      </c>
      <c r="BP45" t="s">
        <v>4153</v>
      </c>
      <c r="BQ45" t="s">
        <v>4723</v>
      </c>
      <c r="BR45" s="188"/>
      <c r="BS45" s="188"/>
      <c r="BT45" t="s">
        <v>4969</v>
      </c>
      <c r="BU45" s="188"/>
      <c r="BV45" t="s">
        <v>5045</v>
      </c>
      <c r="BW45" s="188"/>
      <c r="BX45" t="s">
        <v>5134</v>
      </c>
      <c r="BY45" t="s">
        <v>5177</v>
      </c>
      <c r="BZ45" t="s">
        <v>5237</v>
      </c>
      <c r="CA45" t="s">
        <v>5449</v>
      </c>
      <c r="CB45" t="s">
        <v>5555</v>
      </c>
      <c r="CC45" s="188"/>
      <c r="CD45" s="188"/>
      <c r="CE45" s="188"/>
      <c r="CF45" s="188"/>
      <c r="CG45" s="188"/>
      <c r="CH45" s="188"/>
      <c r="CI45" s="188"/>
      <c r="CJ45" s="188"/>
      <c r="CK45" s="188"/>
      <c r="CL45" s="183" t="s">
        <v>911</v>
      </c>
      <c r="CM45" s="183" t="s">
        <v>1027</v>
      </c>
      <c r="CN45" s="188"/>
      <c r="CO45" s="188"/>
      <c r="CP45" s="183" t="s">
        <v>1136</v>
      </c>
      <c r="CQ45" s="183" t="s">
        <v>1181</v>
      </c>
      <c r="CR45" s="183" t="s">
        <v>1260</v>
      </c>
      <c r="CS45" s="183" t="s">
        <v>1342</v>
      </c>
      <c r="CT45" s="183" t="s">
        <v>1463</v>
      </c>
      <c r="CU45" s="183" t="s">
        <v>1579</v>
      </c>
      <c r="CV45" s="188"/>
      <c r="CW45" s="188"/>
      <c r="CX45" s="183" t="s">
        <v>1731</v>
      </c>
      <c r="CY45" s="183" t="s">
        <v>1779</v>
      </c>
      <c r="CZ45" s="183" t="s">
        <v>2343</v>
      </c>
      <c r="DA45" s="188"/>
      <c r="DB45" s="188"/>
      <c r="DC45" s="183" t="s">
        <v>2567</v>
      </c>
      <c r="DD45" s="188"/>
      <c r="DE45" s="183" t="s">
        <v>2636</v>
      </c>
      <c r="DF45" s="188"/>
      <c r="DG45" s="183" t="s">
        <v>1138</v>
      </c>
      <c r="DH45" s="183" t="s">
        <v>2744</v>
      </c>
      <c r="DI45" s="183" t="s">
        <v>2794</v>
      </c>
      <c r="DJ45" s="183" t="s">
        <v>2992</v>
      </c>
      <c r="DK45" s="183" t="s">
        <v>3087</v>
      </c>
      <c r="DL45" s="41"/>
    </row>
    <row r="46" spans="44:116" ht="15" hidden="1" customHeight="1">
      <c r="AR46" s="177" t="str">
        <f t="shared" si="0"/>
        <v>Córdoba</v>
      </c>
      <c r="AS46" s="177" t="str">
        <f t="shared" si="1"/>
        <v>30044</v>
      </c>
      <c r="AT46" s="6"/>
      <c r="AU46" s="6"/>
      <c r="AV46" s="177">
        <v>43</v>
      </c>
      <c r="AW46" s="188"/>
      <c r="AX46" s="188"/>
      <c r="AY46" s="188"/>
      <c r="AZ46" s="188"/>
      <c r="BA46" s="188"/>
      <c r="BB46" s="188"/>
      <c r="BC46" t="s">
        <v>3227</v>
      </c>
      <c r="BD46" t="s">
        <v>3351</v>
      </c>
      <c r="BE46" s="188"/>
      <c r="BF46" s="188"/>
      <c r="BG46" t="s">
        <v>3473</v>
      </c>
      <c r="BH46" t="s">
        <v>3519</v>
      </c>
      <c r="BI46" t="s">
        <v>3600</v>
      </c>
      <c r="BJ46" t="s">
        <v>3684</v>
      </c>
      <c r="BK46" t="s">
        <v>3809</v>
      </c>
      <c r="BL46" t="s">
        <v>3934</v>
      </c>
      <c r="BM46" s="188"/>
      <c r="BN46" s="188"/>
      <c r="BO46" t="s">
        <v>4103</v>
      </c>
      <c r="BP46" t="s">
        <v>4154</v>
      </c>
      <c r="BQ46" t="s">
        <v>4724</v>
      </c>
      <c r="BR46" s="188"/>
      <c r="BS46" s="188"/>
      <c r="BT46" t="s">
        <v>4970</v>
      </c>
      <c r="BU46" s="188"/>
      <c r="BV46" t="s">
        <v>5046</v>
      </c>
      <c r="BW46" s="188"/>
      <c r="BX46" t="s">
        <v>5135</v>
      </c>
      <c r="BY46" t="s">
        <v>5178</v>
      </c>
      <c r="BZ46" t="s">
        <v>5238</v>
      </c>
      <c r="CA46" t="s">
        <v>5450</v>
      </c>
      <c r="CB46" t="s">
        <v>5556</v>
      </c>
      <c r="CC46" s="188"/>
      <c r="CD46" s="188"/>
      <c r="CE46" s="188"/>
      <c r="CF46" s="188"/>
      <c r="CG46" s="188"/>
      <c r="CH46" s="188"/>
      <c r="CI46" s="188"/>
      <c r="CJ46" s="188"/>
      <c r="CK46" s="188"/>
      <c r="CL46" s="183" t="s">
        <v>912</v>
      </c>
      <c r="CM46" s="183" t="s">
        <v>1028</v>
      </c>
      <c r="CN46" s="188"/>
      <c r="CO46" s="188"/>
      <c r="CP46" s="183" t="s">
        <v>1137</v>
      </c>
      <c r="CQ46" s="183" t="s">
        <v>1182</v>
      </c>
      <c r="CR46" s="183" t="s">
        <v>1261</v>
      </c>
      <c r="CS46" s="183" t="s">
        <v>1343</v>
      </c>
      <c r="CT46" s="183" t="s">
        <v>1464</v>
      </c>
      <c r="CU46" s="183" t="s">
        <v>1580</v>
      </c>
      <c r="CV46" s="188"/>
      <c r="CW46" s="188"/>
      <c r="CX46" s="183" t="s">
        <v>1732</v>
      </c>
      <c r="CY46" s="183" t="s">
        <v>1780</v>
      </c>
      <c r="CZ46" s="183" t="s">
        <v>2344</v>
      </c>
      <c r="DA46" s="188"/>
      <c r="DB46" s="188"/>
      <c r="DC46" s="183" t="s">
        <v>2568</v>
      </c>
      <c r="DD46" s="188"/>
      <c r="DE46" s="183" t="s">
        <v>2637</v>
      </c>
      <c r="DF46" s="188"/>
      <c r="DG46" s="183" t="s">
        <v>2705</v>
      </c>
      <c r="DH46" s="183" t="s">
        <v>2745</v>
      </c>
      <c r="DI46" s="183" t="s">
        <v>2795</v>
      </c>
      <c r="DJ46" s="183" t="s">
        <v>2993</v>
      </c>
      <c r="DK46" s="183" t="s">
        <v>3088</v>
      </c>
      <c r="DL46" s="41"/>
    </row>
    <row r="47" spans="44:116" ht="15" hidden="1" customHeight="1">
      <c r="AR47" s="177" t="str">
        <f t="shared" si="0"/>
        <v>Cosamaloapan de Carpio</v>
      </c>
      <c r="AS47" s="177" t="str">
        <f t="shared" si="1"/>
        <v>30045</v>
      </c>
      <c r="AT47" s="6"/>
      <c r="AU47" s="6"/>
      <c r="AV47" s="177">
        <v>44</v>
      </c>
      <c r="AW47" s="188"/>
      <c r="AX47" s="188"/>
      <c r="AY47" s="188"/>
      <c r="AZ47" s="188"/>
      <c r="BA47" s="188"/>
      <c r="BB47" s="188"/>
      <c r="BC47" t="s">
        <v>3228</v>
      </c>
      <c r="BD47" t="s">
        <v>3352</v>
      </c>
      <c r="BE47" s="188"/>
      <c r="BF47" s="188"/>
      <c r="BG47" t="s">
        <v>3474</v>
      </c>
      <c r="BH47" t="s">
        <v>3520</v>
      </c>
      <c r="BI47" t="s">
        <v>3601</v>
      </c>
      <c r="BJ47" t="s">
        <v>3685</v>
      </c>
      <c r="BK47" t="s">
        <v>3810</v>
      </c>
      <c r="BL47" t="s">
        <v>3935</v>
      </c>
      <c r="BM47" s="188"/>
      <c r="BN47" s="188"/>
      <c r="BO47" t="s">
        <v>4104</v>
      </c>
      <c r="BP47" t="s">
        <v>4155</v>
      </c>
      <c r="BQ47" t="s">
        <v>4725</v>
      </c>
      <c r="BR47" s="188"/>
      <c r="BS47" s="188"/>
      <c r="BT47" t="s">
        <v>4971</v>
      </c>
      <c r="BU47" s="188"/>
      <c r="BV47" t="s">
        <v>5047</v>
      </c>
      <c r="BW47" s="188"/>
      <c r="BX47" s="188">
        <v>28099</v>
      </c>
      <c r="BY47" t="s">
        <v>5179</v>
      </c>
      <c r="BZ47" t="s">
        <v>5239</v>
      </c>
      <c r="CA47" t="s">
        <v>5451</v>
      </c>
      <c r="CB47" t="s">
        <v>5557</v>
      </c>
      <c r="CC47" s="188"/>
      <c r="CD47" s="188"/>
      <c r="CE47" s="188"/>
      <c r="CF47" s="188"/>
      <c r="CG47" s="188"/>
      <c r="CH47" s="188"/>
      <c r="CI47" s="188"/>
      <c r="CJ47" s="188"/>
      <c r="CK47" s="188"/>
      <c r="CL47" s="183" t="s">
        <v>913</v>
      </c>
      <c r="CM47" s="183" t="s">
        <v>840</v>
      </c>
      <c r="CN47" s="188"/>
      <c r="CO47" s="188"/>
      <c r="CP47" s="183" t="s">
        <v>1138</v>
      </c>
      <c r="CQ47" s="183" t="s">
        <v>1183</v>
      </c>
      <c r="CR47" s="183" t="s">
        <v>1262</v>
      </c>
      <c r="CS47" s="183" t="s">
        <v>1344</v>
      </c>
      <c r="CT47" s="183" t="s">
        <v>1465</v>
      </c>
      <c r="CU47" s="183" t="s">
        <v>837</v>
      </c>
      <c r="CV47" s="188"/>
      <c r="CW47" s="188"/>
      <c r="CX47" s="183" t="s">
        <v>1733</v>
      </c>
      <c r="CY47" s="183" t="s">
        <v>1781</v>
      </c>
      <c r="CZ47" s="183" t="s">
        <v>2345</v>
      </c>
      <c r="DA47" s="188"/>
      <c r="DB47" s="188"/>
      <c r="DC47" s="183" t="s">
        <v>2569</v>
      </c>
      <c r="DD47" s="188"/>
      <c r="DE47" s="183" t="s">
        <v>2638</v>
      </c>
      <c r="DF47" s="188"/>
      <c r="DG47" s="177" t="s">
        <v>313</v>
      </c>
      <c r="DH47" s="183" t="s">
        <v>2746</v>
      </c>
      <c r="DI47" s="183" t="s">
        <v>2796</v>
      </c>
      <c r="DJ47" s="183" t="s">
        <v>2994</v>
      </c>
      <c r="DK47" s="183" t="s">
        <v>749</v>
      </c>
      <c r="DL47" s="41"/>
    </row>
    <row r="48" spans="44:116" ht="15" hidden="1" customHeight="1">
      <c r="AR48" s="177" t="str">
        <f t="shared" si="0"/>
        <v>Cosautlán de Carvajal</v>
      </c>
      <c r="AS48" s="177" t="str">
        <f t="shared" si="1"/>
        <v>30046</v>
      </c>
      <c r="AT48" s="6"/>
      <c r="AU48" s="6"/>
      <c r="AV48" s="177">
        <v>45</v>
      </c>
      <c r="AW48" s="188"/>
      <c r="AX48" s="188"/>
      <c r="AY48" s="188"/>
      <c r="AZ48" s="188"/>
      <c r="BA48" s="188"/>
      <c r="BB48" s="188"/>
      <c r="BC48" t="s">
        <v>3229</v>
      </c>
      <c r="BD48" t="s">
        <v>3353</v>
      </c>
      <c r="BE48" s="188"/>
      <c r="BF48" s="188"/>
      <c r="BG48" t="s">
        <v>3475</v>
      </c>
      <c r="BH48" t="s">
        <v>3521</v>
      </c>
      <c r="BI48" t="s">
        <v>3602</v>
      </c>
      <c r="BJ48" t="s">
        <v>3686</v>
      </c>
      <c r="BK48" t="s">
        <v>3811</v>
      </c>
      <c r="BL48" t="s">
        <v>3936</v>
      </c>
      <c r="BM48" s="188"/>
      <c r="BN48" s="188"/>
      <c r="BO48" t="s">
        <v>4105</v>
      </c>
      <c r="BP48" t="s">
        <v>4156</v>
      </c>
      <c r="BQ48" t="s">
        <v>4726</v>
      </c>
      <c r="BR48" s="188"/>
      <c r="BS48" s="188"/>
      <c r="BT48" t="s">
        <v>4972</v>
      </c>
      <c r="BU48" s="188"/>
      <c r="BV48" t="s">
        <v>5048</v>
      </c>
      <c r="BW48" s="188"/>
      <c r="BX48" s="188"/>
      <c r="BY48" t="s">
        <v>5180</v>
      </c>
      <c r="BZ48" t="s">
        <v>5240</v>
      </c>
      <c r="CA48" t="s">
        <v>5452</v>
      </c>
      <c r="CB48" t="s">
        <v>5558</v>
      </c>
      <c r="CC48" s="188"/>
      <c r="CD48" s="188"/>
      <c r="CE48" s="188"/>
      <c r="CF48" s="188"/>
      <c r="CG48" s="188"/>
      <c r="CH48" s="188"/>
      <c r="CI48" s="188"/>
      <c r="CJ48" s="188"/>
      <c r="CK48" s="188"/>
      <c r="CL48" s="183" t="s">
        <v>914</v>
      </c>
      <c r="CM48" s="183" t="s">
        <v>1029</v>
      </c>
      <c r="CN48" s="188"/>
      <c r="CO48" s="188"/>
      <c r="CP48" s="183" t="s">
        <v>1139</v>
      </c>
      <c r="CQ48" s="183" t="s">
        <v>1184</v>
      </c>
      <c r="CR48" s="183" t="s">
        <v>1263</v>
      </c>
      <c r="CS48" s="183" t="s">
        <v>1345</v>
      </c>
      <c r="CT48" s="183" t="s">
        <v>1466</v>
      </c>
      <c r="CU48" s="183" t="s">
        <v>1581</v>
      </c>
      <c r="CV48" s="188"/>
      <c r="CW48" s="188"/>
      <c r="CX48" s="183" t="s">
        <v>1734</v>
      </c>
      <c r="CY48" s="183" t="s">
        <v>1782</v>
      </c>
      <c r="CZ48" s="183" t="s">
        <v>2346</v>
      </c>
      <c r="DA48" s="188"/>
      <c r="DB48" s="188"/>
      <c r="DC48" s="183" t="s">
        <v>2570</v>
      </c>
      <c r="DD48" s="188"/>
      <c r="DE48" s="183" t="s">
        <v>2639</v>
      </c>
      <c r="DF48" s="188"/>
      <c r="DG48" s="188"/>
      <c r="DH48" s="183" t="s">
        <v>1062</v>
      </c>
      <c r="DI48" s="183" t="s">
        <v>2797</v>
      </c>
      <c r="DJ48" s="183" t="s">
        <v>2995</v>
      </c>
      <c r="DK48" s="183" t="s">
        <v>3089</v>
      </c>
      <c r="DL48" s="41"/>
    </row>
    <row r="49" spans="44:116" ht="15" hidden="1" customHeight="1">
      <c r="AR49" s="177" t="str">
        <f t="shared" si="0"/>
        <v>Coscomatepec</v>
      </c>
      <c r="AS49" s="177" t="str">
        <f t="shared" si="1"/>
        <v>30047</v>
      </c>
      <c r="AT49" s="6"/>
      <c r="AU49" s="6"/>
      <c r="AV49" s="177">
        <v>46</v>
      </c>
      <c r="AW49" s="188"/>
      <c r="AX49" s="188"/>
      <c r="AY49" s="188"/>
      <c r="AZ49" s="188"/>
      <c r="BA49" s="188"/>
      <c r="BB49" s="188"/>
      <c r="BC49" t="s">
        <v>3230</v>
      </c>
      <c r="BD49" t="s">
        <v>3354</v>
      </c>
      <c r="BE49" s="188"/>
      <c r="BF49" s="188"/>
      <c r="BG49" t="s">
        <v>3476</v>
      </c>
      <c r="BH49" t="s">
        <v>3522</v>
      </c>
      <c r="BI49" t="s">
        <v>3603</v>
      </c>
      <c r="BJ49" t="s">
        <v>3687</v>
      </c>
      <c r="BK49" t="s">
        <v>3812</v>
      </c>
      <c r="BL49" t="s">
        <v>3937</v>
      </c>
      <c r="BM49" s="188"/>
      <c r="BN49" s="188"/>
      <c r="BO49" t="s">
        <v>4106</v>
      </c>
      <c r="BP49" t="s">
        <v>4157</v>
      </c>
      <c r="BQ49" t="s">
        <v>4727</v>
      </c>
      <c r="BR49" s="188"/>
      <c r="BS49" s="188"/>
      <c r="BT49" t="s">
        <v>4973</v>
      </c>
      <c r="BU49" s="188"/>
      <c r="BV49" t="s">
        <v>5049</v>
      </c>
      <c r="BW49" s="188"/>
      <c r="BX49" s="188"/>
      <c r="BY49" t="s">
        <v>5181</v>
      </c>
      <c r="BZ49" t="s">
        <v>5241</v>
      </c>
      <c r="CA49" t="s">
        <v>5453</v>
      </c>
      <c r="CB49" t="s">
        <v>5559</v>
      </c>
      <c r="CC49" s="188"/>
      <c r="CD49" s="188"/>
      <c r="CE49" s="188"/>
      <c r="CF49" s="188"/>
      <c r="CG49" s="188"/>
      <c r="CH49" s="188"/>
      <c r="CI49" s="188"/>
      <c r="CJ49" s="188"/>
      <c r="CK49" s="188"/>
      <c r="CL49" s="183" t="s">
        <v>915</v>
      </c>
      <c r="CM49" s="183" t="s">
        <v>729</v>
      </c>
      <c r="CN49" s="188"/>
      <c r="CO49" s="188"/>
      <c r="CP49" s="183" t="s">
        <v>1140</v>
      </c>
      <c r="CQ49" s="183" t="s">
        <v>1185</v>
      </c>
      <c r="CR49" s="183" t="s">
        <v>1264</v>
      </c>
      <c r="CS49" s="183" t="s">
        <v>1346</v>
      </c>
      <c r="CT49" s="183" t="s">
        <v>1467</v>
      </c>
      <c r="CU49" s="183" t="s">
        <v>838</v>
      </c>
      <c r="CV49" s="188"/>
      <c r="CW49" s="188"/>
      <c r="CX49" s="183" t="s">
        <v>1735</v>
      </c>
      <c r="CY49" s="183" t="s">
        <v>1783</v>
      </c>
      <c r="CZ49" s="183" t="s">
        <v>2347</v>
      </c>
      <c r="DA49" s="188"/>
      <c r="DB49" s="188"/>
      <c r="DC49" s="183" t="s">
        <v>2571</v>
      </c>
      <c r="DD49" s="188"/>
      <c r="DE49" s="183" t="s">
        <v>2640</v>
      </c>
      <c r="DF49" s="188"/>
      <c r="DG49" s="188"/>
      <c r="DH49" s="183" t="s">
        <v>990</v>
      </c>
      <c r="DI49" s="183" t="s">
        <v>2798</v>
      </c>
      <c r="DJ49" s="183" t="s">
        <v>2996</v>
      </c>
      <c r="DK49" s="183" t="s">
        <v>3090</v>
      </c>
      <c r="DL49" s="41"/>
    </row>
    <row r="50" spans="44:116" ht="15" hidden="1" customHeight="1">
      <c r="AR50" s="177" t="str">
        <f t="shared" si="0"/>
        <v>Cosoleacaque</v>
      </c>
      <c r="AS50" s="177" t="str">
        <f t="shared" si="1"/>
        <v>30048</v>
      </c>
      <c r="AT50" s="6"/>
      <c r="AU50" s="6"/>
      <c r="AV50" s="177">
        <v>47</v>
      </c>
      <c r="AW50" s="188"/>
      <c r="AX50" s="188"/>
      <c r="AY50" s="188"/>
      <c r="AZ50" s="188"/>
      <c r="BA50" s="188"/>
      <c r="BB50" s="188"/>
      <c r="BC50" t="s">
        <v>3231</v>
      </c>
      <c r="BD50" t="s">
        <v>3355</v>
      </c>
      <c r="BE50" s="188"/>
      <c r="BF50" s="188"/>
      <c r="BG50" s="188">
        <v>11099</v>
      </c>
      <c r="BH50" t="s">
        <v>3523</v>
      </c>
      <c r="BI50" t="s">
        <v>3604</v>
      </c>
      <c r="BJ50" t="s">
        <v>3688</v>
      </c>
      <c r="BK50" t="s">
        <v>3813</v>
      </c>
      <c r="BL50" t="s">
        <v>3938</v>
      </c>
      <c r="BM50" s="188"/>
      <c r="BN50" s="188"/>
      <c r="BO50" t="s">
        <v>4107</v>
      </c>
      <c r="BP50" t="s">
        <v>4158</v>
      </c>
      <c r="BQ50" t="s">
        <v>4728</v>
      </c>
      <c r="BR50" s="188"/>
      <c r="BS50" s="188"/>
      <c r="BT50" t="s">
        <v>4974</v>
      </c>
      <c r="BU50" s="188"/>
      <c r="BV50" t="s">
        <v>5050</v>
      </c>
      <c r="BW50" s="188"/>
      <c r="BX50" s="188"/>
      <c r="BY50" t="s">
        <v>5182</v>
      </c>
      <c r="BZ50" t="s">
        <v>5242</v>
      </c>
      <c r="CA50" t="s">
        <v>5454</v>
      </c>
      <c r="CB50" t="s">
        <v>5560</v>
      </c>
      <c r="CC50" s="188"/>
      <c r="CD50" s="188"/>
      <c r="CE50" s="188"/>
      <c r="CF50" s="188"/>
      <c r="CG50" s="188"/>
      <c r="CH50" s="188"/>
      <c r="CI50" s="188"/>
      <c r="CJ50" s="188"/>
      <c r="CK50" s="188"/>
      <c r="CL50" s="183" t="s">
        <v>916</v>
      </c>
      <c r="CM50" s="183" t="s">
        <v>1030</v>
      </c>
      <c r="CN50" s="188"/>
      <c r="CO50" s="188"/>
      <c r="CP50" s="177" t="s">
        <v>313</v>
      </c>
      <c r="CQ50" s="183" t="s">
        <v>1186</v>
      </c>
      <c r="CR50" s="183" t="s">
        <v>1265</v>
      </c>
      <c r="CS50" s="183" t="s">
        <v>1347</v>
      </c>
      <c r="CT50" s="183" t="s">
        <v>1468</v>
      </c>
      <c r="CU50" s="183" t="s">
        <v>1582</v>
      </c>
      <c r="CV50" s="188"/>
      <c r="CW50" s="188"/>
      <c r="CX50" s="183" t="s">
        <v>721</v>
      </c>
      <c r="CY50" s="183" t="s">
        <v>1784</v>
      </c>
      <c r="CZ50" s="183" t="s">
        <v>1449</v>
      </c>
      <c r="DA50" s="188"/>
      <c r="DB50" s="188"/>
      <c r="DC50" s="183" t="s">
        <v>2572</v>
      </c>
      <c r="DD50" s="188"/>
      <c r="DE50" s="183" t="s">
        <v>2641</v>
      </c>
      <c r="DF50" s="188"/>
      <c r="DG50" s="188"/>
      <c r="DH50" s="183" t="s">
        <v>1587</v>
      </c>
      <c r="DI50" s="183" t="s">
        <v>2799</v>
      </c>
      <c r="DJ50" s="183" t="s">
        <v>2997</v>
      </c>
      <c r="DK50" s="183" t="s">
        <v>3091</v>
      </c>
      <c r="DL50" s="41"/>
    </row>
    <row r="51" spans="44:116" ht="15" hidden="1" customHeight="1">
      <c r="AR51" s="177" t="str">
        <f t="shared" si="0"/>
        <v>Cotaxtla</v>
      </c>
      <c r="AS51" s="177" t="str">
        <f t="shared" si="1"/>
        <v>30049</v>
      </c>
      <c r="AT51" s="6"/>
      <c r="AU51" s="6"/>
      <c r="AV51" s="177">
        <v>48</v>
      </c>
      <c r="AW51" s="188"/>
      <c r="AX51" s="188"/>
      <c r="AY51" s="188"/>
      <c r="AZ51" s="188"/>
      <c r="BA51" s="188"/>
      <c r="BB51" s="188"/>
      <c r="BC51" t="s">
        <v>3232</v>
      </c>
      <c r="BD51" t="s">
        <v>3356</v>
      </c>
      <c r="BE51" s="188"/>
      <c r="BF51" s="188"/>
      <c r="BG51" s="188"/>
      <c r="BH51" t="s">
        <v>3524</v>
      </c>
      <c r="BI51" t="s">
        <v>3605</v>
      </c>
      <c r="BJ51" t="s">
        <v>3689</v>
      </c>
      <c r="BK51" t="s">
        <v>3814</v>
      </c>
      <c r="BL51" t="s">
        <v>3939</v>
      </c>
      <c r="BM51" s="188"/>
      <c r="BN51" s="188"/>
      <c r="BO51" t="s">
        <v>4108</v>
      </c>
      <c r="BP51" t="s">
        <v>4159</v>
      </c>
      <c r="BQ51" t="s">
        <v>4729</v>
      </c>
      <c r="BR51" s="188"/>
      <c r="BS51" s="188"/>
      <c r="BT51" t="s">
        <v>4975</v>
      </c>
      <c r="BU51" s="188"/>
      <c r="BV51" t="s">
        <v>5051</v>
      </c>
      <c r="BW51" s="188"/>
      <c r="BX51" s="188"/>
      <c r="BY51" t="s">
        <v>5183</v>
      </c>
      <c r="BZ51" t="s">
        <v>5243</v>
      </c>
      <c r="CA51" t="s">
        <v>5455</v>
      </c>
      <c r="CB51" t="s">
        <v>5561</v>
      </c>
      <c r="CC51" s="188"/>
      <c r="CD51" s="188"/>
      <c r="CE51" s="188"/>
      <c r="CF51" s="188"/>
      <c r="CG51" s="188"/>
      <c r="CH51" s="188"/>
      <c r="CI51" s="188"/>
      <c r="CJ51" s="188"/>
      <c r="CK51" s="188"/>
      <c r="CL51" s="183" t="s">
        <v>838</v>
      </c>
      <c r="CM51" s="183" t="s">
        <v>1031</v>
      </c>
      <c r="CN51" s="188"/>
      <c r="CO51" s="188"/>
      <c r="CP51" s="188"/>
      <c r="CQ51" s="183" t="s">
        <v>1187</v>
      </c>
      <c r="CR51" s="183" t="s">
        <v>1266</v>
      </c>
      <c r="CS51" s="183" t="s">
        <v>795</v>
      </c>
      <c r="CT51" s="183" t="s">
        <v>1469</v>
      </c>
      <c r="CU51" s="183" t="s">
        <v>1583</v>
      </c>
      <c r="CV51" s="188"/>
      <c r="CW51" s="188"/>
      <c r="CX51" s="183" t="s">
        <v>1128</v>
      </c>
      <c r="CY51" s="183" t="s">
        <v>1785</v>
      </c>
      <c r="CZ51" s="183" t="s">
        <v>2348</v>
      </c>
      <c r="DA51" s="188"/>
      <c r="DB51" s="188"/>
      <c r="DC51" s="183" t="s">
        <v>2573</v>
      </c>
      <c r="DD51" s="188"/>
      <c r="DE51" s="183" t="s">
        <v>2642</v>
      </c>
      <c r="DF51" s="188"/>
      <c r="DG51" s="188"/>
      <c r="DH51" s="183" t="s">
        <v>2747</v>
      </c>
      <c r="DI51" s="183" t="s">
        <v>2800</v>
      </c>
      <c r="DJ51" s="183" t="s">
        <v>2998</v>
      </c>
      <c r="DK51" s="183" t="s">
        <v>3092</v>
      </c>
      <c r="DL51" s="41"/>
    </row>
    <row r="52" spans="44:116" ht="15" hidden="1" customHeight="1">
      <c r="AR52" s="177" t="str">
        <f t="shared" si="0"/>
        <v>Coxquihui</v>
      </c>
      <c r="AS52" s="177" t="str">
        <f t="shared" si="1"/>
        <v>30050</v>
      </c>
      <c r="AT52" s="6"/>
      <c r="AU52" s="6"/>
      <c r="AV52" s="177">
        <v>49</v>
      </c>
      <c r="AW52" s="188"/>
      <c r="AX52" s="188"/>
      <c r="AY52" s="188"/>
      <c r="AZ52" s="188"/>
      <c r="BA52" s="188"/>
      <c r="BB52" s="188"/>
      <c r="BC52" t="s">
        <v>3233</v>
      </c>
      <c r="BD52" t="s">
        <v>3357</v>
      </c>
      <c r="BE52" s="188"/>
      <c r="BF52" s="188"/>
      <c r="BG52" s="188"/>
      <c r="BH52" t="s">
        <v>3525</v>
      </c>
      <c r="BI52" t="s">
        <v>3606</v>
      </c>
      <c r="BJ52" t="s">
        <v>3690</v>
      </c>
      <c r="BK52" t="s">
        <v>3815</v>
      </c>
      <c r="BL52" t="s">
        <v>3940</v>
      </c>
      <c r="BM52" s="188"/>
      <c r="BN52" s="188"/>
      <c r="BO52" t="s">
        <v>4109</v>
      </c>
      <c r="BP52" t="s">
        <v>4160</v>
      </c>
      <c r="BQ52" t="s">
        <v>4730</v>
      </c>
      <c r="BR52" s="188"/>
      <c r="BS52" s="188"/>
      <c r="BT52" t="s">
        <v>4976</v>
      </c>
      <c r="BU52" s="188"/>
      <c r="BV52" t="s">
        <v>5052</v>
      </c>
      <c r="BW52" s="188"/>
      <c r="BX52" s="188"/>
      <c r="BY52" t="s">
        <v>5184</v>
      </c>
      <c r="BZ52" t="s">
        <v>5244</v>
      </c>
      <c r="CA52" t="s">
        <v>5456</v>
      </c>
      <c r="CB52" t="s">
        <v>5562</v>
      </c>
      <c r="CC52" s="188"/>
      <c r="CD52" s="188"/>
      <c r="CE52" s="188"/>
      <c r="CF52" s="188"/>
      <c r="CG52" s="188"/>
      <c r="CH52" s="188"/>
      <c r="CI52" s="188"/>
      <c r="CJ52" s="188"/>
      <c r="CK52" s="188"/>
      <c r="CL52" s="183" t="s">
        <v>917</v>
      </c>
      <c r="CM52" s="183" t="s">
        <v>1032</v>
      </c>
      <c r="CN52" s="188"/>
      <c r="CO52" s="188"/>
      <c r="CP52" s="188"/>
      <c r="CQ52" s="183" t="s">
        <v>1188</v>
      </c>
      <c r="CR52" s="183" t="s">
        <v>1267</v>
      </c>
      <c r="CS52" s="183" t="s">
        <v>1348</v>
      </c>
      <c r="CT52" s="183" t="s">
        <v>1470</v>
      </c>
      <c r="CU52" s="183" t="s">
        <v>1584</v>
      </c>
      <c r="CV52" s="188"/>
      <c r="CW52" s="188"/>
      <c r="CX52" s="183" t="s">
        <v>1736</v>
      </c>
      <c r="CY52" s="183" t="s">
        <v>1786</v>
      </c>
      <c r="CZ52" s="183" t="s">
        <v>2349</v>
      </c>
      <c r="DA52" s="188"/>
      <c r="DB52" s="188"/>
      <c r="DC52" s="183" t="s">
        <v>2574</v>
      </c>
      <c r="DD52" s="188"/>
      <c r="DE52" s="183" t="s">
        <v>2643</v>
      </c>
      <c r="DF52" s="188"/>
      <c r="DG52" s="188"/>
      <c r="DH52" s="183" t="s">
        <v>2748</v>
      </c>
      <c r="DI52" s="183" t="s">
        <v>2801</v>
      </c>
      <c r="DJ52" s="183" t="s">
        <v>2999</v>
      </c>
      <c r="DK52" s="183" t="s">
        <v>3093</v>
      </c>
      <c r="DL52" s="41"/>
    </row>
    <row r="53" spans="44:116" ht="15" hidden="1" customHeight="1">
      <c r="AR53" s="177" t="str">
        <f t="shared" si="0"/>
        <v>Coyutla</v>
      </c>
      <c r="AS53" s="177" t="str">
        <f t="shared" si="1"/>
        <v>30051</v>
      </c>
      <c r="AT53" s="6"/>
      <c r="AU53" s="6"/>
      <c r="AV53" s="177">
        <v>50</v>
      </c>
      <c r="AW53" s="188"/>
      <c r="AX53" s="188"/>
      <c r="AY53" s="188"/>
      <c r="AZ53" s="188"/>
      <c r="BA53" s="188"/>
      <c r="BB53" s="188"/>
      <c r="BC53" t="s">
        <v>3234</v>
      </c>
      <c r="BD53" t="s">
        <v>3358</v>
      </c>
      <c r="BE53" s="188"/>
      <c r="BF53" s="188"/>
      <c r="BG53" s="188"/>
      <c r="BH53" t="s">
        <v>3526</v>
      </c>
      <c r="BI53" t="s">
        <v>3607</v>
      </c>
      <c r="BJ53" t="s">
        <v>3691</v>
      </c>
      <c r="BK53" t="s">
        <v>3816</v>
      </c>
      <c r="BL53" t="s">
        <v>3941</v>
      </c>
      <c r="BM53" s="188"/>
      <c r="BN53" s="188"/>
      <c r="BO53" t="s">
        <v>4110</v>
      </c>
      <c r="BP53" t="s">
        <v>4161</v>
      </c>
      <c r="BQ53" t="s">
        <v>4731</v>
      </c>
      <c r="BR53" s="188"/>
      <c r="BS53" s="188"/>
      <c r="BT53" t="s">
        <v>4977</v>
      </c>
      <c r="BU53" s="188"/>
      <c r="BV53" t="s">
        <v>5053</v>
      </c>
      <c r="BW53" s="188"/>
      <c r="BX53" s="188"/>
      <c r="BY53" t="s">
        <v>5185</v>
      </c>
      <c r="BZ53" t="s">
        <v>5245</v>
      </c>
      <c r="CA53" t="s">
        <v>5457</v>
      </c>
      <c r="CB53" t="s">
        <v>5563</v>
      </c>
      <c r="CC53" s="188"/>
      <c r="CD53" s="188"/>
      <c r="CE53" s="188"/>
      <c r="CF53" s="188"/>
      <c r="CG53" s="188"/>
      <c r="CH53" s="188"/>
      <c r="CI53" s="188"/>
      <c r="CJ53" s="188"/>
      <c r="CK53" s="188"/>
      <c r="CL53" s="183" t="s">
        <v>918</v>
      </c>
      <c r="CM53" s="183" t="s">
        <v>1033</v>
      </c>
      <c r="CN53" s="188"/>
      <c r="CO53" s="188"/>
      <c r="CP53" s="188"/>
      <c r="CQ53" s="183" t="s">
        <v>1189</v>
      </c>
      <c r="CR53" s="183" t="s">
        <v>1268</v>
      </c>
      <c r="CS53" s="183" t="s">
        <v>1349</v>
      </c>
      <c r="CT53" s="183" t="s">
        <v>1471</v>
      </c>
      <c r="CU53" s="183" t="s">
        <v>1585</v>
      </c>
      <c r="CV53" s="188"/>
      <c r="CW53" s="188"/>
      <c r="CX53" s="183" t="s">
        <v>1737</v>
      </c>
      <c r="CY53" s="183" t="s">
        <v>1787</v>
      </c>
      <c r="CZ53" s="183" t="s">
        <v>2350</v>
      </c>
      <c r="DA53" s="188"/>
      <c r="DB53" s="188"/>
      <c r="DC53" s="183" t="s">
        <v>2575</v>
      </c>
      <c r="DD53" s="188"/>
      <c r="DE53" s="183" t="s">
        <v>941</v>
      </c>
      <c r="DF53" s="188"/>
      <c r="DG53" s="188"/>
      <c r="DH53" s="183" t="s">
        <v>2749</v>
      </c>
      <c r="DI53" s="183" t="s">
        <v>2802</v>
      </c>
      <c r="DJ53" s="183" t="s">
        <v>3000</v>
      </c>
      <c r="DK53" s="183" t="s">
        <v>3094</v>
      </c>
      <c r="DL53" s="41"/>
    </row>
    <row r="54" spans="44:116" ht="15" hidden="1" customHeight="1">
      <c r="AR54" s="177" t="str">
        <f t="shared" si="0"/>
        <v>Cuichapa</v>
      </c>
      <c r="AS54" s="177" t="str">
        <f t="shared" si="1"/>
        <v>30052</v>
      </c>
      <c r="AT54" s="6"/>
      <c r="AU54" s="6"/>
      <c r="AV54" s="177">
        <v>51</v>
      </c>
      <c r="AW54" s="188"/>
      <c r="AX54" s="188"/>
      <c r="AY54" s="188"/>
      <c r="AZ54" s="188"/>
      <c r="BA54" s="188"/>
      <c r="BB54" s="188"/>
      <c r="BC54" t="s">
        <v>3235</v>
      </c>
      <c r="BD54" t="s">
        <v>3359</v>
      </c>
      <c r="BE54" s="188"/>
      <c r="BF54" s="188"/>
      <c r="BG54" s="188"/>
      <c r="BH54" t="s">
        <v>3527</v>
      </c>
      <c r="BI54" t="s">
        <v>3608</v>
      </c>
      <c r="BJ54" t="s">
        <v>3692</v>
      </c>
      <c r="BK54" t="s">
        <v>3817</v>
      </c>
      <c r="BL54" t="s">
        <v>3942</v>
      </c>
      <c r="BM54" s="188"/>
      <c r="BN54" s="188"/>
      <c r="BO54" t="s">
        <v>4111</v>
      </c>
      <c r="BP54" t="s">
        <v>4162</v>
      </c>
      <c r="BQ54" t="s">
        <v>4732</v>
      </c>
      <c r="BR54" s="188"/>
      <c r="BS54" s="188"/>
      <c r="BT54" t="s">
        <v>4978</v>
      </c>
      <c r="BU54" s="188"/>
      <c r="BV54" t="s">
        <v>5054</v>
      </c>
      <c r="BW54" s="188"/>
      <c r="BX54" s="188"/>
      <c r="BY54" t="s">
        <v>5186</v>
      </c>
      <c r="BZ54" t="s">
        <v>5246</v>
      </c>
      <c r="CA54" t="s">
        <v>5458</v>
      </c>
      <c r="CB54" t="s">
        <v>5564</v>
      </c>
      <c r="CC54" s="188"/>
      <c r="CD54" s="188"/>
      <c r="CE54" s="188"/>
      <c r="CF54" s="188"/>
      <c r="CG54" s="188"/>
      <c r="CH54" s="188"/>
      <c r="CI54" s="188"/>
      <c r="CJ54" s="188"/>
      <c r="CK54" s="188"/>
      <c r="CL54" s="183" t="s">
        <v>919</v>
      </c>
      <c r="CM54" s="183" t="s">
        <v>845</v>
      </c>
      <c r="CN54" s="188"/>
      <c r="CO54" s="188"/>
      <c r="CP54" s="188"/>
      <c r="CQ54" s="183" t="s">
        <v>1190</v>
      </c>
      <c r="CR54" s="183" t="s">
        <v>1269</v>
      </c>
      <c r="CS54" s="183" t="s">
        <v>1350</v>
      </c>
      <c r="CT54" s="183" t="s">
        <v>1472</v>
      </c>
      <c r="CU54" s="183" t="s">
        <v>1586</v>
      </c>
      <c r="CV54" s="188"/>
      <c r="CW54" s="188"/>
      <c r="CX54" s="183" t="s">
        <v>1738</v>
      </c>
      <c r="CY54" s="183" t="s">
        <v>1788</v>
      </c>
      <c r="CZ54" s="183" t="s">
        <v>2351</v>
      </c>
      <c r="DA54" s="188"/>
      <c r="DB54" s="188"/>
      <c r="DC54" s="183" t="s">
        <v>1412</v>
      </c>
      <c r="DD54" s="188"/>
      <c r="DE54" s="183" t="s">
        <v>1038</v>
      </c>
      <c r="DF54" s="188"/>
      <c r="DG54" s="188"/>
      <c r="DH54" s="183" t="s">
        <v>2750</v>
      </c>
      <c r="DI54" s="183" t="s">
        <v>2803</v>
      </c>
      <c r="DJ54" s="183" t="s">
        <v>3001</v>
      </c>
      <c r="DK54" s="183" t="s">
        <v>3095</v>
      </c>
      <c r="DL54" s="41"/>
    </row>
    <row r="55" spans="44:116" ht="15" hidden="1" customHeight="1">
      <c r="AR55" s="177" t="str">
        <f t="shared" si="0"/>
        <v>Cuitláhuac</v>
      </c>
      <c r="AS55" s="177" t="str">
        <f t="shared" si="1"/>
        <v>30053</v>
      </c>
      <c r="AT55" s="6"/>
      <c r="AU55" s="6"/>
      <c r="AV55" s="177">
        <v>52</v>
      </c>
      <c r="AW55" s="188"/>
      <c r="AX55" s="188"/>
      <c r="AY55" s="188"/>
      <c r="AZ55" s="188"/>
      <c r="BA55" s="188"/>
      <c r="BB55" s="188"/>
      <c r="BC55" t="s">
        <v>3236</v>
      </c>
      <c r="BD55" t="s">
        <v>3360</v>
      </c>
      <c r="BE55" s="188"/>
      <c r="BF55" s="188"/>
      <c r="BG55" s="188"/>
      <c r="BH55" t="s">
        <v>3528</v>
      </c>
      <c r="BI55" t="s">
        <v>3609</v>
      </c>
      <c r="BJ55" t="s">
        <v>3693</v>
      </c>
      <c r="BK55" t="s">
        <v>3818</v>
      </c>
      <c r="BL55" t="s">
        <v>3943</v>
      </c>
      <c r="BM55" s="188"/>
      <c r="BN55" s="188"/>
      <c r="BO55" s="188">
        <v>19099</v>
      </c>
      <c r="BP55" t="s">
        <v>4163</v>
      </c>
      <c r="BQ55" t="s">
        <v>4733</v>
      </c>
      <c r="BR55" s="188"/>
      <c r="BS55" s="188"/>
      <c r="BT55" t="s">
        <v>4979</v>
      </c>
      <c r="BU55" s="188"/>
      <c r="BV55" t="s">
        <v>5055</v>
      </c>
      <c r="BW55" s="188"/>
      <c r="BX55" s="188"/>
      <c r="BY55" t="s">
        <v>5187</v>
      </c>
      <c r="BZ55" t="s">
        <v>5247</v>
      </c>
      <c r="CA55" t="s">
        <v>5459</v>
      </c>
      <c r="CB55" t="s">
        <v>5565</v>
      </c>
      <c r="CC55" s="188"/>
      <c r="CD55" s="188"/>
      <c r="CE55" s="188"/>
      <c r="CF55" s="188"/>
      <c r="CG55" s="188"/>
      <c r="CH55" s="188"/>
      <c r="CI55" s="188"/>
      <c r="CJ55" s="188"/>
      <c r="CK55" s="188"/>
      <c r="CL55" s="183" t="s">
        <v>920</v>
      </c>
      <c r="CM55" s="183" t="s">
        <v>1034</v>
      </c>
      <c r="CN55" s="188"/>
      <c r="CO55" s="188"/>
      <c r="CP55" s="188"/>
      <c r="CQ55" s="183" t="s">
        <v>1191</v>
      </c>
      <c r="CR55" s="183" t="s">
        <v>1270</v>
      </c>
      <c r="CS55" s="183" t="s">
        <v>1351</v>
      </c>
      <c r="CT55" s="183" t="s">
        <v>1473</v>
      </c>
      <c r="CU55" s="183" t="s">
        <v>1587</v>
      </c>
      <c r="CV55" s="188"/>
      <c r="CW55" s="188"/>
      <c r="CX55" s="177" t="s">
        <v>313</v>
      </c>
      <c r="CY55" s="183" t="s">
        <v>1789</v>
      </c>
      <c r="CZ55" s="183" t="s">
        <v>2352</v>
      </c>
      <c r="DA55" s="188"/>
      <c r="DB55" s="188"/>
      <c r="DC55" s="183" t="s">
        <v>2576</v>
      </c>
      <c r="DD55" s="188"/>
      <c r="DE55" s="183" t="s">
        <v>2644</v>
      </c>
      <c r="DF55" s="188"/>
      <c r="DG55" s="188"/>
      <c r="DH55" s="183" t="s">
        <v>2751</v>
      </c>
      <c r="DI55" s="183" t="s">
        <v>2804</v>
      </c>
      <c r="DJ55" s="183" t="s">
        <v>3002</v>
      </c>
      <c r="DK55" s="183" t="s">
        <v>3096</v>
      </c>
      <c r="DL55" s="41"/>
    </row>
    <row r="56" spans="44:116" ht="15" hidden="1" customHeight="1">
      <c r="AR56" s="177" t="str">
        <f t="shared" si="0"/>
        <v>Chacaltianguis</v>
      </c>
      <c r="AS56" s="177" t="str">
        <f t="shared" si="1"/>
        <v>30054</v>
      </c>
      <c r="AT56" s="6"/>
      <c r="AU56" s="6"/>
      <c r="AV56" s="177">
        <v>53</v>
      </c>
      <c r="AW56" s="188"/>
      <c r="AX56" s="188"/>
      <c r="AY56" s="188"/>
      <c r="AZ56" s="188"/>
      <c r="BA56" s="188"/>
      <c r="BB56" s="188"/>
      <c r="BC56" t="s">
        <v>3237</v>
      </c>
      <c r="BD56" t="s">
        <v>3361</v>
      </c>
      <c r="BE56" s="188"/>
      <c r="BF56" s="188"/>
      <c r="BG56" s="188"/>
      <c r="BH56" t="s">
        <v>3529</v>
      </c>
      <c r="BI56" t="s">
        <v>3610</v>
      </c>
      <c r="BJ56" t="s">
        <v>3694</v>
      </c>
      <c r="BK56" t="s">
        <v>3819</v>
      </c>
      <c r="BL56" t="s">
        <v>3944</v>
      </c>
      <c r="BM56" s="188"/>
      <c r="BN56" s="188"/>
      <c r="BO56" s="188"/>
      <c r="BP56" t="s">
        <v>4164</v>
      </c>
      <c r="BQ56" t="s">
        <v>4734</v>
      </c>
      <c r="BR56" s="188"/>
      <c r="BS56" s="188"/>
      <c r="BT56" t="s">
        <v>4980</v>
      </c>
      <c r="BU56" s="188"/>
      <c r="BV56" t="s">
        <v>5056</v>
      </c>
      <c r="BW56" s="188"/>
      <c r="BX56" s="188"/>
      <c r="BY56" t="s">
        <v>5188</v>
      </c>
      <c r="BZ56" t="s">
        <v>5248</v>
      </c>
      <c r="CA56" t="s">
        <v>5460</v>
      </c>
      <c r="CB56" t="s">
        <v>5566</v>
      </c>
      <c r="CC56" s="188"/>
      <c r="CD56" s="188"/>
      <c r="CE56" s="188"/>
      <c r="CF56" s="188"/>
      <c r="CG56" s="188"/>
      <c r="CH56" s="188"/>
      <c r="CI56" s="188"/>
      <c r="CJ56" s="188"/>
      <c r="CK56" s="188"/>
      <c r="CL56" s="183" t="s">
        <v>921</v>
      </c>
      <c r="CM56" s="183" t="s">
        <v>1035</v>
      </c>
      <c r="CN56" s="188"/>
      <c r="CO56" s="188"/>
      <c r="CP56" s="188"/>
      <c r="CQ56" s="183" t="s">
        <v>1192</v>
      </c>
      <c r="CR56" s="183" t="s">
        <v>1271</v>
      </c>
      <c r="CS56" s="183" t="s">
        <v>1352</v>
      </c>
      <c r="CT56" s="183" t="s">
        <v>1474</v>
      </c>
      <c r="CU56" s="183" t="s">
        <v>1588</v>
      </c>
      <c r="CV56" s="188"/>
      <c r="CW56" s="188"/>
      <c r="CX56" s="188"/>
      <c r="CY56" s="183" t="s">
        <v>1790</v>
      </c>
      <c r="CZ56" s="183" t="s">
        <v>2353</v>
      </c>
      <c r="DA56" s="188"/>
      <c r="DB56" s="188"/>
      <c r="DC56" s="183" t="s">
        <v>2577</v>
      </c>
      <c r="DD56" s="188"/>
      <c r="DE56" s="183" t="s">
        <v>2645</v>
      </c>
      <c r="DF56" s="188"/>
      <c r="DG56" s="188"/>
      <c r="DH56" s="183" t="s">
        <v>2752</v>
      </c>
      <c r="DI56" s="183" t="s">
        <v>2805</v>
      </c>
      <c r="DJ56" s="183" t="s">
        <v>3003</v>
      </c>
      <c r="DK56" s="183" t="s">
        <v>3097</v>
      </c>
      <c r="DL56" s="41"/>
    </row>
    <row r="57" spans="44:116" ht="15" hidden="1" customHeight="1">
      <c r="AR57" s="177" t="str">
        <f t="shared" si="0"/>
        <v>Chalma</v>
      </c>
      <c r="AS57" s="177" t="str">
        <f t="shared" si="1"/>
        <v>30055</v>
      </c>
      <c r="AT57" s="6"/>
      <c r="AU57" s="6"/>
      <c r="AV57" s="177">
        <v>54</v>
      </c>
      <c r="AW57" s="188"/>
      <c r="AX57" s="188"/>
      <c r="AY57" s="188"/>
      <c r="AZ57" s="188"/>
      <c r="BA57" s="188"/>
      <c r="BB57" s="188"/>
      <c r="BC57" t="s">
        <v>3238</v>
      </c>
      <c r="BD57" t="s">
        <v>3362</v>
      </c>
      <c r="BE57" s="188"/>
      <c r="BF57" s="188"/>
      <c r="BG57" s="188"/>
      <c r="BH57" t="s">
        <v>3530</v>
      </c>
      <c r="BI57" t="s">
        <v>3611</v>
      </c>
      <c r="BJ57" t="s">
        <v>3695</v>
      </c>
      <c r="BK57" t="s">
        <v>3820</v>
      </c>
      <c r="BL57" t="s">
        <v>3945</v>
      </c>
      <c r="BM57" s="188"/>
      <c r="BN57" s="188"/>
      <c r="BO57" s="188"/>
      <c r="BP57" t="s">
        <v>4165</v>
      </c>
      <c r="BQ57" t="s">
        <v>4735</v>
      </c>
      <c r="BR57" s="188"/>
      <c r="BS57" s="188"/>
      <c r="BT57" t="s">
        <v>4981</v>
      </c>
      <c r="BU57" s="188"/>
      <c r="BV57" t="s">
        <v>5057</v>
      </c>
      <c r="BW57" s="188"/>
      <c r="BX57" s="188"/>
      <c r="BY57" t="s">
        <v>5189</v>
      </c>
      <c r="BZ57" t="s">
        <v>5249</v>
      </c>
      <c r="CA57" t="s">
        <v>5461</v>
      </c>
      <c r="CB57" t="s">
        <v>5567</v>
      </c>
      <c r="CC57" s="188"/>
      <c r="CD57" s="188"/>
      <c r="CE57" s="188"/>
      <c r="CF57" s="188"/>
      <c r="CG57" s="188"/>
      <c r="CH57" s="188"/>
      <c r="CI57" s="188"/>
      <c r="CJ57" s="188"/>
      <c r="CK57" s="188"/>
      <c r="CL57" s="183" t="s">
        <v>922</v>
      </c>
      <c r="CM57" s="183" t="s">
        <v>1036</v>
      </c>
      <c r="CN57" s="188"/>
      <c r="CO57" s="188"/>
      <c r="CP57" s="188"/>
      <c r="CQ57" s="183" t="s">
        <v>1193</v>
      </c>
      <c r="CR57" s="183" t="s">
        <v>1272</v>
      </c>
      <c r="CS57" s="183" t="s">
        <v>1353</v>
      </c>
      <c r="CT57" s="183" t="s">
        <v>1253</v>
      </c>
      <c r="CU57" s="183" t="s">
        <v>729</v>
      </c>
      <c r="CV57" s="188"/>
      <c r="CW57" s="188"/>
      <c r="CX57" s="188"/>
      <c r="CY57" s="183" t="s">
        <v>1791</v>
      </c>
      <c r="CZ57" s="183" t="s">
        <v>2354</v>
      </c>
      <c r="DA57" s="188"/>
      <c r="DB57" s="188"/>
      <c r="DC57" s="183" t="s">
        <v>2578</v>
      </c>
      <c r="DD57" s="188"/>
      <c r="DE57" s="183" t="s">
        <v>2646</v>
      </c>
      <c r="DF57" s="188"/>
      <c r="DG57" s="188"/>
      <c r="DH57" s="183" t="s">
        <v>2753</v>
      </c>
      <c r="DI57" s="183" t="s">
        <v>2806</v>
      </c>
      <c r="DJ57" s="183" t="s">
        <v>3004</v>
      </c>
      <c r="DK57" s="183" t="s">
        <v>1412</v>
      </c>
      <c r="DL57" s="41"/>
    </row>
    <row r="58" spans="44:116" ht="15" hidden="1" customHeight="1">
      <c r="AR58" s="177" t="str">
        <f t="shared" si="0"/>
        <v>Chiconamel</v>
      </c>
      <c r="AS58" s="177" t="str">
        <f t="shared" si="1"/>
        <v>30056</v>
      </c>
      <c r="AT58" s="6"/>
      <c r="AU58" s="6"/>
      <c r="AV58" s="177">
        <v>55</v>
      </c>
      <c r="AW58" s="188"/>
      <c r="AX58" s="188"/>
      <c r="AY58" s="188"/>
      <c r="AZ58" s="188"/>
      <c r="BA58" s="188"/>
      <c r="BB58" s="188"/>
      <c r="BC58" t="s">
        <v>3239</v>
      </c>
      <c r="BD58" t="s">
        <v>3363</v>
      </c>
      <c r="BE58" s="188"/>
      <c r="BF58" s="188"/>
      <c r="BG58" s="188"/>
      <c r="BH58" t="s">
        <v>3531</v>
      </c>
      <c r="BI58" t="s">
        <v>3612</v>
      </c>
      <c r="BJ58" t="s">
        <v>3696</v>
      </c>
      <c r="BK58" t="s">
        <v>3821</v>
      </c>
      <c r="BL58" t="s">
        <v>3946</v>
      </c>
      <c r="BM58" s="188"/>
      <c r="BN58" s="188"/>
      <c r="BO58" s="188"/>
      <c r="BP58" t="s">
        <v>4166</v>
      </c>
      <c r="BQ58" t="s">
        <v>4736</v>
      </c>
      <c r="BR58" s="188"/>
      <c r="BS58" s="188"/>
      <c r="BT58" t="s">
        <v>4982</v>
      </c>
      <c r="BU58" s="188"/>
      <c r="BV58" t="s">
        <v>5058</v>
      </c>
      <c r="BW58" s="188"/>
      <c r="BX58" s="188"/>
      <c r="BY58" t="s">
        <v>5190</v>
      </c>
      <c r="BZ58" t="s">
        <v>5250</v>
      </c>
      <c r="CA58" t="s">
        <v>5462</v>
      </c>
      <c r="CB58" t="s">
        <v>5568</v>
      </c>
      <c r="CC58" s="188"/>
      <c r="CD58" s="188"/>
      <c r="CE58" s="188"/>
      <c r="CF58" s="188"/>
      <c r="CG58" s="188"/>
      <c r="CH58" s="188"/>
      <c r="CI58" s="188"/>
      <c r="CJ58" s="188"/>
      <c r="CK58" s="188"/>
      <c r="CL58" s="183" t="s">
        <v>923</v>
      </c>
      <c r="CM58" s="183" t="s">
        <v>1037</v>
      </c>
      <c r="CN58" s="188"/>
      <c r="CO58" s="188"/>
      <c r="CP58" s="188"/>
      <c r="CQ58" s="183" t="s">
        <v>1194</v>
      </c>
      <c r="CR58" s="183" t="s">
        <v>1273</v>
      </c>
      <c r="CS58" s="183" t="s">
        <v>1354</v>
      </c>
      <c r="CT58" s="183" t="s">
        <v>1475</v>
      </c>
      <c r="CU58" s="183" t="s">
        <v>1589</v>
      </c>
      <c r="CV58" s="188"/>
      <c r="CW58" s="188"/>
      <c r="CX58" s="188"/>
      <c r="CY58" s="183" t="s">
        <v>1792</v>
      </c>
      <c r="CZ58" s="183" t="s">
        <v>2355</v>
      </c>
      <c r="DA58" s="188"/>
      <c r="DB58" s="188"/>
      <c r="DC58" s="183" t="s">
        <v>860</v>
      </c>
      <c r="DD58" s="188"/>
      <c r="DE58" s="183" t="s">
        <v>2647</v>
      </c>
      <c r="DF58" s="188"/>
      <c r="DG58" s="188"/>
      <c r="DH58" s="183" t="s">
        <v>2754</v>
      </c>
      <c r="DI58" s="183" t="s">
        <v>2807</v>
      </c>
      <c r="DJ58" s="183" t="s">
        <v>3005</v>
      </c>
      <c r="DK58" s="183" t="s">
        <v>3098</v>
      </c>
      <c r="DL58" s="41"/>
    </row>
    <row r="59" spans="44:116" ht="15" hidden="1" customHeight="1">
      <c r="AR59" s="177" t="str">
        <f t="shared" si="0"/>
        <v>Chiconquiaco</v>
      </c>
      <c r="AS59" s="177" t="str">
        <f t="shared" si="1"/>
        <v>30057</v>
      </c>
      <c r="AT59" s="6"/>
      <c r="AU59" s="6"/>
      <c r="AV59" s="177">
        <v>56</v>
      </c>
      <c r="AW59" s="188"/>
      <c r="AX59" s="188"/>
      <c r="AY59" s="188"/>
      <c r="AZ59" s="188"/>
      <c r="BA59" s="188"/>
      <c r="BB59" s="188"/>
      <c r="BC59" t="s">
        <v>3240</v>
      </c>
      <c r="BD59" t="s">
        <v>3364</v>
      </c>
      <c r="BE59" s="188"/>
      <c r="BF59" s="188"/>
      <c r="BG59" s="188"/>
      <c r="BH59" t="s">
        <v>3532</v>
      </c>
      <c r="BI59" t="s">
        <v>3613</v>
      </c>
      <c r="BJ59" t="s">
        <v>3697</v>
      </c>
      <c r="BK59" t="s">
        <v>3822</v>
      </c>
      <c r="BL59" t="s">
        <v>3947</v>
      </c>
      <c r="BM59" s="188"/>
      <c r="BN59" s="188"/>
      <c r="BO59" s="188"/>
      <c r="BP59" t="s">
        <v>4167</v>
      </c>
      <c r="BQ59" t="s">
        <v>4737</v>
      </c>
      <c r="BR59" s="188"/>
      <c r="BS59" s="188"/>
      <c r="BT59" t="s">
        <v>4983</v>
      </c>
      <c r="BU59" s="188"/>
      <c r="BV59" t="s">
        <v>5059</v>
      </c>
      <c r="BW59" s="188"/>
      <c r="BX59" s="188"/>
      <c r="BY59" t="s">
        <v>5191</v>
      </c>
      <c r="BZ59" t="s">
        <v>5251</v>
      </c>
      <c r="CA59" t="s">
        <v>5463</v>
      </c>
      <c r="CB59" t="s">
        <v>5569</v>
      </c>
      <c r="CC59" s="188"/>
      <c r="CD59" s="188"/>
      <c r="CE59" s="188"/>
      <c r="CF59" s="188"/>
      <c r="CG59" s="188"/>
      <c r="CH59" s="188"/>
      <c r="CI59" s="188"/>
      <c r="CJ59" s="188"/>
      <c r="CK59" s="188"/>
      <c r="CL59" s="183" t="s">
        <v>924</v>
      </c>
      <c r="CM59" s="183" t="s">
        <v>1038</v>
      </c>
      <c r="CN59" s="188"/>
      <c r="CO59" s="188"/>
      <c r="CP59" s="188"/>
      <c r="CQ59" s="183" t="s">
        <v>1195</v>
      </c>
      <c r="CR59" s="183" t="s">
        <v>1274</v>
      </c>
      <c r="CS59" s="183" t="s">
        <v>1355</v>
      </c>
      <c r="CT59" s="183" t="s">
        <v>729</v>
      </c>
      <c r="CU59" s="183" t="s">
        <v>1590</v>
      </c>
      <c r="CV59" s="188"/>
      <c r="CW59" s="188"/>
      <c r="CX59" s="188"/>
      <c r="CY59" s="183" t="s">
        <v>1793</v>
      </c>
      <c r="CZ59" s="183" t="s">
        <v>2356</v>
      </c>
      <c r="DA59" s="188"/>
      <c r="DB59" s="188"/>
      <c r="DC59" s="183" t="s">
        <v>2579</v>
      </c>
      <c r="DD59" s="188"/>
      <c r="DE59" s="183" t="s">
        <v>2648</v>
      </c>
      <c r="DF59" s="188"/>
      <c r="DG59" s="188"/>
      <c r="DH59" s="183" t="s">
        <v>2755</v>
      </c>
      <c r="DI59" s="183" t="s">
        <v>2808</v>
      </c>
      <c r="DJ59" s="183" t="s">
        <v>3006</v>
      </c>
      <c r="DK59" s="183" t="s">
        <v>759</v>
      </c>
      <c r="DL59" s="41"/>
    </row>
    <row r="60" spans="44:116" ht="15" hidden="1" customHeight="1">
      <c r="AR60" s="177" t="str">
        <f t="shared" si="0"/>
        <v>Chicontepec</v>
      </c>
      <c r="AS60" s="177" t="str">
        <f t="shared" si="1"/>
        <v>30058</v>
      </c>
      <c r="AT60" s="6"/>
      <c r="AU60" s="6"/>
      <c r="AV60" s="177">
        <v>57</v>
      </c>
      <c r="AW60" s="188"/>
      <c r="AX60" s="188"/>
      <c r="AY60" s="188"/>
      <c r="AZ60" s="188"/>
      <c r="BA60" s="188"/>
      <c r="BB60" s="188"/>
      <c r="BC60" t="s">
        <v>3241</v>
      </c>
      <c r="BD60" t="s">
        <v>3365</v>
      </c>
      <c r="BE60" s="188"/>
      <c r="BF60" s="188"/>
      <c r="BG60" s="188"/>
      <c r="BH60" t="s">
        <v>3533</v>
      </c>
      <c r="BI60" t="s">
        <v>3614</v>
      </c>
      <c r="BJ60" t="s">
        <v>3698</v>
      </c>
      <c r="BK60" t="s">
        <v>3823</v>
      </c>
      <c r="BL60" t="s">
        <v>3948</v>
      </c>
      <c r="BM60" s="188"/>
      <c r="BN60" s="188"/>
      <c r="BO60" s="188"/>
      <c r="BP60" t="s">
        <v>4168</v>
      </c>
      <c r="BQ60" t="s">
        <v>4738</v>
      </c>
      <c r="BR60" s="188"/>
      <c r="BS60" s="188"/>
      <c r="BT60" t="s">
        <v>4984</v>
      </c>
      <c r="BU60" s="188"/>
      <c r="BV60" t="s">
        <v>5060</v>
      </c>
      <c r="BW60" s="188"/>
      <c r="BX60" s="188"/>
      <c r="BY60" t="s">
        <v>5192</v>
      </c>
      <c r="BZ60" t="s">
        <v>5252</v>
      </c>
      <c r="CA60" t="s">
        <v>5464</v>
      </c>
      <c r="CB60" t="s">
        <v>5570</v>
      </c>
      <c r="CC60" s="188"/>
      <c r="CD60" s="188"/>
      <c r="CE60" s="188"/>
      <c r="CF60" s="188"/>
      <c r="CG60" s="188"/>
      <c r="CH60" s="188"/>
      <c r="CI60" s="188"/>
      <c r="CJ60" s="188"/>
      <c r="CK60" s="188"/>
      <c r="CL60" s="183" t="s">
        <v>925</v>
      </c>
      <c r="CM60" s="183" t="s">
        <v>1039</v>
      </c>
      <c r="CN60" s="188"/>
      <c r="CO60" s="188"/>
      <c r="CP60" s="188"/>
      <c r="CQ60" s="183" t="s">
        <v>1196</v>
      </c>
      <c r="CR60" s="183" t="s">
        <v>1275</v>
      </c>
      <c r="CS60" s="183" t="s">
        <v>1356</v>
      </c>
      <c r="CT60" s="183" t="s">
        <v>1476</v>
      </c>
      <c r="CU60" s="183" t="s">
        <v>1591</v>
      </c>
      <c r="CV60" s="188"/>
      <c r="CW60" s="188"/>
      <c r="CX60" s="188"/>
      <c r="CY60" s="183" t="s">
        <v>1794</v>
      </c>
      <c r="CZ60" s="183" t="s">
        <v>2357</v>
      </c>
      <c r="DA60" s="188"/>
      <c r="DB60" s="188"/>
      <c r="DC60" s="183" t="s">
        <v>2580</v>
      </c>
      <c r="DD60" s="188"/>
      <c r="DE60" s="183" t="s">
        <v>2649</v>
      </c>
      <c r="DF60" s="188"/>
      <c r="DG60" s="188"/>
      <c r="DH60" s="183" t="s">
        <v>2756</v>
      </c>
      <c r="DI60" s="183" t="s">
        <v>2809</v>
      </c>
      <c r="DJ60" s="183" t="s">
        <v>3007</v>
      </c>
      <c r="DK60" s="183" t="s">
        <v>3099</v>
      </c>
      <c r="DL60" s="41"/>
    </row>
    <row r="61" spans="44:116" ht="15" hidden="1" customHeight="1">
      <c r="AR61" s="177" t="str">
        <f t="shared" si="0"/>
        <v>Chinameca</v>
      </c>
      <c r="AS61" s="177" t="str">
        <f t="shared" si="1"/>
        <v>30059</v>
      </c>
      <c r="AT61" s="6"/>
      <c r="AU61" s="6"/>
      <c r="AV61" s="177">
        <v>58</v>
      </c>
      <c r="AW61" s="188"/>
      <c r="AX61" s="188"/>
      <c r="AY61" s="188"/>
      <c r="AZ61" s="188"/>
      <c r="BA61" s="188"/>
      <c r="BB61" s="188"/>
      <c r="BC61" t="s">
        <v>3242</v>
      </c>
      <c r="BD61" t="s">
        <v>3366</v>
      </c>
      <c r="BE61" s="188"/>
      <c r="BF61" s="188"/>
      <c r="BG61" s="188"/>
      <c r="BH61" t="s">
        <v>3534</v>
      </c>
      <c r="BI61" t="s">
        <v>3615</v>
      </c>
      <c r="BJ61" t="s">
        <v>3699</v>
      </c>
      <c r="BK61" t="s">
        <v>3824</v>
      </c>
      <c r="BL61" t="s">
        <v>3949</v>
      </c>
      <c r="BM61" s="188"/>
      <c r="BN61" s="188"/>
      <c r="BO61" s="188"/>
      <c r="BP61" t="s">
        <v>4169</v>
      </c>
      <c r="BQ61" t="s">
        <v>4739</v>
      </c>
      <c r="BR61" s="188"/>
      <c r="BS61" s="188"/>
      <c r="BT61" t="s">
        <v>4985</v>
      </c>
      <c r="BU61" s="188"/>
      <c r="BV61" t="s">
        <v>5061</v>
      </c>
      <c r="BW61" s="188"/>
      <c r="BX61" s="188"/>
      <c r="BY61" t="s">
        <v>5193</v>
      </c>
      <c r="BZ61" t="s">
        <v>5253</v>
      </c>
      <c r="CA61" t="s">
        <v>5465</v>
      </c>
      <c r="CB61" t="s">
        <v>5571</v>
      </c>
      <c r="CC61" s="188"/>
      <c r="CD61" s="188"/>
      <c r="CE61" s="188"/>
      <c r="CF61" s="188"/>
      <c r="CG61" s="188"/>
      <c r="CH61" s="188"/>
      <c r="CI61" s="188"/>
      <c r="CJ61" s="188"/>
      <c r="CK61" s="188"/>
      <c r="CL61" s="183" t="s">
        <v>926</v>
      </c>
      <c r="CM61" s="183" t="s">
        <v>1040</v>
      </c>
      <c r="CN61" s="188"/>
      <c r="CO61" s="188"/>
      <c r="CP61" s="188"/>
      <c r="CQ61" s="183" t="s">
        <v>1197</v>
      </c>
      <c r="CR61" s="183" t="s">
        <v>1276</v>
      </c>
      <c r="CS61" s="183" t="s">
        <v>1357</v>
      </c>
      <c r="CT61" s="183" t="s">
        <v>1477</v>
      </c>
      <c r="CU61" s="183" t="s">
        <v>1592</v>
      </c>
      <c r="CV61" s="188"/>
      <c r="CW61" s="188"/>
      <c r="CX61" s="188"/>
      <c r="CY61" s="183" t="s">
        <v>1795</v>
      </c>
      <c r="CZ61" s="183" t="s">
        <v>2358</v>
      </c>
      <c r="DA61" s="188"/>
      <c r="DB61" s="188"/>
      <c r="DC61" s="183" t="s">
        <v>2581</v>
      </c>
      <c r="DD61" s="188"/>
      <c r="DE61" s="183" t="s">
        <v>2087</v>
      </c>
      <c r="DF61" s="188"/>
      <c r="DG61" s="188"/>
      <c r="DH61" s="183" t="s">
        <v>2757</v>
      </c>
      <c r="DI61" s="183" t="s">
        <v>2810</v>
      </c>
      <c r="DJ61" s="183" t="s">
        <v>3008</v>
      </c>
      <c r="DK61" s="183" t="s">
        <v>3100</v>
      </c>
      <c r="DL61" s="41"/>
    </row>
    <row r="62" spans="44:116" ht="15" hidden="1" customHeight="1">
      <c r="AR62" s="177" t="str">
        <f t="shared" si="0"/>
        <v>Chinampa de Gorostiza</v>
      </c>
      <c r="AS62" s="177" t="str">
        <f t="shared" si="1"/>
        <v>30060</v>
      </c>
      <c r="AT62" s="6"/>
      <c r="AU62" s="6"/>
      <c r="AV62" s="177">
        <v>59</v>
      </c>
      <c r="AW62" s="188"/>
      <c r="AX62" s="188"/>
      <c r="AY62" s="188"/>
      <c r="AZ62" s="188"/>
      <c r="BA62" s="188"/>
      <c r="BB62" s="188"/>
      <c r="BC62" t="s">
        <v>3243</v>
      </c>
      <c r="BD62" t="s">
        <v>3367</v>
      </c>
      <c r="BE62" s="188"/>
      <c r="BF62" s="188"/>
      <c r="BG62" s="188"/>
      <c r="BH62" t="s">
        <v>3535</v>
      </c>
      <c r="BI62" t="s">
        <v>3616</v>
      </c>
      <c r="BJ62" t="s">
        <v>3700</v>
      </c>
      <c r="BK62" t="s">
        <v>3825</v>
      </c>
      <c r="BL62" t="s">
        <v>3950</v>
      </c>
      <c r="BM62" s="188"/>
      <c r="BN62" s="188"/>
      <c r="BO62" s="188"/>
      <c r="BP62" t="s">
        <v>4170</v>
      </c>
      <c r="BQ62" t="s">
        <v>4740</v>
      </c>
      <c r="BR62" s="188"/>
      <c r="BS62" s="188"/>
      <c r="BT62" s="188">
        <v>24099</v>
      </c>
      <c r="BU62" s="188"/>
      <c r="BV62" t="s">
        <v>5062</v>
      </c>
      <c r="BW62" s="188"/>
      <c r="BX62" s="188"/>
      <c r="BY62" t="s">
        <v>5194</v>
      </c>
      <c r="BZ62" t="s">
        <v>5254</v>
      </c>
      <c r="CA62" t="s">
        <v>5466</v>
      </c>
      <c r="CB62" s="188">
        <v>32099</v>
      </c>
      <c r="CC62" s="188"/>
      <c r="CD62" s="188"/>
      <c r="CE62" s="188"/>
      <c r="CF62" s="188"/>
      <c r="CG62" s="188"/>
      <c r="CH62" s="188"/>
      <c r="CI62" s="188"/>
      <c r="CJ62" s="188"/>
      <c r="CK62" s="188"/>
      <c r="CL62" s="183" t="s">
        <v>927</v>
      </c>
      <c r="CM62" s="183" t="s">
        <v>1041</v>
      </c>
      <c r="CN62" s="188"/>
      <c r="CO62" s="188"/>
      <c r="CP62" s="188"/>
      <c r="CQ62" s="183" t="s">
        <v>1198</v>
      </c>
      <c r="CR62" s="183" t="s">
        <v>1277</v>
      </c>
      <c r="CS62" s="183" t="s">
        <v>1358</v>
      </c>
      <c r="CT62" s="183" t="s">
        <v>1478</v>
      </c>
      <c r="CU62" s="183" t="s">
        <v>1593</v>
      </c>
      <c r="CV62" s="188"/>
      <c r="CW62" s="188"/>
      <c r="CX62" s="188"/>
      <c r="CY62" s="183" t="s">
        <v>1796</v>
      </c>
      <c r="CZ62" s="183" t="s">
        <v>2359</v>
      </c>
      <c r="DA62" s="188"/>
      <c r="DB62" s="188"/>
      <c r="DC62" s="177" t="s">
        <v>313</v>
      </c>
      <c r="DD62" s="188"/>
      <c r="DE62" s="183" t="s">
        <v>2650</v>
      </c>
      <c r="DF62" s="188"/>
      <c r="DG62" s="188"/>
      <c r="DH62" s="183" t="s">
        <v>2758</v>
      </c>
      <c r="DI62" s="183" t="s">
        <v>2811</v>
      </c>
      <c r="DJ62" s="183" t="s">
        <v>848</v>
      </c>
      <c r="DK62" s="177" t="s">
        <v>313</v>
      </c>
      <c r="DL62" s="41"/>
    </row>
    <row r="63" spans="44:116" ht="15" hidden="1" customHeight="1">
      <c r="AR63" s="177" t="str">
        <f t="shared" si="0"/>
        <v>Las Choapas</v>
      </c>
      <c r="AS63" s="177" t="str">
        <f t="shared" si="1"/>
        <v>30061</v>
      </c>
      <c r="AT63" s="6"/>
      <c r="AU63" s="6"/>
      <c r="AV63" s="177">
        <v>60</v>
      </c>
      <c r="AW63" s="188"/>
      <c r="AX63" s="188"/>
      <c r="AY63" s="188"/>
      <c r="AZ63" s="188"/>
      <c r="BA63" s="188"/>
      <c r="BB63" s="188"/>
      <c r="BC63" t="s">
        <v>3244</v>
      </c>
      <c r="BD63" t="s">
        <v>3368</v>
      </c>
      <c r="BE63" s="188"/>
      <c r="BF63" s="188"/>
      <c r="BG63" s="188"/>
      <c r="BH63" t="s">
        <v>3536</v>
      </c>
      <c r="BI63" t="s">
        <v>3617</v>
      </c>
      <c r="BJ63" t="s">
        <v>3701</v>
      </c>
      <c r="BK63" t="s">
        <v>3826</v>
      </c>
      <c r="BL63" t="s">
        <v>3951</v>
      </c>
      <c r="BM63" s="188"/>
      <c r="BN63" s="188"/>
      <c r="BO63" s="188"/>
      <c r="BP63" t="s">
        <v>4171</v>
      </c>
      <c r="BQ63" t="s">
        <v>4741</v>
      </c>
      <c r="BR63" s="188"/>
      <c r="BS63" s="188"/>
      <c r="BT63" s="188"/>
      <c r="BU63" s="188"/>
      <c r="BV63" t="s">
        <v>5063</v>
      </c>
      <c r="BW63" s="188"/>
      <c r="BX63" s="188"/>
      <c r="BY63" t="s">
        <v>5195</v>
      </c>
      <c r="BZ63" t="s">
        <v>5255</v>
      </c>
      <c r="CA63" t="s">
        <v>5467</v>
      </c>
      <c r="CB63" s="188"/>
      <c r="CC63" s="188"/>
      <c r="CD63" s="188"/>
      <c r="CE63" s="188"/>
      <c r="CF63" s="188"/>
      <c r="CG63" s="188"/>
      <c r="CH63" s="188"/>
      <c r="CI63" s="188"/>
      <c r="CJ63" s="188"/>
      <c r="CK63" s="188"/>
      <c r="CL63" s="183" t="s">
        <v>928</v>
      </c>
      <c r="CM63" s="183" t="s">
        <v>1042</v>
      </c>
      <c r="CN63" s="188"/>
      <c r="CO63" s="188"/>
      <c r="CP63" s="188"/>
      <c r="CQ63" s="183" t="s">
        <v>1199</v>
      </c>
      <c r="CR63" s="183" t="s">
        <v>1278</v>
      </c>
      <c r="CS63" s="183" t="s">
        <v>1359</v>
      </c>
      <c r="CT63" s="183" t="s">
        <v>1479</v>
      </c>
      <c r="CU63" s="183" t="s">
        <v>1594</v>
      </c>
      <c r="CV63" s="188"/>
      <c r="CW63" s="188"/>
      <c r="CX63" s="188"/>
      <c r="CY63" s="183" t="s">
        <v>1797</v>
      </c>
      <c r="CZ63" s="183" t="s">
        <v>2360</v>
      </c>
      <c r="DA63" s="188"/>
      <c r="DB63" s="188"/>
      <c r="DC63" s="188"/>
      <c r="DD63" s="188"/>
      <c r="DE63" s="183" t="s">
        <v>2651</v>
      </c>
      <c r="DF63" s="188"/>
      <c r="DG63" s="188"/>
      <c r="DH63" s="183" t="s">
        <v>2759</v>
      </c>
      <c r="DI63" s="183" t="s">
        <v>2812</v>
      </c>
      <c r="DJ63" s="183" t="s">
        <v>741</v>
      </c>
      <c r="DK63" s="188"/>
      <c r="DL63" s="41"/>
    </row>
    <row r="64" spans="44:116" ht="15" hidden="1" customHeight="1">
      <c r="AR64" s="177" t="str">
        <f t="shared" si="0"/>
        <v>Chocamán</v>
      </c>
      <c r="AS64" s="177" t="str">
        <f t="shared" si="1"/>
        <v>30062</v>
      </c>
      <c r="AT64" s="6"/>
      <c r="AU64" s="6"/>
      <c r="AV64" s="177">
        <v>61</v>
      </c>
      <c r="AW64" s="188"/>
      <c r="AX64" s="188"/>
      <c r="AY64" s="188"/>
      <c r="AZ64" s="188"/>
      <c r="BA64" s="188"/>
      <c r="BB64" s="188"/>
      <c r="BC64" t="s">
        <v>3245</v>
      </c>
      <c r="BD64" t="s">
        <v>3369</v>
      </c>
      <c r="BE64" s="188"/>
      <c r="BF64" s="188"/>
      <c r="BG64" s="188"/>
      <c r="BH64" t="s">
        <v>3537</v>
      </c>
      <c r="BI64" t="s">
        <v>3618</v>
      </c>
      <c r="BJ64" t="s">
        <v>3702</v>
      </c>
      <c r="BK64" t="s">
        <v>3827</v>
      </c>
      <c r="BL64" t="s">
        <v>3952</v>
      </c>
      <c r="BM64" s="188"/>
      <c r="BN64" s="188"/>
      <c r="BO64" s="188"/>
      <c r="BP64" t="s">
        <v>4172</v>
      </c>
      <c r="BQ64" t="s">
        <v>4742</v>
      </c>
      <c r="BR64" s="188"/>
      <c r="BS64" s="188"/>
      <c r="BT64" s="188"/>
      <c r="BU64" s="188"/>
      <c r="BV64" t="s">
        <v>5064</v>
      </c>
      <c r="BW64" s="188"/>
      <c r="BX64" s="188"/>
      <c r="BY64" s="188">
        <v>29099</v>
      </c>
      <c r="BZ64" t="s">
        <v>5256</v>
      </c>
      <c r="CA64" t="s">
        <v>5468</v>
      </c>
      <c r="CB64" s="188"/>
      <c r="CC64" s="188"/>
      <c r="CD64" s="188"/>
      <c r="CE64" s="188"/>
      <c r="CF64" s="188"/>
      <c r="CG64" s="188"/>
      <c r="CH64" s="188"/>
      <c r="CI64" s="188"/>
      <c r="CJ64" s="188"/>
      <c r="CK64" s="188"/>
      <c r="CL64" s="183" t="s">
        <v>929</v>
      </c>
      <c r="CM64" s="183" t="s">
        <v>1043</v>
      </c>
      <c r="CN64" s="188"/>
      <c r="CO64" s="188"/>
      <c r="CP64" s="188"/>
      <c r="CQ64" s="183" t="s">
        <v>1200</v>
      </c>
      <c r="CR64" s="183" t="s">
        <v>1279</v>
      </c>
      <c r="CS64" s="183" t="s">
        <v>1360</v>
      </c>
      <c r="CT64" s="183" t="s">
        <v>1480</v>
      </c>
      <c r="CU64" s="183" t="s">
        <v>845</v>
      </c>
      <c r="CV64" s="188"/>
      <c r="CW64" s="188"/>
      <c r="CX64" s="188"/>
      <c r="CY64" s="183" t="s">
        <v>1798</v>
      </c>
      <c r="CZ64" s="183" t="s">
        <v>1240</v>
      </c>
      <c r="DA64" s="188"/>
      <c r="DB64" s="188"/>
      <c r="DC64" s="188"/>
      <c r="DD64" s="188"/>
      <c r="DE64" s="183" t="s">
        <v>2652</v>
      </c>
      <c r="DF64" s="188"/>
      <c r="DG64" s="188"/>
      <c r="DH64" s="177" t="s">
        <v>313</v>
      </c>
      <c r="DI64" s="183" t="s">
        <v>2813</v>
      </c>
      <c r="DJ64" s="183" t="s">
        <v>3009</v>
      </c>
      <c r="DK64" s="188"/>
      <c r="DL64" s="41"/>
    </row>
    <row r="65" spans="44:116" ht="15" hidden="1" customHeight="1">
      <c r="AR65" s="177" t="str">
        <f t="shared" si="0"/>
        <v>Chontla</v>
      </c>
      <c r="AS65" s="177" t="str">
        <f t="shared" si="1"/>
        <v>30063</v>
      </c>
      <c r="AT65" s="6"/>
      <c r="AU65" s="6"/>
      <c r="AV65" s="177">
        <v>62</v>
      </c>
      <c r="AW65" s="188"/>
      <c r="AX65" s="188"/>
      <c r="AY65" s="188"/>
      <c r="AZ65" s="188"/>
      <c r="BA65" s="188"/>
      <c r="BB65" s="188"/>
      <c r="BC65" t="s">
        <v>3246</v>
      </c>
      <c r="BD65" t="s">
        <v>3370</v>
      </c>
      <c r="BE65" s="188"/>
      <c r="BF65" s="188"/>
      <c r="BG65" s="188"/>
      <c r="BH65" t="s">
        <v>3538</v>
      </c>
      <c r="BI65" t="s">
        <v>3619</v>
      </c>
      <c r="BJ65" t="s">
        <v>3703</v>
      </c>
      <c r="BK65" t="s">
        <v>3828</v>
      </c>
      <c r="BL65" t="s">
        <v>3953</v>
      </c>
      <c r="BM65" s="188"/>
      <c r="BN65" s="188"/>
      <c r="BO65" s="188"/>
      <c r="BP65" t="s">
        <v>4173</v>
      </c>
      <c r="BQ65" t="s">
        <v>4743</v>
      </c>
      <c r="BR65" s="188"/>
      <c r="BS65" s="188"/>
      <c r="BT65" s="188"/>
      <c r="BU65" s="188"/>
      <c r="BV65" t="s">
        <v>5065</v>
      </c>
      <c r="BW65" s="188"/>
      <c r="BX65" s="188"/>
      <c r="BY65" s="188"/>
      <c r="BZ65" t="s">
        <v>5257</v>
      </c>
      <c r="CA65" t="s">
        <v>5469</v>
      </c>
      <c r="CB65" s="188"/>
      <c r="CC65" s="188"/>
      <c r="CD65" s="188"/>
      <c r="CE65" s="188"/>
      <c r="CF65" s="188"/>
      <c r="CG65" s="188"/>
      <c r="CH65" s="188"/>
      <c r="CI65" s="188"/>
      <c r="CJ65" s="188"/>
      <c r="CK65" s="188"/>
      <c r="CL65" s="183" t="s">
        <v>930</v>
      </c>
      <c r="CM65" s="183" t="s">
        <v>1044</v>
      </c>
      <c r="CN65" s="188"/>
      <c r="CO65" s="188"/>
      <c r="CP65" s="188"/>
      <c r="CQ65" s="183" t="s">
        <v>1201</v>
      </c>
      <c r="CR65" s="183" t="s">
        <v>1280</v>
      </c>
      <c r="CS65" s="183" t="s">
        <v>1361</v>
      </c>
      <c r="CT65" s="183" t="s">
        <v>1481</v>
      </c>
      <c r="CU65" s="183" t="s">
        <v>1595</v>
      </c>
      <c r="CV65" s="188"/>
      <c r="CW65" s="188"/>
      <c r="CX65" s="188"/>
      <c r="CY65" s="183" t="s">
        <v>1799</v>
      </c>
      <c r="CZ65" s="183" t="s">
        <v>2361</v>
      </c>
      <c r="DA65" s="188"/>
      <c r="DB65" s="188"/>
      <c r="DC65" s="188"/>
      <c r="DD65" s="188"/>
      <c r="DE65" s="183" t="s">
        <v>2653</v>
      </c>
      <c r="DF65" s="188"/>
      <c r="DG65" s="188"/>
      <c r="DH65" s="188"/>
      <c r="DI65" s="183" t="s">
        <v>2814</v>
      </c>
      <c r="DJ65" s="183" t="s">
        <v>3010</v>
      </c>
      <c r="DK65" s="188"/>
      <c r="DL65" s="41"/>
    </row>
    <row r="66" spans="44:116" ht="15" hidden="1" customHeight="1">
      <c r="AR66" s="177" t="str">
        <f t="shared" si="0"/>
        <v>Chumatlán</v>
      </c>
      <c r="AS66" s="177" t="str">
        <f t="shared" si="1"/>
        <v>30064</v>
      </c>
      <c r="AT66" s="6"/>
      <c r="AU66" s="6"/>
      <c r="AV66" s="177">
        <v>63</v>
      </c>
      <c r="AW66" s="188"/>
      <c r="AX66" s="188"/>
      <c r="AY66" s="188"/>
      <c r="AZ66" s="188"/>
      <c r="BA66" s="188"/>
      <c r="BB66" s="188"/>
      <c r="BC66" t="s">
        <v>3247</v>
      </c>
      <c r="BD66" t="s">
        <v>3371</v>
      </c>
      <c r="BE66" s="188"/>
      <c r="BF66" s="188"/>
      <c r="BG66" s="188"/>
      <c r="BH66" t="s">
        <v>3539</v>
      </c>
      <c r="BI66" t="s">
        <v>3620</v>
      </c>
      <c r="BJ66" t="s">
        <v>3704</v>
      </c>
      <c r="BK66" t="s">
        <v>3829</v>
      </c>
      <c r="BL66" t="s">
        <v>3954</v>
      </c>
      <c r="BM66" s="188"/>
      <c r="BN66" s="188"/>
      <c r="BO66" s="188"/>
      <c r="BP66" t="s">
        <v>4174</v>
      </c>
      <c r="BQ66" t="s">
        <v>4744</v>
      </c>
      <c r="BR66" s="188"/>
      <c r="BS66" s="188"/>
      <c r="BT66" s="188"/>
      <c r="BU66" s="188"/>
      <c r="BV66" t="s">
        <v>5066</v>
      </c>
      <c r="BW66" s="188"/>
      <c r="BX66" s="188"/>
      <c r="BY66" s="188"/>
      <c r="BZ66" t="s">
        <v>5258</v>
      </c>
      <c r="CA66" t="s">
        <v>5470</v>
      </c>
      <c r="CB66" s="188"/>
      <c r="CC66" s="188"/>
      <c r="CD66" s="188"/>
      <c r="CE66" s="188"/>
      <c r="CF66" s="188"/>
      <c r="CG66" s="188"/>
      <c r="CH66" s="188"/>
      <c r="CI66" s="188"/>
      <c r="CJ66" s="188"/>
      <c r="CK66" s="188"/>
      <c r="CL66" s="183" t="s">
        <v>931</v>
      </c>
      <c r="CM66" s="183" t="s">
        <v>1045</v>
      </c>
      <c r="CN66" s="188"/>
      <c r="CO66" s="188"/>
      <c r="CP66" s="188"/>
      <c r="CQ66" s="183" t="s">
        <v>1202</v>
      </c>
      <c r="CR66" s="183" t="s">
        <v>1281</v>
      </c>
      <c r="CS66" s="183" t="s">
        <v>1362</v>
      </c>
      <c r="CT66" s="183" t="s">
        <v>1482</v>
      </c>
      <c r="CU66" s="183" t="s">
        <v>1596</v>
      </c>
      <c r="CV66" s="188"/>
      <c r="CW66" s="188"/>
      <c r="CX66" s="188"/>
      <c r="CY66" s="183" t="s">
        <v>1800</v>
      </c>
      <c r="CZ66" s="183" t="s">
        <v>2362</v>
      </c>
      <c r="DA66" s="188"/>
      <c r="DB66" s="188"/>
      <c r="DC66" s="188"/>
      <c r="DD66" s="188"/>
      <c r="DE66" s="183" t="s">
        <v>2654</v>
      </c>
      <c r="DF66" s="188"/>
      <c r="DG66" s="188"/>
      <c r="DH66" s="188"/>
      <c r="DI66" s="183" t="s">
        <v>2815</v>
      </c>
      <c r="DJ66" s="183" t="s">
        <v>3011</v>
      </c>
      <c r="DK66" s="188"/>
      <c r="DL66" s="41"/>
    </row>
    <row r="67" spans="44:116" ht="15" hidden="1" customHeight="1">
      <c r="AR67" s="177" t="str">
        <f t="shared" si="0"/>
        <v>Emiliano Zapata</v>
      </c>
      <c r="AS67" s="177" t="str">
        <f t="shared" si="1"/>
        <v>30065</v>
      </c>
      <c r="AT67" s="6"/>
      <c r="AU67" s="6"/>
      <c r="AV67" s="177">
        <v>64</v>
      </c>
      <c r="AW67" s="188"/>
      <c r="AX67" s="188"/>
      <c r="AY67" s="188"/>
      <c r="AZ67" s="188"/>
      <c r="BA67" s="188"/>
      <c r="BB67" s="188"/>
      <c r="BC67" t="s">
        <v>3248</v>
      </c>
      <c r="BD67" t="s">
        <v>3372</v>
      </c>
      <c r="BE67" s="188"/>
      <c r="BF67" s="188"/>
      <c r="BG67" s="188"/>
      <c r="BH67" t="s">
        <v>3540</v>
      </c>
      <c r="BI67" t="s">
        <v>3621</v>
      </c>
      <c r="BJ67" t="s">
        <v>3705</v>
      </c>
      <c r="BK67" t="s">
        <v>3830</v>
      </c>
      <c r="BL67" t="s">
        <v>3955</v>
      </c>
      <c r="BM67" s="188"/>
      <c r="BN67" s="188"/>
      <c r="BO67" s="188"/>
      <c r="BP67" t="s">
        <v>4175</v>
      </c>
      <c r="BQ67" t="s">
        <v>4745</v>
      </c>
      <c r="BR67" s="188"/>
      <c r="BS67" s="188"/>
      <c r="BT67" s="188"/>
      <c r="BU67" s="188"/>
      <c r="BV67" t="s">
        <v>5067</v>
      </c>
      <c r="BW67" s="188"/>
      <c r="BX67" s="188"/>
      <c r="BY67" s="188"/>
      <c r="BZ67" t="s">
        <v>5259</v>
      </c>
      <c r="CA67" t="s">
        <v>5471</v>
      </c>
      <c r="CB67" s="188"/>
      <c r="CC67" s="188"/>
      <c r="CD67" s="188"/>
      <c r="CE67" s="188"/>
      <c r="CF67" s="188"/>
      <c r="CG67" s="188"/>
      <c r="CH67" s="188"/>
      <c r="CI67" s="188"/>
      <c r="CJ67" s="188"/>
      <c r="CK67" s="188"/>
      <c r="CL67" s="183" t="s">
        <v>932</v>
      </c>
      <c r="CM67" s="183" t="s">
        <v>1046</v>
      </c>
      <c r="CN67" s="188"/>
      <c r="CO67" s="188"/>
      <c r="CP67" s="188"/>
      <c r="CQ67" s="183" t="s">
        <v>1203</v>
      </c>
      <c r="CR67" s="183" t="s">
        <v>1282</v>
      </c>
      <c r="CS67" s="183" t="s">
        <v>1363</v>
      </c>
      <c r="CT67" s="183" t="s">
        <v>1078</v>
      </c>
      <c r="CU67" s="183" t="s">
        <v>1597</v>
      </c>
      <c r="CV67" s="188"/>
      <c r="CW67" s="188"/>
      <c r="CX67" s="188"/>
      <c r="CY67" s="183" t="s">
        <v>1801</v>
      </c>
      <c r="CZ67" s="183" t="s">
        <v>2363</v>
      </c>
      <c r="DA67" s="188"/>
      <c r="DB67" s="188"/>
      <c r="DC67" s="188"/>
      <c r="DD67" s="188"/>
      <c r="DE67" s="183" t="s">
        <v>2655</v>
      </c>
      <c r="DF67" s="188"/>
      <c r="DG67" s="188"/>
      <c r="DH67" s="188"/>
      <c r="DI67" s="183" t="s">
        <v>2816</v>
      </c>
      <c r="DJ67" s="183" t="s">
        <v>3012</v>
      </c>
      <c r="DK67" s="188"/>
      <c r="DL67" s="41"/>
    </row>
    <row r="68" spans="44:116" ht="15" hidden="1" customHeight="1">
      <c r="AR68" s="177" t="str">
        <f t="shared" ref="AR68:AR131" si="4">IFERROR(IF(HLOOKUP($N$10,$CF$2:$DK$580,$AV71,FALSE)="","",HLOOKUP($N$10,$CF$2:$DK$580,$AV71,FALSE)),"")</f>
        <v>Espinal</v>
      </c>
      <c r="AS68" s="177" t="str">
        <f t="shared" ref="AS68:AS131" si="5">IFERROR(IF(AR68="","",HLOOKUP($N$10,$AW$2:$CB$574,AV71,FALSE)),"")</f>
        <v>30066</v>
      </c>
      <c r="AT68" s="6"/>
      <c r="AU68" s="6"/>
      <c r="AV68" s="177">
        <v>65</v>
      </c>
      <c r="AW68" s="188"/>
      <c r="AX68" s="188"/>
      <c r="AY68" s="188"/>
      <c r="AZ68" s="188"/>
      <c r="BA68" s="188"/>
      <c r="BB68" s="188"/>
      <c r="BC68" t="s">
        <v>3249</v>
      </c>
      <c r="BD68" t="s">
        <v>3373</v>
      </c>
      <c r="BE68" s="188"/>
      <c r="BF68" s="188"/>
      <c r="BG68" s="188"/>
      <c r="BH68" t="s">
        <v>3541</v>
      </c>
      <c r="BI68" t="s">
        <v>3622</v>
      </c>
      <c r="BJ68" t="s">
        <v>3706</v>
      </c>
      <c r="BK68" t="s">
        <v>3831</v>
      </c>
      <c r="BL68" t="s">
        <v>3956</v>
      </c>
      <c r="BM68" s="188"/>
      <c r="BN68" s="188"/>
      <c r="BO68" s="188"/>
      <c r="BP68" t="s">
        <v>4176</v>
      </c>
      <c r="BQ68" t="s">
        <v>4746</v>
      </c>
      <c r="BR68" s="188"/>
      <c r="BS68" s="188"/>
      <c r="BT68" s="188"/>
      <c r="BU68" s="188"/>
      <c r="BV68" t="s">
        <v>5068</v>
      </c>
      <c r="BW68" s="188"/>
      <c r="BX68" s="188"/>
      <c r="BY68" s="188"/>
      <c r="BZ68" t="s">
        <v>5260</v>
      </c>
      <c r="CA68" t="s">
        <v>5472</v>
      </c>
      <c r="CB68" s="188"/>
      <c r="CC68" s="188"/>
      <c r="CD68" s="188"/>
      <c r="CE68" s="188"/>
      <c r="CF68" s="188"/>
      <c r="CG68" s="188"/>
      <c r="CH68" s="188"/>
      <c r="CI68" s="188"/>
      <c r="CJ68" s="188"/>
      <c r="CK68" s="188"/>
      <c r="CL68" s="183" t="s">
        <v>933</v>
      </c>
      <c r="CM68" s="183" t="s">
        <v>1047</v>
      </c>
      <c r="CN68" s="188"/>
      <c r="CO68" s="188"/>
      <c r="CP68" s="188"/>
      <c r="CQ68" s="183" t="s">
        <v>1204</v>
      </c>
      <c r="CR68" s="183" t="s">
        <v>1283</v>
      </c>
      <c r="CS68" s="183" t="s">
        <v>1364</v>
      </c>
      <c r="CT68" s="183" t="s">
        <v>1483</v>
      </c>
      <c r="CU68" s="183" t="s">
        <v>1598</v>
      </c>
      <c r="CV68" s="188"/>
      <c r="CW68" s="188"/>
      <c r="CX68" s="188"/>
      <c r="CY68" s="183" t="s">
        <v>1802</v>
      </c>
      <c r="CZ68" s="183" t="s">
        <v>2364</v>
      </c>
      <c r="DA68" s="188"/>
      <c r="DB68" s="188"/>
      <c r="DC68" s="188"/>
      <c r="DD68" s="188"/>
      <c r="DE68" s="183" t="s">
        <v>2656</v>
      </c>
      <c r="DF68" s="188"/>
      <c r="DG68" s="188"/>
      <c r="DH68" s="188"/>
      <c r="DI68" s="183" t="s">
        <v>990</v>
      </c>
      <c r="DJ68" s="183" t="s">
        <v>808</v>
      </c>
      <c r="DK68" s="188"/>
      <c r="DL68" s="41"/>
    </row>
    <row r="69" spans="44:116" ht="15" hidden="1" customHeight="1">
      <c r="AR69" s="177" t="str">
        <f t="shared" si="4"/>
        <v>Filomeno Mata</v>
      </c>
      <c r="AS69" s="177" t="str">
        <f t="shared" si="5"/>
        <v>30067</v>
      </c>
      <c r="AT69" s="6"/>
      <c r="AU69" s="6"/>
      <c r="AV69" s="177">
        <v>66</v>
      </c>
      <c r="AW69" s="188"/>
      <c r="AX69" s="188"/>
      <c r="AY69" s="188"/>
      <c r="AZ69" s="188"/>
      <c r="BA69" s="188"/>
      <c r="BB69" s="188"/>
      <c r="BC69" t="s">
        <v>3250</v>
      </c>
      <c r="BD69" t="s">
        <v>3374</v>
      </c>
      <c r="BE69" s="188"/>
      <c r="BF69" s="188"/>
      <c r="BG69" s="188"/>
      <c r="BH69" t="s">
        <v>3542</v>
      </c>
      <c r="BI69" t="s">
        <v>3623</v>
      </c>
      <c r="BJ69" t="s">
        <v>3707</v>
      </c>
      <c r="BK69" t="s">
        <v>3832</v>
      </c>
      <c r="BL69" t="s">
        <v>3957</v>
      </c>
      <c r="BM69" s="188"/>
      <c r="BN69" s="188"/>
      <c r="BO69" s="188"/>
      <c r="BP69" t="s">
        <v>4177</v>
      </c>
      <c r="BQ69" t="s">
        <v>4747</v>
      </c>
      <c r="BR69" s="188"/>
      <c r="BS69" s="188"/>
      <c r="BT69" s="188"/>
      <c r="BU69" s="188"/>
      <c r="BV69" t="s">
        <v>5069</v>
      </c>
      <c r="BW69" s="188"/>
      <c r="BX69" s="188"/>
      <c r="BY69" s="188"/>
      <c r="BZ69" t="s">
        <v>5261</v>
      </c>
      <c r="CA69" t="s">
        <v>5473</v>
      </c>
      <c r="CB69" s="188"/>
      <c r="CC69" s="188"/>
      <c r="CD69" s="188"/>
      <c r="CE69" s="188"/>
      <c r="CF69" s="188"/>
      <c r="CG69" s="188"/>
      <c r="CH69" s="188"/>
      <c r="CI69" s="188"/>
      <c r="CJ69" s="188"/>
      <c r="CK69" s="188"/>
      <c r="CL69" s="183" t="s">
        <v>934</v>
      </c>
      <c r="CM69" s="183" t="s">
        <v>1048</v>
      </c>
      <c r="CN69" s="188"/>
      <c r="CO69" s="188"/>
      <c r="CP69" s="188"/>
      <c r="CQ69" s="183" t="s">
        <v>1205</v>
      </c>
      <c r="CR69" s="183" t="s">
        <v>1284</v>
      </c>
      <c r="CS69" s="183" t="s">
        <v>1365</v>
      </c>
      <c r="CT69" s="183" t="s">
        <v>1484</v>
      </c>
      <c r="CU69" s="183" t="s">
        <v>1599</v>
      </c>
      <c r="CV69" s="188"/>
      <c r="CW69" s="188"/>
      <c r="CX69" s="188"/>
      <c r="CY69" s="183" t="s">
        <v>1803</v>
      </c>
      <c r="CZ69" s="183" t="s">
        <v>1016</v>
      </c>
      <c r="DA69" s="188"/>
      <c r="DB69" s="188"/>
      <c r="DC69" s="188"/>
      <c r="DD69" s="188"/>
      <c r="DE69" s="183" t="s">
        <v>2657</v>
      </c>
      <c r="DF69" s="188"/>
      <c r="DG69" s="188"/>
      <c r="DH69" s="188"/>
      <c r="DI69" s="183" t="s">
        <v>2817</v>
      </c>
      <c r="DJ69" s="183" t="s">
        <v>3013</v>
      </c>
      <c r="DK69" s="188"/>
      <c r="DL69" s="41"/>
    </row>
    <row r="70" spans="44:116" ht="15" hidden="1" customHeight="1">
      <c r="AR70" s="177" t="str">
        <f t="shared" si="4"/>
        <v>Fortín</v>
      </c>
      <c r="AS70" s="177" t="str">
        <f t="shared" si="5"/>
        <v>30068</v>
      </c>
      <c r="AT70" s="6"/>
      <c r="AU70" s="6"/>
      <c r="AV70" s="177">
        <v>67</v>
      </c>
      <c r="AW70" s="188"/>
      <c r="AX70" s="188"/>
      <c r="AY70" s="188"/>
      <c r="AZ70" s="188"/>
      <c r="BA70" s="188"/>
      <c r="BB70" s="188"/>
      <c r="BC70" t="s">
        <v>3251</v>
      </c>
      <c r="BD70" t="s">
        <v>3375</v>
      </c>
      <c r="BE70" s="188"/>
      <c r="BF70" s="188"/>
      <c r="BG70" s="188"/>
      <c r="BH70" t="s">
        <v>3543</v>
      </c>
      <c r="BI70" t="s">
        <v>3624</v>
      </c>
      <c r="BJ70" t="s">
        <v>3708</v>
      </c>
      <c r="BK70" t="s">
        <v>3833</v>
      </c>
      <c r="BL70" t="s">
        <v>3958</v>
      </c>
      <c r="BM70" s="188"/>
      <c r="BN70" s="188"/>
      <c r="BO70" s="188"/>
      <c r="BP70" t="s">
        <v>4178</v>
      </c>
      <c r="BQ70" t="s">
        <v>4748</v>
      </c>
      <c r="BR70" s="188"/>
      <c r="BS70" s="188"/>
      <c r="BT70" s="188"/>
      <c r="BU70" s="188"/>
      <c r="BV70" t="s">
        <v>5070</v>
      </c>
      <c r="BW70" s="188"/>
      <c r="BX70" s="188"/>
      <c r="BY70" s="188"/>
      <c r="BZ70" t="s">
        <v>5262</v>
      </c>
      <c r="CA70" t="s">
        <v>5474</v>
      </c>
      <c r="CB70" s="188"/>
      <c r="CC70" s="188"/>
      <c r="CD70" s="188"/>
      <c r="CE70" s="188"/>
      <c r="CF70" s="188"/>
      <c r="CG70" s="188"/>
      <c r="CH70" s="188"/>
      <c r="CI70" s="188"/>
      <c r="CJ70" s="188"/>
      <c r="CK70" s="188"/>
      <c r="CL70" s="183" t="s">
        <v>935</v>
      </c>
      <c r="CM70" s="183" t="s">
        <v>1049</v>
      </c>
      <c r="CN70" s="188"/>
      <c r="CO70" s="188"/>
      <c r="CP70" s="188"/>
      <c r="CQ70" s="183" t="s">
        <v>1206</v>
      </c>
      <c r="CR70" s="183" t="s">
        <v>1285</v>
      </c>
      <c r="CS70" s="183" t="s">
        <v>1366</v>
      </c>
      <c r="CT70" s="183" t="s">
        <v>1485</v>
      </c>
      <c r="CU70" s="183" t="s">
        <v>1600</v>
      </c>
      <c r="CV70" s="188"/>
      <c r="CW70" s="188"/>
      <c r="CX70" s="188"/>
      <c r="CY70" s="183" t="s">
        <v>1804</v>
      </c>
      <c r="CZ70" s="183" t="s">
        <v>1070</v>
      </c>
      <c r="DA70" s="188"/>
      <c r="DB70" s="188"/>
      <c r="DC70" s="188"/>
      <c r="DD70" s="188"/>
      <c r="DE70" s="183" t="s">
        <v>1412</v>
      </c>
      <c r="DF70" s="188"/>
      <c r="DG70" s="188"/>
      <c r="DH70" s="188"/>
      <c r="DI70" s="183" t="s">
        <v>2818</v>
      </c>
      <c r="DJ70" s="183" t="s">
        <v>3014</v>
      </c>
      <c r="DK70" s="188"/>
      <c r="DL70" s="41"/>
    </row>
    <row r="71" spans="44:116" ht="15" hidden="1" customHeight="1">
      <c r="AR71" s="177" t="str">
        <f t="shared" si="4"/>
        <v>Gutiérrez Zamora</v>
      </c>
      <c r="AS71" s="177" t="str">
        <f t="shared" si="5"/>
        <v>30069</v>
      </c>
      <c r="AT71" s="6"/>
      <c r="AU71" s="6"/>
      <c r="AV71" s="177">
        <v>68</v>
      </c>
      <c r="AW71" s="188"/>
      <c r="AX71" s="188"/>
      <c r="AY71" s="188"/>
      <c r="AZ71" s="188"/>
      <c r="BA71" s="188"/>
      <c r="BB71" s="188"/>
      <c r="BC71" t="s">
        <v>3252</v>
      </c>
      <c r="BD71" s="190" t="s">
        <v>5615</v>
      </c>
      <c r="BE71" s="188"/>
      <c r="BF71" s="188"/>
      <c r="BG71" s="188"/>
      <c r="BH71" t="s">
        <v>3544</v>
      </c>
      <c r="BI71" t="s">
        <v>3625</v>
      </c>
      <c r="BJ71" t="s">
        <v>3709</v>
      </c>
      <c r="BK71" t="s">
        <v>3834</v>
      </c>
      <c r="BL71" t="s">
        <v>3959</v>
      </c>
      <c r="BM71" s="188"/>
      <c r="BN71" s="188"/>
      <c r="BO71" s="188"/>
      <c r="BP71" t="s">
        <v>4179</v>
      </c>
      <c r="BQ71" t="s">
        <v>4749</v>
      </c>
      <c r="BR71" s="188"/>
      <c r="BS71" s="188"/>
      <c r="BT71" s="188"/>
      <c r="BU71" s="188"/>
      <c r="BV71" t="s">
        <v>5071</v>
      </c>
      <c r="BW71" s="188"/>
      <c r="BX71" s="188"/>
      <c r="BY71" s="188"/>
      <c r="BZ71" t="s">
        <v>5263</v>
      </c>
      <c r="CA71" t="s">
        <v>5475</v>
      </c>
      <c r="CB71" s="188"/>
      <c r="CC71" s="188"/>
      <c r="CD71" s="188"/>
      <c r="CE71" s="188"/>
      <c r="CF71" s="188"/>
      <c r="CG71" s="188"/>
      <c r="CH71" s="188"/>
      <c r="CI71" s="188"/>
      <c r="CJ71" s="188"/>
      <c r="CK71" s="188"/>
      <c r="CL71" s="183" t="s">
        <v>936</v>
      </c>
      <c r="CM71" s="177" t="s">
        <v>313</v>
      </c>
      <c r="CN71" s="188"/>
      <c r="CO71" s="188"/>
      <c r="CP71" s="188"/>
      <c r="CQ71" s="183" t="s">
        <v>1207</v>
      </c>
      <c r="CR71" s="183" t="s">
        <v>1286</v>
      </c>
      <c r="CS71" s="183" t="s">
        <v>1367</v>
      </c>
      <c r="CT71" s="183" t="s">
        <v>1486</v>
      </c>
      <c r="CU71" s="183" t="s">
        <v>1601</v>
      </c>
      <c r="CV71" s="188"/>
      <c r="CW71" s="188"/>
      <c r="CX71" s="188"/>
      <c r="CY71" s="183" t="s">
        <v>1805</v>
      </c>
      <c r="CZ71" s="183" t="s">
        <v>2365</v>
      </c>
      <c r="DA71" s="188"/>
      <c r="DB71" s="188"/>
      <c r="DC71" s="188"/>
      <c r="DD71" s="188"/>
      <c r="DE71" s="183" t="s">
        <v>2658</v>
      </c>
      <c r="DF71" s="188"/>
      <c r="DG71" s="188"/>
      <c r="DH71" s="188"/>
      <c r="DI71" s="183" t="s">
        <v>2819</v>
      </c>
      <c r="DJ71" s="183" t="s">
        <v>3015</v>
      </c>
      <c r="DK71" s="188"/>
      <c r="DL71" s="41"/>
    </row>
    <row r="72" spans="44:116" ht="15" hidden="1" customHeight="1">
      <c r="AR72" s="177" t="str">
        <f t="shared" si="4"/>
        <v>Hidalgotitlán</v>
      </c>
      <c r="AS72" s="177" t="str">
        <f t="shared" si="5"/>
        <v>30070</v>
      </c>
      <c r="AT72" s="6"/>
      <c r="AU72" s="6"/>
      <c r="AV72" s="177">
        <v>69</v>
      </c>
      <c r="AW72" s="188"/>
      <c r="AX72" s="188"/>
      <c r="AY72" s="188"/>
      <c r="AZ72" s="188"/>
      <c r="BA72" s="188"/>
      <c r="BB72" s="188"/>
      <c r="BC72" t="s">
        <v>3253</v>
      </c>
      <c r="BD72" s="188"/>
      <c r="BE72" s="188"/>
      <c r="BF72" s="188"/>
      <c r="BG72" s="188"/>
      <c r="BH72" t="s">
        <v>3545</v>
      </c>
      <c r="BI72" t="s">
        <v>3626</v>
      </c>
      <c r="BJ72" t="s">
        <v>3710</v>
      </c>
      <c r="BK72" t="s">
        <v>3835</v>
      </c>
      <c r="BL72" t="s">
        <v>3960</v>
      </c>
      <c r="BM72" s="188"/>
      <c r="BN72" s="188"/>
      <c r="BO72" s="188"/>
      <c r="BP72" t="s">
        <v>4180</v>
      </c>
      <c r="BQ72" t="s">
        <v>4750</v>
      </c>
      <c r="BR72" s="188"/>
      <c r="BS72" s="188"/>
      <c r="BT72" s="188"/>
      <c r="BU72" s="188"/>
      <c r="BV72" t="s">
        <v>5072</v>
      </c>
      <c r="BW72" s="188"/>
      <c r="BX72" s="188"/>
      <c r="BY72" s="188"/>
      <c r="BZ72" t="s">
        <v>5264</v>
      </c>
      <c r="CA72" t="s">
        <v>5476</v>
      </c>
      <c r="CB72" s="188"/>
      <c r="CC72" s="188"/>
      <c r="CD72" s="188"/>
      <c r="CE72" s="188"/>
      <c r="CF72" s="188"/>
      <c r="CG72" s="188"/>
      <c r="CH72" s="188"/>
      <c r="CI72" s="188"/>
      <c r="CJ72" s="188"/>
      <c r="CK72" s="188"/>
      <c r="CL72" s="183" t="s">
        <v>937</v>
      </c>
      <c r="CM72" s="188"/>
      <c r="CN72" s="188"/>
      <c r="CO72" s="188"/>
      <c r="CP72" s="188"/>
      <c r="CQ72" s="183" t="s">
        <v>1208</v>
      </c>
      <c r="CR72" s="183" t="s">
        <v>1287</v>
      </c>
      <c r="CS72" s="183" t="s">
        <v>1368</v>
      </c>
      <c r="CT72" s="183" t="s">
        <v>1487</v>
      </c>
      <c r="CU72" s="183" t="s">
        <v>1602</v>
      </c>
      <c r="CV72" s="188"/>
      <c r="CW72" s="188"/>
      <c r="CX72" s="188"/>
      <c r="CY72" s="183" t="s">
        <v>1806</v>
      </c>
      <c r="CZ72" s="183" t="s">
        <v>2366</v>
      </c>
      <c r="DA72" s="188"/>
      <c r="DB72" s="188"/>
      <c r="DC72" s="188"/>
      <c r="DD72" s="188"/>
      <c r="DE72" s="183" t="s">
        <v>2659</v>
      </c>
      <c r="DF72" s="188"/>
      <c r="DG72" s="188"/>
      <c r="DH72" s="188"/>
      <c r="DI72" s="183" t="s">
        <v>2820</v>
      </c>
      <c r="DJ72" s="183" t="s">
        <v>3016</v>
      </c>
      <c r="DK72" s="188"/>
      <c r="DL72" s="41"/>
    </row>
    <row r="73" spans="44:116" ht="15" hidden="1" customHeight="1">
      <c r="AR73" s="177" t="str">
        <f t="shared" si="4"/>
        <v>Huatusco</v>
      </c>
      <c r="AS73" s="177" t="str">
        <f t="shared" si="5"/>
        <v>30071</v>
      </c>
      <c r="AT73" s="6"/>
      <c r="AU73" s="6"/>
      <c r="AV73" s="177">
        <v>70</v>
      </c>
      <c r="AW73" s="188"/>
      <c r="AX73" s="188"/>
      <c r="AY73" s="188"/>
      <c r="AZ73" s="188"/>
      <c r="BA73" s="188"/>
      <c r="BB73" s="188"/>
      <c r="BC73" t="s">
        <v>3254</v>
      </c>
      <c r="BD73" s="188"/>
      <c r="BE73" s="188"/>
      <c r="BF73" s="188"/>
      <c r="BG73" s="188"/>
      <c r="BH73" t="s">
        <v>3546</v>
      </c>
      <c r="BI73" t="s">
        <v>3627</v>
      </c>
      <c r="BJ73" t="s">
        <v>3711</v>
      </c>
      <c r="BK73" t="s">
        <v>3836</v>
      </c>
      <c r="BL73" t="s">
        <v>3961</v>
      </c>
      <c r="BM73" s="188"/>
      <c r="BN73" s="188"/>
      <c r="BO73" s="188"/>
      <c r="BP73" t="s">
        <v>4181</v>
      </c>
      <c r="BQ73" t="s">
        <v>4751</v>
      </c>
      <c r="BR73" s="188"/>
      <c r="BS73" s="188"/>
      <c r="BT73" s="188"/>
      <c r="BU73" s="188"/>
      <c r="BV73" t="s">
        <v>5073</v>
      </c>
      <c r="BW73" s="188"/>
      <c r="BX73" s="188"/>
      <c r="BY73" s="188"/>
      <c r="BZ73" t="s">
        <v>5265</v>
      </c>
      <c r="CA73" t="s">
        <v>5477</v>
      </c>
      <c r="CB73" s="188"/>
      <c r="CC73" s="188"/>
      <c r="CD73" s="188"/>
      <c r="CE73" s="188"/>
      <c r="CF73" s="188"/>
      <c r="CG73" s="188"/>
      <c r="CH73" s="188"/>
      <c r="CI73" s="188"/>
      <c r="CJ73" s="188"/>
      <c r="CK73" s="188"/>
      <c r="CL73" s="183" t="s">
        <v>938</v>
      </c>
      <c r="CM73" s="188"/>
      <c r="CN73" s="188"/>
      <c r="CO73" s="188"/>
      <c r="CP73" s="188"/>
      <c r="CQ73" s="183" t="s">
        <v>1209</v>
      </c>
      <c r="CR73" s="183" t="s">
        <v>1288</v>
      </c>
      <c r="CS73" s="183" t="s">
        <v>1369</v>
      </c>
      <c r="CT73" s="183" t="s">
        <v>811</v>
      </c>
      <c r="CU73" s="183" t="s">
        <v>1603</v>
      </c>
      <c r="CV73" s="188"/>
      <c r="CW73" s="188"/>
      <c r="CX73" s="188"/>
      <c r="CY73" s="183" t="s">
        <v>1807</v>
      </c>
      <c r="CZ73" s="183" t="s">
        <v>2367</v>
      </c>
      <c r="DA73" s="188"/>
      <c r="DB73" s="188"/>
      <c r="DC73" s="188"/>
      <c r="DD73" s="188"/>
      <c r="DE73" s="183" t="s">
        <v>2660</v>
      </c>
      <c r="DF73" s="188"/>
      <c r="DG73" s="188"/>
      <c r="DH73" s="188"/>
      <c r="DI73" s="183" t="s">
        <v>2821</v>
      </c>
      <c r="DJ73" s="183" t="s">
        <v>3017</v>
      </c>
      <c r="DK73" s="188"/>
      <c r="DL73" s="41"/>
    </row>
    <row r="74" spans="44:116" ht="15" hidden="1" customHeight="1">
      <c r="AR74" s="177" t="str">
        <f t="shared" si="4"/>
        <v>Huayacocotla</v>
      </c>
      <c r="AS74" s="177" t="str">
        <f t="shared" si="5"/>
        <v>30072</v>
      </c>
      <c r="AT74" s="6"/>
      <c r="AU74" s="6"/>
      <c r="AV74" s="177">
        <v>71</v>
      </c>
      <c r="AW74" s="188"/>
      <c r="AX74" s="188"/>
      <c r="AY74" s="188"/>
      <c r="AZ74" s="188"/>
      <c r="BA74" s="188"/>
      <c r="BB74" s="188"/>
      <c r="BC74" t="s">
        <v>3255</v>
      </c>
      <c r="BD74" s="188"/>
      <c r="BE74" s="188"/>
      <c r="BF74" s="188"/>
      <c r="BG74" s="188"/>
      <c r="BH74" t="s">
        <v>3547</v>
      </c>
      <c r="BI74" t="s">
        <v>3628</v>
      </c>
      <c r="BJ74" t="s">
        <v>3712</v>
      </c>
      <c r="BK74" t="s">
        <v>3837</v>
      </c>
      <c r="BL74" t="s">
        <v>3962</v>
      </c>
      <c r="BM74" s="188"/>
      <c r="BN74" s="188"/>
      <c r="BO74" s="188"/>
      <c r="BP74" t="s">
        <v>4182</v>
      </c>
      <c r="BQ74" t="s">
        <v>4752</v>
      </c>
      <c r="BR74" s="188"/>
      <c r="BS74" s="188"/>
      <c r="BT74" s="188"/>
      <c r="BU74" s="188"/>
      <c r="BV74" t="s">
        <v>5074</v>
      </c>
      <c r="BW74" s="188"/>
      <c r="BX74" s="188"/>
      <c r="BY74" s="188"/>
      <c r="BZ74" t="s">
        <v>5266</v>
      </c>
      <c r="CA74" t="s">
        <v>5478</v>
      </c>
      <c r="CB74" s="188"/>
      <c r="CC74" s="188"/>
      <c r="CD74" s="188"/>
      <c r="CE74" s="188"/>
      <c r="CF74" s="188"/>
      <c r="CG74" s="188"/>
      <c r="CH74" s="188"/>
      <c r="CI74" s="188"/>
      <c r="CJ74" s="188"/>
      <c r="CK74" s="188"/>
      <c r="CL74" s="183" t="s">
        <v>939</v>
      </c>
      <c r="CM74" s="188"/>
      <c r="CN74" s="188"/>
      <c r="CO74" s="188"/>
      <c r="CP74" s="188"/>
      <c r="CQ74" s="183" t="s">
        <v>1210</v>
      </c>
      <c r="CR74" s="183" t="s">
        <v>1289</v>
      </c>
      <c r="CS74" s="183" t="s">
        <v>1370</v>
      </c>
      <c r="CT74" s="183" t="s">
        <v>1488</v>
      </c>
      <c r="CU74" s="183" t="s">
        <v>1604</v>
      </c>
      <c r="CV74" s="188"/>
      <c r="CW74" s="188"/>
      <c r="CX74" s="188"/>
      <c r="CY74" s="183" t="s">
        <v>1808</v>
      </c>
      <c r="CZ74" s="183" t="s">
        <v>2368</v>
      </c>
      <c r="DA74" s="188"/>
      <c r="DB74" s="188"/>
      <c r="DC74" s="188"/>
      <c r="DD74" s="188"/>
      <c r="DE74" s="183" t="s">
        <v>1062</v>
      </c>
      <c r="DF74" s="188"/>
      <c r="DG74" s="188"/>
      <c r="DH74" s="188"/>
      <c r="DI74" s="183" t="s">
        <v>2822</v>
      </c>
      <c r="DJ74" s="183" t="s">
        <v>3018</v>
      </c>
      <c r="DK74" s="188"/>
      <c r="DL74" s="41"/>
    </row>
    <row r="75" spans="44:116" ht="15" hidden="1" customHeight="1">
      <c r="AR75" s="177" t="str">
        <f t="shared" si="4"/>
        <v>Hueyapan de Ocampo</v>
      </c>
      <c r="AS75" s="177" t="str">
        <f t="shared" si="5"/>
        <v>30073</v>
      </c>
      <c r="AT75" s="6"/>
      <c r="AU75" s="6"/>
      <c r="AV75" s="177">
        <v>72</v>
      </c>
      <c r="AW75" s="188"/>
      <c r="AX75" s="188"/>
      <c r="AY75" s="188"/>
      <c r="AZ75" s="188"/>
      <c r="BA75" s="188"/>
      <c r="BB75" s="188"/>
      <c r="BC75" t="s">
        <v>3256</v>
      </c>
      <c r="BD75" s="188"/>
      <c r="BE75" s="188"/>
      <c r="BF75" s="188"/>
      <c r="BG75" s="188"/>
      <c r="BH75" t="s">
        <v>3548</v>
      </c>
      <c r="BI75" t="s">
        <v>3629</v>
      </c>
      <c r="BJ75" t="s">
        <v>3713</v>
      </c>
      <c r="BK75" t="s">
        <v>3838</v>
      </c>
      <c r="BL75" t="s">
        <v>3963</v>
      </c>
      <c r="BM75" s="188"/>
      <c r="BN75" s="188"/>
      <c r="BO75" s="188"/>
      <c r="BP75" t="s">
        <v>4183</v>
      </c>
      <c r="BQ75" t="s">
        <v>4753</v>
      </c>
      <c r="BR75" s="188"/>
      <c r="BS75" s="188"/>
      <c r="BT75" s="188"/>
      <c r="BU75" s="188"/>
      <c r="BV75" t="s">
        <v>5075</v>
      </c>
      <c r="BW75" s="188"/>
      <c r="BX75" s="188"/>
      <c r="BY75" s="188"/>
      <c r="BZ75" t="s">
        <v>5267</v>
      </c>
      <c r="CA75" t="s">
        <v>5479</v>
      </c>
      <c r="CB75" s="188"/>
      <c r="CC75" s="188"/>
      <c r="CD75" s="188"/>
      <c r="CE75" s="188"/>
      <c r="CF75" s="188"/>
      <c r="CG75" s="188"/>
      <c r="CH75" s="188"/>
      <c r="CI75" s="188"/>
      <c r="CJ75" s="188"/>
      <c r="CK75" s="188"/>
      <c r="CL75" s="183" t="s">
        <v>940</v>
      </c>
      <c r="CM75" s="188"/>
      <c r="CN75" s="188"/>
      <c r="CO75" s="188"/>
      <c r="CP75" s="188"/>
      <c r="CQ75" s="183" t="s">
        <v>1211</v>
      </c>
      <c r="CR75" s="183" t="s">
        <v>1290</v>
      </c>
      <c r="CS75" s="183" t="s">
        <v>1371</v>
      </c>
      <c r="CT75" s="183" t="s">
        <v>941</v>
      </c>
      <c r="CU75" s="183" t="s">
        <v>1605</v>
      </c>
      <c r="CV75" s="188"/>
      <c r="CW75" s="188"/>
      <c r="CX75" s="188"/>
      <c r="CY75" s="183" t="s">
        <v>1809</v>
      </c>
      <c r="CZ75" s="183" t="s">
        <v>1245</v>
      </c>
      <c r="DA75" s="188"/>
      <c r="DB75" s="188"/>
      <c r="DC75" s="188"/>
      <c r="DD75" s="188"/>
      <c r="DE75" s="183" t="s">
        <v>2661</v>
      </c>
      <c r="DF75" s="188"/>
      <c r="DG75" s="188"/>
      <c r="DH75" s="188"/>
      <c r="DI75" s="183" t="s">
        <v>2823</v>
      </c>
      <c r="DJ75" s="183" t="s">
        <v>764</v>
      </c>
      <c r="DK75" s="188"/>
      <c r="DL75" s="41"/>
    </row>
    <row r="76" spans="44:116" ht="15" hidden="1" customHeight="1">
      <c r="AR76" s="177" t="str">
        <f t="shared" si="4"/>
        <v>Huiloapan de Cuauhtémoc</v>
      </c>
      <c r="AS76" s="177" t="str">
        <f t="shared" si="5"/>
        <v>30074</v>
      </c>
      <c r="AT76" s="6"/>
      <c r="AU76" s="6"/>
      <c r="AV76" s="177">
        <v>73</v>
      </c>
      <c r="AW76" s="188"/>
      <c r="AX76" s="188"/>
      <c r="AY76" s="188"/>
      <c r="AZ76" s="188"/>
      <c r="BA76" s="188"/>
      <c r="BB76" s="188"/>
      <c r="BC76" t="s">
        <v>3257</v>
      </c>
      <c r="BD76" s="188"/>
      <c r="BE76" s="188"/>
      <c r="BF76" s="188"/>
      <c r="BG76" s="188"/>
      <c r="BH76" t="s">
        <v>3549</v>
      </c>
      <c r="BI76" t="s">
        <v>3630</v>
      </c>
      <c r="BJ76" t="s">
        <v>3714</v>
      </c>
      <c r="BK76" t="s">
        <v>3839</v>
      </c>
      <c r="BL76" t="s">
        <v>3964</v>
      </c>
      <c r="BM76" s="188"/>
      <c r="BN76" s="188"/>
      <c r="BO76" s="188"/>
      <c r="BP76" t="s">
        <v>4184</v>
      </c>
      <c r="BQ76" t="s">
        <v>4754</v>
      </c>
      <c r="BR76" s="188"/>
      <c r="BS76" s="188"/>
      <c r="BT76" s="188"/>
      <c r="BU76" s="188"/>
      <c r="BV76" s="188">
        <v>26099</v>
      </c>
      <c r="BW76" s="188"/>
      <c r="BX76" s="188"/>
      <c r="BY76" s="188"/>
      <c r="BZ76" t="s">
        <v>5268</v>
      </c>
      <c r="CA76" t="s">
        <v>5480</v>
      </c>
      <c r="CB76" s="188"/>
      <c r="CC76" s="188"/>
      <c r="CD76" s="188"/>
      <c r="CE76" s="188"/>
      <c r="CF76" s="188"/>
      <c r="CG76" s="188"/>
      <c r="CH76" s="188"/>
      <c r="CI76" s="188"/>
      <c r="CJ76" s="188"/>
      <c r="CK76" s="188"/>
      <c r="CL76" s="183" t="s">
        <v>941</v>
      </c>
      <c r="CM76" s="188"/>
      <c r="CN76" s="188"/>
      <c r="CO76" s="188"/>
      <c r="CP76" s="188"/>
      <c r="CQ76" s="183" t="s">
        <v>1212</v>
      </c>
      <c r="CR76" s="183" t="s">
        <v>1291</v>
      </c>
      <c r="CS76" s="183" t="s">
        <v>1372</v>
      </c>
      <c r="CT76" s="183" t="s">
        <v>1489</v>
      </c>
      <c r="CU76" s="183" t="s">
        <v>1606</v>
      </c>
      <c r="CV76" s="188"/>
      <c r="CW76" s="188"/>
      <c r="CX76" s="188"/>
      <c r="CY76" s="183" t="s">
        <v>1810</v>
      </c>
      <c r="CZ76" s="183" t="s">
        <v>2369</v>
      </c>
      <c r="DA76" s="188"/>
      <c r="DB76" s="188"/>
      <c r="DC76" s="188"/>
      <c r="DD76" s="188"/>
      <c r="DE76" s="177" t="s">
        <v>313</v>
      </c>
      <c r="DF76" s="188"/>
      <c r="DG76" s="188"/>
      <c r="DH76" s="188"/>
      <c r="DI76" s="183" t="s">
        <v>2824</v>
      </c>
      <c r="DJ76" s="183" t="s">
        <v>3019</v>
      </c>
      <c r="DK76" s="188"/>
      <c r="DL76" s="41"/>
    </row>
    <row r="77" spans="44:116" ht="15" hidden="1" customHeight="1">
      <c r="AR77" s="177" t="str">
        <f t="shared" si="4"/>
        <v>Ignacio de la Llave</v>
      </c>
      <c r="AS77" s="177" t="str">
        <f t="shared" si="5"/>
        <v>30075</v>
      </c>
      <c r="AT77" s="6"/>
      <c r="AU77" s="6"/>
      <c r="AV77" s="177">
        <v>74</v>
      </c>
      <c r="AW77" s="188"/>
      <c r="AX77" s="188"/>
      <c r="AY77" s="188"/>
      <c r="AZ77" s="188"/>
      <c r="BA77" s="188"/>
      <c r="BB77" s="188"/>
      <c r="BC77" t="s">
        <v>3258</v>
      </c>
      <c r="BD77" s="188"/>
      <c r="BE77" s="188"/>
      <c r="BF77" s="188"/>
      <c r="BG77" s="188"/>
      <c r="BH77" t="s">
        <v>3550</v>
      </c>
      <c r="BI77" t="s">
        <v>3631</v>
      </c>
      <c r="BJ77" t="s">
        <v>3715</v>
      </c>
      <c r="BK77" t="s">
        <v>3840</v>
      </c>
      <c r="BL77" t="s">
        <v>3965</v>
      </c>
      <c r="BM77" s="188"/>
      <c r="BN77" s="188"/>
      <c r="BO77" s="188"/>
      <c r="BP77" t="s">
        <v>4185</v>
      </c>
      <c r="BQ77" t="s">
        <v>4755</v>
      </c>
      <c r="BR77" s="188"/>
      <c r="BS77" s="188"/>
      <c r="BT77" s="188"/>
      <c r="BU77" s="188"/>
      <c r="BV77" s="188"/>
      <c r="BW77" s="188"/>
      <c r="BX77" s="188"/>
      <c r="BY77" s="188"/>
      <c r="BZ77" t="s">
        <v>5269</v>
      </c>
      <c r="CA77" t="s">
        <v>5481</v>
      </c>
      <c r="CB77" s="188"/>
      <c r="CC77" s="188"/>
      <c r="CD77" s="188"/>
      <c r="CE77" s="188"/>
      <c r="CF77" s="188"/>
      <c r="CG77" s="188"/>
      <c r="CH77" s="188"/>
      <c r="CI77" s="188"/>
      <c r="CJ77" s="188"/>
      <c r="CK77" s="188"/>
      <c r="CL77" s="183" t="s">
        <v>942</v>
      </c>
      <c r="CM77" s="188"/>
      <c r="CN77" s="188"/>
      <c r="CO77" s="188"/>
      <c r="CP77" s="188"/>
      <c r="CQ77" s="183" t="s">
        <v>1213</v>
      </c>
      <c r="CR77" s="183" t="s">
        <v>1292</v>
      </c>
      <c r="CS77" s="183" t="s">
        <v>1373</v>
      </c>
      <c r="CT77" s="183" t="s">
        <v>1490</v>
      </c>
      <c r="CU77" s="183" t="s">
        <v>1607</v>
      </c>
      <c r="CV77" s="188"/>
      <c r="CW77" s="188"/>
      <c r="CX77" s="188"/>
      <c r="CY77" s="183" t="s">
        <v>1811</v>
      </c>
      <c r="CZ77" s="183" t="s">
        <v>2370</v>
      </c>
      <c r="DA77" s="188"/>
      <c r="DB77" s="188"/>
      <c r="DC77" s="188"/>
      <c r="DD77" s="188"/>
      <c r="DE77" s="188"/>
      <c r="DF77" s="188"/>
      <c r="DG77" s="188"/>
      <c r="DH77" s="188"/>
      <c r="DI77" s="183" t="s">
        <v>2825</v>
      </c>
      <c r="DJ77" s="183" t="s">
        <v>3020</v>
      </c>
      <c r="DK77" s="188"/>
      <c r="DL77" s="41"/>
    </row>
    <row r="78" spans="44:116" ht="15" hidden="1" customHeight="1">
      <c r="AR78" s="177" t="str">
        <f t="shared" si="4"/>
        <v>Ilamatlán</v>
      </c>
      <c r="AS78" s="177" t="str">
        <f t="shared" si="5"/>
        <v>30076</v>
      </c>
      <c r="AT78" s="6"/>
      <c r="AU78" s="6"/>
      <c r="AV78" s="177">
        <v>75</v>
      </c>
      <c r="AW78" s="188"/>
      <c r="AX78" s="188"/>
      <c r="AY78" s="188"/>
      <c r="AZ78" s="188"/>
      <c r="BA78" s="188"/>
      <c r="BB78" s="188"/>
      <c r="BC78" t="s">
        <v>3259</v>
      </c>
      <c r="BD78" s="188"/>
      <c r="BE78" s="188"/>
      <c r="BF78" s="188"/>
      <c r="BG78" s="188"/>
      <c r="BH78" t="s">
        <v>3551</v>
      </c>
      <c r="BI78" t="s">
        <v>3632</v>
      </c>
      <c r="BJ78" t="s">
        <v>3716</v>
      </c>
      <c r="BK78" t="s">
        <v>3841</v>
      </c>
      <c r="BL78" t="s">
        <v>3966</v>
      </c>
      <c r="BM78" s="188"/>
      <c r="BN78" s="188"/>
      <c r="BO78" s="188"/>
      <c r="BP78" t="s">
        <v>4186</v>
      </c>
      <c r="BQ78" t="s">
        <v>4756</v>
      </c>
      <c r="BR78" s="188"/>
      <c r="BS78" s="188"/>
      <c r="BT78" s="188"/>
      <c r="BU78" s="188"/>
      <c r="BV78" s="188"/>
      <c r="BW78" s="188"/>
      <c r="BX78" s="188"/>
      <c r="BY78" s="188"/>
      <c r="BZ78" t="s">
        <v>5270</v>
      </c>
      <c r="CA78" t="s">
        <v>5482</v>
      </c>
      <c r="CB78" s="188"/>
      <c r="CC78" s="188"/>
      <c r="CD78" s="188"/>
      <c r="CE78" s="188"/>
      <c r="CF78" s="188"/>
      <c r="CG78" s="188"/>
      <c r="CH78" s="188"/>
      <c r="CI78" s="188"/>
      <c r="CJ78" s="188"/>
      <c r="CK78" s="188"/>
      <c r="CL78" s="183" t="s">
        <v>943</v>
      </c>
      <c r="CM78" s="188"/>
      <c r="CN78" s="188"/>
      <c r="CO78" s="188"/>
      <c r="CP78" s="188"/>
      <c r="CQ78" s="183" t="s">
        <v>1214</v>
      </c>
      <c r="CR78" s="183" t="s">
        <v>1293</v>
      </c>
      <c r="CS78" s="183" t="s">
        <v>1192</v>
      </c>
      <c r="CT78" s="183" t="s">
        <v>1491</v>
      </c>
      <c r="CU78" s="183" t="s">
        <v>1608</v>
      </c>
      <c r="CV78" s="188"/>
      <c r="CW78" s="188"/>
      <c r="CX78" s="188"/>
      <c r="CY78" s="183" t="s">
        <v>1812</v>
      </c>
      <c r="CZ78" s="183" t="s">
        <v>1677</v>
      </c>
      <c r="DA78" s="188"/>
      <c r="DB78" s="188"/>
      <c r="DC78" s="188"/>
      <c r="DD78" s="188"/>
      <c r="DE78" s="188"/>
      <c r="DF78" s="188"/>
      <c r="DG78" s="188"/>
      <c r="DH78" s="188"/>
      <c r="DI78" s="183" t="s">
        <v>2826</v>
      </c>
      <c r="DJ78" s="183" t="s">
        <v>3021</v>
      </c>
      <c r="DK78" s="188"/>
      <c r="DL78" s="41"/>
    </row>
    <row r="79" spans="44:116" ht="15" hidden="1" customHeight="1">
      <c r="AR79" s="177" t="str">
        <f t="shared" si="4"/>
        <v>Isla</v>
      </c>
      <c r="AS79" s="177" t="str">
        <f t="shared" si="5"/>
        <v>30077</v>
      </c>
      <c r="AT79" s="6"/>
      <c r="AU79" s="6"/>
      <c r="AV79" s="177">
        <v>76</v>
      </c>
      <c r="AW79" s="188"/>
      <c r="AX79" s="188"/>
      <c r="AY79" s="188"/>
      <c r="AZ79" s="188"/>
      <c r="BA79" s="188"/>
      <c r="BB79" s="188"/>
      <c r="BC79" t="s">
        <v>3260</v>
      </c>
      <c r="BD79" s="188"/>
      <c r="BE79" s="188"/>
      <c r="BF79" s="188"/>
      <c r="BG79" s="188"/>
      <c r="BH79" t="s">
        <v>3552</v>
      </c>
      <c r="BI79" t="s">
        <v>3633</v>
      </c>
      <c r="BJ79" t="s">
        <v>3717</v>
      </c>
      <c r="BK79" t="s">
        <v>3842</v>
      </c>
      <c r="BL79" t="s">
        <v>3967</v>
      </c>
      <c r="BM79" s="188"/>
      <c r="BN79" s="188"/>
      <c r="BO79" s="188"/>
      <c r="BP79" t="s">
        <v>4187</v>
      </c>
      <c r="BQ79" t="s">
        <v>4757</v>
      </c>
      <c r="BR79" s="188"/>
      <c r="BS79" s="188"/>
      <c r="BT79" s="188"/>
      <c r="BU79" s="188"/>
      <c r="BV79" s="188"/>
      <c r="BW79" s="188"/>
      <c r="BX79" s="188"/>
      <c r="BY79" s="188"/>
      <c r="BZ79" t="s">
        <v>5271</v>
      </c>
      <c r="CA79" t="s">
        <v>5483</v>
      </c>
      <c r="CB79" s="188"/>
      <c r="CC79" s="188"/>
      <c r="CD79" s="188"/>
      <c r="CE79" s="188"/>
      <c r="CF79" s="188"/>
      <c r="CG79" s="188"/>
      <c r="CH79" s="188"/>
      <c r="CI79" s="188"/>
      <c r="CJ79" s="188"/>
      <c r="CK79" s="188"/>
      <c r="CL79" s="183" t="s">
        <v>944</v>
      </c>
      <c r="CM79" s="188"/>
      <c r="CN79" s="188"/>
      <c r="CO79" s="188"/>
      <c r="CP79" s="188"/>
      <c r="CQ79" s="183" t="s">
        <v>1215</v>
      </c>
      <c r="CR79" s="183" t="s">
        <v>1294</v>
      </c>
      <c r="CS79" s="183" t="s">
        <v>1374</v>
      </c>
      <c r="CT79" s="183" t="s">
        <v>1492</v>
      </c>
      <c r="CU79" s="183" t="s">
        <v>1609</v>
      </c>
      <c r="CV79" s="188"/>
      <c r="CW79" s="188"/>
      <c r="CX79" s="188"/>
      <c r="CY79" s="183" t="s">
        <v>1813</v>
      </c>
      <c r="CZ79" s="183" t="s">
        <v>2371</v>
      </c>
      <c r="DA79" s="188"/>
      <c r="DB79" s="188"/>
      <c r="DC79" s="188"/>
      <c r="DD79" s="188"/>
      <c r="DE79" s="188"/>
      <c r="DF79" s="188"/>
      <c r="DG79" s="188"/>
      <c r="DH79" s="188"/>
      <c r="DI79" s="183" t="s">
        <v>2827</v>
      </c>
      <c r="DJ79" s="183" t="s">
        <v>3022</v>
      </c>
      <c r="DK79" s="188"/>
      <c r="DL79" s="41"/>
    </row>
    <row r="80" spans="44:116" ht="15" hidden="1" customHeight="1">
      <c r="AR80" s="177" t="str">
        <f t="shared" si="4"/>
        <v>Ixcatepec</v>
      </c>
      <c r="AS80" s="177" t="str">
        <f t="shared" si="5"/>
        <v>30078</v>
      </c>
      <c r="AT80" s="6"/>
      <c r="AU80" s="6"/>
      <c r="AV80" s="177">
        <v>77</v>
      </c>
      <c r="AW80" s="188"/>
      <c r="AX80" s="188"/>
      <c r="AY80" s="188"/>
      <c r="AZ80" s="188"/>
      <c r="BA80" s="188"/>
      <c r="BB80" s="188"/>
      <c r="BC80" t="s">
        <v>3261</v>
      </c>
      <c r="BD80" s="188"/>
      <c r="BE80" s="188"/>
      <c r="BF80" s="188"/>
      <c r="BG80" s="188"/>
      <c r="BH80" t="s">
        <v>3553</v>
      </c>
      <c r="BI80" t="s">
        <v>3634</v>
      </c>
      <c r="BJ80" t="s">
        <v>3718</v>
      </c>
      <c r="BK80" t="s">
        <v>3843</v>
      </c>
      <c r="BL80" t="s">
        <v>3968</v>
      </c>
      <c r="BM80" s="188"/>
      <c r="BN80" s="188"/>
      <c r="BO80" s="188"/>
      <c r="BP80" t="s">
        <v>4188</v>
      </c>
      <c r="BQ80" t="s">
        <v>4758</v>
      </c>
      <c r="BR80" s="188"/>
      <c r="BS80" s="188"/>
      <c r="BT80" s="188"/>
      <c r="BU80" s="188"/>
      <c r="BV80" s="188"/>
      <c r="BW80" s="188"/>
      <c r="BX80" s="188"/>
      <c r="BY80" s="188"/>
      <c r="BZ80" t="s">
        <v>5272</v>
      </c>
      <c r="CA80" t="s">
        <v>5484</v>
      </c>
      <c r="CB80" s="188"/>
      <c r="CC80" s="188"/>
      <c r="CD80" s="188"/>
      <c r="CE80" s="188"/>
      <c r="CF80" s="188"/>
      <c r="CG80" s="188"/>
      <c r="CH80" s="188"/>
      <c r="CI80" s="188"/>
      <c r="CJ80" s="188"/>
      <c r="CK80" s="188"/>
      <c r="CL80" s="183" t="s">
        <v>945</v>
      </c>
      <c r="CM80" s="188"/>
      <c r="CN80" s="188"/>
      <c r="CO80" s="188"/>
      <c r="CP80" s="188"/>
      <c r="CQ80" s="183" t="s">
        <v>1216</v>
      </c>
      <c r="CR80" s="183" t="s">
        <v>1295</v>
      </c>
      <c r="CS80" s="183" t="s">
        <v>1375</v>
      </c>
      <c r="CT80" s="183" t="s">
        <v>1493</v>
      </c>
      <c r="CU80" s="183" t="s">
        <v>977</v>
      </c>
      <c r="CV80" s="188"/>
      <c r="CW80" s="188"/>
      <c r="CX80" s="188"/>
      <c r="CY80" s="183" t="s">
        <v>1814</v>
      </c>
      <c r="CZ80" s="183" t="s">
        <v>2372</v>
      </c>
      <c r="DA80" s="188"/>
      <c r="DB80" s="188"/>
      <c r="DC80" s="188"/>
      <c r="DD80" s="188"/>
      <c r="DE80" s="188"/>
      <c r="DF80" s="188"/>
      <c r="DG80" s="188"/>
      <c r="DH80" s="188"/>
      <c r="DI80" s="183" t="s">
        <v>2828</v>
      </c>
      <c r="DJ80" s="183" t="s">
        <v>3023</v>
      </c>
      <c r="DK80" s="188"/>
      <c r="DL80" s="41"/>
    </row>
    <row r="81" spans="44:116" ht="15" hidden="1" customHeight="1">
      <c r="AR81" s="177" t="str">
        <f t="shared" si="4"/>
        <v>Ixhuacán de los Reyes</v>
      </c>
      <c r="AS81" s="177" t="str">
        <f t="shared" si="5"/>
        <v>30079</v>
      </c>
      <c r="AT81" s="6"/>
      <c r="AU81" s="6"/>
      <c r="AV81" s="177">
        <v>78</v>
      </c>
      <c r="AW81" s="188"/>
      <c r="AX81" s="188"/>
      <c r="AY81" s="188"/>
      <c r="AZ81" s="188"/>
      <c r="BA81" s="188"/>
      <c r="BB81" s="188"/>
      <c r="BC81" t="s">
        <v>3262</v>
      </c>
      <c r="BD81" s="188"/>
      <c r="BE81" s="188"/>
      <c r="BF81" s="188"/>
      <c r="BG81" s="188"/>
      <c r="BH81" t="s">
        <v>3554</v>
      </c>
      <c r="BI81" t="s">
        <v>3635</v>
      </c>
      <c r="BJ81" t="s">
        <v>3719</v>
      </c>
      <c r="BK81" t="s">
        <v>3844</v>
      </c>
      <c r="BL81" t="s">
        <v>3969</v>
      </c>
      <c r="BM81" s="188"/>
      <c r="BN81" s="188"/>
      <c r="BO81" s="188"/>
      <c r="BP81" t="s">
        <v>4189</v>
      </c>
      <c r="BQ81" t="s">
        <v>4759</v>
      </c>
      <c r="BR81" s="188"/>
      <c r="BS81" s="188"/>
      <c r="BT81" s="188"/>
      <c r="BU81" s="188"/>
      <c r="BV81" s="188"/>
      <c r="BW81" s="188"/>
      <c r="BX81" s="188"/>
      <c r="BY81" s="188"/>
      <c r="BZ81" t="s">
        <v>5273</v>
      </c>
      <c r="CA81" t="s">
        <v>5485</v>
      </c>
      <c r="CB81" s="188"/>
      <c r="CC81" s="188"/>
      <c r="CD81" s="188"/>
      <c r="CE81" s="188"/>
      <c r="CF81" s="188"/>
      <c r="CG81" s="188"/>
      <c r="CH81" s="188"/>
      <c r="CI81" s="188"/>
      <c r="CJ81" s="188"/>
      <c r="CK81" s="188"/>
      <c r="CL81" s="183" t="s">
        <v>946</v>
      </c>
      <c r="CM81" s="188"/>
      <c r="CN81" s="188"/>
      <c r="CO81" s="188"/>
      <c r="CP81" s="188"/>
      <c r="CQ81" s="183" t="s">
        <v>1217</v>
      </c>
      <c r="CR81" s="183" t="s">
        <v>1296</v>
      </c>
      <c r="CS81" s="183" t="s">
        <v>1376</v>
      </c>
      <c r="CT81" s="183" t="s">
        <v>1494</v>
      </c>
      <c r="CU81" s="183" t="s">
        <v>1610</v>
      </c>
      <c r="CV81" s="188"/>
      <c r="CW81" s="188"/>
      <c r="CX81" s="188"/>
      <c r="CY81" s="183" t="s">
        <v>1815</v>
      </c>
      <c r="CZ81" s="183" t="s">
        <v>2373</v>
      </c>
      <c r="DA81" s="188"/>
      <c r="DB81" s="188"/>
      <c r="DC81" s="188"/>
      <c r="DD81" s="188"/>
      <c r="DE81" s="188"/>
      <c r="DF81" s="188"/>
      <c r="DG81" s="188"/>
      <c r="DH81" s="188"/>
      <c r="DI81" s="183" t="s">
        <v>2829</v>
      </c>
      <c r="DJ81" s="183" t="s">
        <v>3024</v>
      </c>
      <c r="DK81" s="188"/>
      <c r="DL81" s="41"/>
    </row>
    <row r="82" spans="44:116" ht="15" hidden="1" customHeight="1">
      <c r="AR82" s="177" t="str">
        <f t="shared" si="4"/>
        <v>Ixhuatlán del Café</v>
      </c>
      <c r="AS82" s="177" t="str">
        <f t="shared" si="5"/>
        <v>30080</v>
      </c>
      <c r="AT82" s="6"/>
      <c r="AU82" s="6"/>
      <c r="AV82" s="177">
        <v>79</v>
      </c>
      <c r="AW82" s="188"/>
      <c r="AX82" s="188"/>
      <c r="AY82" s="188"/>
      <c r="AZ82" s="188"/>
      <c r="BA82" s="188"/>
      <c r="BB82" s="188"/>
      <c r="BC82" t="s">
        <v>3263</v>
      </c>
      <c r="BD82" s="188"/>
      <c r="BE82" s="188"/>
      <c r="BF82" s="188"/>
      <c r="BG82" s="188"/>
      <c r="BH82" t="s">
        <v>3555</v>
      </c>
      <c r="BI82" t="s">
        <v>3636</v>
      </c>
      <c r="BJ82" t="s">
        <v>3720</v>
      </c>
      <c r="BK82" t="s">
        <v>3845</v>
      </c>
      <c r="BL82" t="s">
        <v>3970</v>
      </c>
      <c r="BM82" s="188"/>
      <c r="BN82" s="188"/>
      <c r="BO82" s="188"/>
      <c r="BP82" t="s">
        <v>4190</v>
      </c>
      <c r="BQ82" t="s">
        <v>4760</v>
      </c>
      <c r="BR82" s="188"/>
      <c r="BS82" s="188"/>
      <c r="BT82" s="188"/>
      <c r="BU82" s="188"/>
      <c r="BV82" s="188"/>
      <c r="BW82" s="188"/>
      <c r="BX82" s="188"/>
      <c r="BY82" s="188"/>
      <c r="BZ82" t="s">
        <v>5274</v>
      </c>
      <c r="CA82" t="s">
        <v>5486</v>
      </c>
      <c r="CB82" s="188"/>
      <c r="CC82" s="188"/>
      <c r="CD82" s="188"/>
      <c r="CE82" s="188"/>
      <c r="CF82" s="188"/>
      <c r="CG82" s="188"/>
      <c r="CH82" s="188"/>
      <c r="CI82" s="188"/>
      <c r="CJ82" s="188"/>
      <c r="CK82" s="188"/>
      <c r="CL82" s="183" t="s">
        <v>947</v>
      </c>
      <c r="CM82" s="188"/>
      <c r="CN82" s="188"/>
      <c r="CO82" s="188"/>
      <c r="CP82" s="188"/>
      <c r="CQ82" s="183" t="s">
        <v>1218</v>
      </c>
      <c r="CR82" s="183" t="s">
        <v>1297</v>
      </c>
      <c r="CS82" s="183" t="s">
        <v>1013</v>
      </c>
      <c r="CT82" s="183" t="s">
        <v>1495</v>
      </c>
      <c r="CU82" s="183" t="s">
        <v>1611</v>
      </c>
      <c r="CV82" s="188"/>
      <c r="CW82" s="188"/>
      <c r="CX82" s="188"/>
      <c r="CY82" s="183" t="s">
        <v>1816</v>
      </c>
      <c r="CZ82" s="183" t="s">
        <v>2374</v>
      </c>
      <c r="DA82" s="188"/>
      <c r="DB82" s="188"/>
      <c r="DC82" s="188"/>
      <c r="DD82" s="188"/>
      <c r="DE82" s="188"/>
      <c r="DF82" s="188"/>
      <c r="DG82" s="188"/>
      <c r="DH82" s="188"/>
      <c r="DI82" s="183" t="s">
        <v>2830</v>
      </c>
      <c r="DJ82" s="183" t="s">
        <v>3025</v>
      </c>
      <c r="DK82" s="188"/>
      <c r="DL82" s="41"/>
    </row>
    <row r="83" spans="44:116" ht="15" hidden="1" customHeight="1">
      <c r="AR83" s="177" t="str">
        <f t="shared" si="4"/>
        <v>Ixhuatlancillo</v>
      </c>
      <c r="AS83" s="177" t="str">
        <f t="shared" si="5"/>
        <v>30081</v>
      </c>
      <c r="AT83" s="6"/>
      <c r="AU83" s="6"/>
      <c r="AV83" s="177">
        <v>80</v>
      </c>
      <c r="AW83" s="188"/>
      <c r="AX83" s="188"/>
      <c r="AY83" s="188"/>
      <c r="AZ83" s="188"/>
      <c r="BA83" s="188"/>
      <c r="BB83" s="188"/>
      <c r="BC83" t="s">
        <v>3264</v>
      </c>
      <c r="BD83" s="188"/>
      <c r="BE83" s="188"/>
      <c r="BF83" s="188"/>
      <c r="BG83" s="188"/>
      <c r="BH83" t="s">
        <v>3556</v>
      </c>
      <c r="BI83" t="s">
        <v>3637</v>
      </c>
      <c r="BJ83" t="s">
        <v>3721</v>
      </c>
      <c r="BK83" t="s">
        <v>3846</v>
      </c>
      <c r="BL83" t="s">
        <v>3971</v>
      </c>
      <c r="BM83" s="188"/>
      <c r="BN83" s="188"/>
      <c r="BO83" s="188"/>
      <c r="BP83" t="s">
        <v>4191</v>
      </c>
      <c r="BQ83" t="s">
        <v>4761</v>
      </c>
      <c r="BR83" s="188"/>
      <c r="BS83" s="188"/>
      <c r="BT83" s="188"/>
      <c r="BU83" s="188"/>
      <c r="BV83" s="188"/>
      <c r="BW83" s="188"/>
      <c r="BX83" s="188"/>
      <c r="BY83" s="188"/>
      <c r="BZ83" t="s">
        <v>5275</v>
      </c>
      <c r="CA83" t="s">
        <v>5487</v>
      </c>
      <c r="CB83" s="188"/>
      <c r="CC83" s="188"/>
      <c r="CD83" s="188"/>
      <c r="CE83" s="188"/>
      <c r="CF83" s="188"/>
      <c r="CG83" s="188"/>
      <c r="CH83" s="188"/>
      <c r="CI83" s="188"/>
      <c r="CJ83" s="188"/>
      <c r="CK83" s="188"/>
      <c r="CL83" s="183" t="s">
        <v>948</v>
      </c>
      <c r="CM83" s="188"/>
      <c r="CN83" s="188"/>
      <c r="CO83" s="188"/>
      <c r="CP83" s="188"/>
      <c r="CQ83" s="183" t="s">
        <v>1219</v>
      </c>
      <c r="CR83" s="183" t="s">
        <v>1298</v>
      </c>
      <c r="CS83" s="183" t="s">
        <v>1377</v>
      </c>
      <c r="CT83" s="183" t="s">
        <v>1496</v>
      </c>
      <c r="CU83" s="183" t="s">
        <v>1612</v>
      </c>
      <c r="CV83" s="188"/>
      <c r="CW83" s="188"/>
      <c r="CX83" s="188"/>
      <c r="CY83" s="183" t="s">
        <v>1817</v>
      </c>
      <c r="CZ83" s="183" t="s">
        <v>2375</v>
      </c>
      <c r="DA83" s="188"/>
      <c r="DB83" s="188"/>
      <c r="DC83" s="188"/>
      <c r="DD83" s="188"/>
      <c r="DE83" s="188"/>
      <c r="DF83" s="188"/>
      <c r="DG83" s="188"/>
      <c r="DH83" s="188"/>
      <c r="DI83" s="183" t="s">
        <v>2831</v>
      </c>
      <c r="DJ83" s="183" t="s">
        <v>3026</v>
      </c>
      <c r="DK83" s="188"/>
      <c r="DL83" s="180"/>
    </row>
    <row r="84" spans="44:116" ht="15" hidden="1" customHeight="1">
      <c r="AR84" s="177" t="str">
        <f t="shared" si="4"/>
        <v>Ixhuatlán del Sureste</v>
      </c>
      <c r="AS84" s="177" t="str">
        <f t="shared" si="5"/>
        <v>30082</v>
      </c>
      <c r="AT84" s="6"/>
      <c r="AU84" s="6"/>
      <c r="AV84" s="177">
        <v>81</v>
      </c>
      <c r="AW84" s="188"/>
      <c r="AX84" s="188"/>
      <c r="AY84" s="188"/>
      <c r="AZ84" s="188"/>
      <c r="BA84" s="188"/>
      <c r="BB84" s="188"/>
      <c r="BC84" t="s">
        <v>3265</v>
      </c>
      <c r="BD84" s="188"/>
      <c r="BE84" s="188"/>
      <c r="BF84" s="188"/>
      <c r="BG84" s="188"/>
      <c r="BH84" t="s">
        <v>3557</v>
      </c>
      <c r="BI84" t="s">
        <v>3638</v>
      </c>
      <c r="BJ84" t="s">
        <v>3722</v>
      </c>
      <c r="BK84" t="s">
        <v>3847</v>
      </c>
      <c r="BL84" t="s">
        <v>3972</v>
      </c>
      <c r="BM84" s="188"/>
      <c r="BN84" s="188"/>
      <c r="BO84" s="188"/>
      <c r="BP84" t="s">
        <v>4192</v>
      </c>
      <c r="BQ84" t="s">
        <v>4762</v>
      </c>
      <c r="BR84" s="188"/>
      <c r="BS84" s="188"/>
      <c r="BT84" s="188"/>
      <c r="BU84" s="188"/>
      <c r="BV84" s="188"/>
      <c r="BW84" s="188"/>
      <c r="BX84" s="188"/>
      <c r="BY84" s="188"/>
      <c r="BZ84" t="s">
        <v>5276</v>
      </c>
      <c r="CA84" t="s">
        <v>5488</v>
      </c>
      <c r="CB84" s="188"/>
      <c r="CC84" s="188"/>
      <c r="CD84" s="188"/>
      <c r="CE84" s="188"/>
      <c r="CF84" s="188"/>
      <c r="CG84" s="188"/>
      <c r="CH84" s="188"/>
      <c r="CI84" s="188"/>
      <c r="CJ84" s="188"/>
      <c r="CK84" s="188"/>
      <c r="CL84" s="183" t="s">
        <v>949</v>
      </c>
      <c r="CM84" s="188"/>
      <c r="CN84" s="188"/>
      <c r="CO84" s="188"/>
      <c r="CP84" s="188"/>
      <c r="CQ84" s="183" t="s">
        <v>1220</v>
      </c>
      <c r="CR84" s="183" t="s">
        <v>1299</v>
      </c>
      <c r="CS84" s="183" t="s">
        <v>1378</v>
      </c>
      <c r="CT84" s="183" t="s">
        <v>1497</v>
      </c>
      <c r="CU84" s="183" t="s">
        <v>1613</v>
      </c>
      <c r="CV84" s="188"/>
      <c r="CW84" s="188"/>
      <c r="CX84" s="188"/>
      <c r="CY84" s="183" t="s">
        <v>1818</v>
      </c>
      <c r="CZ84" s="183" t="s">
        <v>2376</v>
      </c>
      <c r="DA84" s="188"/>
      <c r="DB84" s="188"/>
      <c r="DC84" s="188"/>
      <c r="DD84" s="188"/>
      <c r="DE84" s="188"/>
      <c r="DF84" s="188"/>
      <c r="DG84" s="188"/>
      <c r="DH84" s="188"/>
      <c r="DI84" s="183" t="s">
        <v>2832</v>
      </c>
      <c r="DJ84" s="183" t="s">
        <v>3027</v>
      </c>
      <c r="DK84" s="188"/>
      <c r="DL84" s="180"/>
    </row>
    <row r="85" spans="44:116" ht="15" hidden="1" customHeight="1">
      <c r="AR85" s="177" t="str">
        <f t="shared" si="4"/>
        <v>Ixhuatlán de Madero</v>
      </c>
      <c r="AS85" s="177" t="str">
        <f t="shared" si="5"/>
        <v>30083</v>
      </c>
      <c r="AT85" s="6"/>
      <c r="AU85" s="6"/>
      <c r="AV85" s="177">
        <v>82</v>
      </c>
      <c r="AW85" s="177"/>
      <c r="AX85" s="177"/>
      <c r="AY85" s="177"/>
      <c r="AZ85" s="177"/>
      <c r="BA85" s="177"/>
      <c r="BB85" s="177"/>
      <c r="BC85" t="s">
        <v>3266</v>
      </c>
      <c r="BD85" s="177"/>
      <c r="BE85" s="177"/>
      <c r="BF85" s="177"/>
      <c r="BG85" s="177"/>
      <c r="BH85" s="177">
        <v>12099</v>
      </c>
      <c r="BI85" t="s">
        <v>3639</v>
      </c>
      <c r="BJ85" t="s">
        <v>3723</v>
      </c>
      <c r="BK85" t="s">
        <v>3848</v>
      </c>
      <c r="BL85" t="s">
        <v>3973</v>
      </c>
      <c r="BM85" s="177"/>
      <c r="BN85" s="177"/>
      <c r="BO85" s="177"/>
      <c r="BP85" t="s">
        <v>4193</v>
      </c>
      <c r="BQ85" t="s">
        <v>4763</v>
      </c>
      <c r="BR85" s="177"/>
      <c r="BS85" s="177"/>
      <c r="BT85" s="177"/>
      <c r="BU85" s="177"/>
      <c r="BV85" s="177"/>
      <c r="BW85" s="177"/>
      <c r="BX85" s="177"/>
      <c r="BY85" s="177"/>
      <c r="BZ85" t="s">
        <v>5277</v>
      </c>
      <c r="CA85" t="s">
        <v>5489</v>
      </c>
      <c r="CB85" s="177"/>
      <c r="CC85" s="177"/>
      <c r="CD85" s="177"/>
      <c r="CE85" s="177"/>
      <c r="CF85" s="177"/>
      <c r="CG85" s="177"/>
      <c r="CH85" s="177"/>
      <c r="CI85" s="177"/>
      <c r="CJ85" s="177"/>
      <c r="CK85" s="177"/>
      <c r="CL85" s="183" t="s">
        <v>950</v>
      </c>
      <c r="CM85" s="177"/>
      <c r="CN85" s="177"/>
      <c r="CO85" s="177"/>
      <c r="CP85" s="177"/>
      <c r="CQ85" s="177" t="s">
        <v>313</v>
      </c>
      <c r="CR85" s="183" t="s">
        <v>1300</v>
      </c>
      <c r="CS85" s="183" t="s">
        <v>1379</v>
      </c>
      <c r="CT85" s="183" t="s">
        <v>1498</v>
      </c>
      <c r="CU85" s="183" t="s">
        <v>1614</v>
      </c>
      <c r="CV85" s="177"/>
      <c r="CW85" s="177"/>
      <c r="CX85" s="177"/>
      <c r="CY85" s="183" t="s">
        <v>1819</v>
      </c>
      <c r="CZ85" s="183" t="s">
        <v>2377</v>
      </c>
      <c r="DA85" s="177"/>
      <c r="DB85" s="177"/>
      <c r="DC85" s="177"/>
      <c r="DD85" s="177"/>
      <c r="DE85" s="177"/>
      <c r="DF85" s="177"/>
      <c r="DG85" s="177"/>
      <c r="DH85" s="177"/>
      <c r="DI85" s="183" t="s">
        <v>2833</v>
      </c>
      <c r="DJ85" s="183" t="s">
        <v>3028</v>
      </c>
      <c r="DK85" s="177"/>
      <c r="DL85" s="180"/>
    </row>
    <row r="86" spans="44:116" ht="15" hidden="1" customHeight="1">
      <c r="AR86" s="177" t="str">
        <f t="shared" si="4"/>
        <v>Ixmatlahuacan</v>
      </c>
      <c r="AS86" s="177" t="str">
        <f t="shared" si="5"/>
        <v>30084</v>
      </c>
      <c r="AT86" s="6"/>
      <c r="AU86" s="6"/>
      <c r="AV86" s="177">
        <v>83</v>
      </c>
      <c r="AW86" s="188"/>
      <c r="AX86" s="188"/>
      <c r="AY86" s="188"/>
      <c r="AZ86" s="188"/>
      <c r="BA86" s="188"/>
      <c r="BB86" s="188"/>
      <c r="BC86" t="s">
        <v>3267</v>
      </c>
      <c r="BD86" s="188"/>
      <c r="BE86" s="188"/>
      <c r="BF86" s="188"/>
      <c r="BG86" s="188"/>
      <c r="BH86" s="188"/>
      <c r="BI86" t="s">
        <v>3640</v>
      </c>
      <c r="BJ86" t="s">
        <v>3724</v>
      </c>
      <c r="BK86" t="s">
        <v>3849</v>
      </c>
      <c r="BL86" t="s">
        <v>3974</v>
      </c>
      <c r="BM86" s="188"/>
      <c r="BN86" s="188"/>
      <c r="BO86" s="188"/>
      <c r="BP86" t="s">
        <v>4194</v>
      </c>
      <c r="BQ86" t="s">
        <v>4764</v>
      </c>
      <c r="BR86" s="188"/>
      <c r="BS86" s="188"/>
      <c r="BT86" s="188"/>
      <c r="BU86" s="188"/>
      <c r="BV86" s="188"/>
      <c r="BW86" s="188"/>
      <c r="BX86" s="188"/>
      <c r="BY86" s="188"/>
      <c r="BZ86" t="s">
        <v>5278</v>
      </c>
      <c r="CA86" t="s">
        <v>5490</v>
      </c>
      <c r="CB86" s="188"/>
      <c r="CC86" s="188"/>
      <c r="CD86" s="188"/>
      <c r="CE86" s="188"/>
      <c r="CF86" s="188"/>
      <c r="CG86" s="188"/>
      <c r="CH86" s="188"/>
      <c r="CI86" s="188"/>
      <c r="CJ86" s="188"/>
      <c r="CK86" s="188"/>
      <c r="CL86" s="183" t="s">
        <v>951</v>
      </c>
      <c r="CM86" s="188"/>
      <c r="CN86" s="188"/>
      <c r="CO86" s="188"/>
      <c r="CP86" s="188"/>
      <c r="CQ86" s="188"/>
      <c r="CR86" s="183" t="s">
        <v>1301</v>
      </c>
      <c r="CS86" s="183" t="s">
        <v>1380</v>
      </c>
      <c r="CT86" s="183" t="s">
        <v>1499</v>
      </c>
      <c r="CU86" s="183" t="s">
        <v>1615</v>
      </c>
      <c r="CV86" s="188"/>
      <c r="CW86" s="188"/>
      <c r="CX86" s="188"/>
      <c r="CY86" s="183" t="s">
        <v>1820</v>
      </c>
      <c r="CZ86" s="183" t="s">
        <v>2378</v>
      </c>
      <c r="DA86" s="188"/>
      <c r="DB86" s="188"/>
      <c r="DC86" s="188"/>
      <c r="DD86" s="188"/>
      <c r="DE86" s="188"/>
      <c r="DF86" s="188"/>
      <c r="DG86" s="188"/>
      <c r="DH86" s="188"/>
      <c r="DI86" s="183" t="s">
        <v>2834</v>
      </c>
      <c r="DJ86" s="183" t="s">
        <v>3029</v>
      </c>
      <c r="DK86" s="188"/>
      <c r="DL86" s="180"/>
    </row>
    <row r="87" spans="44:116" ht="15" hidden="1" customHeight="1">
      <c r="AR87" s="177" t="str">
        <f t="shared" si="4"/>
        <v>Ixtaczoquitlán</v>
      </c>
      <c r="AS87" s="177" t="str">
        <f t="shared" si="5"/>
        <v>30085</v>
      </c>
      <c r="AT87" s="6"/>
      <c r="AU87" s="6"/>
      <c r="AV87" s="177">
        <v>84</v>
      </c>
      <c r="AW87" s="188"/>
      <c r="AX87" s="188"/>
      <c r="AY87" s="188"/>
      <c r="AZ87" s="188"/>
      <c r="BA87" s="188"/>
      <c r="BB87" s="188"/>
      <c r="BC87" t="s">
        <v>3268</v>
      </c>
      <c r="BD87" s="188"/>
      <c r="BE87" s="188"/>
      <c r="BF87" s="188"/>
      <c r="BG87" s="188"/>
      <c r="BH87" s="188"/>
      <c r="BI87" t="s">
        <v>3641</v>
      </c>
      <c r="BJ87" t="s">
        <v>3725</v>
      </c>
      <c r="BK87" t="s">
        <v>3850</v>
      </c>
      <c r="BL87" t="s">
        <v>3975</v>
      </c>
      <c r="BM87" s="188"/>
      <c r="BN87" s="188"/>
      <c r="BO87" s="188"/>
      <c r="BP87" t="s">
        <v>4195</v>
      </c>
      <c r="BQ87" t="s">
        <v>4765</v>
      </c>
      <c r="BR87" s="188"/>
      <c r="BS87" s="188"/>
      <c r="BT87" s="188"/>
      <c r="BU87" s="188"/>
      <c r="BV87" s="188"/>
      <c r="BW87" s="188"/>
      <c r="BX87" s="188"/>
      <c r="BY87" s="188"/>
      <c r="BZ87" t="s">
        <v>5279</v>
      </c>
      <c r="CA87" t="s">
        <v>5491</v>
      </c>
      <c r="CB87" s="188"/>
      <c r="CC87" s="188"/>
      <c r="CD87" s="188"/>
      <c r="CE87" s="188"/>
      <c r="CF87" s="188"/>
      <c r="CG87" s="188"/>
      <c r="CH87" s="188"/>
      <c r="CI87" s="188"/>
      <c r="CJ87" s="188"/>
      <c r="CK87" s="188"/>
      <c r="CL87" s="183" t="s">
        <v>952</v>
      </c>
      <c r="CM87" s="188"/>
      <c r="CN87" s="188"/>
      <c r="CO87" s="188"/>
      <c r="CP87" s="188"/>
      <c r="CQ87" s="188"/>
      <c r="CR87" s="183" t="s">
        <v>1302</v>
      </c>
      <c r="CS87" s="183" t="s">
        <v>1381</v>
      </c>
      <c r="CT87" s="183" t="s">
        <v>1500</v>
      </c>
      <c r="CU87" s="183" t="s">
        <v>1616</v>
      </c>
      <c r="CV87" s="188"/>
      <c r="CW87" s="188"/>
      <c r="CX87" s="188"/>
      <c r="CY87" s="183" t="s">
        <v>1821</v>
      </c>
      <c r="CZ87" s="183" t="s">
        <v>2379</v>
      </c>
      <c r="DA87" s="188"/>
      <c r="DB87" s="188"/>
      <c r="DC87" s="188"/>
      <c r="DD87" s="188"/>
      <c r="DE87" s="188"/>
      <c r="DF87" s="188"/>
      <c r="DG87" s="188"/>
      <c r="DH87" s="188"/>
      <c r="DI87" s="183" t="s">
        <v>2835</v>
      </c>
      <c r="DJ87" s="183" t="s">
        <v>3030</v>
      </c>
      <c r="DK87" s="188"/>
      <c r="DL87" s="180"/>
    </row>
    <row r="88" spans="44:116" ht="15" hidden="1" customHeight="1">
      <c r="AR88" s="177" t="str">
        <f t="shared" si="4"/>
        <v>Jalacingo</v>
      </c>
      <c r="AS88" s="177" t="str">
        <f t="shared" si="5"/>
        <v>30086</v>
      </c>
      <c r="AT88" s="6"/>
      <c r="AU88" s="6"/>
      <c r="AV88" s="177">
        <v>85</v>
      </c>
      <c r="AW88" s="188"/>
      <c r="AX88" s="188"/>
      <c r="AY88" s="188"/>
      <c r="AZ88" s="188"/>
      <c r="BA88" s="188"/>
      <c r="BB88" s="188"/>
      <c r="BC88" t="s">
        <v>3269</v>
      </c>
      <c r="BD88" s="188"/>
      <c r="BE88" s="188"/>
      <c r="BF88" s="188"/>
      <c r="BG88" s="188"/>
      <c r="BH88" s="188"/>
      <c r="BI88" s="188">
        <v>13099</v>
      </c>
      <c r="BJ88" t="s">
        <v>3726</v>
      </c>
      <c r="BK88" t="s">
        <v>3851</v>
      </c>
      <c r="BL88" t="s">
        <v>3976</v>
      </c>
      <c r="BM88" s="188"/>
      <c r="BN88" s="188"/>
      <c r="BO88" s="188"/>
      <c r="BP88" t="s">
        <v>4196</v>
      </c>
      <c r="BQ88" t="s">
        <v>4766</v>
      </c>
      <c r="BR88" s="188"/>
      <c r="BS88" s="188"/>
      <c r="BT88" s="188"/>
      <c r="BU88" s="188"/>
      <c r="BV88" s="188"/>
      <c r="BW88" s="188"/>
      <c r="BX88" s="188"/>
      <c r="BY88" s="188"/>
      <c r="BZ88" t="s">
        <v>5280</v>
      </c>
      <c r="CA88" t="s">
        <v>5492</v>
      </c>
      <c r="CB88" s="188"/>
      <c r="CC88" s="188"/>
      <c r="CD88" s="188"/>
      <c r="CE88" s="188"/>
      <c r="CF88" s="188"/>
      <c r="CG88" s="188"/>
      <c r="CH88" s="188"/>
      <c r="CI88" s="188"/>
      <c r="CJ88" s="188"/>
      <c r="CK88" s="188"/>
      <c r="CL88" s="183" t="s">
        <v>953</v>
      </c>
      <c r="CM88" s="188"/>
      <c r="CN88" s="188"/>
      <c r="CO88" s="188"/>
      <c r="CP88" s="188"/>
      <c r="CQ88" s="188"/>
      <c r="CR88" s="177" t="s">
        <v>313</v>
      </c>
      <c r="CS88" s="183" t="s">
        <v>1382</v>
      </c>
      <c r="CT88" s="183" t="s">
        <v>1501</v>
      </c>
      <c r="CU88" s="183" t="s">
        <v>1617</v>
      </c>
      <c r="CV88" s="188"/>
      <c r="CW88" s="188"/>
      <c r="CX88" s="188"/>
      <c r="CY88" s="183" t="s">
        <v>1822</v>
      </c>
      <c r="CZ88" s="183" t="s">
        <v>2380</v>
      </c>
      <c r="DA88" s="188"/>
      <c r="DB88" s="188"/>
      <c r="DC88" s="188"/>
      <c r="DD88" s="188"/>
      <c r="DE88" s="188"/>
      <c r="DF88" s="188"/>
      <c r="DG88" s="188"/>
      <c r="DH88" s="188"/>
      <c r="DI88" s="183" t="s">
        <v>2836</v>
      </c>
      <c r="DJ88" s="183" t="s">
        <v>3031</v>
      </c>
      <c r="DK88" s="188"/>
      <c r="DL88" s="180"/>
    </row>
    <row r="89" spans="44:116" ht="15" hidden="1" customHeight="1">
      <c r="AR89" s="177" t="str">
        <f t="shared" si="4"/>
        <v>Xalapa</v>
      </c>
      <c r="AS89" s="177" t="str">
        <f t="shared" si="5"/>
        <v>30087</v>
      </c>
      <c r="AT89" s="6"/>
      <c r="AU89" s="6"/>
      <c r="AV89" s="177">
        <v>86</v>
      </c>
      <c r="AW89" s="188"/>
      <c r="AX89" s="188"/>
      <c r="AY89" s="188"/>
      <c r="AZ89" s="188"/>
      <c r="BA89" s="188"/>
      <c r="BB89" s="188"/>
      <c r="BC89" t="s">
        <v>3270</v>
      </c>
      <c r="BD89" s="188"/>
      <c r="BE89" s="188"/>
      <c r="BF89" s="188"/>
      <c r="BG89" s="188"/>
      <c r="BH89" s="188"/>
      <c r="BI89" s="188"/>
      <c r="BJ89" t="s">
        <v>3727</v>
      </c>
      <c r="BK89" t="s">
        <v>3852</v>
      </c>
      <c r="BL89" t="s">
        <v>3977</v>
      </c>
      <c r="BM89" s="188"/>
      <c r="BN89" s="188"/>
      <c r="BO89" s="188"/>
      <c r="BP89" t="s">
        <v>4197</v>
      </c>
      <c r="BQ89" t="s">
        <v>4767</v>
      </c>
      <c r="BR89" s="188"/>
      <c r="BS89" s="188"/>
      <c r="BT89" s="188"/>
      <c r="BU89" s="188"/>
      <c r="BV89" s="188"/>
      <c r="BW89" s="188"/>
      <c r="BX89" s="188"/>
      <c r="BY89" s="188"/>
      <c r="BZ89" t="s">
        <v>5281</v>
      </c>
      <c r="CA89" t="s">
        <v>5493</v>
      </c>
      <c r="CB89" s="188"/>
      <c r="CC89" s="188"/>
      <c r="CD89" s="188"/>
      <c r="CE89" s="188"/>
      <c r="CF89" s="188"/>
      <c r="CG89" s="188"/>
      <c r="CH89" s="188"/>
      <c r="CI89" s="188"/>
      <c r="CJ89" s="188"/>
      <c r="CK89" s="188"/>
      <c r="CL89" s="183" t="s">
        <v>954</v>
      </c>
      <c r="CM89" s="188"/>
      <c r="CN89" s="188"/>
      <c r="CO89" s="188"/>
      <c r="CP89" s="188"/>
      <c r="CQ89" s="188"/>
      <c r="CR89" s="188"/>
      <c r="CS89" s="183" t="s">
        <v>1383</v>
      </c>
      <c r="CT89" s="183" t="s">
        <v>1502</v>
      </c>
      <c r="CU89" s="183" t="s">
        <v>1618</v>
      </c>
      <c r="CV89" s="188"/>
      <c r="CW89" s="188"/>
      <c r="CX89" s="188"/>
      <c r="CY89" s="183" t="s">
        <v>1823</v>
      </c>
      <c r="CZ89" s="183" t="s">
        <v>2381</v>
      </c>
      <c r="DA89" s="188"/>
      <c r="DB89" s="188"/>
      <c r="DC89" s="188"/>
      <c r="DD89" s="188"/>
      <c r="DE89" s="188"/>
      <c r="DF89" s="188"/>
      <c r="DG89" s="188"/>
      <c r="DH89" s="188"/>
      <c r="DI89" s="183" t="s">
        <v>2837</v>
      </c>
      <c r="DJ89" s="183" t="s">
        <v>3032</v>
      </c>
      <c r="DK89" s="188"/>
      <c r="DL89" s="180"/>
    </row>
    <row r="90" spans="44:116" ht="15" hidden="1" customHeight="1">
      <c r="AR90" s="177" t="str">
        <f t="shared" si="4"/>
        <v>Jalcomulco</v>
      </c>
      <c r="AS90" s="177" t="str">
        <f t="shared" si="5"/>
        <v>30088</v>
      </c>
      <c r="AT90" s="6"/>
      <c r="AU90" s="6"/>
      <c r="AV90" s="177">
        <v>87</v>
      </c>
      <c r="AW90" s="188"/>
      <c r="AX90" s="188"/>
      <c r="AY90" s="188"/>
      <c r="AZ90" s="188"/>
      <c r="BA90" s="188"/>
      <c r="BB90" s="188"/>
      <c r="BC90" t="s">
        <v>3271</v>
      </c>
      <c r="BD90" s="188"/>
      <c r="BE90" s="188"/>
      <c r="BF90" s="188"/>
      <c r="BG90" s="188"/>
      <c r="BH90" s="188"/>
      <c r="BI90" s="188"/>
      <c r="BJ90" t="s">
        <v>3728</v>
      </c>
      <c r="BK90" t="s">
        <v>3853</v>
      </c>
      <c r="BL90" t="s">
        <v>3978</v>
      </c>
      <c r="BM90" s="188"/>
      <c r="BN90" s="188"/>
      <c r="BO90" s="188"/>
      <c r="BP90" t="s">
        <v>4198</v>
      </c>
      <c r="BQ90" t="s">
        <v>4768</v>
      </c>
      <c r="BR90" s="188"/>
      <c r="BS90" s="188"/>
      <c r="BT90" s="188"/>
      <c r="BU90" s="188"/>
      <c r="BV90" s="188"/>
      <c r="BW90" s="188"/>
      <c r="BX90" s="188"/>
      <c r="BY90" s="188"/>
      <c r="BZ90" t="s">
        <v>5282</v>
      </c>
      <c r="CA90" t="s">
        <v>5494</v>
      </c>
      <c r="CB90" s="188"/>
      <c r="CC90" s="188"/>
      <c r="CD90" s="188"/>
      <c r="CE90" s="188"/>
      <c r="CF90" s="188"/>
      <c r="CG90" s="188"/>
      <c r="CH90" s="188"/>
      <c r="CI90" s="188"/>
      <c r="CJ90" s="188"/>
      <c r="CK90" s="188"/>
      <c r="CL90" s="183" t="s">
        <v>955</v>
      </c>
      <c r="CM90" s="188"/>
      <c r="CN90" s="188"/>
      <c r="CO90" s="188"/>
      <c r="CP90" s="188"/>
      <c r="CQ90" s="188"/>
      <c r="CR90" s="188"/>
      <c r="CS90" s="183" t="s">
        <v>1384</v>
      </c>
      <c r="CT90" s="183" t="s">
        <v>1503</v>
      </c>
      <c r="CU90" s="183" t="s">
        <v>1619</v>
      </c>
      <c r="CV90" s="188"/>
      <c r="CW90" s="188"/>
      <c r="CX90" s="188"/>
      <c r="CY90" s="183" t="s">
        <v>1824</v>
      </c>
      <c r="CZ90" s="183" t="s">
        <v>2382</v>
      </c>
      <c r="DA90" s="188"/>
      <c r="DB90" s="188"/>
      <c r="DC90" s="188"/>
      <c r="DD90" s="188"/>
      <c r="DE90" s="188"/>
      <c r="DF90" s="188"/>
      <c r="DG90" s="188"/>
      <c r="DH90" s="188"/>
      <c r="DI90" s="183" t="s">
        <v>2838</v>
      </c>
      <c r="DJ90" s="183" t="s">
        <v>3033</v>
      </c>
      <c r="DK90" s="188"/>
      <c r="DL90" s="180"/>
    </row>
    <row r="91" spans="44:116" ht="15" hidden="1" customHeight="1">
      <c r="AR91" s="177" t="str">
        <f t="shared" si="4"/>
        <v>Jáltipan</v>
      </c>
      <c r="AS91" s="177" t="str">
        <f t="shared" si="5"/>
        <v>30089</v>
      </c>
      <c r="AT91" s="6"/>
      <c r="AU91" s="6"/>
      <c r="AV91" s="177">
        <v>88</v>
      </c>
      <c r="AW91" s="188"/>
      <c r="AX91" s="188"/>
      <c r="AY91" s="188"/>
      <c r="AZ91" s="188"/>
      <c r="BA91" s="188"/>
      <c r="BB91" s="188"/>
      <c r="BC91" t="s">
        <v>3272</v>
      </c>
      <c r="BD91" s="188"/>
      <c r="BE91" s="188"/>
      <c r="BF91" s="188"/>
      <c r="BG91" s="188"/>
      <c r="BH91" s="188"/>
      <c r="BI91" s="188"/>
      <c r="BJ91" t="s">
        <v>3729</v>
      </c>
      <c r="BK91" t="s">
        <v>3854</v>
      </c>
      <c r="BL91" t="s">
        <v>3979</v>
      </c>
      <c r="BM91" s="188"/>
      <c r="BN91" s="188"/>
      <c r="BO91" s="188"/>
      <c r="BP91" t="s">
        <v>4199</v>
      </c>
      <c r="BQ91" t="s">
        <v>4769</v>
      </c>
      <c r="BR91" s="188"/>
      <c r="BS91" s="188"/>
      <c r="BT91" s="188"/>
      <c r="BU91" s="188"/>
      <c r="BV91" s="188"/>
      <c r="BW91" s="188"/>
      <c r="BX91" s="188"/>
      <c r="BY91" s="188"/>
      <c r="BZ91" t="s">
        <v>5283</v>
      </c>
      <c r="CA91" t="s">
        <v>5495</v>
      </c>
      <c r="CB91" s="188"/>
      <c r="CC91" s="188"/>
      <c r="CD91" s="188"/>
      <c r="CE91" s="188"/>
      <c r="CF91" s="188"/>
      <c r="CG91" s="188"/>
      <c r="CH91" s="188"/>
      <c r="CI91" s="188"/>
      <c r="CJ91" s="188"/>
      <c r="CK91" s="188"/>
      <c r="CL91" s="183" t="s">
        <v>956</v>
      </c>
      <c r="CM91" s="188"/>
      <c r="CN91" s="188"/>
      <c r="CO91" s="188"/>
      <c r="CP91" s="188"/>
      <c r="CQ91" s="188"/>
      <c r="CR91" s="188"/>
      <c r="CS91" s="183" t="s">
        <v>1385</v>
      </c>
      <c r="CT91" s="183" t="s">
        <v>1504</v>
      </c>
      <c r="CU91" s="183" t="s">
        <v>1620</v>
      </c>
      <c r="CV91" s="188"/>
      <c r="CW91" s="188"/>
      <c r="CX91" s="188"/>
      <c r="CY91" s="183" t="s">
        <v>1825</v>
      </c>
      <c r="CZ91" s="183" t="s">
        <v>2383</v>
      </c>
      <c r="DA91" s="188"/>
      <c r="DB91" s="188"/>
      <c r="DC91" s="188"/>
      <c r="DD91" s="188"/>
      <c r="DE91" s="188"/>
      <c r="DF91" s="188"/>
      <c r="DG91" s="188"/>
      <c r="DH91" s="188"/>
      <c r="DI91" s="183" t="s">
        <v>2839</v>
      </c>
      <c r="DJ91" s="183" t="s">
        <v>3034</v>
      </c>
      <c r="DK91" s="188"/>
      <c r="DL91" s="180"/>
    </row>
    <row r="92" spans="44:116" ht="15" hidden="1" customHeight="1">
      <c r="AR92" s="177" t="str">
        <f t="shared" si="4"/>
        <v>Jamapa</v>
      </c>
      <c r="AS92" s="177" t="str">
        <f t="shared" si="5"/>
        <v>30090</v>
      </c>
      <c r="AT92" s="6"/>
      <c r="AU92" s="6"/>
      <c r="AV92" s="177">
        <v>89</v>
      </c>
      <c r="AW92" s="188"/>
      <c r="AX92" s="188"/>
      <c r="AY92" s="188"/>
      <c r="AZ92" s="188"/>
      <c r="BA92" s="188"/>
      <c r="BB92" s="188"/>
      <c r="BC92" t="s">
        <v>3273</v>
      </c>
      <c r="BD92" s="188"/>
      <c r="BE92" s="188"/>
      <c r="BF92" s="188"/>
      <c r="BG92" s="188"/>
      <c r="BH92" s="188"/>
      <c r="BI92" s="188"/>
      <c r="BJ92" t="s">
        <v>3730</v>
      </c>
      <c r="BK92" t="s">
        <v>3855</v>
      </c>
      <c r="BL92" t="s">
        <v>3980</v>
      </c>
      <c r="BM92" s="188"/>
      <c r="BN92" s="188"/>
      <c r="BO92" s="188"/>
      <c r="BP92" t="s">
        <v>4200</v>
      </c>
      <c r="BQ92" t="s">
        <v>4770</v>
      </c>
      <c r="BR92" s="188"/>
      <c r="BS92" s="188"/>
      <c r="BT92" s="188"/>
      <c r="BU92" s="188"/>
      <c r="BV92" s="188"/>
      <c r="BW92" s="188"/>
      <c r="BX92" s="188"/>
      <c r="BY92" s="188"/>
      <c r="BZ92" t="s">
        <v>5284</v>
      </c>
      <c r="CA92" t="s">
        <v>5496</v>
      </c>
      <c r="CB92" s="188"/>
      <c r="CC92" s="188"/>
      <c r="CD92" s="188"/>
      <c r="CE92" s="188"/>
      <c r="CF92" s="188"/>
      <c r="CG92" s="188"/>
      <c r="CH92" s="188"/>
      <c r="CI92" s="188"/>
      <c r="CJ92" s="188"/>
      <c r="CK92" s="188"/>
      <c r="CL92" s="183" t="s">
        <v>957</v>
      </c>
      <c r="CM92" s="188"/>
      <c r="CN92" s="188"/>
      <c r="CO92" s="188"/>
      <c r="CP92" s="188"/>
      <c r="CQ92" s="188"/>
      <c r="CR92" s="188"/>
      <c r="CS92" s="183" t="s">
        <v>1386</v>
      </c>
      <c r="CT92" s="183" t="s">
        <v>1505</v>
      </c>
      <c r="CU92" s="183" t="s">
        <v>1621</v>
      </c>
      <c r="CV92" s="188"/>
      <c r="CW92" s="188"/>
      <c r="CX92" s="188"/>
      <c r="CY92" s="183" t="s">
        <v>1826</v>
      </c>
      <c r="CZ92" s="183" t="s">
        <v>2384</v>
      </c>
      <c r="DA92" s="188"/>
      <c r="DB92" s="188"/>
      <c r="DC92" s="188"/>
      <c r="DD92" s="188"/>
      <c r="DE92" s="188"/>
      <c r="DF92" s="188"/>
      <c r="DG92" s="188"/>
      <c r="DH92" s="188"/>
      <c r="DI92" s="183" t="s">
        <v>2840</v>
      </c>
      <c r="DJ92" s="183" t="s">
        <v>3035</v>
      </c>
      <c r="DK92" s="188"/>
      <c r="DL92" s="180"/>
    </row>
    <row r="93" spans="44:116" ht="15" hidden="1" customHeight="1">
      <c r="AR93" s="177" t="str">
        <f t="shared" si="4"/>
        <v>Jesús Carranza</v>
      </c>
      <c r="AS93" s="177" t="str">
        <f t="shared" si="5"/>
        <v>30091</v>
      </c>
      <c r="AT93" s="6"/>
      <c r="AU93" s="6"/>
      <c r="AV93" s="177">
        <v>90</v>
      </c>
      <c r="AW93" s="188"/>
      <c r="AX93" s="188"/>
      <c r="AY93" s="188"/>
      <c r="AZ93" s="188"/>
      <c r="BA93" s="188"/>
      <c r="BB93" s="188"/>
      <c r="BC93" t="s">
        <v>3274</v>
      </c>
      <c r="BD93" s="188"/>
      <c r="BE93" s="188"/>
      <c r="BF93" s="188"/>
      <c r="BG93" s="188"/>
      <c r="BH93" s="188"/>
      <c r="BI93" s="188"/>
      <c r="BJ93" t="s">
        <v>3731</v>
      </c>
      <c r="BK93" t="s">
        <v>3856</v>
      </c>
      <c r="BL93" t="s">
        <v>3981</v>
      </c>
      <c r="BM93" s="188"/>
      <c r="BN93" s="188"/>
      <c r="BO93" s="188"/>
      <c r="BP93" t="s">
        <v>4201</v>
      </c>
      <c r="BQ93" t="s">
        <v>4771</v>
      </c>
      <c r="BR93" s="188"/>
      <c r="BS93" s="188"/>
      <c r="BT93" s="188"/>
      <c r="BU93" s="188"/>
      <c r="BV93" s="188"/>
      <c r="BW93" s="188"/>
      <c r="BX93" s="188"/>
      <c r="BY93" s="188"/>
      <c r="BZ93" t="s">
        <v>5285</v>
      </c>
      <c r="CA93" t="s">
        <v>5497</v>
      </c>
      <c r="CB93" s="188"/>
      <c r="CC93" s="188"/>
      <c r="CD93" s="188"/>
      <c r="CE93" s="188"/>
      <c r="CF93" s="188"/>
      <c r="CG93" s="188"/>
      <c r="CH93" s="188"/>
      <c r="CI93" s="188"/>
      <c r="CJ93" s="188"/>
      <c r="CK93" s="188"/>
      <c r="CL93" s="183" t="s">
        <v>958</v>
      </c>
      <c r="CM93" s="188"/>
      <c r="CN93" s="188"/>
      <c r="CO93" s="188"/>
      <c r="CP93" s="188"/>
      <c r="CQ93" s="188"/>
      <c r="CR93" s="188"/>
      <c r="CS93" s="183" t="s">
        <v>1387</v>
      </c>
      <c r="CT93" s="183" t="s">
        <v>1506</v>
      </c>
      <c r="CU93" s="183" t="s">
        <v>1622</v>
      </c>
      <c r="CV93" s="188"/>
      <c r="CW93" s="188"/>
      <c r="CX93" s="188"/>
      <c r="CY93" s="183" t="s">
        <v>1827</v>
      </c>
      <c r="CZ93" s="183" t="s">
        <v>2385</v>
      </c>
      <c r="DA93" s="188"/>
      <c r="DB93" s="188"/>
      <c r="DC93" s="188"/>
      <c r="DD93" s="188"/>
      <c r="DE93" s="188"/>
      <c r="DF93" s="188"/>
      <c r="DG93" s="188"/>
      <c r="DH93" s="188"/>
      <c r="DI93" s="183" t="s">
        <v>2841</v>
      </c>
      <c r="DJ93" s="183" t="s">
        <v>3036</v>
      </c>
      <c r="DK93" s="188"/>
      <c r="DL93" s="180"/>
    </row>
    <row r="94" spans="44:116" ht="15" hidden="1" customHeight="1">
      <c r="AR94" s="177" t="str">
        <f t="shared" si="4"/>
        <v>Xico</v>
      </c>
      <c r="AS94" s="177" t="str">
        <f t="shared" si="5"/>
        <v>30092</v>
      </c>
      <c r="AT94" s="6"/>
      <c r="AU94" s="6"/>
      <c r="AV94" s="177">
        <v>91</v>
      </c>
      <c r="AW94" s="188"/>
      <c r="AX94" s="188"/>
      <c r="AY94" s="188"/>
      <c r="AZ94" s="188"/>
      <c r="BA94" s="188"/>
      <c r="BB94" s="188"/>
      <c r="BC94" t="s">
        <v>3275</v>
      </c>
      <c r="BD94" s="188"/>
      <c r="BE94" s="188"/>
      <c r="BF94" s="188"/>
      <c r="BG94" s="188"/>
      <c r="BH94" s="188"/>
      <c r="BI94" s="188"/>
      <c r="BJ94" t="s">
        <v>3732</v>
      </c>
      <c r="BK94" t="s">
        <v>3857</v>
      </c>
      <c r="BL94" t="s">
        <v>3982</v>
      </c>
      <c r="BM94" s="188"/>
      <c r="BN94" s="188"/>
      <c r="BO94" s="188"/>
      <c r="BP94" t="s">
        <v>4202</v>
      </c>
      <c r="BQ94" t="s">
        <v>4772</v>
      </c>
      <c r="BR94" s="188"/>
      <c r="BS94" s="188"/>
      <c r="BT94" s="188"/>
      <c r="BU94" s="188"/>
      <c r="BV94" s="188"/>
      <c r="BW94" s="188"/>
      <c r="BX94" s="188"/>
      <c r="BY94" s="188"/>
      <c r="BZ94" t="s">
        <v>5286</v>
      </c>
      <c r="CA94" t="s">
        <v>5498</v>
      </c>
      <c r="CB94" s="188"/>
      <c r="CC94" s="188"/>
      <c r="CD94" s="188"/>
      <c r="CE94" s="188"/>
      <c r="CF94" s="188"/>
      <c r="CG94" s="188"/>
      <c r="CH94" s="188"/>
      <c r="CI94" s="188"/>
      <c r="CJ94" s="188"/>
      <c r="CK94" s="188"/>
      <c r="CL94" s="183" t="s">
        <v>959</v>
      </c>
      <c r="CM94" s="188"/>
      <c r="CN94" s="188"/>
      <c r="CO94" s="188"/>
      <c r="CP94" s="188"/>
      <c r="CQ94" s="188"/>
      <c r="CR94" s="188"/>
      <c r="CS94" s="183" t="s">
        <v>1388</v>
      </c>
      <c r="CT94" s="183" t="s">
        <v>1507</v>
      </c>
      <c r="CU94" s="183" t="s">
        <v>1623</v>
      </c>
      <c r="CV94" s="188"/>
      <c r="CW94" s="188"/>
      <c r="CX94" s="188"/>
      <c r="CY94" s="183" t="s">
        <v>1828</v>
      </c>
      <c r="CZ94" s="183" t="s">
        <v>2386</v>
      </c>
      <c r="DA94" s="188"/>
      <c r="DB94" s="188"/>
      <c r="DC94" s="188"/>
      <c r="DD94" s="188"/>
      <c r="DE94" s="188"/>
      <c r="DF94" s="188"/>
      <c r="DG94" s="188"/>
      <c r="DH94" s="188"/>
      <c r="DI94" s="183" t="s">
        <v>2842</v>
      </c>
      <c r="DJ94" s="183" t="s">
        <v>3037</v>
      </c>
      <c r="DK94" s="188"/>
      <c r="DL94" s="180"/>
    </row>
    <row r="95" spans="44:116" ht="15" hidden="1" customHeight="1">
      <c r="AR95" s="177" t="str">
        <f t="shared" si="4"/>
        <v>Jilotepec</v>
      </c>
      <c r="AS95" s="177" t="str">
        <f t="shared" si="5"/>
        <v>30093</v>
      </c>
      <c r="AT95" s="6"/>
      <c r="AU95" s="6"/>
      <c r="AV95" s="177">
        <v>92</v>
      </c>
      <c r="AW95" s="188"/>
      <c r="AX95" s="188"/>
      <c r="AY95" s="188"/>
      <c r="AZ95" s="188"/>
      <c r="BA95" s="188"/>
      <c r="BB95" s="188"/>
      <c r="BC95" t="s">
        <v>3276</v>
      </c>
      <c r="BD95" s="188"/>
      <c r="BE95" s="188"/>
      <c r="BF95" s="188"/>
      <c r="BG95" s="188"/>
      <c r="BH95" s="188"/>
      <c r="BI95" s="188"/>
      <c r="BJ95" t="s">
        <v>3733</v>
      </c>
      <c r="BK95" t="s">
        <v>3858</v>
      </c>
      <c r="BL95" t="s">
        <v>3983</v>
      </c>
      <c r="BM95" s="188"/>
      <c r="BN95" s="188"/>
      <c r="BO95" s="188"/>
      <c r="BP95" t="s">
        <v>4203</v>
      </c>
      <c r="BQ95" t="s">
        <v>4773</v>
      </c>
      <c r="BR95" s="188"/>
      <c r="BS95" s="188"/>
      <c r="BT95" s="188"/>
      <c r="BU95" s="188"/>
      <c r="BV95" s="188"/>
      <c r="BW95" s="188"/>
      <c r="BX95" s="188"/>
      <c r="BY95" s="188"/>
      <c r="BZ95" t="s">
        <v>5287</v>
      </c>
      <c r="CA95" t="s">
        <v>5499</v>
      </c>
      <c r="CB95" s="188"/>
      <c r="CC95" s="188"/>
      <c r="CD95" s="188"/>
      <c r="CE95" s="188"/>
      <c r="CF95" s="188"/>
      <c r="CG95" s="188"/>
      <c r="CH95" s="188"/>
      <c r="CI95" s="188"/>
      <c r="CJ95" s="188"/>
      <c r="CK95" s="188"/>
      <c r="CL95" s="183" t="s">
        <v>960</v>
      </c>
      <c r="CM95" s="188"/>
      <c r="CN95" s="188"/>
      <c r="CO95" s="188"/>
      <c r="CP95" s="188"/>
      <c r="CQ95" s="188"/>
      <c r="CR95" s="188"/>
      <c r="CS95" s="183" t="s">
        <v>1389</v>
      </c>
      <c r="CT95" s="183" t="s">
        <v>1508</v>
      </c>
      <c r="CU95" s="183" t="s">
        <v>1624</v>
      </c>
      <c r="CV95" s="188"/>
      <c r="CW95" s="188"/>
      <c r="CX95" s="188"/>
      <c r="CY95" s="183" t="s">
        <v>1829</v>
      </c>
      <c r="CZ95" s="183" t="s">
        <v>2387</v>
      </c>
      <c r="DA95" s="188"/>
      <c r="DB95" s="188"/>
      <c r="DC95" s="188"/>
      <c r="DD95" s="188"/>
      <c r="DE95" s="188"/>
      <c r="DF95" s="188"/>
      <c r="DG95" s="188"/>
      <c r="DH95" s="188"/>
      <c r="DI95" s="183" t="s">
        <v>2843</v>
      </c>
      <c r="DJ95" s="183" t="s">
        <v>3038</v>
      </c>
      <c r="DK95" s="188"/>
      <c r="DL95" s="180"/>
    </row>
    <row r="96" spans="44:116" ht="15" hidden="1" customHeight="1">
      <c r="AR96" s="177" t="str">
        <f t="shared" si="4"/>
        <v>Juan Rodríguez Clara</v>
      </c>
      <c r="AS96" s="177" t="str">
        <f t="shared" si="5"/>
        <v>30094</v>
      </c>
      <c r="AT96" s="6"/>
      <c r="AU96" s="6"/>
      <c r="AV96" s="177">
        <v>93</v>
      </c>
      <c r="AW96" s="188"/>
      <c r="AX96" s="188"/>
      <c r="AY96" s="188"/>
      <c r="AZ96" s="188"/>
      <c r="BA96" s="188"/>
      <c r="BB96" s="188"/>
      <c r="BC96" t="s">
        <v>3277</v>
      </c>
      <c r="BD96" s="188"/>
      <c r="BE96" s="188"/>
      <c r="BF96" s="188"/>
      <c r="BG96" s="188"/>
      <c r="BH96" s="188"/>
      <c r="BI96" s="188"/>
      <c r="BJ96" t="s">
        <v>3734</v>
      </c>
      <c r="BK96" t="s">
        <v>3859</v>
      </c>
      <c r="BL96" t="s">
        <v>3984</v>
      </c>
      <c r="BM96" s="188"/>
      <c r="BN96" s="188"/>
      <c r="BO96" s="188"/>
      <c r="BP96" t="s">
        <v>4204</v>
      </c>
      <c r="BQ96" t="s">
        <v>4774</v>
      </c>
      <c r="BR96" s="188"/>
      <c r="BS96" s="188"/>
      <c r="BT96" s="188"/>
      <c r="BU96" s="188"/>
      <c r="BV96" s="188"/>
      <c r="BW96" s="188"/>
      <c r="BX96" s="188"/>
      <c r="BY96" s="188"/>
      <c r="BZ96" t="s">
        <v>5288</v>
      </c>
      <c r="CA96" t="s">
        <v>5500</v>
      </c>
      <c r="CB96" s="188"/>
      <c r="CC96" s="188"/>
      <c r="CD96" s="188"/>
      <c r="CE96" s="188"/>
      <c r="CF96" s="188"/>
      <c r="CG96" s="188"/>
      <c r="CH96" s="188"/>
      <c r="CI96" s="188"/>
      <c r="CJ96" s="188"/>
      <c r="CK96" s="188"/>
      <c r="CL96" s="183" t="s">
        <v>961</v>
      </c>
      <c r="CM96" s="188"/>
      <c r="CN96" s="188"/>
      <c r="CO96" s="188"/>
      <c r="CP96" s="188"/>
      <c r="CQ96" s="188"/>
      <c r="CR96" s="188"/>
      <c r="CS96" s="183" t="s">
        <v>1390</v>
      </c>
      <c r="CT96" s="183" t="s">
        <v>1509</v>
      </c>
      <c r="CU96" s="183" t="s">
        <v>1625</v>
      </c>
      <c r="CV96" s="188"/>
      <c r="CW96" s="188"/>
      <c r="CX96" s="188"/>
      <c r="CY96" s="183" t="s">
        <v>1830</v>
      </c>
      <c r="CZ96" s="183" t="s">
        <v>2388</v>
      </c>
      <c r="DA96" s="188"/>
      <c r="DB96" s="188"/>
      <c r="DC96" s="188"/>
      <c r="DD96" s="188"/>
      <c r="DE96" s="188"/>
      <c r="DF96" s="188"/>
      <c r="DG96" s="188"/>
      <c r="DH96" s="188"/>
      <c r="DI96" s="183" t="s">
        <v>1466</v>
      </c>
      <c r="DJ96" s="183" t="s">
        <v>3039</v>
      </c>
      <c r="DK96" s="188"/>
      <c r="DL96" s="180"/>
    </row>
    <row r="97" spans="44:116" ht="15" hidden="1" customHeight="1">
      <c r="AR97" s="177" t="str">
        <f t="shared" si="4"/>
        <v>Juchique de Ferrer</v>
      </c>
      <c r="AS97" s="177" t="str">
        <f t="shared" si="5"/>
        <v>30095</v>
      </c>
      <c r="AT97" s="6"/>
      <c r="AU97" s="6"/>
      <c r="AV97" s="177">
        <v>94</v>
      </c>
      <c r="AW97" s="188"/>
      <c r="AX97" s="188"/>
      <c r="AY97" s="188"/>
      <c r="AZ97" s="188"/>
      <c r="BA97" s="188"/>
      <c r="BB97" s="188"/>
      <c r="BC97" t="s">
        <v>3278</v>
      </c>
      <c r="BD97" s="188"/>
      <c r="BE97" s="188"/>
      <c r="BF97" s="188"/>
      <c r="BG97" s="188"/>
      <c r="BH97" s="188"/>
      <c r="BI97" s="188"/>
      <c r="BJ97" t="s">
        <v>3735</v>
      </c>
      <c r="BK97" t="s">
        <v>3860</v>
      </c>
      <c r="BL97" t="s">
        <v>3985</v>
      </c>
      <c r="BM97" s="188"/>
      <c r="BN97" s="188"/>
      <c r="BO97" s="188"/>
      <c r="BP97" t="s">
        <v>4205</v>
      </c>
      <c r="BQ97" t="s">
        <v>4775</v>
      </c>
      <c r="BR97" s="188"/>
      <c r="BS97" s="188"/>
      <c r="BT97" s="188"/>
      <c r="BU97" s="188"/>
      <c r="BV97" s="188"/>
      <c r="BW97" s="188"/>
      <c r="BX97" s="188"/>
      <c r="BY97" s="188"/>
      <c r="BZ97" t="s">
        <v>5289</v>
      </c>
      <c r="CA97" t="s">
        <v>5501</v>
      </c>
      <c r="CB97" s="188"/>
      <c r="CC97" s="188"/>
      <c r="CD97" s="188"/>
      <c r="CE97" s="188"/>
      <c r="CF97" s="188"/>
      <c r="CG97" s="188"/>
      <c r="CH97" s="188"/>
      <c r="CI97" s="188"/>
      <c r="CJ97" s="188"/>
      <c r="CK97" s="188"/>
      <c r="CL97" s="183" t="s">
        <v>962</v>
      </c>
      <c r="CM97" s="188"/>
      <c r="CN97" s="188"/>
      <c r="CO97" s="188"/>
      <c r="CP97" s="188"/>
      <c r="CQ97" s="188"/>
      <c r="CR97" s="188"/>
      <c r="CS97" s="183" t="s">
        <v>1391</v>
      </c>
      <c r="CT97" s="183" t="s">
        <v>1510</v>
      </c>
      <c r="CU97" s="183" t="s">
        <v>1626</v>
      </c>
      <c r="CV97" s="188"/>
      <c r="CW97" s="188"/>
      <c r="CX97" s="188"/>
      <c r="CY97" s="183" t="s">
        <v>1831</v>
      </c>
      <c r="CZ97" s="183" t="s">
        <v>2389</v>
      </c>
      <c r="DA97" s="188"/>
      <c r="DB97" s="188"/>
      <c r="DC97" s="188"/>
      <c r="DD97" s="188"/>
      <c r="DE97" s="188"/>
      <c r="DF97" s="188"/>
      <c r="DG97" s="188"/>
      <c r="DH97" s="188"/>
      <c r="DI97" s="183" t="s">
        <v>2844</v>
      </c>
      <c r="DJ97" s="183" t="s">
        <v>3040</v>
      </c>
      <c r="DK97" s="188"/>
      <c r="DL97" s="180"/>
    </row>
    <row r="98" spans="44:116" ht="15" hidden="1" customHeight="1">
      <c r="AR98" s="177" t="str">
        <f t="shared" si="4"/>
        <v>Landero y Coss</v>
      </c>
      <c r="AS98" s="177" t="str">
        <f t="shared" si="5"/>
        <v>30096</v>
      </c>
      <c r="AT98" s="6"/>
      <c r="AU98" s="6"/>
      <c r="AV98" s="177">
        <v>95</v>
      </c>
      <c r="AW98" s="188"/>
      <c r="AX98" s="188"/>
      <c r="AY98" s="188"/>
      <c r="AZ98" s="188"/>
      <c r="BA98" s="188"/>
      <c r="BB98" s="188"/>
      <c r="BC98" t="s">
        <v>3279</v>
      </c>
      <c r="BD98" s="188"/>
      <c r="BE98" s="188"/>
      <c r="BF98" s="188"/>
      <c r="BG98" s="188"/>
      <c r="BH98" s="188"/>
      <c r="BI98" s="188"/>
      <c r="BJ98" t="s">
        <v>3736</v>
      </c>
      <c r="BK98" t="s">
        <v>3861</v>
      </c>
      <c r="BL98" t="s">
        <v>3986</v>
      </c>
      <c r="BM98" s="188"/>
      <c r="BN98" s="188"/>
      <c r="BO98" s="188"/>
      <c r="BP98" t="s">
        <v>4206</v>
      </c>
      <c r="BQ98" t="s">
        <v>4776</v>
      </c>
      <c r="BR98" s="188"/>
      <c r="BS98" s="188"/>
      <c r="BT98" s="188"/>
      <c r="BU98" s="188"/>
      <c r="BV98" s="188"/>
      <c r="BW98" s="188"/>
      <c r="BX98" s="188"/>
      <c r="BY98" s="188"/>
      <c r="BZ98" t="s">
        <v>5290</v>
      </c>
      <c r="CA98" t="s">
        <v>5502</v>
      </c>
      <c r="CB98" s="188"/>
      <c r="CC98" s="188"/>
      <c r="CD98" s="188"/>
      <c r="CE98" s="188"/>
      <c r="CF98" s="188"/>
      <c r="CG98" s="188"/>
      <c r="CH98" s="188"/>
      <c r="CI98" s="188"/>
      <c r="CJ98" s="188"/>
      <c r="CK98" s="188"/>
      <c r="CL98" s="183" t="s">
        <v>963</v>
      </c>
      <c r="CM98" s="188"/>
      <c r="CN98" s="188"/>
      <c r="CO98" s="188"/>
      <c r="CP98" s="188"/>
      <c r="CQ98" s="188"/>
      <c r="CR98" s="188"/>
      <c r="CS98" s="183" t="s">
        <v>1392</v>
      </c>
      <c r="CT98" s="183" t="s">
        <v>1511</v>
      </c>
      <c r="CU98" s="183" t="s">
        <v>1627</v>
      </c>
      <c r="CV98" s="188"/>
      <c r="CW98" s="188"/>
      <c r="CX98" s="188"/>
      <c r="CY98" s="183" t="s">
        <v>1832</v>
      </c>
      <c r="CZ98" s="183" t="s">
        <v>2390</v>
      </c>
      <c r="DA98" s="188"/>
      <c r="DB98" s="188"/>
      <c r="DC98" s="188"/>
      <c r="DD98" s="188"/>
      <c r="DE98" s="188"/>
      <c r="DF98" s="188"/>
      <c r="DG98" s="188"/>
      <c r="DH98" s="188"/>
      <c r="DI98" s="183" t="s">
        <v>2845</v>
      </c>
      <c r="DJ98" s="183" t="s">
        <v>3041</v>
      </c>
      <c r="DK98" s="188"/>
      <c r="DL98" s="180"/>
    </row>
    <row r="99" spans="44:116" ht="15" hidden="1" customHeight="1">
      <c r="AR99" s="177" t="str">
        <f t="shared" si="4"/>
        <v>Lerdo de Tejada</v>
      </c>
      <c r="AS99" s="177" t="str">
        <f t="shared" si="5"/>
        <v>30097</v>
      </c>
      <c r="AT99" s="6"/>
      <c r="AU99" s="6"/>
      <c r="AV99" s="177">
        <v>96</v>
      </c>
      <c r="AW99" s="188"/>
      <c r="AX99" s="188"/>
      <c r="AY99" s="188"/>
      <c r="AZ99" s="188"/>
      <c r="BA99" s="188"/>
      <c r="BB99" s="188"/>
      <c r="BC99" t="s">
        <v>3280</v>
      </c>
      <c r="BD99" s="188"/>
      <c r="BE99" s="188"/>
      <c r="BF99" s="188"/>
      <c r="BG99" s="188"/>
      <c r="BH99" s="188"/>
      <c r="BI99" s="188"/>
      <c r="BJ99" t="s">
        <v>3737</v>
      </c>
      <c r="BK99" t="s">
        <v>3862</v>
      </c>
      <c r="BL99" t="s">
        <v>3987</v>
      </c>
      <c r="BM99" s="188"/>
      <c r="BN99" s="188"/>
      <c r="BO99" s="188"/>
      <c r="BP99" t="s">
        <v>4207</v>
      </c>
      <c r="BQ99" t="s">
        <v>4777</v>
      </c>
      <c r="BR99" s="188"/>
      <c r="BS99" s="188"/>
      <c r="BT99" s="188"/>
      <c r="BU99" s="188"/>
      <c r="BV99" s="188"/>
      <c r="BW99" s="188"/>
      <c r="BX99" s="188"/>
      <c r="BY99" s="188"/>
      <c r="BZ99" t="s">
        <v>5291</v>
      </c>
      <c r="CA99" t="s">
        <v>5503</v>
      </c>
      <c r="CB99" s="188"/>
      <c r="CC99" s="188"/>
      <c r="CD99" s="188"/>
      <c r="CE99" s="188"/>
      <c r="CF99" s="188"/>
      <c r="CG99" s="188"/>
      <c r="CH99" s="188"/>
      <c r="CI99" s="188"/>
      <c r="CJ99" s="188"/>
      <c r="CK99" s="188"/>
      <c r="CL99" s="183" t="s">
        <v>964</v>
      </c>
      <c r="CM99" s="188"/>
      <c r="CN99" s="188"/>
      <c r="CO99" s="188"/>
      <c r="CP99" s="188"/>
      <c r="CQ99" s="188"/>
      <c r="CR99" s="188"/>
      <c r="CS99" s="183" t="s">
        <v>1393</v>
      </c>
      <c r="CT99" s="183" t="s">
        <v>1512</v>
      </c>
      <c r="CU99" s="183" t="s">
        <v>1628</v>
      </c>
      <c r="CV99" s="188"/>
      <c r="CW99" s="188"/>
      <c r="CX99" s="188"/>
      <c r="CY99" s="183" t="s">
        <v>1833</v>
      </c>
      <c r="CZ99" s="183" t="s">
        <v>2391</v>
      </c>
      <c r="DA99" s="188"/>
      <c r="DB99" s="188"/>
      <c r="DC99" s="188"/>
      <c r="DD99" s="188"/>
      <c r="DE99" s="188"/>
      <c r="DF99" s="188"/>
      <c r="DG99" s="188"/>
      <c r="DH99" s="188"/>
      <c r="DI99" s="183" t="s">
        <v>2846</v>
      </c>
      <c r="DJ99" s="183" t="s">
        <v>3042</v>
      </c>
      <c r="DK99" s="188"/>
      <c r="DL99" s="180"/>
    </row>
    <row r="100" spans="44:116" ht="15" hidden="1" customHeight="1">
      <c r="AR100" s="177" t="str">
        <f t="shared" si="4"/>
        <v>Magdalena</v>
      </c>
      <c r="AS100" s="177" t="str">
        <f t="shared" si="5"/>
        <v>30098</v>
      </c>
      <c r="AT100" s="6"/>
      <c r="AU100" s="6"/>
      <c r="AV100" s="177">
        <v>97</v>
      </c>
      <c r="AW100" s="188"/>
      <c r="AX100" s="188"/>
      <c r="AY100" s="188"/>
      <c r="AZ100" s="188"/>
      <c r="BA100" s="188"/>
      <c r="BB100" s="188"/>
      <c r="BC100" t="s">
        <v>3281</v>
      </c>
      <c r="BD100" s="188"/>
      <c r="BE100" s="188"/>
      <c r="BF100" s="188"/>
      <c r="BG100" s="188"/>
      <c r="BH100" s="188"/>
      <c r="BI100" s="188"/>
      <c r="BJ100" t="s">
        <v>3738</v>
      </c>
      <c r="BK100" t="s">
        <v>3863</v>
      </c>
      <c r="BL100" t="s">
        <v>3988</v>
      </c>
      <c r="BM100" s="188"/>
      <c r="BN100" s="188"/>
      <c r="BO100" s="188"/>
      <c r="BP100" t="s">
        <v>4208</v>
      </c>
      <c r="BQ100" t="s">
        <v>4778</v>
      </c>
      <c r="BR100" s="188"/>
      <c r="BS100" s="188"/>
      <c r="BT100" s="188"/>
      <c r="BU100" s="188"/>
      <c r="BV100" s="188"/>
      <c r="BW100" s="188"/>
      <c r="BX100" s="188"/>
      <c r="BY100" s="188"/>
      <c r="BZ100" t="s">
        <v>5292</v>
      </c>
      <c r="CA100" t="s">
        <v>5504</v>
      </c>
      <c r="CB100" s="188"/>
      <c r="CC100" s="188"/>
      <c r="CD100" s="188"/>
      <c r="CE100" s="188"/>
      <c r="CF100" s="188"/>
      <c r="CG100" s="188"/>
      <c r="CH100" s="188"/>
      <c r="CI100" s="188"/>
      <c r="CJ100" s="188"/>
      <c r="CK100" s="188"/>
      <c r="CL100" s="183" t="s">
        <v>965</v>
      </c>
      <c r="CM100" s="188"/>
      <c r="CN100" s="188"/>
      <c r="CO100" s="188"/>
      <c r="CP100" s="188"/>
      <c r="CQ100" s="188"/>
      <c r="CR100" s="188"/>
      <c r="CS100" s="183" t="s">
        <v>1394</v>
      </c>
      <c r="CT100" s="183" t="s">
        <v>1513</v>
      </c>
      <c r="CU100" s="183" t="s">
        <v>1629</v>
      </c>
      <c r="CV100" s="188"/>
      <c r="CW100" s="188"/>
      <c r="CX100" s="188"/>
      <c r="CY100" s="183" t="s">
        <v>1834</v>
      </c>
      <c r="CZ100" s="183" t="s">
        <v>2392</v>
      </c>
      <c r="DA100" s="188"/>
      <c r="DB100" s="188"/>
      <c r="DC100" s="188"/>
      <c r="DD100" s="188"/>
      <c r="DE100" s="188"/>
      <c r="DF100" s="188"/>
      <c r="DG100" s="188"/>
      <c r="DH100" s="188"/>
      <c r="DI100" s="183" t="s">
        <v>2847</v>
      </c>
      <c r="DJ100" s="183" t="s">
        <v>3043</v>
      </c>
      <c r="DK100" s="188"/>
      <c r="DL100" s="180"/>
    </row>
    <row r="101" spans="44:116" ht="15" hidden="1" customHeight="1">
      <c r="AR101" s="177" t="str">
        <f t="shared" si="4"/>
        <v>Maltrata</v>
      </c>
      <c r="AS101" s="177" t="str">
        <f t="shared" si="5"/>
        <v>30099</v>
      </c>
      <c r="AT101" s="6"/>
      <c r="AU101" s="6"/>
      <c r="AV101" s="177">
        <v>98</v>
      </c>
      <c r="AW101" s="188"/>
      <c r="AX101" s="188"/>
      <c r="AY101" s="188"/>
      <c r="AZ101" s="188"/>
      <c r="BA101" s="188"/>
      <c r="BB101" s="188"/>
      <c r="BC101" t="s">
        <v>3282</v>
      </c>
      <c r="BD101" s="188"/>
      <c r="BE101" s="188"/>
      <c r="BF101" s="188"/>
      <c r="BG101" s="188"/>
      <c r="BH101" s="188"/>
      <c r="BI101" s="188"/>
      <c r="BJ101" t="s">
        <v>3739</v>
      </c>
      <c r="BK101" t="s">
        <v>3864</v>
      </c>
      <c r="BL101" t="s">
        <v>3989</v>
      </c>
      <c r="BM101" s="188"/>
      <c r="BN101" s="188"/>
      <c r="BO101" s="188"/>
      <c r="BP101" t="s">
        <v>4209</v>
      </c>
      <c r="BQ101" t="s">
        <v>4779</v>
      </c>
      <c r="BR101" s="188"/>
      <c r="BS101" s="188"/>
      <c r="BT101" s="188"/>
      <c r="BU101" s="188"/>
      <c r="BV101" s="188"/>
      <c r="BW101" s="188"/>
      <c r="BX101" s="188"/>
      <c r="BY101" s="188"/>
      <c r="BZ101" t="s">
        <v>5293</v>
      </c>
      <c r="CA101" t="s">
        <v>5505</v>
      </c>
      <c r="CB101" s="188"/>
      <c r="CC101" s="188"/>
      <c r="CD101" s="188"/>
      <c r="CE101" s="188"/>
      <c r="CF101" s="188"/>
      <c r="CG101" s="188"/>
      <c r="CH101" s="188"/>
      <c r="CI101" s="188"/>
      <c r="CJ101" s="188"/>
      <c r="CK101" s="188"/>
      <c r="CL101" s="183" t="s">
        <v>966</v>
      </c>
      <c r="CM101" s="188"/>
      <c r="CN101" s="188"/>
      <c r="CO101" s="188"/>
      <c r="CP101" s="188"/>
      <c r="CQ101" s="188"/>
      <c r="CR101" s="188"/>
      <c r="CS101" s="183" t="s">
        <v>1395</v>
      </c>
      <c r="CT101" s="183" t="s">
        <v>1514</v>
      </c>
      <c r="CU101" s="183" t="s">
        <v>1404</v>
      </c>
      <c r="CV101" s="188"/>
      <c r="CW101" s="188"/>
      <c r="CX101" s="188"/>
      <c r="CY101" s="183" t="s">
        <v>1835</v>
      </c>
      <c r="CZ101" s="183" t="s">
        <v>2393</v>
      </c>
      <c r="DA101" s="188"/>
      <c r="DB101" s="188"/>
      <c r="DC101" s="188"/>
      <c r="DD101" s="188"/>
      <c r="DE101" s="188"/>
      <c r="DF101" s="188"/>
      <c r="DG101" s="188"/>
      <c r="DH101" s="188"/>
      <c r="DI101" s="183" t="s">
        <v>1354</v>
      </c>
      <c r="DJ101" s="183" t="s">
        <v>3044</v>
      </c>
      <c r="DK101" s="188"/>
      <c r="DL101" s="180"/>
    </row>
    <row r="102" spans="44:116" ht="15" hidden="1" customHeight="1">
      <c r="AR102" s="177" t="str">
        <f t="shared" si="4"/>
        <v>Manlio Fabio Altamirano</v>
      </c>
      <c r="AS102" s="177" t="str">
        <f t="shared" si="5"/>
        <v>30100</v>
      </c>
      <c r="AT102" s="6"/>
      <c r="AU102" s="6"/>
      <c r="AV102" s="177">
        <v>99</v>
      </c>
      <c r="AW102" s="188"/>
      <c r="AX102" s="188"/>
      <c r="AY102" s="188"/>
      <c r="AZ102" s="188"/>
      <c r="BA102" s="188"/>
      <c r="BB102" s="188"/>
      <c r="BC102" t="s">
        <v>3283</v>
      </c>
      <c r="BD102" s="188"/>
      <c r="BE102" s="188"/>
      <c r="BF102" s="188"/>
      <c r="BG102" s="188"/>
      <c r="BH102" s="188"/>
      <c r="BI102" s="188"/>
      <c r="BJ102" t="s">
        <v>3740</v>
      </c>
      <c r="BK102" t="s">
        <v>3865</v>
      </c>
      <c r="BL102" t="s">
        <v>3990</v>
      </c>
      <c r="BM102" s="188"/>
      <c r="BN102" s="188"/>
      <c r="BO102" s="188"/>
      <c r="BP102" t="s">
        <v>4210</v>
      </c>
      <c r="BQ102" t="s">
        <v>4780</v>
      </c>
      <c r="BR102" s="188"/>
      <c r="BS102" s="188"/>
      <c r="BT102" s="188"/>
      <c r="BU102" s="188"/>
      <c r="BV102" s="188"/>
      <c r="BW102" s="188"/>
      <c r="BX102" s="188"/>
      <c r="BY102" s="188"/>
      <c r="BZ102" t="s">
        <v>5294</v>
      </c>
      <c r="CA102" t="s">
        <v>5506</v>
      </c>
      <c r="CB102" s="188"/>
      <c r="CC102" s="188"/>
      <c r="CD102" s="188"/>
      <c r="CE102" s="188"/>
      <c r="CF102" s="188"/>
      <c r="CG102" s="188"/>
      <c r="CH102" s="188"/>
      <c r="CI102" s="188"/>
      <c r="CJ102" s="188"/>
      <c r="CK102" s="188"/>
      <c r="CL102" s="183" t="s">
        <v>967</v>
      </c>
      <c r="CM102" s="188"/>
      <c r="CN102" s="188"/>
      <c r="CO102" s="188"/>
      <c r="CP102" s="188"/>
      <c r="CQ102" s="188"/>
      <c r="CR102" s="188"/>
      <c r="CS102" s="183" t="s">
        <v>1396</v>
      </c>
      <c r="CT102" s="183" t="s">
        <v>1515</v>
      </c>
      <c r="CU102" s="183" t="s">
        <v>1630</v>
      </c>
      <c r="CV102" s="188"/>
      <c r="CW102" s="188"/>
      <c r="CX102" s="188"/>
      <c r="CY102" s="183" t="s">
        <v>1836</v>
      </c>
      <c r="CZ102" s="183" t="s">
        <v>2394</v>
      </c>
      <c r="DA102" s="188"/>
      <c r="DB102" s="188"/>
      <c r="DC102" s="188"/>
      <c r="DD102" s="188"/>
      <c r="DE102" s="188"/>
      <c r="DF102" s="188"/>
      <c r="DG102" s="188"/>
      <c r="DH102" s="188"/>
      <c r="DI102" s="183" t="s">
        <v>2848</v>
      </c>
      <c r="DJ102" s="183" t="s">
        <v>3045</v>
      </c>
      <c r="DK102" s="188"/>
      <c r="DL102" s="180"/>
    </row>
    <row r="103" spans="44:116" ht="15" hidden="1" customHeight="1">
      <c r="AR103" s="177" t="str">
        <f t="shared" si="4"/>
        <v>Mariano Escobedo</v>
      </c>
      <c r="AS103" s="177" t="str">
        <f t="shared" si="5"/>
        <v>30101</v>
      </c>
      <c r="AT103" s="6"/>
      <c r="AU103" s="6"/>
      <c r="AV103" s="177">
        <v>100</v>
      </c>
      <c r="AW103" s="188"/>
      <c r="AX103" s="188"/>
      <c r="AY103" s="188"/>
      <c r="AZ103" s="188"/>
      <c r="BA103" s="188"/>
      <c r="BB103" s="188"/>
      <c r="BC103" t="s">
        <v>3284</v>
      </c>
      <c r="BD103" s="188"/>
      <c r="BE103" s="188"/>
      <c r="BF103" s="188"/>
      <c r="BG103" s="188"/>
      <c r="BH103" s="188"/>
      <c r="BI103" s="188"/>
      <c r="BJ103" t="s">
        <v>3741</v>
      </c>
      <c r="BK103" t="s">
        <v>3866</v>
      </c>
      <c r="BL103" t="s">
        <v>3991</v>
      </c>
      <c r="BM103" s="188"/>
      <c r="BN103" s="188"/>
      <c r="BO103" s="188"/>
      <c r="BP103" t="s">
        <v>4211</v>
      </c>
      <c r="BQ103" t="s">
        <v>4781</v>
      </c>
      <c r="BR103" s="188"/>
      <c r="BS103" s="188"/>
      <c r="BT103" s="188"/>
      <c r="BU103" s="188"/>
      <c r="BV103" s="188"/>
      <c r="BW103" s="188"/>
      <c r="BX103" s="188"/>
      <c r="BY103" s="188"/>
      <c r="BZ103" t="s">
        <v>5295</v>
      </c>
      <c r="CA103" t="s">
        <v>5507</v>
      </c>
      <c r="CB103" s="188"/>
      <c r="CC103" s="188"/>
      <c r="CD103" s="188"/>
      <c r="CE103" s="188"/>
      <c r="CF103" s="188"/>
      <c r="CG103" s="188"/>
      <c r="CH103" s="188"/>
      <c r="CI103" s="188"/>
      <c r="CJ103" s="188"/>
      <c r="CK103" s="188"/>
      <c r="CL103" s="183" t="s">
        <v>968</v>
      </c>
      <c r="CM103" s="188"/>
      <c r="CN103" s="188"/>
      <c r="CO103" s="188"/>
      <c r="CP103" s="188"/>
      <c r="CQ103" s="188"/>
      <c r="CR103" s="188"/>
      <c r="CS103" s="183" t="s">
        <v>1397</v>
      </c>
      <c r="CT103" s="183" t="s">
        <v>1516</v>
      </c>
      <c r="CU103" s="183" t="s">
        <v>1631</v>
      </c>
      <c r="CV103" s="188"/>
      <c r="CW103" s="188"/>
      <c r="CX103" s="188"/>
      <c r="CY103" s="183" t="s">
        <v>1837</v>
      </c>
      <c r="CZ103" s="183" t="s">
        <v>2395</v>
      </c>
      <c r="DA103" s="188"/>
      <c r="DB103" s="188"/>
      <c r="DC103" s="188"/>
      <c r="DD103" s="188"/>
      <c r="DE103" s="188"/>
      <c r="DF103" s="188"/>
      <c r="DG103" s="188"/>
      <c r="DH103" s="188"/>
      <c r="DI103" s="183" t="s">
        <v>2849</v>
      </c>
      <c r="DJ103" s="183" t="s">
        <v>3046</v>
      </c>
      <c r="DK103" s="188"/>
      <c r="DL103" s="180"/>
    </row>
    <row r="104" spans="44:116" ht="15" hidden="1" customHeight="1">
      <c r="AR104" s="177" t="str">
        <f t="shared" si="4"/>
        <v>Martínez de la Torre</v>
      </c>
      <c r="AS104" s="177" t="str">
        <f t="shared" si="5"/>
        <v>30102</v>
      </c>
      <c r="AT104" s="6"/>
      <c r="AU104" s="6"/>
      <c r="AV104" s="177">
        <v>101</v>
      </c>
      <c r="AW104" s="188"/>
      <c r="AX104" s="188"/>
      <c r="AY104" s="188"/>
      <c r="AZ104" s="188"/>
      <c r="BA104" s="188"/>
      <c r="BB104" s="188"/>
      <c r="BC104" t="s">
        <v>3285</v>
      </c>
      <c r="BD104" s="188"/>
      <c r="BE104" s="188"/>
      <c r="BF104" s="188"/>
      <c r="BG104" s="188"/>
      <c r="BH104" s="188"/>
      <c r="BI104" s="188"/>
      <c r="BJ104" t="s">
        <v>3742</v>
      </c>
      <c r="BK104" t="s">
        <v>3867</v>
      </c>
      <c r="BL104" t="s">
        <v>3992</v>
      </c>
      <c r="BM104" s="188"/>
      <c r="BN104" s="188"/>
      <c r="BO104" s="188"/>
      <c r="BP104" t="s">
        <v>4212</v>
      </c>
      <c r="BQ104" t="s">
        <v>4782</v>
      </c>
      <c r="BR104" s="188"/>
      <c r="BS104" s="188"/>
      <c r="BT104" s="188"/>
      <c r="BU104" s="188"/>
      <c r="BV104" s="188"/>
      <c r="BW104" s="188"/>
      <c r="BX104" s="188"/>
      <c r="BY104" s="188"/>
      <c r="BZ104" t="s">
        <v>5296</v>
      </c>
      <c r="CA104" t="s">
        <v>5508</v>
      </c>
      <c r="CB104" s="188"/>
      <c r="CC104" s="188"/>
      <c r="CD104" s="188"/>
      <c r="CE104" s="188"/>
      <c r="CF104" s="188"/>
      <c r="CG104" s="188"/>
      <c r="CH104" s="188"/>
      <c r="CI104" s="188"/>
      <c r="CJ104" s="188"/>
      <c r="CK104" s="188"/>
      <c r="CL104" s="183" t="s">
        <v>969</v>
      </c>
      <c r="CM104" s="188"/>
      <c r="CN104" s="188"/>
      <c r="CO104" s="188"/>
      <c r="CP104" s="188"/>
      <c r="CQ104" s="188"/>
      <c r="CR104" s="188"/>
      <c r="CS104" s="183" t="s">
        <v>964</v>
      </c>
      <c r="CT104" s="183" t="s">
        <v>1517</v>
      </c>
      <c r="CU104" s="183" t="s">
        <v>1632</v>
      </c>
      <c r="CV104" s="188"/>
      <c r="CW104" s="188"/>
      <c r="CX104" s="188"/>
      <c r="CY104" s="183" t="s">
        <v>1838</v>
      </c>
      <c r="CZ104" s="183" t="s">
        <v>2396</v>
      </c>
      <c r="DA104" s="188"/>
      <c r="DB104" s="188"/>
      <c r="DC104" s="188"/>
      <c r="DD104" s="188"/>
      <c r="DE104" s="188"/>
      <c r="DF104" s="188"/>
      <c r="DG104" s="188"/>
      <c r="DH104" s="188"/>
      <c r="DI104" s="183" t="s">
        <v>2850</v>
      </c>
      <c r="DJ104" s="183" t="s">
        <v>3047</v>
      </c>
      <c r="DK104" s="188"/>
      <c r="DL104" s="180"/>
    </row>
    <row r="105" spans="44:116" ht="15" hidden="1" customHeight="1">
      <c r="AR105" s="177" t="str">
        <f t="shared" si="4"/>
        <v>Mecatlán</v>
      </c>
      <c r="AS105" s="177" t="str">
        <f t="shared" si="5"/>
        <v>30103</v>
      </c>
      <c r="AT105" s="6"/>
      <c r="AU105" s="6"/>
      <c r="AV105" s="177">
        <v>102</v>
      </c>
      <c r="AW105" s="188"/>
      <c r="AX105" s="188"/>
      <c r="AY105" s="188"/>
      <c r="AZ105" s="188"/>
      <c r="BA105" s="188"/>
      <c r="BB105" s="188"/>
      <c r="BC105" t="s">
        <v>3286</v>
      </c>
      <c r="BD105" s="188"/>
      <c r="BE105" s="188"/>
      <c r="BF105" s="188"/>
      <c r="BG105" s="188"/>
      <c r="BH105" s="188"/>
      <c r="BI105" s="188"/>
      <c r="BJ105" t="s">
        <v>3743</v>
      </c>
      <c r="BK105" t="s">
        <v>3868</v>
      </c>
      <c r="BL105" t="s">
        <v>3993</v>
      </c>
      <c r="BM105" s="188"/>
      <c r="BN105" s="188"/>
      <c r="BO105" s="188"/>
      <c r="BP105" t="s">
        <v>4213</v>
      </c>
      <c r="BQ105" t="s">
        <v>4783</v>
      </c>
      <c r="BR105" s="188"/>
      <c r="BS105" s="188"/>
      <c r="BT105" s="188"/>
      <c r="BU105" s="188"/>
      <c r="BV105" s="188"/>
      <c r="BW105" s="188"/>
      <c r="BX105" s="188"/>
      <c r="BY105" s="188"/>
      <c r="BZ105" t="s">
        <v>5297</v>
      </c>
      <c r="CA105" t="s">
        <v>5509</v>
      </c>
      <c r="CB105" s="188"/>
      <c r="CC105" s="188"/>
      <c r="CD105" s="188"/>
      <c r="CE105" s="188"/>
      <c r="CF105" s="188"/>
      <c r="CG105" s="188"/>
      <c r="CH105" s="188"/>
      <c r="CI105" s="188"/>
      <c r="CJ105" s="188"/>
      <c r="CK105" s="188"/>
      <c r="CL105" s="183" t="s">
        <v>970</v>
      </c>
      <c r="CM105" s="188"/>
      <c r="CN105" s="188"/>
      <c r="CO105" s="188"/>
      <c r="CP105" s="188"/>
      <c r="CQ105" s="188"/>
      <c r="CR105" s="188"/>
      <c r="CS105" s="183" t="s">
        <v>1398</v>
      </c>
      <c r="CT105" s="183" t="s">
        <v>1518</v>
      </c>
      <c r="CU105" s="183" t="s">
        <v>1633</v>
      </c>
      <c r="CV105" s="188"/>
      <c r="CW105" s="188"/>
      <c r="CX105" s="188"/>
      <c r="CY105" s="183" t="s">
        <v>1839</v>
      </c>
      <c r="CZ105" s="183" t="s">
        <v>2397</v>
      </c>
      <c r="DA105" s="188"/>
      <c r="DB105" s="188"/>
      <c r="DC105" s="188"/>
      <c r="DD105" s="188"/>
      <c r="DE105" s="188"/>
      <c r="DF105" s="188"/>
      <c r="DG105" s="188"/>
      <c r="DH105" s="188"/>
      <c r="DI105" s="183" t="s">
        <v>2851</v>
      </c>
      <c r="DJ105" s="183" t="s">
        <v>3048</v>
      </c>
      <c r="DK105" s="188"/>
      <c r="DL105" s="180"/>
    </row>
    <row r="106" spans="44:116" ht="15" hidden="1" customHeight="1">
      <c r="AR106" s="177" t="str">
        <f t="shared" si="4"/>
        <v>Mecayapan</v>
      </c>
      <c r="AS106" s="177" t="str">
        <f t="shared" si="5"/>
        <v>30104</v>
      </c>
      <c r="AT106" s="6"/>
      <c r="AU106" s="6"/>
      <c r="AV106" s="177">
        <v>103</v>
      </c>
      <c r="AW106" s="188"/>
      <c r="AX106" s="188"/>
      <c r="AY106" s="188"/>
      <c r="AZ106" s="188"/>
      <c r="BA106" s="188"/>
      <c r="BB106" s="188"/>
      <c r="BC106" t="s">
        <v>3287</v>
      </c>
      <c r="BD106" s="188"/>
      <c r="BE106" s="188"/>
      <c r="BF106" s="188"/>
      <c r="BG106" s="188"/>
      <c r="BH106" s="188"/>
      <c r="BI106" s="188"/>
      <c r="BJ106" t="s">
        <v>3744</v>
      </c>
      <c r="BK106" t="s">
        <v>3869</v>
      </c>
      <c r="BL106" t="s">
        <v>3994</v>
      </c>
      <c r="BM106" s="188"/>
      <c r="BN106" s="188"/>
      <c r="BO106" s="188"/>
      <c r="BP106" t="s">
        <v>4214</v>
      </c>
      <c r="BQ106" t="s">
        <v>4784</v>
      </c>
      <c r="BR106" s="188"/>
      <c r="BS106" s="188"/>
      <c r="BT106" s="188"/>
      <c r="BU106" s="188"/>
      <c r="BV106" s="188"/>
      <c r="BW106" s="188"/>
      <c r="BX106" s="188"/>
      <c r="BY106" s="188"/>
      <c r="BZ106" t="s">
        <v>5298</v>
      </c>
      <c r="CA106" t="s">
        <v>5510</v>
      </c>
      <c r="CB106" s="188"/>
      <c r="CC106" s="188"/>
      <c r="CD106" s="188"/>
      <c r="CE106" s="188"/>
      <c r="CF106" s="188"/>
      <c r="CG106" s="188"/>
      <c r="CH106" s="188"/>
      <c r="CI106" s="188"/>
      <c r="CJ106" s="188"/>
      <c r="CK106" s="188"/>
      <c r="CL106" s="183" t="s">
        <v>971</v>
      </c>
      <c r="CM106" s="188"/>
      <c r="CN106" s="188"/>
      <c r="CO106" s="188"/>
      <c r="CP106" s="188"/>
      <c r="CQ106" s="188"/>
      <c r="CR106" s="188"/>
      <c r="CS106" s="183" t="s">
        <v>1399</v>
      </c>
      <c r="CT106" s="183" t="s">
        <v>1519</v>
      </c>
      <c r="CU106" s="183" t="s">
        <v>973</v>
      </c>
      <c r="CV106" s="188"/>
      <c r="CW106" s="188"/>
      <c r="CX106" s="188"/>
      <c r="CY106" s="183" t="s">
        <v>1840</v>
      </c>
      <c r="CZ106" s="183" t="s">
        <v>2398</v>
      </c>
      <c r="DA106" s="188"/>
      <c r="DB106" s="188"/>
      <c r="DC106" s="188"/>
      <c r="DD106" s="188"/>
      <c r="DE106" s="188"/>
      <c r="DF106" s="188"/>
      <c r="DG106" s="188"/>
      <c r="DH106" s="188"/>
      <c r="DI106" s="183" t="s">
        <v>2852</v>
      </c>
      <c r="DJ106" s="183" t="s">
        <v>3049</v>
      </c>
      <c r="DK106" s="188"/>
      <c r="DL106" s="180"/>
    </row>
    <row r="107" spans="44:116" ht="15" hidden="1" customHeight="1">
      <c r="AR107" s="177" t="str">
        <f t="shared" si="4"/>
        <v>Medellín de Bravo</v>
      </c>
      <c r="AS107" s="177" t="str">
        <f t="shared" si="5"/>
        <v>30105</v>
      </c>
      <c r="AT107" s="6"/>
      <c r="AU107" s="6"/>
      <c r="AV107" s="177">
        <v>104</v>
      </c>
      <c r="AW107" s="188"/>
      <c r="AX107" s="188"/>
      <c r="AY107" s="188"/>
      <c r="AZ107" s="188"/>
      <c r="BA107" s="188"/>
      <c r="BB107" s="188"/>
      <c r="BC107" t="s">
        <v>3288</v>
      </c>
      <c r="BD107" s="188"/>
      <c r="BE107" s="188"/>
      <c r="BF107" s="188"/>
      <c r="BG107" s="188"/>
      <c r="BH107" s="188"/>
      <c r="BI107" s="188"/>
      <c r="BJ107" t="s">
        <v>3745</v>
      </c>
      <c r="BK107" t="s">
        <v>3870</v>
      </c>
      <c r="BL107" t="s">
        <v>3995</v>
      </c>
      <c r="BM107" s="188"/>
      <c r="BN107" s="188"/>
      <c r="BO107" s="188"/>
      <c r="BP107" t="s">
        <v>4215</v>
      </c>
      <c r="BQ107" t="s">
        <v>4785</v>
      </c>
      <c r="BR107" s="188"/>
      <c r="BS107" s="188"/>
      <c r="BT107" s="188"/>
      <c r="BU107" s="188"/>
      <c r="BV107" s="188"/>
      <c r="BW107" s="188"/>
      <c r="BX107" s="188"/>
      <c r="BY107" s="188"/>
      <c r="BZ107" t="s">
        <v>5299</v>
      </c>
      <c r="CA107" t="s">
        <v>5511</v>
      </c>
      <c r="CB107" s="188"/>
      <c r="CC107" s="188"/>
      <c r="CD107" s="188"/>
      <c r="CE107" s="188"/>
      <c r="CF107" s="188"/>
      <c r="CG107" s="188"/>
      <c r="CH107" s="188"/>
      <c r="CI107" s="188"/>
      <c r="CJ107" s="188"/>
      <c r="CK107" s="188"/>
      <c r="CL107" s="183" t="s">
        <v>972</v>
      </c>
      <c r="CM107" s="188"/>
      <c r="CN107" s="188"/>
      <c r="CO107" s="188"/>
      <c r="CP107" s="188"/>
      <c r="CQ107" s="188"/>
      <c r="CR107" s="188"/>
      <c r="CS107" s="183" t="s">
        <v>1400</v>
      </c>
      <c r="CT107" s="183" t="s">
        <v>1520</v>
      </c>
      <c r="CU107" s="183" t="s">
        <v>1634</v>
      </c>
      <c r="CV107" s="188"/>
      <c r="CW107" s="188"/>
      <c r="CX107" s="188"/>
      <c r="CY107" s="183" t="s">
        <v>1841</v>
      </c>
      <c r="CZ107" s="183" t="s">
        <v>2399</v>
      </c>
      <c r="DA107" s="188"/>
      <c r="DB107" s="188"/>
      <c r="DC107" s="188"/>
      <c r="DD107" s="188"/>
      <c r="DE107" s="188"/>
      <c r="DF107" s="188"/>
      <c r="DG107" s="188"/>
      <c r="DH107" s="188"/>
      <c r="DI107" s="183" t="s">
        <v>2853</v>
      </c>
      <c r="DJ107" s="183" t="s">
        <v>3050</v>
      </c>
      <c r="DK107" s="188"/>
      <c r="DL107" s="180"/>
    </row>
    <row r="108" spans="44:116" ht="15" hidden="1" customHeight="1">
      <c r="AR108" s="177" t="str">
        <f t="shared" si="4"/>
        <v>Miahuatlán</v>
      </c>
      <c r="AS108" s="177" t="str">
        <f t="shared" si="5"/>
        <v>30106</v>
      </c>
      <c r="AT108" s="6"/>
      <c r="AU108" s="6"/>
      <c r="AV108" s="177">
        <v>105</v>
      </c>
      <c r="AW108" s="188"/>
      <c r="AX108" s="188"/>
      <c r="AY108" s="188"/>
      <c r="AZ108" s="188"/>
      <c r="BA108" s="188"/>
      <c r="BB108" s="188"/>
      <c r="BC108" t="s">
        <v>3289</v>
      </c>
      <c r="BD108" s="188"/>
      <c r="BE108" s="188"/>
      <c r="BF108" s="188"/>
      <c r="BG108" s="188"/>
      <c r="BH108" s="188"/>
      <c r="BI108" s="188"/>
      <c r="BJ108" t="s">
        <v>3746</v>
      </c>
      <c r="BK108" t="s">
        <v>3871</v>
      </c>
      <c r="BL108" t="s">
        <v>3996</v>
      </c>
      <c r="BM108" s="188"/>
      <c r="BN108" s="188"/>
      <c r="BO108" s="188"/>
      <c r="BP108" t="s">
        <v>4216</v>
      </c>
      <c r="BQ108" t="s">
        <v>4786</v>
      </c>
      <c r="BR108" s="188"/>
      <c r="BS108" s="188"/>
      <c r="BT108" s="188"/>
      <c r="BU108" s="188"/>
      <c r="BV108" s="188"/>
      <c r="BW108" s="188"/>
      <c r="BX108" s="188"/>
      <c r="BY108" s="188"/>
      <c r="BZ108" t="s">
        <v>5300</v>
      </c>
      <c r="CA108" t="s">
        <v>5512</v>
      </c>
      <c r="CB108" s="188"/>
      <c r="CC108" s="188"/>
      <c r="CD108" s="188"/>
      <c r="CE108" s="188"/>
      <c r="CF108" s="188"/>
      <c r="CG108" s="188"/>
      <c r="CH108" s="188"/>
      <c r="CI108" s="188"/>
      <c r="CJ108" s="188"/>
      <c r="CK108" s="188"/>
      <c r="CL108" s="183" t="s">
        <v>973</v>
      </c>
      <c r="CM108" s="188"/>
      <c r="CN108" s="188"/>
      <c r="CO108" s="188"/>
      <c r="CP108" s="188"/>
      <c r="CQ108" s="188"/>
      <c r="CR108" s="188"/>
      <c r="CS108" s="183" t="s">
        <v>1401</v>
      </c>
      <c r="CT108" s="183" t="s">
        <v>1521</v>
      </c>
      <c r="CU108" s="183" t="s">
        <v>1635</v>
      </c>
      <c r="CV108" s="188"/>
      <c r="CW108" s="188"/>
      <c r="CX108" s="188"/>
      <c r="CY108" s="183" t="s">
        <v>1842</v>
      </c>
      <c r="CZ108" s="183" t="s">
        <v>928</v>
      </c>
      <c r="DA108" s="188"/>
      <c r="DB108" s="188"/>
      <c r="DC108" s="188"/>
      <c r="DD108" s="188"/>
      <c r="DE108" s="188"/>
      <c r="DF108" s="188"/>
      <c r="DG108" s="188"/>
      <c r="DH108" s="188"/>
      <c r="DI108" s="183" t="s">
        <v>2854</v>
      </c>
      <c r="DJ108" s="183" t="s">
        <v>3051</v>
      </c>
      <c r="DK108" s="188"/>
      <c r="DL108" s="180"/>
    </row>
    <row r="109" spans="44:116" ht="15" hidden="1" customHeight="1">
      <c r="AR109" s="177" t="str">
        <f t="shared" si="4"/>
        <v>Las Minas</v>
      </c>
      <c r="AS109" s="177" t="str">
        <f t="shared" si="5"/>
        <v>30107</v>
      </c>
      <c r="AT109" s="6"/>
      <c r="AU109" s="6"/>
      <c r="AV109" s="177">
        <v>106</v>
      </c>
      <c r="AW109" s="188"/>
      <c r="AX109" s="188"/>
      <c r="AY109" s="188"/>
      <c r="AZ109" s="188"/>
      <c r="BA109" s="188"/>
      <c r="BB109" s="188"/>
      <c r="BC109" t="s">
        <v>3290</v>
      </c>
      <c r="BD109" s="188"/>
      <c r="BE109" s="188"/>
      <c r="BF109" s="188"/>
      <c r="BG109" s="188"/>
      <c r="BH109" s="188"/>
      <c r="BI109" s="188"/>
      <c r="BJ109" t="s">
        <v>3747</v>
      </c>
      <c r="BK109" t="s">
        <v>3872</v>
      </c>
      <c r="BL109" t="s">
        <v>3997</v>
      </c>
      <c r="BM109" s="188"/>
      <c r="BN109" s="188"/>
      <c r="BO109" s="188"/>
      <c r="BP109" t="s">
        <v>4217</v>
      </c>
      <c r="BQ109" t="s">
        <v>4787</v>
      </c>
      <c r="BR109" s="188"/>
      <c r="BS109" s="188"/>
      <c r="BT109" s="188"/>
      <c r="BU109" s="188"/>
      <c r="BV109" s="188"/>
      <c r="BW109" s="188"/>
      <c r="BX109" s="188"/>
      <c r="BY109" s="188"/>
      <c r="BZ109" t="s">
        <v>5301</v>
      </c>
      <c r="CA109" t="s">
        <v>5513</v>
      </c>
      <c r="CB109" s="188"/>
      <c r="CC109" s="188"/>
      <c r="CD109" s="188"/>
      <c r="CE109" s="188"/>
      <c r="CF109" s="188"/>
      <c r="CG109" s="188"/>
      <c r="CH109" s="188"/>
      <c r="CI109" s="188"/>
      <c r="CJ109" s="188"/>
      <c r="CK109" s="188"/>
      <c r="CL109" s="183" t="s">
        <v>974</v>
      </c>
      <c r="CM109" s="188"/>
      <c r="CN109" s="188"/>
      <c r="CO109" s="188"/>
      <c r="CP109" s="188"/>
      <c r="CQ109" s="188"/>
      <c r="CR109" s="188"/>
      <c r="CS109" s="183" t="s">
        <v>1402</v>
      </c>
      <c r="CT109" s="183" t="s">
        <v>1522</v>
      </c>
      <c r="CU109" s="183" t="s">
        <v>1636</v>
      </c>
      <c r="CV109" s="188"/>
      <c r="CW109" s="188"/>
      <c r="CX109" s="188"/>
      <c r="CY109" s="183" t="s">
        <v>1843</v>
      </c>
      <c r="CZ109" s="183" t="s">
        <v>2400</v>
      </c>
      <c r="DA109" s="188"/>
      <c r="DB109" s="188"/>
      <c r="DC109" s="188"/>
      <c r="DD109" s="188"/>
      <c r="DE109" s="188"/>
      <c r="DF109" s="188"/>
      <c r="DG109" s="188"/>
      <c r="DH109" s="188"/>
      <c r="DI109" s="183" t="s">
        <v>2855</v>
      </c>
      <c r="DJ109" s="183" t="s">
        <v>3052</v>
      </c>
      <c r="DK109" s="188"/>
      <c r="DL109" s="180"/>
    </row>
    <row r="110" spans="44:116" ht="15" hidden="1" customHeight="1">
      <c r="AR110" s="177" t="str">
        <f t="shared" si="4"/>
        <v>Minatitlán</v>
      </c>
      <c r="AS110" s="177" t="str">
        <f t="shared" si="5"/>
        <v>30108</v>
      </c>
      <c r="AT110" s="6"/>
      <c r="AU110" s="6"/>
      <c r="AV110" s="177">
        <v>107</v>
      </c>
      <c r="AW110" s="188"/>
      <c r="AX110" s="188"/>
      <c r="AY110" s="188"/>
      <c r="AZ110" s="188"/>
      <c r="BA110" s="188"/>
      <c r="BB110" s="188"/>
      <c r="BC110" t="s">
        <v>3291</v>
      </c>
      <c r="BD110" s="188"/>
      <c r="BE110" s="188"/>
      <c r="BF110" s="188"/>
      <c r="BG110" s="188"/>
      <c r="BH110" s="188"/>
      <c r="BI110" s="188"/>
      <c r="BJ110" t="s">
        <v>3748</v>
      </c>
      <c r="BK110" t="s">
        <v>3873</v>
      </c>
      <c r="BL110" t="s">
        <v>3998</v>
      </c>
      <c r="BM110" s="188"/>
      <c r="BN110" s="188"/>
      <c r="BO110" s="188"/>
      <c r="BP110" t="s">
        <v>4218</v>
      </c>
      <c r="BQ110" t="s">
        <v>4788</v>
      </c>
      <c r="BR110" s="188"/>
      <c r="BS110" s="188"/>
      <c r="BT110" s="188"/>
      <c r="BU110" s="188"/>
      <c r="BV110" s="188"/>
      <c r="BW110" s="188"/>
      <c r="BX110" s="188"/>
      <c r="BY110" s="188"/>
      <c r="BZ110" t="s">
        <v>5302</v>
      </c>
      <c r="CA110" s="188">
        <v>31999</v>
      </c>
      <c r="CB110" s="188"/>
      <c r="CC110" s="188"/>
      <c r="CD110" s="188"/>
      <c r="CE110" s="188"/>
      <c r="CF110" s="188"/>
      <c r="CG110" s="188"/>
      <c r="CH110" s="188"/>
      <c r="CI110" s="188"/>
      <c r="CJ110" s="188"/>
      <c r="CK110" s="188"/>
      <c r="CL110" s="183" t="s">
        <v>975</v>
      </c>
      <c r="CM110" s="188"/>
      <c r="CN110" s="188"/>
      <c r="CO110" s="188"/>
      <c r="CP110" s="188"/>
      <c r="CQ110" s="188"/>
      <c r="CR110" s="188"/>
      <c r="CS110" s="183" t="s">
        <v>1403</v>
      </c>
      <c r="CT110" s="183" t="s">
        <v>1523</v>
      </c>
      <c r="CU110" s="183" t="s">
        <v>1637</v>
      </c>
      <c r="CV110" s="188"/>
      <c r="CW110" s="188"/>
      <c r="CX110" s="188"/>
      <c r="CY110" s="183" t="s">
        <v>1844</v>
      </c>
      <c r="CZ110" s="183" t="s">
        <v>2401</v>
      </c>
      <c r="DA110" s="188"/>
      <c r="DB110" s="188"/>
      <c r="DC110" s="188"/>
      <c r="DD110" s="188"/>
      <c r="DE110" s="188"/>
      <c r="DF110" s="188"/>
      <c r="DG110" s="188"/>
      <c r="DH110" s="188"/>
      <c r="DI110" s="183" t="s">
        <v>2856</v>
      </c>
      <c r="DJ110" s="177" t="s">
        <v>313</v>
      </c>
      <c r="DK110" s="188"/>
      <c r="DL110" s="180"/>
    </row>
    <row r="111" spans="44:116" ht="15" hidden="1" customHeight="1">
      <c r="AR111" s="177" t="str">
        <f t="shared" si="4"/>
        <v>Misantla</v>
      </c>
      <c r="AS111" s="177" t="str">
        <f t="shared" si="5"/>
        <v>30109</v>
      </c>
      <c r="AT111" s="6"/>
      <c r="AU111" s="6"/>
      <c r="AV111" s="177">
        <v>108</v>
      </c>
      <c r="AW111" s="188"/>
      <c r="AX111" s="188"/>
      <c r="AY111" s="188"/>
      <c r="AZ111" s="188"/>
      <c r="BA111" s="188"/>
      <c r="BB111" s="188"/>
      <c r="BC111" t="s">
        <v>3292</v>
      </c>
      <c r="BD111" s="188"/>
      <c r="BE111" s="188"/>
      <c r="BF111" s="188"/>
      <c r="BG111" s="188"/>
      <c r="BH111" s="188"/>
      <c r="BI111" s="188"/>
      <c r="BJ111" t="s">
        <v>3749</v>
      </c>
      <c r="BK111" t="s">
        <v>3874</v>
      </c>
      <c r="BL111" t="s">
        <v>3999</v>
      </c>
      <c r="BM111" s="188"/>
      <c r="BN111" s="188"/>
      <c r="BO111" s="188"/>
      <c r="BP111" t="s">
        <v>4219</v>
      </c>
      <c r="BQ111" t="s">
        <v>4789</v>
      </c>
      <c r="BR111" s="188"/>
      <c r="BS111" s="188"/>
      <c r="BT111" s="188"/>
      <c r="BU111" s="188"/>
      <c r="BV111" s="188"/>
      <c r="BW111" s="188"/>
      <c r="BX111" s="188"/>
      <c r="BY111" s="188"/>
      <c r="BZ111" t="s">
        <v>5303</v>
      </c>
      <c r="CA111" s="188"/>
      <c r="CB111" s="188"/>
      <c r="CC111" s="188"/>
      <c r="CD111" s="188"/>
      <c r="CE111" s="188"/>
      <c r="CF111" s="188"/>
      <c r="CG111" s="188"/>
      <c r="CH111" s="188"/>
      <c r="CI111" s="188"/>
      <c r="CJ111" s="188"/>
      <c r="CK111" s="188"/>
      <c r="CL111" s="183" t="s">
        <v>976</v>
      </c>
      <c r="CM111" s="188"/>
      <c r="CN111" s="188"/>
      <c r="CO111" s="188"/>
      <c r="CP111" s="188"/>
      <c r="CQ111" s="188"/>
      <c r="CR111" s="188"/>
      <c r="CS111" s="183" t="s">
        <v>1404</v>
      </c>
      <c r="CT111" s="183" t="s">
        <v>1524</v>
      </c>
      <c r="CU111" s="183" t="s">
        <v>1638</v>
      </c>
      <c r="CV111" s="188"/>
      <c r="CW111" s="188"/>
      <c r="CX111" s="188"/>
      <c r="CY111" s="183" t="s">
        <v>1845</v>
      </c>
      <c r="CZ111" s="183" t="s">
        <v>2402</v>
      </c>
      <c r="DA111" s="188"/>
      <c r="DB111" s="188"/>
      <c r="DC111" s="188"/>
      <c r="DD111" s="188"/>
      <c r="DE111" s="188"/>
      <c r="DF111" s="188"/>
      <c r="DG111" s="188"/>
      <c r="DH111" s="188"/>
      <c r="DI111" s="183" t="s">
        <v>867</v>
      </c>
      <c r="DJ111" s="188"/>
      <c r="DK111" s="188"/>
      <c r="DL111" s="180"/>
    </row>
    <row r="112" spans="44:116" ht="15" hidden="1" customHeight="1">
      <c r="AR112" s="177" t="str">
        <f t="shared" si="4"/>
        <v>Mixtla de Altamirano</v>
      </c>
      <c r="AS112" s="177" t="str">
        <f t="shared" si="5"/>
        <v>30110</v>
      </c>
      <c r="AT112" s="6"/>
      <c r="AU112" s="6"/>
      <c r="AV112" s="177">
        <v>109</v>
      </c>
      <c r="AW112" s="188"/>
      <c r="AX112" s="188"/>
      <c r="AY112" s="188"/>
      <c r="AZ112" s="188"/>
      <c r="BA112" s="188"/>
      <c r="BB112" s="188"/>
      <c r="BC112" t="s">
        <v>3293</v>
      </c>
      <c r="BD112" s="188"/>
      <c r="BE112" s="188"/>
      <c r="BF112" s="188"/>
      <c r="BG112" s="188"/>
      <c r="BH112" s="188"/>
      <c r="BI112" s="188"/>
      <c r="BJ112" t="s">
        <v>3750</v>
      </c>
      <c r="BK112" t="s">
        <v>3875</v>
      </c>
      <c r="BL112" t="s">
        <v>4000</v>
      </c>
      <c r="BM112" s="188"/>
      <c r="BN112" s="188"/>
      <c r="BO112" s="188"/>
      <c r="BP112" t="s">
        <v>4220</v>
      </c>
      <c r="BQ112" t="s">
        <v>4790</v>
      </c>
      <c r="BR112" s="188"/>
      <c r="BS112" s="188"/>
      <c r="BT112" s="188"/>
      <c r="BU112" s="188"/>
      <c r="BV112" s="188"/>
      <c r="BW112" s="188"/>
      <c r="BX112" s="188"/>
      <c r="BY112" s="188"/>
      <c r="BZ112" t="s">
        <v>5304</v>
      </c>
      <c r="CA112" s="188"/>
      <c r="CB112" s="188"/>
      <c r="CC112" s="188"/>
      <c r="CD112" s="188"/>
      <c r="CE112" s="188"/>
      <c r="CF112" s="188"/>
      <c r="CG112" s="188"/>
      <c r="CH112" s="188"/>
      <c r="CI112" s="188"/>
      <c r="CJ112" s="188"/>
      <c r="CK112" s="188"/>
      <c r="CL112" s="183" t="s">
        <v>977</v>
      </c>
      <c r="CM112" s="188"/>
      <c r="CN112" s="188"/>
      <c r="CO112" s="188"/>
      <c r="CP112" s="188"/>
      <c r="CQ112" s="188"/>
      <c r="CR112" s="188"/>
      <c r="CS112" s="183" t="s">
        <v>1405</v>
      </c>
      <c r="CT112" s="183" t="s">
        <v>1525</v>
      </c>
      <c r="CU112" s="183" t="s">
        <v>1639</v>
      </c>
      <c r="CV112" s="188"/>
      <c r="CW112" s="188"/>
      <c r="CX112" s="188"/>
      <c r="CY112" s="183" t="s">
        <v>1846</v>
      </c>
      <c r="CZ112" s="183" t="s">
        <v>2403</v>
      </c>
      <c r="DA112" s="188"/>
      <c r="DB112" s="188"/>
      <c r="DC112" s="188"/>
      <c r="DD112" s="188"/>
      <c r="DE112" s="188"/>
      <c r="DF112" s="188"/>
      <c r="DG112" s="188"/>
      <c r="DH112" s="188"/>
      <c r="DI112" s="183" t="s">
        <v>2857</v>
      </c>
      <c r="DJ112" s="188"/>
      <c r="DK112" s="188"/>
      <c r="DL112" s="180"/>
    </row>
    <row r="113" spans="44:116" ht="15" hidden="1" customHeight="1">
      <c r="AR113" s="177" t="str">
        <f t="shared" si="4"/>
        <v>Moloacán</v>
      </c>
      <c r="AS113" s="177" t="str">
        <f t="shared" si="5"/>
        <v>30111</v>
      </c>
      <c r="AT113" s="6"/>
      <c r="AU113" s="6"/>
      <c r="AV113" s="177">
        <v>110</v>
      </c>
      <c r="AW113" s="188"/>
      <c r="AX113" s="188"/>
      <c r="AY113" s="188"/>
      <c r="AZ113" s="188"/>
      <c r="BA113" s="188"/>
      <c r="BB113" s="188"/>
      <c r="BC113" t="s">
        <v>3294</v>
      </c>
      <c r="BD113" s="188"/>
      <c r="BE113" s="188"/>
      <c r="BF113" s="188"/>
      <c r="BG113" s="188"/>
      <c r="BH113" s="188"/>
      <c r="BI113" s="188"/>
      <c r="BJ113" t="s">
        <v>3751</v>
      </c>
      <c r="BK113" t="s">
        <v>3876</v>
      </c>
      <c r="BL113" t="s">
        <v>4001</v>
      </c>
      <c r="BM113" s="188"/>
      <c r="BN113" s="188"/>
      <c r="BO113" s="188"/>
      <c r="BP113" t="s">
        <v>4221</v>
      </c>
      <c r="BQ113" t="s">
        <v>4791</v>
      </c>
      <c r="BR113" s="188"/>
      <c r="BS113" s="188"/>
      <c r="BT113" s="188"/>
      <c r="BU113" s="188"/>
      <c r="BV113" s="188"/>
      <c r="BW113" s="188"/>
      <c r="BX113" s="188"/>
      <c r="BY113" s="188"/>
      <c r="BZ113" t="s">
        <v>5305</v>
      </c>
      <c r="CA113" s="188"/>
      <c r="CB113" s="188"/>
      <c r="CC113" s="188"/>
      <c r="CD113" s="188"/>
      <c r="CE113" s="188"/>
      <c r="CF113" s="188"/>
      <c r="CG113" s="188"/>
      <c r="CH113" s="188"/>
      <c r="CI113" s="188"/>
      <c r="CJ113" s="188"/>
      <c r="CK113" s="188"/>
      <c r="CL113" s="183" t="s">
        <v>978</v>
      </c>
      <c r="CM113" s="188"/>
      <c r="CN113" s="188"/>
      <c r="CO113" s="188"/>
      <c r="CP113" s="188"/>
      <c r="CQ113" s="188"/>
      <c r="CR113" s="188"/>
      <c r="CS113" s="183" t="s">
        <v>1406</v>
      </c>
      <c r="CT113" s="183" t="s">
        <v>1526</v>
      </c>
      <c r="CU113" s="183" t="s">
        <v>1640</v>
      </c>
      <c r="CV113" s="188"/>
      <c r="CW113" s="188"/>
      <c r="CX113" s="188"/>
      <c r="CY113" s="183" t="s">
        <v>1847</v>
      </c>
      <c r="CZ113" s="183" t="s">
        <v>2404</v>
      </c>
      <c r="DA113" s="188"/>
      <c r="DB113" s="188"/>
      <c r="DC113" s="188"/>
      <c r="DD113" s="188"/>
      <c r="DE113" s="188"/>
      <c r="DF113" s="188"/>
      <c r="DG113" s="188"/>
      <c r="DH113" s="188"/>
      <c r="DI113" s="183" t="s">
        <v>2858</v>
      </c>
      <c r="DJ113" s="188"/>
      <c r="DK113" s="188"/>
      <c r="DL113" s="180"/>
    </row>
    <row r="114" spans="44:116" ht="15" hidden="1" customHeight="1">
      <c r="AR114" s="177" t="str">
        <f t="shared" si="4"/>
        <v>Naolinco</v>
      </c>
      <c r="AS114" s="177" t="str">
        <f t="shared" si="5"/>
        <v>30112</v>
      </c>
      <c r="AT114" s="6"/>
      <c r="AU114" s="6"/>
      <c r="AV114" s="177">
        <v>111</v>
      </c>
      <c r="AW114" s="188"/>
      <c r="AX114" s="188"/>
      <c r="AY114" s="188"/>
      <c r="AZ114" s="188"/>
      <c r="BA114" s="188"/>
      <c r="BB114" s="188"/>
      <c r="BC114" t="s">
        <v>3295</v>
      </c>
      <c r="BD114" s="188"/>
      <c r="BE114" s="188"/>
      <c r="BF114" s="188"/>
      <c r="BG114" s="188"/>
      <c r="BH114" s="188"/>
      <c r="BI114" s="188"/>
      <c r="BJ114" t="s">
        <v>3752</v>
      </c>
      <c r="BK114" t="s">
        <v>3877</v>
      </c>
      <c r="BL114" t="s">
        <v>4002</v>
      </c>
      <c r="BM114" s="188"/>
      <c r="BN114" s="188"/>
      <c r="BO114" s="188"/>
      <c r="BP114" t="s">
        <v>4222</v>
      </c>
      <c r="BQ114" t="s">
        <v>4792</v>
      </c>
      <c r="BR114" s="188"/>
      <c r="BS114" s="188"/>
      <c r="BT114" s="188"/>
      <c r="BU114" s="188"/>
      <c r="BV114" s="188"/>
      <c r="BW114" s="188"/>
      <c r="BX114" s="188"/>
      <c r="BY114" s="188"/>
      <c r="BZ114" t="s">
        <v>5306</v>
      </c>
      <c r="CA114" s="188"/>
      <c r="CB114" s="188"/>
      <c r="CC114" s="188"/>
      <c r="CD114" s="188"/>
      <c r="CE114" s="188"/>
      <c r="CF114" s="188"/>
      <c r="CG114" s="188"/>
      <c r="CH114" s="188"/>
      <c r="CI114" s="188"/>
      <c r="CJ114" s="188"/>
      <c r="CK114" s="188"/>
      <c r="CL114" s="183" t="s">
        <v>979</v>
      </c>
      <c r="CM114" s="188"/>
      <c r="CN114" s="188"/>
      <c r="CO114" s="188"/>
      <c r="CP114" s="188"/>
      <c r="CQ114" s="188"/>
      <c r="CR114" s="188"/>
      <c r="CS114" s="183" t="s">
        <v>1407</v>
      </c>
      <c r="CT114" s="183" t="s">
        <v>1527</v>
      </c>
      <c r="CU114" s="183" t="s">
        <v>1641</v>
      </c>
      <c r="CV114" s="188"/>
      <c r="CW114" s="188"/>
      <c r="CX114" s="188"/>
      <c r="CY114" s="183" t="s">
        <v>1848</v>
      </c>
      <c r="CZ114" s="183" t="s">
        <v>935</v>
      </c>
      <c r="DA114" s="188"/>
      <c r="DB114" s="188"/>
      <c r="DC114" s="188"/>
      <c r="DD114" s="188"/>
      <c r="DE114" s="188"/>
      <c r="DF114" s="188"/>
      <c r="DG114" s="188"/>
      <c r="DH114" s="188"/>
      <c r="DI114" s="183" t="s">
        <v>2859</v>
      </c>
      <c r="DJ114" s="188"/>
      <c r="DK114" s="188"/>
      <c r="DL114" s="180"/>
    </row>
    <row r="115" spans="44:116" ht="15" hidden="1" customHeight="1">
      <c r="AR115" s="177" t="str">
        <f t="shared" si="4"/>
        <v>Naranjal</v>
      </c>
      <c r="AS115" s="177" t="str">
        <f t="shared" si="5"/>
        <v>30113</v>
      </c>
      <c r="AT115" s="6"/>
      <c r="AU115" s="6"/>
      <c r="AV115" s="177">
        <v>112</v>
      </c>
      <c r="AW115" s="188"/>
      <c r="AX115" s="188"/>
      <c r="AY115" s="188"/>
      <c r="AZ115" s="188"/>
      <c r="BA115" s="188"/>
      <c r="BB115" s="188"/>
      <c r="BC115" t="s">
        <v>3296</v>
      </c>
      <c r="BD115" s="188"/>
      <c r="BE115" s="188"/>
      <c r="BF115" s="188"/>
      <c r="BG115" s="188"/>
      <c r="BH115" s="188"/>
      <c r="BI115" s="188"/>
      <c r="BJ115" t="s">
        <v>3753</v>
      </c>
      <c r="BK115" t="s">
        <v>3878</v>
      </c>
      <c r="BL115" t="s">
        <v>4003</v>
      </c>
      <c r="BM115" s="188"/>
      <c r="BN115" s="188"/>
      <c r="BO115" s="188"/>
      <c r="BP115" t="s">
        <v>4223</v>
      </c>
      <c r="BQ115" t="s">
        <v>4793</v>
      </c>
      <c r="BR115" s="188"/>
      <c r="BS115" s="188"/>
      <c r="BT115" s="188"/>
      <c r="BU115" s="188"/>
      <c r="BV115" s="188"/>
      <c r="BW115" s="188"/>
      <c r="BX115" s="188"/>
      <c r="BY115" s="188"/>
      <c r="BZ115" t="s">
        <v>5307</v>
      </c>
      <c r="CA115" s="188"/>
      <c r="CB115" s="188"/>
      <c r="CC115" s="188"/>
      <c r="CD115" s="188"/>
      <c r="CE115" s="188"/>
      <c r="CF115" s="188"/>
      <c r="CG115" s="188"/>
      <c r="CH115" s="188"/>
      <c r="CI115" s="188"/>
      <c r="CJ115" s="188"/>
      <c r="CK115" s="188"/>
      <c r="CL115" s="183" t="s">
        <v>980</v>
      </c>
      <c r="CM115" s="188"/>
      <c r="CN115" s="188"/>
      <c r="CO115" s="188"/>
      <c r="CP115" s="188"/>
      <c r="CQ115" s="188"/>
      <c r="CR115" s="188"/>
      <c r="CS115" s="183" t="s">
        <v>1408</v>
      </c>
      <c r="CT115" s="183" t="s">
        <v>1528</v>
      </c>
      <c r="CU115" s="183" t="s">
        <v>1642</v>
      </c>
      <c r="CV115" s="188"/>
      <c r="CW115" s="188"/>
      <c r="CX115" s="188"/>
      <c r="CY115" s="183" t="s">
        <v>1849</v>
      </c>
      <c r="CZ115" s="183" t="s">
        <v>2405</v>
      </c>
      <c r="DA115" s="188"/>
      <c r="DB115" s="188"/>
      <c r="DC115" s="188"/>
      <c r="DD115" s="188"/>
      <c r="DE115" s="188"/>
      <c r="DF115" s="188"/>
      <c r="DG115" s="188"/>
      <c r="DH115" s="188"/>
      <c r="DI115" s="183" t="s">
        <v>2860</v>
      </c>
      <c r="DJ115" s="188"/>
      <c r="DK115" s="188"/>
      <c r="DL115" s="180"/>
    </row>
    <row r="116" spans="44:116" ht="15" hidden="1" customHeight="1">
      <c r="AR116" s="177" t="str">
        <f t="shared" si="4"/>
        <v>Nautla</v>
      </c>
      <c r="AS116" s="177" t="str">
        <f t="shared" si="5"/>
        <v>30114</v>
      </c>
      <c r="AT116" s="6"/>
      <c r="AU116" s="6"/>
      <c r="AV116" s="177">
        <v>113</v>
      </c>
      <c r="AW116" s="188"/>
      <c r="AX116" s="188"/>
      <c r="AY116" s="188"/>
      <c r="AZ116" s="188"/>
      <c r="BA116" s="188"/>
      <c r="BB116" s="188"/>
      <c r="BC116" t="s">
        <v>3297</v>
      </c>
      <c r="BD116" s="188"/>
      <c r="BE116" s="188"/>
      <c r="BF116" s="188"/>
      <c r="BG116" s="188"/>
      <c r="BH116" s="188"/>
      <c r="BI116" s="188"/>
      <c r="BJ116" t="s">
        <v>3754</v>
      </c>
      <c r="BK116" t="s">
        <v>3879</v>
      </c>
      <c r="BL116" t="s">
        <v>4004</v>
      </c>
      <c r="BM116" s="188"/>
      <c r="BN116" s="188"/>
      <c r="BO116" s="188"/>
      <c r="BP116" t="s">
        <v>4224</v>
      </c>
      <c r="BQ116" t="s">
        <v>4794</v>
      </c>
      <c r="BR116" s="188"/>
      <c r="BS116" s="188"/>
      <c r="BT116" s="188"/>
      <c r="BU116" s="188"/>
      <c r="BV116" s="188"/>
      <c r="BW116" s="188"/>
      <c r="BX116" s="188"/>
      <c r="BY116" s="188"/>
      <c r="BZ116" t="s">
        <v>5308</v>
      </c>
      <c r="CA116" s="188"/>
      <c r="CB116" s="188"/>
      <c r="CC116" s="188"/>
      <c r="CD116" s="188"/>
      <c r="CE116" s="188"/>
      <c r="CF116" s="188"/>
      <c r="CG116" s="188"/>
      <c r="CH116" s="188"/>
      <c r="CI116" s="188"/>
      <c r="CJ116" s="188"/>
      <c r="CK116" s="188"/>
      <c r="CL116" s="183" t="s">
        <v>981</v>
      </c>
      <c r="CM116" s="188"/>
      <c r="CN116" s="188"/>
      <c r="CO116" s="188"/>
      <c r="CP116" s="188"/>
      <c r="CQ116" s="188"/>
      <c r="CR116" s="188"/>
      <c r="CS116" s="183" t="s">
        <v>1409</v>
      </c>
      <c r="CT116" s="183" t="s">
        <v>1411</v>
      </c>
      <c r="CU116" s="183" t="s">
        <v>1643</v>
      </c>
      <c r="CV116" s="188"/>
      <c r="CW116" s="188"/>
      <c r="CX116" s="188"/>
      <c r="CY116" s="183" t="s">
        <v>1850</v>
      </c>
      <c r="CZ116" s="183" t="s">
        <v>2406</v>
      </c>
      <c r="DA116" s="188"/>
      <c r="DB116" s="188"/>
      <c r="DC116" s="188"/>
      <c r="DD116" s="188"/>
      <c r="DE116" s="188"/>
      <c r="DF116" s="188"/>
      <c r="DG116" s="188"/>
      <c r="DH116" s="188"/>
      <c r="DI116" s="183" t="s">
        <v>2861</v>
      </c>
      <c r="DJ116" s="188"/>
      <c r="DK116" s="188"/>
      <c r="DL116" s="180"/>
    </row>
    <row r="117" spans="44:116" ht="15" hidden="1" customHeight="1">
      <c r="AR117" s="177" t="str">
        <f t="shared" si="4"/>
        <v>Nogales</v>
      </c>
      <c r="AS117" s="177" t="str">
        <f t="shared" si="5"/>
        <v>30115</v>
      </c>
      <c r="AT117" s="6"/>
      <c r="AU117" s="6"/>
      <c r="AV117" s="177">
        <v>114</v>
      </c>
      <c r="AW117" s="188"/>
      <c r="AX117" s="188"/>
      <c r="AY117" s="188"/>
      <c r="AZ117" s="188"/>
      <c r="BA117" s="188"/>
      <c r="BB117" s="188"/>
      <c r="BC117" t="s">
        <v>3298</v>
      </c>
      <c r="BD117" s="188"/>
      <c r="BE117" s="188"/>
      <c r="BF117" s="188"/>
      <c r="BG117" s="188"/>
      <c r="BH117" s="188"/>
      <c r="BI117" s="188"/>
      <c r="BJ117" t="s">
        <v>3755</v>
      </c>
      <c r="BK117" t="s">
        <v>3880</v>
      </c>
      <c r="BL117" s="188">
        <v>16999</v>
      </c>
      <c r="BM117" s="188"/>
      <c r="BN117" s="188"/>
      <c r="BO117" s="188"/>
      <c r="BP117" t="s">
        <v>4225</v>
      </c>
      <c r="BQ117" t="s">
        <v>4795</v>
      </c>
      <c r="BR117" s="188"/>
      <c r="BS117" s="188"/>
      <c r="BT117" s="188"/>
      <c r="BU117" s="188"/>
      <c r="BV117" s="188"/>
      <c r="BW117" s="188"/>
      <c r="BX117" s="188"/>
      <c r="BY117" s="188"/>
      <c r="BZ117" t="s">
        <v>5309</v>
      </c>
      <c r="CA117" s="188"/>
      <c r="CB117" s="188"/>
      <c r="CC117" s="188"/>
      <c r="CD117" s="188"/>
      <c r="CE117" s="188"/>
      <c r="CF117" s="188"/>
      <c r="CG117" s="188"/>
      <c r="CH117" s="188"/>
      <c r="CI117" s="188"/>
      <c r="CJ117" s="188"/>
      <c r="CK117" s="188"/>
      <c r="CL117" s="183" t="s">
        <v>982</v>
      </c>
      <c r="CM117" s="188"/>
      <c r="CN117" s="188"/>
      <c r="CO117" s="188"/>
      <c r="CP117" s="188"/>
      <c r="CQ117" s="188"/>
      <c r="CR117" s="188"/>
      <c r="CS117" s="183" t="s">
        <v>1410</v>
      </c>
      <c r="CT117" s="183" t="s">
        <v>1529</v>
      </c>
      <c r="CU117" s="177" t="s">
        <v>313</v>
      </c>
      <c r="CV117" s="188"/>
      <c r="CW117" s="188"/>
      <c r="CX117" s="188"/>
      <c r="CY117" s="183" t="s">
        <v>1851</v>
      </c>
      <c r="CZ117" s="183" t="s">
        <v>737</v>
      </c>
      <c r="DA117" s="188"/>
      <c r="DB117" s="188"/>
      <c r="DC117" s="188"/>
      <c r="DD117" s="188"/>
      <c r="DE117" s="188"/>
      <c r="DF117" s="188"/>
      <c r="DG117" s="188"/>
      <c r="DH117" s="188"/>
      <c r="DI117" s="183" t="s">
        <v>2862</v>
      </c>
      <c r="DJ117" s="188"/>
      <c r="DK117" s="188"/>
      <c r="DL117" s="180"/>
    </row>
    <row r="118" spans="44:116" ht="15" hidden="1" customHeight="1">
      <c r="AR118" s="177" t="str">
        <f t="shared" si="4"/>
        <v>Oluta</v>
      </c>
      <c r="AS118" s="177" t="str">
        <f t="shared" si="5"/>
        <v>30116</v>
      </c>
      <c r="AT118" s="6"/>
      <c r="AU118" s="6"/>
      <c r="AV118" s="177">
        <v>115</v>
      </c>
      <c r="AW118" s="188"/>
      <c r="AX118" s="188"/>
      <c r="AY118" s="188"/>
      <c r="AZ118" s="188"/>
      <c r="BA118" s="188"/>
      <c r="BB118" s="188"/>
      <c r="BC118" t="s">
        <v>3299</v>
      </c>
      <c r="BD118" s="188"/>
      <c r="BE118" s="188"/>
      <c r="BF118" s="188"/>
      <c r="BG118" s="188"/>
      <c r="BH118" s="188"/>
      <c r="BI118" s="188"/>
      <c r="BJ118" t="s">
        <v>3756</v>
      </c>
      <c r="BK118" t="s">
        <v>3881</v>
      </c>
      <c r="BL118" s="188"/>
      <c r="BM118" s="188"/>
      <c r="BN118" s="188"/>
      <c r="BO118" s="188"/>
      <c r="BP118" t="s">
        <v>4226</v>
      </c>
      <c r="BQ118" t="s">
        <v>4796</v>
      </c>
      <c r="BR118" s="188"/>
      <c r="BS118" s="188"/>
      <c r="BT118" s="188"/>
      <c r="BU118" s="188"/>
      <c r="BV118" s="188"/>
      <c r="BW118" s="188"/>
      <c r="BX118" s="188"/>
      <c r="BY118" s="188"/>
      <c r="BZ118" t="s">
        <v>5310</v>
      </c>
      <c r="CA118" s="188"/>
      <c r="CB118" s="188"/>
      <c r="CC118" s="188"/>
      <c r="CD118" s="188"/>
      <c r="CE118" s="188"/>
      <c r="CF118" s="188"/>
      <c r="CG118" s="188"/>
      <c r="CH118" s="188"/>
      <c r="CI118" s="188"/>
      <c r="CJ118" s="188"/>
      <c r="CK118" s="188"/>
      <c r="CL118" s="183" t="s">
        <v>983</v>
      </c>
      <c r="CM118" s="188"/>
      <c r="CN118" s="188"/>
      <c r="CO118" s="188"/>
      <c r="CP118" s="188"/>
      <c r="CQ118" s="188"/>
      <c r="CR118" s="188"/>
      <c r="CS118" s="183" t="s">
        <v>1411</v>
      </c>
      <c r="CT118" s="183" t="s">
        <v>1530</v>
      </c>
      <c r="CU118" s="188"/>
      <c r="CV118" s="188"/>
      <c r="CW118" s="188"/>
      <c r="CX118" s="188"/>
      <c r="CY118" s="183" t="s">
        <v>1852</v>
      </c>
      <c r="CZ118" s="183" t="s">
        <v>2407</v>
      </c>
      <c r="DA118" s="188"/>
      <c r="DB118" s="188"/>
      <c r="DC118" s="188"/>
      <c r="DD118" s="188"/>
      <c r="DE118" s="188"/>
      <c r="DF118" s="188"/>
      <c r="DG118" s="188"/>
      <c r="DH118" s="188"/>
      <c r="DI118" s="183" t="s">
        <v>2637</v>
      </c>
      <c r="DJ118" s="188"/>
      <c r="DK118" s="188"/>
      <c r="DL118" s="180"/>
    </row>
    <row r="119" spans="44:116" ht="15" hidden="1" customHeight="1">
      <c r="AR119" s="177" t="str">
        <f t="shared" si="4"/>
        <v>Omealca</v>
      </c>
      <c r="AS119" s="177" t="str">
        <f t="shared" si="5"/>
        <v>30117</v>
      </c>
      <c r="AT119" s="6"/>
      <c r="AU119" s="6"/>
      <c r="AV119" s="177">
        <v>116</v>
      </c>
      <c r="AW119" s="188"/>
      <c r="AX119" s="188"/>
      <c r="AY119" s="188"/>
      <c r="AZ119" s="188"/>
      <c r="BA119" s="188"/>
      <c r="BB119" s="188"/>
      <c r="BC119" t="s">
        <v>3300</v>
      </c>
      <c r="BD119" s="188"/>
      <c r="BE119" s="188"/>
      <c r="BF119" s="188"/>
      <c r="BG119" s="188"/>
      <c r="BH119" s="188"/>
      <c r="BI119" s="188"/>
      <c r="BJ119" t="s">
        <v>3757</v>
      </c>
      <c r="BK119" t="s">
        <v>3882</v>
      </c>
      <c r="BL119" s="188"/>
      <c r="BM119" s="188"/>
      <c r="BN119" s="188"/>
      <c r="BO119" s="188"/>
      <c r="BP119" t="s">
        <v>4227</v>
      </c>
      <c r="BQ119" t="s">
        <v>4797</v>
      </c>
      <c r="BR119" s="188"/>
      <c r="BS119" s="188"/>
      <c r="BT119" s="188"/>
      <c r="BU119" s="188"/>
      <c r="BV119" s="188"/>
      <c r="BW119" s="188"/>
      <c r="BX119" s="188"/>
      <c r="BY119" s="188"/>
      <c r="BZ119" t="s">
        <v>5311</v>
      </c>
      <c r="CA119" s="188"/>
      <c r="CB119" s="188"/>
      <c r="CC119" s="188"/>
      <c r="CD119" s="188"/>
      <c r="CE119" s="188"/>
      <c r="CF119" s="188"/>
      <c r="CG119" s="188"/>
      <c r="CH119" s="188"/>
      <c r="CI119" s="188"/>
      <c r="CJ119" s="188"/>
      <c r="CK119" s="188"/>
      <c r="CL119" s="183" t="s">
        <v>984</v>
      </c>
      <c r="CM119" s="188"/>
      <c r="CN119" s="188"/>
      <c r="CO119" s="188"/>
      <c r="CP119" s="188"/>
      <c r="CQ119" s="188"/>
      <c r="CR119" s="188"/>
      <c r="CS119" s="183" t="s">
        <v>1412</v>
      </c>
      <c r="CT119" s="183" t="s">
        <v>1531</v>
      </c>
      <c r="CU119" s="188"/>
      <c r="CV119" s="188"/>
      <c r="CW119" s="188"/>
      <c r="CX119" s="188"/>
      <c r="CY119" s="183" t="s">
        <v>1853</v>
      </c>
      <c r="CZ119" s="183" t="s">
        <v>2408</v>
      </c>
      <c r="DA119" s="188"/>
      <c r="DB119" s="188"/>
      <c r="DC119" s="188"/>
      <c r="DD119" s="188"/>
      <c r="DE119" s="188"/>
      <c r="DF119" s="188"/>
      <c r="DG119" s="188"/>
      <c r="DH119" s="188"/>
      <c r="DI119" s="183" t="s">
        <v>2863</v>
      </c>
      <c r="DJ119" s="188"/>
      <c r="DK119" s="188"/>
      <c r="DL119" s="180"/>
    </row>
    <row r="120" spans="44:116" ht="15" hidden="1" customHeight="1">
      <c r="AR120" s="177" t="str">
        <f t="shared" si="4"/>
        <v>Orizaba</v>
      </c>
      <c r="AS120" s="177" t="str">
        <f t="shared" si="5"/>
        <v>30118</v>
      </c>
      <c r="AT120" s="6"/>
      <c r="AU120" s="6"/>
      <c r="AV120" s="177">
        <v>117</v>
      </c>
      <c r="AW120" s="188"/>
      <c r="AX120" s="188"/>
      <c r="AY120" s="188"/>
      <c r="AZ120" s="188"/>
      <c r="BA120" s="188"/>
      <c r="BB120" s="188"/>
      <c r="BC120" t="s">
        <v>3301</v>
      </c>
      <c r="BD120" s="188"/>
      <c r="BE120" s="188"/>
      <c r="BF120" s="188"/>
      <c r="BG120" s="188"/>
      <c r="BH120" s="188"/>
      <c r="BI120" s="188"/>
      <c r="BJ120" t="s">
        <v>3758</v>
      </c>
      <c r="BK120" t="s">
        <v>3883</v>
      </c>
      <c r="BL120" s="188"/>
      <c r="BM120" s="188"/>
      <c r="BN120" s="188"/>
      <c r="BO120" s="188"/>
      <c r="BP120" t="s">
        <v>4228</v>
      </c>
      <c r="BQ120" t="s">
        <v>4798</v>
      </c>
      <c r="BR120" s="188"/>
      <c r="BS120" s="188"/>
      <c r="BT120" s="188"/>
      <c r="BU120" s="188"/>
      <c r="BV120" s="188"/>
      <c r="BW120" s="188"/>
      <c r="BX120" s="188"/>
      <c r="BY120" s="188"/>
      <c r="BZ120" t="s">
        <v>5312</v>
      </c>
      <c r="CA120" s="188"/>
      <c r="CB120" s="188"/>
      <c r="CC120" s="188"/>
      <c r="CD120" s="188"/>
      <c r="CE120" s="188"/>
      <c r="CF120" s="188"/>
      <c r="CG120" s="188"/>
      <c r="CH120" s="188"/>
      <c r="CI120" s="188"/>
      <c r="CJ120" s="188"/>
      <c r="CK120" s="188"/>
      <c r="CL120" s="183" t="s">
        <v>985</v>
      </c>
      <c r="CM120" s="188"/>
      <c r="CN120" s="188"/>
      <c r="CO120" s="188"/>
      <c r="CP120" s="188"/>
      <c r="CQ120" s="188"/>
      <c r="CR120" s="188"/>
      <c r="CS120" s="183" t="s">
        <v>1413</v>
      </c>
      <c r="CT120" s="183" t="s">
        <v>1532</v>
      </c>
      <c r="CU120" s="188"/>
      <c r="CV120" s="188"/>
      <c r="CW120" s="188"/>
      <c r="CX120" s="188"/>
      <c r="CY120" s="183" t="s">
        <v>1854</v>
      </c>
      <c r="CZ120" s="183" t="s">
        <v>2409</v>
      </c>
      <c r="DA120" s="188"/>
      <c r="DB120" s="188"/>
      <c r="DC120" s="188"/>
      <c r="DD120" s="188"/>
      <c r="DE120" s="188"/>
      <c r="DF120" s="188"/>
      <c r="DG120" s="188"/>
      <c r="DH120" s="188"/>
      <c r="DI120" s="183" t="s">
        <v>2864</v>
      </c>
      <c r="DJ120" s="188"/>
      <c r="DK120" s="188"/>
      <c r="DL120" s="180"/>
    </row>
    <row r="121" spans="44:116" ht="15" hidden="1" customHeight="1">
      <c r="AR121" s="177" t="str">
        <f t="shared" si="4"/>
        <v>Otatitlán</v>
      </c>
      <c r="AS121" s="177" t="str">
        <f t="shared" si="5"/>
        <v>30119</v>
      </c>
      <c r="AT121" s="6"/>
      <c r="AU121" s="6"/>
      <c r="AV121" s="177">
        <v>118</v>
      </c>
      <c r="AW121" s="188"/>
      <c r="AX121" s="188"/>
      <c r="AY121" s="188"/>
      <c r="AZ121" s="188"/>
      <c r="BA121" s="188"/>
      <c r="BB121" s="188"/>
      <c r="BC121" t="s">
        <v>3302</v>
      </c>
      <c r="BD121" s="188"/>
      <c r="BE121" s="188"/>
      <c r="BF121" s="188"/>
      <c r="BG121" s="188"/>
      <c r="BH121" s="188"/>
      <c r="BI121" s="188"/>
      <c r="BJ121" t="s">
        <v>3759</v>
      </c>
      <c r="BK121" t="s">
        <v>3884</v>
      </c>
      <c r="BL121" s="188"/>
      <c r="BM121" s="188"/>
      <c r="BN121" s="188"/>
      <c r="BO121" s="188"/>
      <c r="BP121" t="s">
        <v>4229</v>
      </c>
      <c r="BQ121" t="s">
        <v>4799</v>
      </c>
      <c r="BR121" s="188"/>
      <c r="BS121" s="188"/>
      <c r="BT121" s="188"/>
      <c r="BU121" s="188"/>
      <c r="BV121" s="188"/>
      <c r="BW121" s="188"/>
      <c r="BX121" s="188"/>
      <c r="BY121" s="188"/>
      <c r="BZ121" t="s">
        <v>5313</v>
      </c>
      <c r="CA121" s="188"/>
      <c r="CB121" s="188"/>
      <c r="CC121" s="188"/>
      <c r="CD121" s="188"/>
      <c r="CE121" s="188"/>
      <c r="CF121" s="188"/>
      <c r="CG121" s="188"/>
      <c r="CH121" s="188"/>
      <c r="CI121" s="188"/>
      <c r="CJ121" s="188"/>
      <c r="CK121" s="188"/>
      <c r="CL121" s="183" t="s">
        <v>986</v>
      </c>
      <c r="CM121" s="188"/>
      <c r="CN121" s="188"/>
      <c r="CO121" s="188"/>
      <c r="CP121" s="188"/>
      <c r="CQ121" s="188"/>
      <c r="CR121" s="188"/>
      <c r="CS121" s="183" t="s">
        <v>1414</v>
      </c>
      <c r="CT121" s="183" t="s">
        <v>1533</v>
      </c>
      <c r="CU121" s="188"/>
      <c r="CV121" s="188"/>
      <c r="CW121" s="188"/>
      <c r="CX121" s="188"/>
      <c r="CY121" s="183" t="s">
        <v>1855</v>
      </c>
      <c r="CZ121" s="183" t="s">
        <v>2410</v>
      </c>
      <c r="DA121" s="188"/>
      <c r="DB121" s="188"/>
      <c r="DC121" s="188"/>
      <c r="DD121" s="188"/>
      <c r="DE121" s="188"/>
      <c r="DF121" s="188"/>
      <c r="DG121" s="188"/>
      <c r="DH121" s="188"/>
      <c r="DI121" s="183" t="s">
        <v>2865</v>
      </c>
      <c r="DJ121" s="188"/>
      <c r="DK121" s="188"/>
      <c r="DL121" s="180"/>
    </row>
    <row r="122" spans="44:116" ht="15" hidden="1" customHeight="1">
      <c r="AR122" s="177" t="str">
        <f t="shared" si="4"/>
        <v>Oteapan</v>
      </c>
      <c r="AS122" s="177" t="str">
        <f t="shared" si="5"/>
        <v>30120</v>
      </c>
      <c r="AT122" s="6"/>
      <c r="AU122" s="6"/>
      <c r="AV122" s="177">
        <v>119</v>
      </c>
      <c r="AW122" s="188"/>
      <c r="AX122" s="188"/>
      <c r="AY122" s="188"/>
      <c r="AZ122" s="188"/>
      <c r="BA122" s="188"/>
      <c r="BB122" s="188"/>
      <c r="BC122" t="s">
        <v>3303</v>
      </c>
      <c r="BD122" s="188"/>
      <c r="BE122" s="188"/>
      <c r="BF122" s="188"/>
      <c r="BG122" s="188"/>
      <c r="BH122" s="188"/>
      <c r="BI122" s="188"/>
      <c r="BJ122" t="s">
        <v>3760</v>
      </c>
      <c r="BK122" t="s">
        <v>3885</v>
      </c>
      <c r="BL122" s="188"/>
      <c r="BM122" s="188"/>
      <c r="BN122" s="188"/>
      <c r="BO122" s="188"/>
      <c r="BP122" t="s">
        <v>4230</v>
      </c>
      <c r="BQ122" t="s">
        <v>4800</v>
      </c>
      <c r="BR122" s="188"/>
      <c r="BS122" s="188"/>
      <c r="BT122" s="188"/>
      <c r="BU122" s="188"/>
      <c r="BV122" s="188"/>
      <c r="BW122" s="188"/>
      <c r="BX122" s="188"/>
      <c r="BY122" s="188"/>
      <c r="BZ122" t="s">
        <v>5314</v>
      </c>
      <c r="CA122" s="188"/>
      <c r="CB122" s="188"/>
      <c r="CC122" s="188"/>
      <c r="CD122" s="188"/>
      <c r="CE122" s="188"/>
      <c r="CF122" s="188"/>
      <c r="CG122" s="188"/>
      <c r="CH122" s="188"/>
      <c r="CI122" s="188"/>
      <c r="CJ122" s="188"/>
      <c r="CK122" s="188"/>
      <c r="CL122" s="183" t="s">
        <v>987</v>
      </c>
      <c r="CM122" s="188"/>
      <c r="CN122" s="188"/>
      <c r="CO122" s="188"/>
      <c r="CP122" s="188"/>
      <c r="CQ122" s="188"/>
      <c r="CR122" s="188"/>
      <c r="CS122" s="183" t="s">
        <v>1415</v>
      </c>
      <c r="CT122" s="183" t="s">
        <v>1534</v>
      </c>
      <c r="CU122" s="188"/>
      <c r="CV122" s="188"/>
      <c r="CW122" s="188"/>
      <c r="CX122" s="188"/>
      <c r="CY122" s="183" t="s">
        <v>1856</v>
      </c>
      <c r="CZ122" s="183" t="s">
        <v>2411</v>
      </c>
      <c r="DA122" s="188"/>
      <c r="DB122" s="188"/>
      <c r="DC122" s="188"/>
      <c r="DD122" s="188"/>
      <c r="DE122" s="188"/>
      <c r="DF122" s="188"/>
      <c r="DG122" s="188"/>
      <c r="DH122" s="188"/>
      <c r="DI122" s="183" t="s">
        <v>2866</v>
      </c>
      <c r="DJ122" s="188"/>
      <c r="DK122" s="188"/>
      <c r="DL122" s="180"/>
    </row>
    <row r="123" spans="44:116" ht="15" hidden="1" customHeight="1">
      <c r="AR123" s="177" t="str">
        <f t="shared" si="4"/>
        <v>Ozuluama de Mascareñas</v>
      </c>
      <c r="AS123" s="177" t="str">
        <f t="shared" si="5"/>
        <v>30121</v>
      </c>
      <c r="AT123" s="6"/>
      <c r="AU123" s="6"/>
      <c r="AV123" s="177">
        <v>120</v>
      </c>
      <c r="AW123" s="188"/>
      <c r="AX123" s="188"/>
      <c r="AY123" s="188"/>
      <c r="AZ123" s="188"/>
      <c r="BA123" s="188"/>
      <c r="BB123" s="188"/>
      <c r="BC123" t="s">
        <v>3304</v>
      </c>
      <c r="BD123" s="188"/>
      <c r="BE123" s="188"/>
      <c r="BF123" s="188"/>
      <c r="BG123" s="188"/>
      <c r="BH123" s="188"/>
      <c r="BI123" s="188"/>
      <c r="BJ123" t="s">
        <v>3761</v>
      </c>
      <c r="BK123" t="s">
        <v>3886</v>
      </c>
      <c r="BL123" s="188"/>
      <c r="BM123" s="188"/>
      <c r="BN123" s="188"/>
      <c r="BO123" s="188"/>
      <c r="BP123" t="s">
        <v>4231</v>
      </c>
      <c r="BQ123" t="s">
        <v>4801</v>
      </c>
      <c r="BR123" s="188"/>
      <c r="BS123" s="188"/>
      <c r="BT123" s="188"/>
      <c r="BU123" s="188"/>
      <c r="BV123" s="188"/>
      <c r="BW123" s="188"/>
      <c r="BX123" s="188"/>
      <c r="BY123" s="188"/>
      <c r="BZ123" t="s">
        <v>5315</v>
      </c>
      <c r="CA123" s="188"/>
      <c r="CB123" s="188"/>
      <c r="CC123" s="188"/>
      <c r="CD123" s="188"/>
      <c r="CE123" s="188"/>
      <c r="CF123" s="188"/>
      <c r="CG123" s="188"/>
      <c r="CH123" s="188"/>
      <c r="CI123" s="188"/>
      <c r="CJ123" s="188"/>
      <c r="CK123" s="188"/>
      <c r="CL123" s="183" t="s">
        <v>988</v>
      </c>
      <c r="CM123" s="188"/>
      <c r="CN123" s="188"/>
      <c r="CO123" s="188"/>
      <c r="CP123" s="188"/>
      <c r="CQ123" s="188"/>
      <c r="CR123" s="188"/>
      <c r="CS123" s="183" t="s">
        <v>1416</v>
      </c>
      <c r="CT123" s="183" t="s">
        <v>1535</v>
      </c>
      <c r="CU123" s="188"/>
      <c r="CV123" s="188"/>
      <c r="CW123" s="188"/>
      <c r="CX123" s="188"/>
      <c r="CY123" s="183" t="s">
        <v>1857</v>
      </c>
      <c r="CZ123" s="183" t="s">
        <v>2412</v>
      </c>
      <c r="DA123" s="188"/>
      <c r="DB123" s="188"/>
      <c r="DC123" s="188"/>
      <c r="DD123" s="188"/>
      <c r="DE123" s="188"/>
      <c r="DF123" s="188"/>
      <c r="DG123" s="188"/>
      <c r="DH123" s="188"/>
      <c r="DI123" s="183" t="s">
        <v>2867</v>
      </c>
      <c r="DJ123" s="188"/>
      <c r="DK123" s="188"/>
      <c r="DL123" s="180"/>
    </row>
    <row r="124" spans="44:116" ht="15" hidden="1" customHeight="1">
      <c r="AR124" s="177" t="str">
        <f t="shared" si="4"/>
        <v>Pajapan</v>
      </c>
      <c r="AS124" s="177" t="str">
        <f t="shared" si="5"/>
        <v>30122</v>
      </c>
      <c r="AT124" s="6"/>
      <c r="AU124" s="6"/>
      <c r="AV124" s="177">
        <v>121</v>
      </c>
      <c r="AW124" s="188"/>
      <c r="AX124" s="188"/>
      <c r="AY124" s="188"/>
      <c r="AZ124" s="188"/>
      <c r="BA124" s="188"/>
      <c r="BB124" s="188"/>
      <c r="BC124" t="s">
        <v>3305</v>
      </c>
      <c r="BD124" s="188"/>
      <c r="BE124" s="188"/>
      <c r="BF124" s="188"/>
      <c r="BG124" s="188"/>
      <c r="BH124" s="188"/>
      <c r="BI124" s="188"/>
      <c r="BJ124" t="s">
        <v>3762</v>
      </c>
      <c r="BK124" t="s">
        <v>3887</v>
      </c>
      <c r="BL124" s="188"/>
      <c r="BM124" s="188"/>
      <c r="BN124" s="188"/>
      <c r="BO124" s="188"/>
      <c r="BP124" t="s">
        <v>4232</v>
      </c>
      <c r="BQ124" t="s">
        <v>4802</v>
      </c>
      <c r="BR124" s="188"/>
      <c r="BS124" s="188"/>
      <c r="BT124" s="188"/>
      <c r="BU124" s="188"/>
      <c r="BV124" s="188"/>
      <c r="BW124" s="188"/>
      <c r="BX124" s="188"/>
      <c r="BY124" s="188"/>
      <c r="BZ124" t="s">
        <v>5316</v>
      </c>
      <c r="CA124" s="188"/>
      <c r="CB124" s="188"/>
      <c r="CC124" s="188"/>
      <c r="CD124" s="188"/>
      <c r="CE124" s="188"/>
      <c r="CF124" s="188"/>
      <c r="CG124" s="188"/>
      <c r="CH124" s="188"/>
      <c r="CI124" s="188"/>
      <c r="CJ124" s="188"/>
      <c r="CK124" s="188"/>
      <c r="CL124" s="183" t="s">
        <v>989</v>
      </c>
      <c r="CM124" s="188"/>
      <c r="CN124" s="188"/>
      <c r="CO124" s="188"/>
      <c r="CP124" s="188"/>
      <c r="CQ124" s="188"/>
      <c r="CR124" s="188"/>
      <c r="CS124" s="183" t="s">
        <v>1417</v>
      </c>
      <c r="CT124" s="183" t="s">
        <v>1536</v>
      </c>
      <c r="CU124" s="188"/>
      <c r="CV124" s="188"/>
      <c r="CW124" s="188"/>
      <c r="CX124" s="188"/>
      <c r="CY124" s="183" t="s">
        <v>1858</v>
      </c>
      <c r="CZ124" s="183" t="s">
        <v>2413</v>
      </c>
      <c r="DA124" s="188"/>
      <c r="DB124" s="188"/>
      <c r="DC124" s="188"/>
      <c r="DD124" s="188"/>
      <c r="DE124" s="188"/>
      <c r="DF124" s="188"/>
      <c r="DG124" s="188"/>
      <c r="DH124" s="188"/>
      <c r="DI124" s="183" t="s">
        <v>2868</v>
      </c>
      <c r="DJ124" s="188"/>
      <c r="DK124" s="188"/>
      <c r="DL124" s="180"/>
    </row>
    <row r="125" spans="44:116" ht="15" hidden="1" customHeight="1">
      <c r="AR125" s="177" t="str">
        <f t="shared" si="4"/>
        <v>Pánuco</v>
      </c>
      <c r="AS125" s="177" t="str">
        <f t="shared" si="5"/>
        <v>30123</v>
      </c>
      <c r="AT125" s="6"/>
      <c r="AU125" s="6"/>
      <c r="AV125" s="177">
        <v>122</v>
      </c>
      <c r="AW125" s="188"/>
      <c r="AX125" s="188"/>
      <c r="AY125" s="188"/>
      <c r="AZ125" s="188"/>
      <c r="BA125" s="188"/>
      <c r="BB125" s="188"/>
      <c r="BC125" t="s">
        <v>3306</v>
      </c>
      <c r="BD125" s="188"/>
      <c r="BE125" s="188"/>
      <c r="BF125" s="188"/>
      <c r="BG125" s="188"/>
      <c r="BH125" s="188"/>
      <c r="BI125" s="188"/>
      <c r="BJ125" t="s">
        <v>3763</v>
      </c>
      <c r="BK125" t="s">
        <v>3888</v>
      </c>
      <c r="BL125" s="188"/>
      <c r="BM125" s="188"/>
      <c r="BN125" s="188"/>
      <c r="BO125" s="188"/>
      <c r="BP125" t="s">
        <v>4233</v>
      </c>
      <c r="BQ125" t="s">
        <v>4803</v>
      </c>
      <c r="BR125" s="188"/>
      <c r="BS125" s="188"/>
      <c r="BT125" s="188"/>
      <c r="BU125" s="188"/>
      <c r="BV125" s="188"/>
      <c r="BW125" s="188"/>
      <c r="BX125" s="188"/>
      <c r="BY125" s="188"/>
      <c r="BZ125" t="s">
        <v>5317</v>
      </c>
      <c r="CA125" s="188"/>
      <c r="CB125" s="188"/>
      <c r="CC125" s="188"/>
      <c r="CD125" s="188"/>
      <c r="CE125" s="188"/>
      <c r="CF125" s="188"/>
      <c r="CG125" s="188"/>
      <c r="CH125" s="188"/>
      <c r="CI125" s="188"/>
      <c r="CJ125" s="188"/>
      <c r="CK125" s="188"/>
      <c r="CL125" s="183" t="s">
        <v>990</v>
      </c>
      <c r="CM125" s="188"/>
      <c r="CN125" s="188"/>
      <c r="CO125" s="188"/>
      <c r="CP125" s="188"/>
      <c r="CQ125" s="188"/>
      <c r="CR125" s="188"/>
      <c r="CS125" s="183" t="s">
        <v>1418</v>
      </c>
      <c r="CT125" s="183" t="s">
        <v>1537</v>
      </c>
      <c r="CU125" s="188"/>
      <c r="CV125" s="188"/>
      <c r="CW125" s="188"/>
      <c r="CX125" s="188"/>
      <c r="CY125" s="183" t="s">
        <v>1859</v>
      </c>
      <c r="CZ125" s="183" t="s">
        <v>2414</v>
      </c>
      <c r="DA125" s="188"/>
      <c r="DB125" s="188"/>
      <c r="DC125" s="188"/>
      <c r="DD125" s="188"/>
      <c r="DE125" s="188"/>
      <c r="DF125" s="188"/>
      <c r="DG125" s="188"/>
      <c r="DH125" s="188"/>
      <c r="DI125" s="183" t="s">
        <v>2869</v>
      </c>
      <c r="DJ125" s="188"/>
      <c r="DK125" s="188"/>
      <c r="DL125" s="180"/>
    </row>
    <row r="126" spans="44:116" ht="15" hidden="1" customHeight="1">
      <c r="AR126" s="177" t="str">
        <f t="shared" si="4"/>
        <v>Papantla</v>
      </c>
      <c r="AS126" s="177" t="str">
        <f t="shared" si="5"/>
        <v>30124</v>
      </c>
      <c r="AT126" s="6"/>
      <c r="AU126" s="6"/>
      <c r="AV126" s="177">
        <v>123</v>
      </c>
      <c r="AW126" s="188"/>
      <c r="AX126" s="188"/>
      <c r="AY126" s="188"/>
      <c r="AZ126" s="188"/>
      <c r="BA126" s="188"/>
      <c r="BB126" s="188"/>
      <c r="BC126" t="s">
        <v>3307</v>
      </c>
      <c r="BD126" s="188"/>
      <c r="BE126" s="188"/>
      <c r="BF126" s="188"/>
      <c r="BG126" s="188"/>
      <c r="BH126" s="188"/>
      <c r="BI126" s="188"/>
      <c r="BJ126" t="s">
        <v>3764</v>
      </c>
      <c r="BK126" t="s">
        <v>3889</v>
      </c>
      <c r="BL126" s="188"/>
      <c r="BM126" s="188"/>
      <c r="BN126" s="188"/>
      <c r="BO126" s="188"/>
      <c r="BP126" t="s">
        <v>4234</v>
      </c>
      <c r="BQ126" t="s">
        <v>4804</v>
      </c>
      <c r="BR126" s="188"/>
      <c r="BS126" s="188"/>
      <c r="BT126" s="188"/>
      <c r="BU126" s="188"/>
      <c r="BV126" s="188"/>
      <c r="BW126" s="188"/>
      <c r="BX126" s="188"/>
      <c r="BY126" s="188"/>
      <c r="BZ126" t="s">
        <v>5318</v>
      </c>
      <c r="CA126" s="188"/>
      <c r="CB126" s="188"/>
      <c r="CC126" s="188"/>
      <c r="CD126" s="188"/>
      <c r="CE126" s="188"/>
      <c r="CF126" s="188"/>
      <c r="CG126" s="188"/>
      <c r="CH126" s="188"/>
      <c r="CI126" s="188"/>
      <c r="CJ126" s="188"/>
      <c r="CK126" s="188"/>
      <c r="CL126" s="183" t="s">
        <v>991</v>
      </c>
      <c r="CM126" s="188"/>
      <c r="CN126" s="188"/>
      <c r="CO126" s="188"/>
      <c r="CP126" s="188"/>
      <c r="CQ126" s="188"/>
      <c r="CR126" s="188"/>
      <c r="CS126" s="183" t="s">
        <v>1419</v>
      </c>
      <c r="CT126" s="183" t="s">
        <v>1538</v>
      </c>
      <c r="CU126" s="188"/>
      <c r="CV126" s="188"/>
      <c r="CW126" s="188"/>
      <c r="CX126" s="188"/>
      <c r="CY126" s="183" t="s">
        <v>1860</v>
      </c>
      <c r="CZ126" s="183" t="s">
        <v>2415</v>
      </c>
      <c r="DA126" s="188"/>
      <c r="DB126" s="188"/>
      <c r="DC126" s="188"/>
      <c r="DD126" s="188"/>
      <c r="DE126" s="188"/>
      <c r="DF126" s="188"/>
      <c r="DG126" s="188"/>
      <c r="DH126" s="188"/>
      <c r="DI126" s="183" t="s">
        <v>2870</v>
      </c>
      <c r="DJ126" s="188"/>
      <c r="DK126" s="188"/>
      <c r="DL126" s="180"/>
    </row>
    <row r="127" spans="44:116" ht="15" hidden="1" customHeight="1">
      <c r="AR127" s="177" t="str">
        <f t="shared" si="4"/>
        <v>Paso del Macho</v>
      </c>
      <c r="AS127" s="177" t="str">
        <f t="shared" si="5"/>
        <v>30125</v>
      </c>
      <c r="AT127" s="6"/>
      <c r="AU127" s="6"/>
      <c r="AV127" s="177">
        <v>124</v>
      </c>
      <c r="AW127" s="188"/>
      <c r="AX127" s="188"/>
      <c r="AY127" s="188"/>
      <c r="AZ127" s="188"/>
      <c r="BA127" s="188"/>
      <c r="BB127" s="188"/>
      <c r="BC127" t="s">
        <v>3308</v>
      </c>
      <c r="BD127" s="188"/>
      <c r="BE127" s="188"/>
      <c r="BF127" s="188"/>
      <c r="BG127" s="188"/>
      <c r="BH127" s="188"/>
      <c r="BI127" s="188"/>
      <c r="BJ127" t="s">
        <v>3765</v>
      </c>
      <c r="BK127" t="s">
        <v>3890</v>
      </c>
      <c r="BL127" s="188"/>
      <c r="BM127" s="188"/>
      <c r="BN127" s="188"/>
      <c r="BO127" s="188"/>
      <c r="BP127" t="s">
        <v>4235</v>
      </c>
      <c r="BQ127" t="s">
        <v>4805</v>
      </c>
      <c r="BR127" s="188"/>
      <c r="BS127" s="188"/>
      <c r="BT127" s="188"/>
      <c r="BU127" s="188"/>
      <c r="BV127" s="188"/>
      <c r="BW127" s="188"/>
      <c r="BX127" s="188"/>
      <c r="BY127" s="188"/>
      <c r="BZ127" t="s">
        <v>5319</v>
      </c>
      <c r="CA127" s="188"/>
      <c r="CB127" s="188"/>
      <c r="CC127" s="188"/>
      <c r="CD127" s="188"/>
      <c r="CE127" s="188"/>
      <c r="CF127" s="188"/>
      <c r="CG127" s="188"/>
      <c r="CH127" s="188"/>
      <c r="CI127" s="188"/>
      <c r="CJ127" s="188"/>
      <c r="CK127" s="188"/>
      <c r="CL127" s="183" t="s">
        <v>992</v>
      </c>
      <c r="CM127" s="188"/>
      <c r="CN127" s="188"/>
      <c r="CO127" s="188"/>
      <c r="CP127" s="188"/>
      <c r="CQ127" s="188"/>
      <c r="CR127" s="188"/>
      <c r="CS127" s="183" t="s">
        <v>1420</v>
      </c>
      <c r="CT127" s="183" t="s">
        <v>1539</v>
      </c>
      <c r="CU127" s="188"/>
      <c r="CV127" s="188"/>
      <c r="CW127" s="188"/>
      <c r="CX127" s="188"/>
      <c r="CY127" s="183" t="s">
        <v>1861</v>
      </c>
      <c r="CZ127" s="183" t="s">
        <v>2416</v>
      </c>
      <c r="DA127" s="188"/>
      <c r="DB127" s="188"/>
      <c r="DC127" s="188"/>
      <c r="DD127" s="188"/>
      <c r="DE127" s="188"/>
      <c r="DF127" s="188"/>
      <c r="DG127" s="188"/>
      <c r="DH127" s="188"/>
      <c r="DI127" s="183" t="s">
        <v>2871</v>
      </c>
      <c r="DJ127" s="188"/>
      <c r="DK127" s="188"/>
      <c r="DL127" s="180"/>
    </row>
    <row r="128" spans="44:116" ht="15" hidden="1" customHeight="1">
      <c r="AR128" s="177" t="str">
        <f t="shared" si="4"/>
        <v>Paso de Ovejas</v>
      </c>
      <c r="AS128" s="177" t="str">
        <f t="shared" si="5"/>
        <v>30126</v>
      </c>
      <c r="AT128" s="6"/>
      <c r="AU128" s="6"/>
      <c r="AV128" s="177">
        <v>125</v>
      </c>
      <c r="AW128" s="188"/>
      <c r="AX128" s="188"/>
      <c r="AY128" s="188"/>
      <c r="AZ128" s="188"/>
      <c r="BA128" s="188"/>
      <c r="BB128" s="188"/>
      <c r="BC128" s="190" t="s">
        <v>5616</v>
      </c>
      <c r="BD128" s="188"/>
      <c r="BE128" s="188"/>
      <c r="BF128" s="188"/>
      <c r="BG128" s="188"/>
      <c r="BH128" s="188"/>
      <c r="BI128" s="188"/>
      <c r="BJ128" t="s">
        <v>3766</v>
      </c>
      <c r="BK128" t="s">
        <v>3891</v>
      </c>
      <c r="BL128" s="188"/>
      <c r="BM128" s="188"/>
      <c r="BN128" s="188"/>
      <c r="BO128" s="188"/>
      <c r="BP128" t="s">
        <v>4236</v>
      </c>
      <c r="BQ128" t="s">
        <v>4806</v>
      </c>
      <c r="BR128" s="188"/>
      <c r="BS128" s="188"/>
      <c r="BT128" s="188"/>
      <c r="BU128" s="188"/>
      <c r="BV128" s="188"/>
      <c r="BW128" s="188"/>
      <c r="BX128" s="188"/>
      <c r="BY128" s="188"/>
      <c r="BZ128" t="s">
        <v>5320</v>
      </c>
      <c r="CA128" s="188"/>
      <c r="CB128" s="188"/>
      <c r="CC128" s="188"/>
      <c r="CD128" s="188"/>
      <c r="CE128" s="188"/>
      <c r="CF128" s="188"/>
      <c r="CG128" s="188"/>
      <c r="CH128" s="188"/>
      <c r="CI128" s="188"/>
      <c r="CJ128" s="188"/>
      <c r="CK128" s="188"/>
      <c r="CL128" s="177" t="s">
        <v>313</v>
      </c>
      <c r="CM128" s="188"/>
      <c r="CN128" s="188"/>
      <c r="CO128" s="188"/>
      <c r="CP128" s="188"/>
      <c r="CQ128" s="188"/>
      <c r="CR128" s="188"/>
      <c r="CS128" s="183" t="s">
        <v>1421</v>
      </c>
      <c r="CT128" s="183" t="s">
        <v>1540</v>
      </c>
      <c r="CU128" s="188"/>
      <c r="CV128" s="188"/>
      <c r="CW128" s="188"/>
      <c r="CX128" s="188"/>
      <c r="CY128" s="183" t="s">
        <v>1862</v>
      </c>
      <c r="CZ128" s="183" t="s">
        <v>2417</v>
      </c>
      <c r="DA128" s="188"/>
      <c r="DB128" s="188"/>
      <c r="DC128" s="188"/>
      <c r="DD128" s="188"/>
      <c r="DE128" s="188"/>
      <c r="DF128" s="188"/>
      <c r="DG128" s="188"/>
      <c r="DH128" s="188"/>
      <c r="DI128" s="183" t="s">
        <v>2872</v>
      </c>
      <c r="DJ128" s="188"/>
      <c r="DK128" s="188"/>
      <c r="DL128" s="180"/>
    </row>
    <row r="129" spans="44:116" ht="15" hidden="1" customHeight="1">
      <c r="AR129" s="177" t="str">
        <f t="shared" si="4"/>
        <v>La Perla</v>
      </c>
      <c r="AS129" s="177" t="str">
        <f t="shared" si="5"/>
        <v>30127</v>
      </c>
      <c r="AT129" s="6"/>
      <c r="AU129" s="6"/>
      <c r="AV129" s="177">
        <v>126</v>
      </c>
      <c r="AW129" s="188"/>
      <c r="AX129" s="188"/>
      <c r="AY129" s="188"/>
      <c r="AZ129" s="188"/>
      <c r="BA129" s="188"/>
      <c r="BB129" s="188"/>
      <c r="BC129" s="188"/>
      <c r="BD129" s="188"/>
      <c r="BE129" s="188"/>
      <c r="BF129" s="188"/>
      <c r="BG129" s="188"/>
      <c r="BH129" s="188"/>
      <c r="BI129" s="188"/>
      <c r="BJ129" s="188">
        <v>14999</v>
      </c>
      <c r="BK129" s="188">
        <v>15999</v>
      </c>
      <c r="BL129" s="188"/>
      <c r="BM129" s="188"/>
      <c r="BN129" s="188"/>
      <c r="BO129" s="188"/>
      <c r="BP129" t="s">
        <v>4237</v>
      </c>
      <c r="BQ129" t="s">
        <v>4807</v>
      </c>
      <c r="BR129" s="188"/>
      <c r="BS129" s="188"/>
      <c r="BT129" s="188"/>
      <c r="BU129" s="188"/>
      <c r="BV129" s="188"/>
      <c r="BW129" s="188"/>
      <c r="BX129" s="188"/>
      <c r="BY129" s="188"/>
      <c r="BZ129" t="s">
        <v>5321</v>
      </c>
      <c r="CA129" s="188"/>
      <c r="CB129" s="188"/>
      <c r="CC129" s="188"/>
      <c r="CD129" s="188"/>
      <c r="CE129" s="188"/>
      <c r="CF129" s="188"/>
      <c r="CG129" s="188"/>
      <c r="CH129" s="188"/>
      <c r="CI129" s="188"/>
      <c r="CJ129" s="188"/>
      <c r="CK129" s="188"/>
      <c r="CL129" s="188"/>
      <c r="CM129" s="188"/>
      <c r="CN129" s="188"/>
      <c r="CO129" s="188"/>
      <c r="CP129" s="188"/>
      <c r="CQ129" s="188"/>
      <c r="CR129" s="188"/>
      <c r="CS129" s="177" t="s">
        <v>313</v>
      </c>
      <c r="CT129" s="177" t="s">
        <v>313</v>
      </c>
      <c r="CU129" s="188"/>
      <c r="CV129" s="188"/>
      <c r="CW129" s="188"/>
      <c r="CX129" s="188"/>
      <c r="CY129" s="183" t="s">
        <v>1863</v>
      </c>
      <c r="CZ129" s="183" t="s">
        <v>2418</v>
      </c>
      <c r="DA129" s="188"/>
      <c r="DB129" s="188"/>
      <c r="DC129" s="188"/>
      <c r="DD129" s="188"/>
      <c r="DE129" s="188"/>
      <c r="DF129" s="188"/>
      <c r="DG129" s="188"/>
      <c r="DH129" s="188"/>
      <c r="DI129" s="183" t="s">
        <v>2873</v>
      </c>
      <c r="DJ129" s="188"/>
      <c r="DK129" s="188"/>
      <c r="DL129" s="180"/>
    </row>
    <row r="130" spans="44:116" ht="15" hidden="1" customHeight="1">
      <c r="AR130" s="177" t="str">
        <f t="shared" si="4"/>
        <v>Perote</v>
      </c>
      <c r="AS130" s="177" t="str">
        <f t="shared" si="5"/>
        <v>30128</v>
      </c>
      <c r="AT130" s="6"/>
      <c r="AU130" s="6"/>
      <c r="AV130" s="177">
        <v>127</v>
      </c>
      <c r="AW130" s="188"/>
      <c r="AX130" s="188"/>
      <c r="AY130" s="188"/>
      <c r="AZ130" s="188"/>
      <c r="BA130" s="188"/>
      <c r="BB130" s="188"/>
      <c r="BC130" s="188"/>
      <c r="BD130" s="188"/>
      <c r="BE130" s="188"/>
      <c r="BF130" s="188"/>
      <c r="BG130" s="188"/>
      <c r="BH130" s="188"/>
      <c r="BI130" s="188"/>
      <c r="BJ130" s="188"/>
      <c r="BK130" s="188"/>
      <c r="BL130" s="188"/>
      <c r="BM130" s="188"/>
      <c r="BN130" s="188"/>
      <c r="BO130" s="188"/>
      <c r="BP130" t="s">
        <v>4238</v>
      </c>
      <c r="BQ130" t="s">
        <v>4808</v>
      </c>
      <c r="BR130" s="188"/>
      <c r="BS130" s="188"/>
      <c r="BT130" s="188"/>
      <c r="BU130" s="188"/>
      <c r="BV130" s="188"/>
      <c r="BW130" s="188"/>
      <c r="BX130" s="188"/>
      <c r="BY130" s="188"/>
      <c r="BZ130" t="s">
        <v>5322</v>
      </c>
      <c r="CA130" s="188"/>
      <c r="CB130" s="188"/>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3" t="s">
        <v>1864</v>
      </c>
      <c r="CZ130" s="183" t="s">
        <v>2419</v>
      </c>
      <c r="DA130" s="188"/>
      <c r="DB130" s="188"/>
      <c r="DC130" s="188"/>
      <c r="DD130" s="188"/>
      <c r="DE130" s="188"/>
      <c r="DF130" s="188"/>
      <c r="DG130" s="188"/>
      <c r="DH130" s="188"/>
      <c r="DI130" s="183" t="s">
        <v>2874</v>
      </c>
      <c r="DJ130" s="188"/>
      <c r="DK130" s="188"/>
      <c r="DL130" s="180"/>
    </row>
    <row r="131" spans="44:116" ht="15" hidden="1" customHeight="1">
      <c r="AR131" s="177" t="str">
        <f t="shared" si="4"/>
        <v>Platón Sánchez</v>
      </c>
      <c r="AS131" s="177" t="str">
        <f t="shared" si="5"/>
        <v>30129</v>
      </c>
      <c r="AT131" s="6"/>
      <c r="AU131" s="6"/>
      <c r="AV131" s="177">
        <v>128</v>
      </c>
      <c r="AW131" s="188"/>
      <c r="AX131" s="188"/>
      <c r="AY131" s="188"/>
      <c r="AZ131" s="188"/>
      <c r="BA131" s="188"/>
      <c r="BB131" s="188"/>
      <c r="BC131" s="188"/>
      <c r="BD131" s="188"/>
      <c r="BE131" s="188"/>
      <c r="BF131" s="188"/>
      <c r="BG131" s="188"/>
      <c r="BH131" s="188"/>
      <c r="BI131" s="188"/>
      <c r="BJ131" s="188"/>
      <c r="BK131" s="188"/>
      <c r="BL131" s="188"/>
      <c r="BM131" s="188"/>
      <c r="BN131" s="188"/>
      <c r="BO131" s="188"/>
      <c r="BP131" t="s">
        <v>4239</v>
      </c>
      <c r="BQ131" t="s">
        <v>4809</v>
      </c>
      <c r="BR131" s="188"/>
      <c r="BS131" s="188"/>
      <c r="BT131" s="188"/>
      <c r="BU131" s="188"/>
      <c r="BV131" s="188"/>
      <c r="BW131" s="188"/>
      <c r="BX131" s="188"/>
      <c r="BY131" s="188"/>
      <c r="BZ131" t="s">
        <v>5323</v>
      </c>
      <c r="CA131" s="188"/>
      <c r="CB131" s="188"/>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3" t="s">
        <v>1865</v>
      </c>
      <c r="CZ131" s="183" t="s">
        <v>2420</v>
      </c>
      <c r="DA131" s="188"/>
      <c r="DB131" s="188"/>
      <c r="DC131" s="188"/>
      <c r="DD131" s="188"/>
      <c r="DE131" s="188"/>
      <c r="DF131" s="188"/>
      <c r="DG131" s="188"/>
      <c r="DH131" s="188"/>
      <c r="DI131" s="183" t="s">
        <v>2875</v>
      </c>
      <c r="DJ131" s="188"/>
      <c r="DK131" s="188"/>
      <c r="DL131" s="180"/>
    </row>
    <row r="132" spans="44:116" ht="15" hidden="1" customHeight="1">
      <c r="AR132" s="177" t="str">
        <f t="shared" ref="AR132:AR195" si="6">IFERROR(IF(HLOOKUP($N$10,$CF$2:$DK$580,$AV135,FALSE)="","",HLOOKUP($N$10,$CF$2:$DK$580,$AV135,FALSE)),"")</f>
        <v>Playa Vicente</v>
      </c>
      <c r="AS132" s="177" t="str">
        <f t="shared" ref="AS132:AS195" si="7">IFERROR(IF(AR132="","",HLOOKUP($N$10,$AW$2:$CB$574,AV135,FALSE)),"")</f>
        <v>30130</v>
      </c>
      <c r="AT132" s="6"/>
      <c r="AU132" s="6"/>
      <c r="AV132" s="177">
        <v>129</v>
      </c>
      <c r="AW132" s="188"/>
      <c r="AX132" s="188"/>
      <c r="AY132" s="188"/>
      <c r="AZ132" s="188"/>
      <c r="BA132" s="188"/>
      <c r="BB132" s="188"/>
      <c r="BC132" s="188"/>
      <c r="BD132" s="188"/>
      <c r="BE132" s="188"/>
      <c r="BF132" s="188"/>
      <c r="BG132" s="188"/>
      <c r="BH132" s="188"/>
      <c r="BI132" s="188"/>
      <c r="BJ132" s="188"/>
      <c r="BK132" s="188"/>
      <c r="BL132" s="188"/>
      <c r="BM132" s="188"/>
      <c r="BN132" s="188"/>
      <c r="BO132" s="188"/>
      <c r="BP132" t="s">
        <v>4240</v>
      </c>
      <c r="BQ132" t="s">
        <v>4810</v>
      </c>
      <c r="BR132" s="188"/>
      <c r="BS132" s="188"/>
      <c r="BT132" s="188"/>
      <c r="BU132" s="188"/>
      <c r="BV132" s="188"/>
      <c r="BW132" s="188"/>
      <c r="BX132" s="188"/>
      <c r="BY132" s="188"/>
      <c r="BZ132" t="s">
        <v>5324</v>
      </c>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3" t="s">
        <v>1866</v>
      </c>
      <c r="CZ132" s="183" t="s">
        <v>2421</v>
      </c>
      <c r="DA132" s="188"/>
      <c r="DB132" s="188"/>
      <c r="DC132" s="188"/>
      <c r="DD132" s="188"/>
      <c r="DE132" s="188"/>
      <c r="DF132" s="188"/>
      <c r="DG132" s="188"/>
      <c r="DH132" s="188"/>
      <c r="DI132" s="183" t="s">
        <v>2876</v>
      </c>
      <c r="DJ132" s="188"/>
      <c r="DK132" s="188"/>
      <c r="DL132" s="180"/>
    </row>
    <row r="133" spans="44:116" ht="15" hidden="1" customHeight="1">
      <c r="AR133" s="177" t="str">
        <f t="shared" si="6"/>
        <v>Poza Rica de Hidalgo</v>
      </c>
      <c r="AS133" s="177" t="str">
        <f t="shared" si="7"/>
        <v>30131</v>
      </c>
      <c r="AT133" s="6"/>
      <c r="AU133" s="6"/>
      <c r="AV133" s="177">
        <v>130</v>
      </c>
      <c r="AW133" s="188"/>
      <c r="AX133" s="188"/>
      <c r="AY133" s="188"/>
      <c r="AZ133" s="188"/>
      <c r="BA133" s="188"/>
      <c r="BB133" s="188"/>
      <c r="BC133" s="188"/>
      <c r="BD133" s="188"/>
      <c r="BE133" s="188"/>
      <c r="BF133" s="188"/>
      <c r="BG133" s="188"/>
      <c r="BH133" s="188"/>
      <c r="BI133" s="188"/>
      <c r="BJ133" s="188"/>
      <c r="BK133" s="188"/>
      <c r="BL133" s="188"/>
      <c r="BM133" s="188"/>
      <c r="BN133" s="188"/>
      <c r="BO133" s="188"/>
      <c r="BP133" t="s">
        <v>4241</v>
      </c>
      <c r="BQ133" t="s">
        <v>4811</v>
      </c>
      <c r="BR133" s="188"/>
      <c r="BS133" s="188"/>
      <c r="BT133" s="188"/>
      <c r="BU133" s="188"/>
      <c r="BV133" s="188"/>
      <c r="BW133" s="188"/>
      <c r="BX133" s="188"/>
      <c r="BY133" s="188"/>
      <c r="BZ133" t="s">
        <v>5325</v>
      </c>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3" t="s">
        <v>1867</v>
      </c>
      <c r="CZ133" s="183" t="s">
        <v>2422</v>
      </c>
      <c r="DA133" s="188"/>
      <c r="DB133" s="188"/>
      <c r="DC133" s="188"/>
      <c r="DD133" s="188"/>
      <c r="DE133" s="188"/>
      <c r="DF133" s="188"/>
      <c r="DG133" s="188"/>
      <c r="DH133" s="188"/>
      <c r="DI133" s="183" t="s">
        <v>2877</v>
      </c>
      <c r="DJ133" s="188"/>
      <c r="DK133" s="188"/>
      <c r="DL133" s="180"/>
    </row>
    <row r="134" spans="44:116" ht="15" hidden="1" customHeight="1">
      <c r="AR134" s="177" t="str">
        <f t="shared" si="6"/>
        <v>Las Vigas de Ramírez</v>
      </c>
      <c r="AS134" s="177" t="str">
        <f t="shared" si="7"/>
        <v>30132</v>
      </c>
      <c r="AT134" s="6"/>
      <c r="AU134" s="6"/>
      <c r="AV134" s="177">
        <v>131</v>
      </c>
      <c r="AW134" s="188"/>
      <c r="AX134" s="188"/>
      <c r="AY134" s="188"/>
      <c r="AZ134" s="188"/>
      <c r="BA134" s="188"/>
      <c r="BB134" s="188"/>
      <c r="BC134" s="188"/>
      <c r="BD134" s="188"/>
      <c r="BE134" s="188"/>
      <c r="BF134" s="188"/>
      <c r="BG134" s="188"/>
      <c r="BH134" s="188"/>
      <c r="BI134" s="188"/>
      <c r="BJ134" s="188"/>
      <c r="BK134" s="188"/>
      <c r="BL134" s="188"/>
      <c r="BM134" s="188"/>
      <c r="BN134" s="188"/>
      <c r="BO134" s="188"/>
      <c r="BP134" t="s">
        <v>4242</v>
      </c>
      <c r="BQ134" t="s">
        <v>4812</v>
      </c>
      <c r="BR134" s="188"/>
      <c r="BS134" s="188"/>
      <c r="BT134" s="188"/>
      <c r="BU134" s="188"/>
      <c r="BV134" s="188"/>
      <c r="BW134" s="188"/>
      <c r="BX134" s="188"/>
      <c r="BY134" s="188"/>
      <c r="BZ134" t="s">
        <v>5326</v>
      </c>
      <c r="CA134" s="188"/>
      <c r="CB134" s="188"/>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3" t="s">
        <v>1868</v>
      </c>
      <c r="CZ134" s="183" t="s">
        <v>2423</v>
      </c>
      <c r="DA134" s="188"/>
      <c r="DB134" s="188"/>
      <c r="DC134" s="188"/>
      <c r="DD134" s="188"/>
      <c r="DE134" s="188"/>
      <c r="DF134" s="188"/>
      <c r="DG134" s="188"/>
      <c r="DH134" s="188"/>
      <c r="DI134" s="183" t="s">
        <v>2878</v>
      </c>
      <c r="DJ134" s="188"/>
      <c r="DK134" s="188"/>
      <c r="DL134" s="180"/>
    </row>
    <row r="135" spans="44:116" ht="15" hidden="1" customHeight="1">
      <c r="AR135" s="177" t="str">
        <f t="shared" si="6"/>
        <v>Pueblo Viejo</v>
      </c>
      <c r="AS135" s="177" t="str">
        <f t="shared" si="7"/>
        <v>30133</v>
      </c>
      <c r="AT135" s="6"/>
      <c r="AU135" s="6"/>
      <c r="AV135" s="177">
        <v>132</v>
      </c>
      <c r="AW135" s="188"/>
      <c r="AX135" s="188"/>
      <c r="AY135" s="188"/>
      <c r="AZ135" s="188"/>
      <c r="BA135" s="188"/>
      <c r="BB135" s="188"/>
      <c r="BC135" s="188"/>
      <c r="BD135" s="188"/>
      <c r="BE135" s="188"/>
      <c r="BF135" s="188"/>
      <c r="BG135" s="188"/>
      <c r="BH135" s="188"/>
      <c r="BI135" s="188"/>
      <c r="BJ135" s="188"/>
      <c r="BK135" s="188"/>
      <c r="BL135" s="188"/>
      <c r="BM135" s="188"/>
      <c r="BN135" s="188"/>
      <c r="BO135" s="188"/>
      <c r="BP135" t="s">
        <v>4243</v>
      </c>
      <c r="BQ135" t="s">
        <v>4813</v>
      </c>
      <c r="BR135" s="188"/>
      <c r="BS135" s="188"/>
      <c r="BT135" s="188"/>
      <c r="BU135" s="188"/>
      <c r="BV135" s="188"/>
      <c r="BW135" s="188"/>
      <c r="BX135" s="188"/>
      <c r="BY135" s="188"/>
      <c r="BZ135" t="s">
        <v>5327</v>
      </c>
      <c r="CA135" s="188"/>
      <c r="CB135" s="188"/>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3" t="s">
        <v>1869</v>
      </c>
      <c r="CZ135" s="183" t="s">
        <v>2424</v>
      </c>
      <c r="DA135" s="188"/>
      <c r="DB135" s="188"/>
      <c r="DC135" s="188"/>
      <c r="DD135" s="188"/>
      <c r="DE135" s="188"/>
      <c r="DF135" s="188"/>
      <c r="DG135" s="188"/>
      <c r="DH135" s="188"/>
      <c r="DI135" s="183" t="s">
        <v>2879</v>
      </c>
      <c r="DJ135" s="188"/>
      <c r="DK135" s="188"/>
      <c r="DL135" s="180"/>
    </row>
    <row r="136" spans="44:116" ht="15" hidden="1" customHeight="1">
      <c r="AR136" s="177" t="str">
        <f t="shared" si="6"/>
        <v>Puente Nacional</v>
      </c>
      <c r="AS136" s="177" t="str">
        <f t="shared" si="7"/>
        <v>30134</v>
      </c>
      <c r="AT136" s="6"/>
      <c r="AU136" s="6"/>
      <c r="AV136" s="177">
        <v>133</v>
      </c>
      <c r="AW136" s="188"/>
      <c r="AX136" s="188"/>
      <c r="AY136" s="188"/>
      <c r="AZ136" s="188"/>
      <c r="BA136" s="188"/>
      <c r="BB136" s="188"/>
      <c r="BC136" s="188"/>
      <c r="BD136" s="188"/>
      <c r="BE136" s="188"/>
      <c r="BF136" s="188"/>
      <c r="BG136" s="188"/>
      <c r="BH136" s="188"/>
      <c r="BI136" s="188"/>
      <c r="BJ136" s="188"/>
      <c r="BK136" s="188"/>
      <c r="BL136" s="188"/>
      <c r="BM136" s="188"/>
      <c r="BN136" s="188"/>
      <c r="BO136" s="188"/>
      <c r="BP136" t="s">
        <v>4244</v>
      </c>
      <c r="BQ136" t="s">
        <v>4814</v>
      </c>
      <c r="BR136" s="188"/>
      <c r="BS136" s="188"/>
      <c r="BT136" s="188"/>
      <c r="BU136" s="188"/>
      <c r="BV136" s="188"/>
      <c r="BW136" s="188"/>
      <c r="BX136" s="188"/>
      <c r="BY136" s="188"/>
      <c r="BZ136" t="s">
        <v>5328</v>
      </c>
      <c r="CA136" s="188"/>
      <c r="CB136" s="188"/>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3" t="s">
        <v>1870</v>
      </c>
      <c r="CZ136" s="183" t="s">
        <v>2425</v>
      </c>
      <c r="DA136" s="188"/>
      <c r="DB136" s="188"/>
      <c r="DC136" s="188"/>
      <c r="DD136" s="188"/>
      <c r="DE136" s="188"/>
      <c r="DF136" s="188"/>
      <c r="DG136" s="188"/>
      <c r="DH136" s="188"/>
      <c r="DI136" s="183" t="s">
        <v>2880</v>
      </c>
      <c r="DJ136" s="188"/>
      <c r="DK136" s="188"/>
      <c r="DL136" s="180"/>
    </row>
    <row r="137" spans="44:116" ht="15" hidden="1" customHeight="1">
      <c r="AR137" s="177" t="str">
        <f t="shared" si="6"/>
        <v>Rafael Delgado</v>
      </c>
      <c r="AS137" s="177" t="str">
        <f t="shared" si="7"/>
        <v>30135</v>
      </c>
      <c r="AT137" s="6"/>
      <c r="AU137" s="6"/>
      <c r="AV137" s="177">
        <v>134</v>
      </c>
      <c r="AW137" s="188"/>
      <c r="AX137" s="188"/>
      <c r="AY137" s="188"/>
      <c r="AZ137" s="188"/>
      <c r="BA137" s="188"/>
      <c r="BB137" s="188"/>
      <c r="BC137" s="188"/>
      <c r="BD137" s="188"/>
      <c r="BE137" s="188"/>
      <c r="BF137" s="188"/>
      <c r="BG137" s="188"/>
      <c r="BH137" s="188"/>
      <c r="BI137" s="188"/>
      <c r="BJ137" s="188"/>
      <c r="BK137" s="188"/>
      <c r="BL137" s="188"/>
      <c r="BM137" s="188"/>
      <c r="BN137" s="188"/>
      <c r="BO137" s="188"/>
      <c r="BP137" t="s">
        <v>4245</v>
      </c>
      <c r="BQ137" t="s">
        <v>4815</v>
      </c>
      <c r="BR137" s="188"/>
      <c r="BS137" s="188"/>
      <c r="BT137" s="188"/>
      <c r="BU137" s="188"/>
      <c r="BV137" s="188"/>
      <c r="BW137" s="188"/>
      <c r="BX137" s="188"/>
      <c r="BY137" s="188"/>
      <c r="BZ137" t="s">
        <v>5329</v>
      </c>
      <c r="CA137" s="188"/>
      <c r="CB137" s="188"/>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3" t="s">
        <v>1871</v>
      </c>
      <c r="CZ137" s="183" t="s">
        <v>2426</v>
      </c>
      <c r="DA137" s="188"/>
      <c r="DB137" s="188"/>
      <c r="DC137" s="188"/>
      <c r="DD137" s="188"/>
      <c r="DE137" s="188"/>
      <c r="DF137" s="188"/>
      <c r="DG137" s="188"/>
      <c r="DH137" s="188"/>
      <c r="DI137" s="183" t="s">
        <v>2881</v>
      </c>
      <c r="DJ137" s="188"/>
      <c r="DK137" s="188"/>
      <c r="DL137" s="180"/>
    </row>
    <row r="138" spans="44:116" ht="15" hidden="1" customHeight="1">
      <c r="AR138" s="177" t="str">
        <f t="shared" si="6"/>
        <v>Rafael Lucio</v>
      </c>
      <c r="AS138" s="177" t="str">
        <f t="shared" si="7"/>
        <v>30136</v>
      </c>
      <c r="AT138" s="6"/>
      <c r="AU138" s="6"/>
      <c r="AV138" s="177">
        <v>135</v>
      </c>
      <c r="AW138" s="188"/>
      <c r="AX138" s="188"/>
      <c r="AY138" s="188"/>
      <c r="AZ138" s="188"/>
      <c r="BA138" s="188"/>
      <c r="BB138" s="188"/>
      <c r="BC138" s="188"/>
      <c r="BD138" s="188"/>
      <c r="BE138" s="188"/>
      <c r="BF138" s="188"/>
      <c r="BG138" s="188"/>
      <c r="BH138" s="188"/>
      <c r="BI138" s="188"/>
      <c r="BJ138" s="188"/>
      <c r="BK138" s="188"/>
      <c r="BL138" s="188"/>
      <c r="BM138" s="188"/>
      <c r="BN138" s="188"/>
      <c r="BO138" s="188"/>
      <c r="BP138" t="s">
        <v>4246</v>
      </c>
      <c r="BQ138" t="s">
        <v>4816</v>
      </c>
      <c r="BR138" s="188"/>
      <c r="BS138" s="188"/>
      <c r="BT138" s="188"/>
      <c r="BU138" s="188"/>
      <c r="BV138" s="188"/>
      <c r="BW138" s="188"/>
      <c r="BX138" s="188"/>
      <c r="BY138" s="188"/>
      <c r="BZ138" t="s">
        <v>5330</v>
      </c>
      <c r="CA138" s="188"/>
      <c r="CB138" s="188"/>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3" t="s">
        <v>1872</v>
      </c>
      <c r="CZ138" s="183" t="s">
        <v>2427</v>
      </c>
      <c r="DA138" s="188"/>
      <c r="DB138" s="188"/>
      <c r="DC138" s="188"/>
      <c r="DD138" s="188"/>
      <c r="DE138" s="188"/>
      <c r="DF138" s="188"/>
      <c r="DG138" s="188"/>
      <c r="DH138" s="188"/>
      <c r="DI138" s="183" t="s">
        <v>2882</v>
      </c>
      <c r="DJ138" s="188"/>
      <c r="DK138" s="188"/>
      <c r="DL138" s="180"/>
    </row>
    <row r="139" spans="44:116" ht="15" hidden="1" customHeight="1">
      <c r="AR139" s="177" t="str">
        <f t="shared" si="6"/>
        <v>Los Reyes</v>
      </c>
      <c r="AS139" s="177" t="str">
        <f t="shared" si="7"/>
        <v>30137</v>
      </c>
      <c r="AT139" s="6"/>
      <c r="AU139" s="6"/>
      <c r="AV139" s="177">
        <v>136</v>
      </c>
      <c r="AW139" s="188"/>
      <c r="AX139" s="188"/>
      <c r="AY139" s="188"/>
      <c r="AZ139" s="188"/>
      <c r="BA139" s="188"/>
      <c r="BB139" s="188"/>
      <c r="BC139" s="188"/>
      <c r="BD139" s="188"/>
      <c r="BE139" s="188"/>
      <c r="BF139" s="188"/>
      <c r="BG139" s="188"/>
      <c r="BH139" s="188"/>
      <c r="BI139" s="188"/>
      <c r="BJ139" s="188"/>
      <c r="BK139" s="188"/>
      <c r="BL139" s="188"/>
      <c r="BM139" s="188"/>
      <c r="BN139" s="188"/>
      <c r="BO139" s="188"/>
      <c r="BP139" t="s">
        <v>4247</v>
      </c>
      <c r="BQ139" t="s">
        <v>4817</v>
      </c>
      <c r="BR139" s="188"/>
      <c r="BS139" s="188"/>
      <c r="BT139" s="188"/>
      <c r="BU139" s="188"/>
      <c r="BV139" s="188"/>
      <c r="BW139" s="188"/>
      <c r="BX139" s="188"/>
      <c r="BY139" s="188"/>
      <c r="BZ139" t="s">
        <v>5331</v>
      </c>
      <c r="CA139" s="188"/>
      <c r="CB139" s="188"/>
      <c r="CC139" s="188"/>
      <c r="CD139" s="188"/>
      <c r="CE139" s="188"/>
      <c r="CF139" s="188"/>
      <c r="CG139" s="188"/>
      <c r="CH139" s="188"/>
      <c r="CI139" s="188"/>
      <c r="CJ139" s="188"/>
      <c r="CK139" s="188"/>
      <c r="CL139" s="188"/>
      <c r="CM139" s="188"/>
      <c r="CN139" s="188"/>
      <c r="CO139" s="188"/>
      <c r="CP139" s="188"/>
      <c r="CQ139" s="188"/>
      <c r="CR139" s="188"/>
      <c r="CS139" s="188"/>
      <c r="CT139" s="188"/>
      <c r="CU139" s="188"/>
      <c r="CV139" s="188"/>
      <c r="CW139" s="188"/>
      <c r="CX139" s="188"/>
      <c r="CY139" s="183" t="s">
        <v>1873</v>
      </c>
      <c r="CZ139" s="183" t="s">
        <v>2428</v>
      </c>
      <c r="DA139" s="188"/>
      <c r="DB139" s="188"/>
      <c r="DC139" s="188"/>
      <c r="DD139" s="188"/>
      <c r="DE139" s="188"/>
      <c r="DF139" s="188"/>
      <c r="DG139" s="188"/>
      <c r="DH139" s="188"/>
      <c r="DI139" s="183" t="s">
        <v>2883</v>
      </c>
      <c r="DJ139" s="188"/>
      <c r="DK139" s="188"/>
      <c r="DL139" s="180"/>
    </row>
    <row r="140" spans="44:116" ht="15" hidden="1" customHeight="1">
      <c r="AR140" s="177" t="str">
        <f t="shared" si="6"/>
        <v>Río Blanco</v>
      </c>
      <c r="AS140" s="177" t="str">
        <f t="shared" si="7"/>
        <v>30138</v>
      </c>
      <c r="AT140" s="6"/>
      <c r="AU140" s="6"/>
      <c r="AV140" s="177">
        <v>137</v>
      </c>
      <c r="AW140" s="188"/>
      <c r="AX140" s="188"/>
      <c r="AY140" s="188"/>
      <c r="AZ140" s="188"/>
      <c r="BA140" s="188"/>
      <c r="BB140" s="188"/>
      <c r="BC140" s="188"/>
      <c r="BD140" s="188"/>
      <c r="BE140" s="188"/>
      <c r="BF140" s="188"/>
      <c r="BG140" s="188"/>
      <c r="BH140" s="188"/>
      <c r="BI140" s="188"/>
      <c r="BJ140" s="188"/>
      <c r="BK140" s="188"/>
      <c r="BL140" s="188"/>
      <c r="BM140" s="188"/>
      <c r="BN140" s="188"/>
      <c r="BO140" s="188"/>
      <c r="BP140" t="s">
        <v>4248</v>
      </c>
      <c r="BQ140" t="s">
        <v>4818</v>
      </c>
      <c r="BR140" s="188"/>
      <c r="BS140" s="188"/>
      <c r="BT140" s="188"/>
      <c r="BU140" s="188"/>
      <c r="BV140" s="188"/>
      <c r="BW140" s="188"/>
      <c r="BX140" s="188"/>
      <c r="BY140" s="188"/>
      <c r="BZ140" t="s">
        <v>5332</v>
      </c>
      <c r="CA140" s="188"/>
      <c r="CB140" s="188"/>
      <c r="CC140" s="188"/>
      <c r="CD140" s="188"/>
      <c r="CE140" s="188"/>
      <c r="CF140" s="188"/>
      <c r="CG140" s="188"/>
      <c r="CH140" s="188"/>
      <c r="CI140" s="188"/>
      <c r="CJ140" s="188"/>
      <c r="CK140" s="188"/>
      <c r="CL140" s="188"/>
      <c r="CM140" s="188"/>
      <c r="CN140" s="188"/>
      <c r="CO140" s="188"/>
      <c r="CP140" s="188"/>
      <c r="CQ140" s="188"/>
      <c r="CR140" s="188"/>
      <c r="CS140" s="188"/>
      <c r="CT140" s="188"/>
      <c r="CU140" s="188"/>
      <c r="CV140" s="188"/>
      <c r="CW140" s="188"/>
      <c r="CX140" s="188"/>
      <c r="CY140" s="183" t="s">
        <v>1874</v>
      </c>
      <c r="CZ140" s="183" t="s">
        <v>2429</v>
      </c>
      <c r="DA140" s="188"/>
      <c r="DB140" s="188"/>
      <c r="DC140" s="188"/>
      <c r="DD140" s="188"/>
      <c r="DE140" s="188"/>
      <c r="DF140" s="188"/>
      <c r="DG140" s="188"/>
      <c r="DH140" s="188"/>
      <c r="DI140" s="183" t="s">
        <v>1608</v>
      </c>
      <c r="DJ140" s="188"/>
      <c r="DK140" s="188"/>
      <c r="DL140" s="180"/>
    </row>
    <row r="141" spans="44:116" ht="15" hidden="1" customHeight="1">
      <c r="AR141" s="177" t="str">
        <f t="shared" si="6"/>
        <v>Saltabarranca</v>
      </c>
      <c r="AS141" s="177" t="str">
        <f t="shared" si="7"/>
        <v>30139</v>
      </c>
      <c r="AT141" s="6"/>
      <c r="AU141" s="6"/>
      <c r="AV141" s="177">
        <v>138</v>
      </c>
      <c r="AW141" s="188"/>
      <c r="AX141" s="188"/>
      <c r="AY141" s="188"/>
      <c r="AZ141" s="188"/>
      <c r="BA141" s="188"/>
      <c r="BB141" s="188"/>
      <c r="BC141" s="188"/>
      <c r="BD141" s="188"/>
      <c r="BE141" s="188"/>
      <c r="BF141" s="188"/>
      <c r="BG141" s="188"/>
      <c r="BH141" s="188"/>
      <c r="BI141" s="188"/>
      <c r="BJ141" s="188"/>
      <c r="BK141" s="188"/>
      <c r="BL141" s="188"/>
      <c r="BM141" s="188"/>
      <c r="BN141" s="188"/>
      <c r="BO141" s="188"/>
      <c r="BP141" t="s">
        <v>4249</v>
      </c>
      <c r="BQ141" t="s">
        <v>4819</v>
      </c>
      <c r="BR141" s="188"/>
      <c r="BS141" s="188"/>
      <c r="BT141" s="188"/>
      <c r="BU141" s="188"/>
      <c r="BV141" s="188"/>
      <c r="BW141" s="188"/>
      <c r="BX141" s="188"/>
      <c r="BY141" s="188"/>
      <c r="BZ141" t="s">
        <v>5333</v>
      </c>
      <c r="CA141" s="188"/>
      <c r="CB141" s="188"/>
      <c r="CC141" s="188"/>
      <c r="CD141" s="188"/>
      <c r="CE141" s="188"/>
      <c r="CF141" s="188"/>
      <c r="CG141" s="188"/>
      <c r="CH141" s="188"/>
      <c r="CI141" s="188"/>
      <c r="CJ141" s="188"/>
      <c r="CK141" s="188"/>
      <c r="CL141" s="188"/>
      <c r="CM141" s="188"/>
      <c r="CN141" s="188"/>
      <c r="CO141" s="188"/>
      <c r="CP141" s="188"/>
      <c r="CQ141" s="188"/>
      <c r="CR141" s="188"/>
      <c r="CS141" s="188"/>
      <c r="CT141" s="188"/>
      <c r="CU141" s="188"/>
      <c r="CV141" s="188"/>
      <c r="CW141" s="188"/>
      <c r="CX141" s="188"/>
      <c r="CY141" s="183" t="s">
        <v>1875</v>
      </c>
      <c r="CZ141" s="183" t="s">
        <v>2430</v>
      </c>
      <c r="DA141" s="188"/>
      <c r="DB141" s="188"/>
      <c r="DC141" s="188"/>
      <c r="DD141" s="188"/>
      <c r="DE141" s="188"/>
      <c r="DF141" s="188"/>
      <c r="DG141" s="188"/>
      <c r="DH141" s="188"/>
      <c r="DI141" s="183" t="s">
        <v>2884</v>
      </c>
      <c r="DJ141" s="188"/>
      <c r="DK141" s="188"/>
      <c r="DL141" s="180"/>
    </row>
    <row r="142" spans="44:116" ht="15" hidden="1" customHeight="1">
      <c r="AR142" s="177" t="str">
        <f t="shared" si="6"/>
        <v>San Andrés Tenejapan</v>
      </c>
      <c r="AS142" s="177" t="str">
        <f t="shared" si="7"/>
        <v>30140</v>
      </c>
      <c r="AT142" s="6"/>
      <c r="AU142" s="6"/>
      <c r="AV142" s="177">
        <v>139</v>
      </c>
      <c r="AW142" s="188"/>
      <c r="AX142" s="188"/>
      <c r="AY142" s="188"/>
      <c r="AZ142" s="188"/>
      <c r="BA142" s="188"/>
      <c r="BB142" s="188"/>
      <c r="BC142" s="188"/>
      <c r="BD142" s="188"/>
      <c r="BE142" s="188"/>
      <c r="BF142" s="188"/>
      <c r="BG142" s="188"/>
      <c r="BH142" s="188"/>
      <c r="BI142" s="188"/>
      <c r="BJ142" s="188"/>
      <c r="BK142" s="188"/>
      <c r="BL142" s="188"/>
      <c r="BM142" s="188"/>
      <c r="BN142" s="188"/>
      <c r="BO142" s="188"/>
      <c r="BP142" t="s">
        <v>4250</v>
      </c>
      <c r="BQ142" t="s">
        <v>4820</v>
      </c>
      <c r="BR142" s="188"/>
      <c r="BS142" s="188"/>
      <c r="BT142" s="188"/>
      <c r="BU142" s="188"/>
      <c r="BV142" s="188"/>
      <c r="BW142" s="188"/>
      <c r="BX142" s="188"/>
      <c r="BY142" s="188"/>
      <c r="BZ142" t="s">
        <v>5334</v>
      </c>
      <c r="CA142" s="188"/>
      <c r="CB142" s="188"/>
      <c r="CC142" s="188"/>
      <c r="CD142" s="188"/>
      <c r="CE142" s="188"/>
      <c r="CF142" s="188"/>
      <c r="CG142" s="188"/>
      <c r="CH142" s="188"/>
      <c r="CI142" s="188"/>
      <c r="CJ142" s="188"/>
      <c r="CK142" s="188"/>
      <c r="CL142" s="188"/>
      <c r="CM142" s="188"/>
      <c r="CN142" s="188"/>
      <c r="CO142" s="188"/>
      <c r="CP142" s="188"/>
      <c r="CQ142" s="188"/>
      <c r="CR142" s="188"/>
      <c r="CS142" s="188"/>
      <c r="CT142" s="188"/>
      <c r="CU142" s="188"/>
      <c r="CV142" s="188"/>
      <c r="CW142" s="188"/>
      <c r="CX142" s="188"/>
      <c r="CY142" s="183" t="s">
        <v>1876</v>
      </c>
      <c r="CZ142" s="183" t="s">
        <v>2431</v>
      </c>
      <c r="DA142" s="188"/>
      <c r="DB142" s="188"/>
      <c r="DC142" s="188"/>
      <c r="DD142" s="188"/>
      <c r="DE142" s="188"/>
      <c r="DF142" s="188"/>
      <c r="DG142" s="188"/>
      <c r="DH142" s="188"/>
      <c r="DI142" s="183" t="s">
        <v>2885</v>
      </c>
      <c r="DJ142" s="188"/>
      <c r="DK142" s="188"/>
      <c r="DL142" s="180"/>
    </row>
    <row r="143" spans="44:116" ht="15" hidden="1" customHeight="1">
      <c r="AR143" s="177" t="str">
        <f t="shared" si="6"/>
        <v>San Andrés Tuxtla</v>
      </c>
      <c r="AS143" s="177" t="str">
        <f t="shared" si="7"/>
        <v>30141</v>
      </c>
      <c r="AT143" s="6"/>
      <c r="AU143" s="6"/>
      <c r="AV143" s="177">
        <v>140</v>
      </c>
      <c r="AW143" s="188"/>
      <c r="AX143" s="188"/>
      <c r="AY143" s="188"/>
      <c r="AZ143" s="188"/>
      <c r="BA143" s="188"/>
      <c r="BB143" s="188"/>
      <c r="BC143" s="188"/>
      <c r="BD143" s="188"/>
      <c r="BE143" s="188"/>
      <c r="BF143" s="188"/>
      <c r="BG143" s="188"/>
      <c r="BH143" s="188"/>
      <c r="BI143" s="188"/>
      <c r="BJ143" s="188"/>
      <c r="BK143" s="188"/>
      <c r="BL143" s="188"/>
      <c r="BM143" s="188"/>
      <c r="BN143" s="188"/>
      <c r="BO143" s="188"/>
      <c r="BP143" t="s">
        <v>4251</v>
      </c>
      <c r="BQ143" t="s">
        <v>4821</v>
      </c>
      <c r="BR143" s="188"/>
      <c r="BS143" s="188"/>
      <c r="BT143" s="188"/>
      <c r="BU143" s="188"/>
      <c r="BV143" s="188"/>
      <c r="BW143" s="188"/>
      <c r="BX143" s="188"/>
      <c r="BY143" s="188"/>
      <c r="BZ143" t="s">
        <v>5335</v>
      </c>
      <c r="CA143" s="188"/>
      <c r="CB143" s="188"/>
      <c r="CC143" s="188"/>
      <c r="CD143" s="188"/>
      <c r="CE143" s="188"/>
      <c r="CF143" s="188"/>
      <c r="CG143" s="188"/>
      <c r="CH143" s="188"/>
      <c r="CI143" s="188"/>
      <c r="CJ143" s="188"/>
      <c r="CK143" s="188"/>
      <c r="CL143" s="188"/>
      <c r="CM143" s="188"/>
      <c r="CN143" s="188"/>
      <c r="CO143" s="188"/>
      <c r="CP143" s="188"/>
      <c r="CQ143" s="188"/>
      <c r="CR143" s="188"/>
      <c r="CS143" s="188"/>
      <c r="CT143" s="188"/>
      <c r="CU143" s="188"/>
      <c r="CV143" s="188"/>
      <c r="CW143" s="188"/>
      <c r="CX143" s="188"/>
      <c r="CY143" s="183" t="s">
        <v>1877</v>
      </c>
      <c r="CZ143" s="183" t="s">
        <v>2432</v>
      </c>
      <c r="DA143" s="188"/>
      <c r="DB143" s="188"/>
      <c r="DC143" s="188"/>
      <c r="DD143" s="188"/>
      <c r="DE143" s="188"/>
      <c r="DF143" s="188"/>
      <c r="DG143" s="188"/>
      <c r="DH143" s="188"/>
      <c r="DI143" s="183" t="s">
        <v>2886</v>
      </c>
      <c r="DJ143" s="188"/>
      <c r="DK143" s="188"/>
      <c r="DL143" s="180"/>
    </row>
    <row r="144" spans="44:116" ht="15" hidden="1" customHeight="1">
      <c r="AR144" s="177" t="str">
        <f t="shared" si="6"/>
        <v>San Juan Evangelista</v>
      </c>
      <c r="AS144" s="177" t="str">
        <f t="shared" si="7"/>
        <v>30142</v>
      </c>
      <c r="AT144" s="6"/>
      <c r="AU144" s="6"/>
      <c r="AV144" s="177">
        <v>141</v>
      </c>
      <c r="AW144" s="188"/>
      <c r="AX144" s="188"/>
      <c r="AY144" s="188"/>
      <c r="AZ144" s="188"/>
      <c r="BA144" s="188"/>
      <c r="BB144" s="188"/>
      <c r="BC144" s="188"/>
      <c r="BD144" s="188"/>
      <c r="BE144" s="188"/>
      <c r="BF144" s="188"/>
      <c r="BG144" s="188"/>
      <c r="BH144" s="188"/>
      <c r="BI144" s="188"/>
      <c r="BJ144" s="188"/>
      <c r="BK144" s="188"/>
      <c r="BL144" s="188"/>
      <c r="BM144" s="188"/>
      <c r="BN144" s="188"/>
      <c r="BO144" s="188"/>
      <c r="BP144" t="s">
        <v>4252</v>
      </c>
      <c r="BQ144" t="s">
        <v>4822</v>
      </c>
      <c r="BR144" s="188"/>
      <c r="BS144" s="188"/>
      <c r="BT144" s="188"/>
      <c r="BU144" s="188"/>
      <c r="BV144" s="188"/>
      <c r="BW144" s="188"/>
      <c r="BX144" s="188"/>
      <c r="BY144" s="188"/>
      <c r="BZ144" t="s">
        <v>5336</v>
      </c>
      <c r="CA144" s="188"/>
      <c r="CB144" s="188"/>
      <c r="CC144" s="188"/>
      <c r="CD144" s="188"/>
      <c r="CE144" s="188"/>
      <c r="CF144" s="188"/>
      <c r="CG144" s="188"/>
      <c r="CH144" s="188"/>
      <c r="CI144" s="188"/>
      <c r="CJ144" s="188"/>
      <c r="CK144" s="188"/>
      <c r="CL144" s="188"/>
      <c r="CM144" s="188"/>
      <c r="CN144" s="188"/>
      <c r="CO144" s="188"/>
      <c r="CP144" s="188"/>
      <c r="CQ144" s="188"/>
      <c r="CR144" s="188"/>
      <c r="CS144" s="188"/>
      <c r="CT144" s="188"/>
      <c r="CU144" s="188"/>
      <c r="CV144" s="188"/>
      <c r="CW144" s="188"/>
      <c r="CX144" s="188"/>
      <c r="CY144" s="183" t="s">
        <v>1878</v>
      </c>
      <c r="CZ144" s="183" t="s">
        <v>2433</v>
      </c>
      <c r="DA144" s="188"/>
      <c r="DB144" s="188"/>
      <c r="DC144" s="188"/>
      <c r="DD144" s="188"/>
      <c r="DE144" s="188"/>
      <c r="DF144" s="188"/>
      <c r="DG144" s="188"/>
      <c r="DH144" s="188"/>
      <c r="DI144" s="183" t="s">
        <v>2887</v>
      </c>
      <c r="DJ144" s="188"/>
      <c r="DK144" s="188"/>
      <c r="DL144" s="180"/>
    </row>
    <row r="145" spans="44:116" ht="15" hidden="1" customHeight="1">
      <c r="AR145" s="177" t="str">
        <f t="shared" si="6"/>
        <v>Santiago Tuxtla</v>
      </c>
      <c r="AS145" s="177" t="str">
        <f t="shared" si="7"/>
        <v>30143</v>
      </c>
      <c r="AT145" s="6"/>
      <c r="AU145" s="6"/>
      <c r="AV145" s="177">
        <v>142</v>
      </c>
      <c r="AW145" s="188"/>
      <c r="AX145" s="188"/>
      <c r="AY145" s="188"/>
      <c r="AZ145" s="188"/>
      <c r="BA145" s="188"/>
      <c r="BB145" s="188"/>
      <c r="BC145" s="188"/>
      <c r="BD145" s="188"/>
      <c r="BE145" s="188"/>
      <c r="BF145" s="188"/>
      <c r="BG145" s="188"/>
      <c r="BH145" s="188"/>
      <c r="BI145" s="188"/>
      <c r="BJ145" s="188"/>
      <c r="BK145" s="188"/>
      <c r="BL145" s="188"/>
      <c r="BM145" s="188"/>
      <c r="BN145" s="188"/>
      <c r="BO145" s="188"/>
      <c r="BP145" t="s">
        <v>4253</v>
      </c>
      <c r="BQ145" t="s">
        <v>4823</v>
      </c>
      <c r="BR145" s="188"/>
      <c r="BS145" s="188"/>
      <c r="BT145" s="188"/>
      <c r="BU145" s="188"/>
      <c r="BV145" s="188"/>
      <c r="BW145" s="188"/>
      <c r="BX145" s="188"/>
      <c r="BY145" s="188"/>
      <c r="BZ145" t="s">
        <v>5337</v>
      </c>
      <c r="CA145" s="188"/>
      <c r="CB145" s="188"/>
      <c r="CC145" s="188"/>
      <c r="CD145" s="188"/>
      <c r="CE145" s="188"/>
      <c r="CF145" s="188"/>
      <c r="CG145" s="188"/>
      <c r="CH145" s="188"/>
      <c r="CI145" s="188"/>
      <c r="CJ145" s="188"/>
      <c r="CK145" s="188"/>
      <c r="CL145" s="188"/>
      <c r="CM145" s="188"/>
      <c r="CN145" s="188"/>
      <c r="CO145" s="188"/>
      <c r="CP145" s="188"/>
      <c r="CQ145" s="188"/>
      <c r="CR145" s="188"/>
      <c r="CS145" s="188"/>
      <c r="CT145" s="188"/>
      <c r="CU145" s="188"/>
      <c r="CV145" s="188"/>
      <c r="CW145" s="188"/>
      <c r="CX145" s="188"/>
      <c r="CY145" s="183" t="s">
        <v>1879</v>
      </c>
      <c r="CZ145" s="183" t="s">
        <v>2434</v>
      </c>
      <c r="DA145" s="188"/>
      <c r="DB145" s="188"/>
      <c r="DC145" s="188"/>
      <c r="DD145" s="188"/>
      <c r="DE145" s="188"/>
      <c r="DF145" s="188"/>
      <c r="DG145" s="188"/>
      <c r="DH145" s="188"/>
      <c r="DI145" s="183" t="s">
        <v>2888</v>
      </c>
      <c r="DJ145" s="188"/>
      <c r="DK145" s="188"/>
      <c r="DL145" s="180"/>
    </row>
    <row r="146" spans="44:116" ht="15" hidden="1" customHeight="1">
      <c r="AR146" s="177" t="str">
        <f t="shared" si="6"/>
        <v>Sayula de Alemán</v>
      </c>
      <c r="AS146" s="177" t="str">
        <f t="shared" si="7"/>
        <v>30144</v>
      </c>
      <c r="AT146" s="6"/>
      <c r="AU146" s="6"/>
      <c r="AV146" s="177">
        <v>143</v>
      </c>
      <c r="AW146" s="188"/>
      <c r="AX146" s="188"/>
      <c r="AY146" s="188"/>
      <c r="AZ146" s="188"/>
      <c r="BA146" s="188"/>
      <c r="BB146" s="188"/>
      <c r="BC146" s="188"/>
      <c r="BD146" s="188"/>
      <c r="BE146" s="188"/>
      <c r="BF146" s="188"/>
      <c r="BG146" s="188"/>
      <c r="BH146" s="188"/>
      <c r="BI146" s="188"/>
      <c r="BJ146" s="188"/>
      <c r="BK146" s="188"/>
      <c r="BL146" s="188"/>
      <c r="BM146" s="188"/>
      <c r="BN146" s="188"/>
      <c r="BO146" s="188"/>
      <c r="BP146" t="s">
        <v>4254</v>
      </c>
      <c r="BQ146" t="s">
        <v>4824</v>
      </c>
      <c r="BR146" s="188"/>
      <c r="BS146" s="188"/>
      <c r="BT146" s="188"/>
      <c r="BU146" s="188"/>
      <c r="BV146" s="188"/>
      <c r="BW146" s="188"/>
      <c r="BX146" s="188"/>
      <c r="BY146" s="188"/>
      <c r="BZ146" t="s">
        <v>5338</v>
      </c>
      <c r="CA146" s="188"/>
      <c r="CB146" s="188"/>
      <c r="CC146" s="188"/>
      <c r="CD146" s="188"/>
      <c r="CE146" s="188"/>
      <c r="CF146" s="188"/>
      <c r="CG146" s="188"/>
      <c r="CH146" s="188"/>
      <c r="CI146" s="188"/>
      <c r="CJ146" s="188"/>
      <c r="CK146" s="188"/>
      <c r="CL146" s="188"/>
      <c r="CM146" s="188"/>
      <c r="CN146" s="188"/>
      <c r="CO146" s="188"/>
      <c r="CP146" s="188"/>
      <c r="CQ146" s="188"/>
      <c r="CR146" s="188"/>
      <c r="CS146" s="188"/>
      <c r="CT146" s="188"/>
      <c r="CU146" s="188"/>
      <c r="CV146" s="188"/>
      <c r="CW146" s="188"/>
      <c r="CX146" s="188"/>
      <c r="CY146" s="183" t="s">
        <v>1880</v>
      </c>
      <c r="CZ146" s="183" t="s">
        <v>2435</v>
      </c>
      <c r="DA146" s="188"/>
      <c r="DB146" s="188"/>
      <c r="DC146" s="188"/>
      <c r="DD146" s="188"/>
      <c r="DE146" s="188"/>
      <c r="DF146" s="188"/>
      <c r="DG146" s="188"/>
      <c r="DH146" s="188"/>
      <c r="DI146" s="183" t="s">
        <v>2889</v>
      </c>
      <c r="DJ146" s="188"/>
      <c r="DK146" s="188"/>
      <c r="DL146" s="180"/>
    </row>
    <row r="147" spans="44:116" ht="15" hidden="1" customHeight="1">
      <c r="AR147" s="177" t="str">
        <f t="shared" si="6"/>
        <v>Soconusco</v>
      </c>
      <c r="AS147" s="177" t="str">
        <f t="shared" si="7"/>
        <v>30145</v>
      </c>
      <c r="AT147" s="6"/>
      <c r="AU147" s="6"/>
      <c r="AV147" s="177">
        <v>144</v>
      </c>
      <c r="AW147" s="188"/>
      <c r="AX147" s="188"/>
      <c r="AY147" s="188"/>
      <c r="AZ147" s="188"/>
      <c r="BA147" s="188"/>
      <c r="BB147" s="188"/>
      <c r="BC147" s="188"/>
      <c r="BD147" s="188"/>
      <c r="BE147" s="188"/>
      <c r="BF147" s="188"/>
      <c r="BG147" s="188"/>
      <c r="BH147" s="188"/>
      <c r="BI147" s="188"/>
      <c r="BJ147" s="188"/>
      <c r="BK147" s="188"/>
      <c r="BL147" s="188"/>
      <c r="BM147" s="188"/>
      <c r="BN147" s="188"/>
      <c r="BO147" s="188"/>
      <c r="BP147" t="s">
        <v>4255</v>
      </c>
      <c r="BQ147" t="s">
        <v>4825</v>
      </c>
      <c r="BR147" s="188"/>
      <c r="BS147" s="188"/>
      <c r="BT147" s="188"/>
      <c r="BU147" s="188"/>
      <c r="BV147" s="188"/>
      <c r="BW147" s="188"/>
      <c r="BX147" s="188"/>
      <c r="BY147" s="188"/>
      <c r="BZ147" t="s">
        <v>5339</v>
      </c>
      <c r="CA147" s="188"/>
      <c r="CB147" s="188"/>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3" t="s">
        <v>1881</v>
      </c>
      <c r="CZ147" s="183" t="s">
        <v>2436</v>
      </c>
      <c r="DA147" s="188"/>
      <c r="DB147" s="188"/>
      <c r="DC147" s="188"/>
      <c r="DD147" s="188"/>
      <c r="DE147" s="188"/>
      <c r="DF147" s="188"/>
      <c r="DG147" s="188"/>
      <c r="DH147" s="188"/>
      <c r="DI147" s="183" t="s">
        <v>2890</v>
      </c>
      <c r="DJ147" s="188"/>
      <c r="DK147" s="188"/>
      <c r="DL147" s="180"/>
    </row>
    <row r="148" spans="44:116" ht="15" hidden="1" customHeight="1">
      <c r="AR148" s="177" t="str">
        <f t="shared" si="6"/>
        <v>Sochiapa</v>
      </c>
      <c r="AS148" s="177" t="str">
        <f t="shared" si="7"/>
        <v>30146</v>
      </c>
      <c r="AT148" s="6"/>
      <c r="AU148" s="6"/>
      <c r="AV148" s="177">
        <v>145</v>
      </c>
      <c r="AW148" s="188"/>
      <c r="AX148" s="188"/>
      <c r="AY148" s="188"/>
      <c r="AZ148" s="188"/>
      <c r="BA148" s="188"/>
      <c r="BB148" s="188"/>
      <c r="BC148" s="188"/>
      <c r="BD148" s="188"/>
      <c r="BE148" s="188"/>
      <c r="BF148" s="188"/>
      <c r="BG148" s="188"/>
      <c r="BH148" s="188"/>
      <c r="BI148" s="188"/>
      <c r="BJ148" s="188"/>
      <c r="BK148" s="188"/>
      <c r="BL148" s="188"/>
      <c r="BM148" s="188"/>
      <c r="BN148" s="188"/>
      <c r="BO148" s="188"/>
      <c r="BP148" t="s">
        <v>4256</v>
      </c>
      <c r="BQ148" t="s">
        <v>4826</v>
      </c>
      <c r="BR148" s="188"/>
      <c r="BS148" s="188"/>
      <c r="BT148" s="188"/>
      <c r="BU148" s="188"/>
      <c r="BV148" s="188"/>
      <c r="BW148" s="188"/>
      <c r="BX148" s="188"/>
      <c r="BY148" s="188"/>
      <c r="BZ148" t="s">
        <v>5340</v>
      </c>
      <c r="CA148" s="188"/>
      <c r="CB148" s="188"/>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3" t="s">
        <v>1882</v>
      </c>
      <c r="CZ148" s="183" t="s">
        <v>2437</v>
      </c>
      <c r="DA148" s="188"/>
      <c r="DB148" s="188"/>
      <c r="DC148" s="188"/>
      <c r="DD148" s="188"/>
      <c r="DE148" s="188"/>
      <c r="DF148" s="188"/>
      <c r="DG148" s="188"/>
      <c r="DH148" s="188"/>
      <c r="DI148" s="183" t="s">
        <v>2891</v>
      </c>
      <c r="DJ148" s="188"/>
      <c r="DK148" s="188"/>
      <c r="DL148" s="180"/>
    </row>
    <row r="149" spans="44:116" ht="15" hidden="1" customHeight="1">
      <c r="AR149" s="177" t="str">
        <f t="shared" si="6"/>
        <v>Soledad Atzompa</v>
      </c>
      <c r="AS149" s="177" t="str">
        <f t="shared" si="7"/>
        <v>30147</v>
      </c>
      <c r="AT149" s="6"/>
      <c r="AU149" s="6"/>
      <c r="AV149" s="177">
        <v>146</v>
      </c>
      <c r="AW149" s="188"/>
      <c r="AX149" s="188"/>
      <c r="AY149" s="188"/>
      <c r="AZ149" s="188"/>
      <c r="BA149" s="188"/>
      <c r="BB149" s="188"/>
      <c r="BC149" s="188"/>
      <c r="BD149" s="188"/>
      <c r="BE149" s="188"/>
      <c r="BF149" s="188"/>
      <c r="BG149" s="188"/>
      <c r="BH149" s="188"/>
      <c r="BI149" s="188"/>
      <c r="BJ149" s="188"/>
      <c r="BK149" s="188"/>
      <c r="BL149" s="188"/>
      <c r="BM149" s="188"/>
      <c r="BN149" s="188"/>
      <c r="BO149" s="188"/>
      <c r="BP149" t="s">
        <v>4257</v>
      </c>
      <c r="BQ149" t="s">
        <v>4827</v>
      </c>
      <c r="BR149" s="188"/>
      <c r="BS149" s="188"/>
      <c r="BT149" s="188"/>
      <c r="BU149" s="188"/>
      <c r="BV149" s="188"/>
      <c r="BW149" s="188"/>
      <c r="BX149" s="188"/>
      <c r="BY149" s="188"/>
      <c r="BZ149" t="s">
        <v>5341</v>
      </c>
      <c r="CA149" s="188"/>
      <c r="CB149" s="188"/>
      <c r="CC149" s="188"/>
      <c r="CD149" s="188"/>
      <c r="CE149" s="188"/>
      <c r="CF149" s="188"/>
      <c r="CG149" s="188"/>
      <c r="CH149" s="188"/>
      <c r="CI149" s="188"/>
      <c r="CJ149" s="188"/>
      <c r="CK149" s="188"/>
      <c r="CL149" s="188"/>
      <c r="CM149" s="188"/>
      <c r="CN149" s="188"/>
      <c r="CO149" s="188"/>
      <c r="CP149" s="188"/>
      <c r="CQ149" s="188"/>
      <c r="CR149" s="188"/>
      <c r="CS149" s="188"/>
      <c r="CT149" s="188"/>
      <c r="CU149" s="188"/>
      <c r="CV149" s="188"/>
      <c r="CW149" s="188"/>
      <c r="CX149" s="188"/>
      <c r="CY149" s="183" t="s">
        <v>1883</v>
      </c>
      <c r="CZ149" s="183" t="s">
        <v>2438</v>
      </c>
      <c r="DA149" s="188"/>
      <c r="DB149" s="188"/>
      <c r="DC149" s="188"/>
      <c r="DD149" s="188"/>
      <c r="DE149" s="188"/>
      <c r="DF149" s="188"/>
      <c r="DG149" s="188"/>
      <c r="DH149" s="188"/>
      <c r="DI149" s="183" t="s">
        <v>2892</v>
      </c>
      <c r="DJ149" s="188"/>
      <c r="DK149" s="188"/>
      <c r="DL149" s="180"/>
    </row>
    <row r="150" spans="44:116" ht="15" hidden="1" customHeight="1">
      <c r="AR150" s="177" t="str">
        <f t="shared" si="6"/>
        <v>Soledad de Doblado</v>
      </c>
      <c r="AS150" s="177" t="str">
        <f t="shared" si="7"/>
        <v>30148</v>
      </c>
      <c r="AT150" s="6"/>
      <c r="AU150" s="6"/>
      <c r="AV150" s="177">
        <v>147</v>
      </c>
      <c r="AW150" s="188"/>
      <c r="AX150" s="188"/>
      <c r="AY150" s="188"/>
      <c r="AZ150" s="188"/>
      <c r="BA150" s="188"/>
      <c r="BB150" s="188"/>
      <c r="BC150" s="188"/>
      <c r="BD150" s="188"/>
      <c r="BE150" s="188"/>
      <c r="BF150" s="188"/>
      <c r="BG150" s="188"/>
      <c r="BH150" s="188"/>
      <c r="BI150" s="188"/>
      <c r="BJ150" s="188"/>
      <c r="BK150" s="188"/>
      <c r="BL150" s="188"/>
      <c r="BM150" s="188"/>
      <c r="BN150" s="188"/>
      <c r="BO150" s="188"/>
      <c r="BP150" t="s">
        <v>4258</v>
      </c>
      <c r="BQ150" t="s">
        <v>4828</v>
      </c>
      <c r="BR150" s="188"/>
      <c r="BS150" s="188"/>
      <c r="BT150" s="188"/>
      <c r="BU150" s="188"/>
      <c r="BV150" s="188"/>
      <c r="BW150" s="188"/>
      <c r="BX150" s="188"/>
      <c r="BY150" s="188"/>
      <c r="BZ150" t="s">
        <v>5342</v>
      </c>
      <c r="CA150" s="188"/>
      <c r="CB150" s="188"/>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3" t="s">
        <v>1884</v>
      </c>
      <c r="CZ150" s="183" t="s">
        <v>2439</v>
      </c>
      <c r="DA150" s="188"/>
      <c r="DB150" s="188"/>
      <c r="DC150" s="188"/>
      <c r="DD150" s="188"/>
      <c r="DE150" s="188"/>
      <c r="DF150" s="188"/>
      <c r="DG150" s="188"/>
      <c r="DH150" s="188"/>
      <c r="DI150" s="183" t="s">
        <v>2893</v>
      </c>
      <c r="DJ150" s="188"/>
      <c r="DK150" s="188"/>
      <c r="DL150" s="180"/>
    </row>
    <row r="151" spans="44:116" ht="15" hidden="1" customHeight="1">
      <c r="AR151" s="177" t="str">
        <f t="shared" si="6"/>
        <v>Soteapan</v>
      </c>
      <c r="AS151" s="177" t="str">
        <f t="shared" si="7"/>
        <v>30149</v>
      </c>
      <c r="AT151" s="6"/>
      <c r="AU151" s="6"/>
      <c r="AV151" s="177">
        <v>148</v>
      </c>
      <c r="AW151" s="188"/>
      <c r="AX151" s="188"/>
      <c r="AY151" s="188"/>
      <c r="AZ151" s="188"/>
      <c r="BA151" s="188"/>
      <c r="BB151" s="188"/>
      <c r="BC151" s="188"/>
      <c r="BD151" s="188"/>
      <c r="BE151" s="188"/>
      <c r="BF151" s="188"/>
      <c r="BG151" s="188"/>
      <c r="BH151" s="188"/>
      <c r="BI151" s="188"/>
      <c r="BJ151" s="188"/>
      <c r="BK151" s="188"/>
      <c r="BL151" s="188"/>
      <c r="BM151" s="188"/>
      <c r="BN151" s="188"/>
      <c r="BO151" s="188"/>
      <c r="BP151" t="s">
        <v>4259</v>
      </c>
      <c r="BQ151" t="s">
        <v>4829</v>
      </c>
      <c r="BR151" s="188"/>
      <c r="BS151" s="188"/>
      <c r="BT151" s="188"/>
      <c r="BU151" s="188"/>
      <c r="BV151" s="188"/>
      <c r="BW151" s="188"/>
      <c r="BX151" s="188"/>
      <c r="BY151" s="188"/>
      <c r="BZ151" t="s">
        <v>5343</v>
      </c>
      <c r="CA151" s="188"/>
      <c r="CB151" s="188"/>
      <c r="CC151" s="188"/>
      <c r="CD151" s="188"/>
      <c r="CE151" s="188"/>
      <c r="CF151" s="188"/>
      <c r="CG151" s="188"/>
      <c r="CH151" s="188"/>
      <c r="CI151" s="188"/>
      <c r="CJ151" s="188"/>
      <c r="CK151" s="188"/>
      <c r="CL151" s="188"/>
      <c r="CM151" s="188"/>
      <c r="CN151" s="188"/>
      <c r="CO151" s="188"/>
      <c r="CP151" s="188"/>
      <c r="CQ151" s="188"/>
      <c r="CR151" s="188"/>
      <c r="CS151" s="188"/>
      <c r="CT151" s="188"/>
      <c r="CU151" s="188"/>
      <c r="CV151" s="188"/>
      <c r="CW151" s="188"/>
      <c r="CX151" s="188"/>
      <c r="CY151" s="183" t="s">
        <v>1885</v>
      </c>
      <c r="CZ151" s="183" t="s">
        <v>2440</v>
      </c>
      <c r="DA151" s="188"/>
      <c r="DB151" s="188"/>
      <c r="DC151" s="188"/>
      <c r="DD151" s="188"/>
      <c r="DE151" s="188"/>
      <c r="DF151" s="188"/>
      <c r="DG151" s="188"/>
      <c r="DH151" s="188"/>
      <c r="DI151" s="183" t="s">
        <v>2894</v>
      </c>
      <c r="DJ151" s="188"/>
      <c r="DK151" s="188"/>
      <c r="DL151" s="180"/>
    </row>
    <row r="152" spans="44:116" ht="15" hidden="1" customHeight="1">
      <c r="AR152" s="177" t="str">
        <f t="shared" si="6"/>
        <v>Tamalín</v>
      </c>
      <c r="AS152" s="177" t="str">
        <f t="shared" si="7"/>
        <v>30150</v>
      </c>
      <c r="AT152" s="6"/>
      <c r="AU152" s="6"/>
      <c r="AV152" s="177">
        <v>149</v>
      </c>
      <c r="AW152" s="188"/>
      <c r="AX152" s="188"/>
      <c r="AY152" s="188"/>
      <c r="AZ152" s="188"/>
      <c r="BA152" s="188"/>
      <c r="BB152" s="188"/>
      <c r="BC152" s="188"/>
      <c r="BD152" s="188"/>
      <c r="BE152" s="188"/>
      <c r="BF152" s="188"/>
      <c r="BG152" s="188"/>
      <c r="BH152" s="188"/>
      <c r="BI152" s="188"/>
      <c r="BJ152" s="188"/>
      <c r="BK152" s="188"/>
      <c r="BL152" s="188"/>
      <c r="BM152" s="188"/>
      <c r="BN152" s="188"/>
      <c r="BO152" s="188"/>
      <c r="BP152" t="s">
        <v>4260</v>
      </c>
      <c r="BQ152" t="s">
        <v>4830</v>
      </c>
      <c r="BR152" s="188"/>
      <c r="BS152" s="188"/>
      <c r="BT152" s="188"/>
      <c r="BU152" s="188"/>
      <c r="BV152" s="188"/>
      <c r="BW152" s="188"/>
      <c r="BX152" s="188"/>
      <c r="BY152" s="188"/>
      <c r="BZ152" t="s">
        <v>5344</v>
      </c>
      <c r="CA152" s="188"/>
      <c r="CB152" s="188"/>
      <c r="CC152" s="188"/>
      <c r="CD152" s="188"/>
      <c r="CE152" s="188"/>
      <c r="CF152" s="188"/>
      <c r="CG152" s="188"/>
      <c r="CH152" s="188"/>
      <c r="CI152" s="188"/>
      <c r="CJ152" s="188"/>
      <c r="CK152" s="188"/>
      <c r="CL152" s="188"/>
      <c r="CM152" s="188"/>
      <c r="CN152" s="188"/>
      <c r="CO152" s="188"/>
      <c r="CP152" s="188"/>
      <c r="CQ152" s="188"/>
      <c r="CR152" s="188"/>
      <c r="CS152" s="188"/>
      <c r="CT152" s="188"/>
      <c r="CU152" s="188"/>
      <c r="CV152" s="188"/>
      <c r="CW152" s="188"/>
      <c r="CX152" s="188"/>
      <c r="CY152" s="183" t="s">
        <v>1886</v>
      </c>
      <c r="CZ152" s="183" t="s">
        <v>2441</v>
      </c>
      <c r="DA152" s="188"/>
      <c r="DB152" s="188"/>
      <c r="DC152" s="188"/>
      <c r="DD152" s="188"/>
      <c r="DE152" s="188"/>
      <c r="DF152" s="188"/>
      <c r="DG152" s="188"/>
      <c r="DH152" s="188"/>
      <c r="DI152" s="183" t="s">
        <v>2895</v>
      </c>
      <c r="DJ152" s="188"/>
      <c r="DK152" s="188"/>
      <c r="DL152" s="180"/>
    </row>
    <row r="153" spans="44:116" ht="15" hidden="1" customHeight="1">
      <c r="AR153" s="177" t="str">
        <f t="shared" si="6"/>
        <v>Tamiahua</v>
      </c>
      <c r="AS153" s="177" t="str">
        <f t="shared" si="7"/>
        <v>30151</v>
      </c>
      <c r="AT153" s="6"/>
      <c r="AU153" s="6"/>
      <c r="AV153" s="177">
        <v>150</v>
      </c>
      <c r="AW153" s="188"/>
      <c r="AX153" s="188"/>
      <c r="AY153" s="188"/>
      <c r="AZ153" s="188"/>
      <c r="BA153" s="188"/>
      <c r="BB153" s="188"/>
      <c r="BC153" s="188"/>
      <c r="BD153" s="188"/>
      <c r="BE153" s="188"/>
      <c r="BF153" s="188"/>
      <c r="BG153" s="188"/>
      <c r="BH153" s="188"/>
      <c r="BI153" s="188"/>
      <c r="BJ153" s="188"/>
      <c r="BK153" s="188"/>
      <c r="BL153" s="188"/>
      <c r="BM153" s="188"/>
      <c r="BN153" s="188"/>
      <c r="BO153" s="188"/>
      <c r="BP153" t="s">
        <v>4261</v>
      </c>
      <c r="BQ153" t="s">
        <v>4831</v>
      </c>
      <c r="BR153" s="188"/>
      <c r="BS153" s="188"/>
      <c r="BT153" s="188"/>
      <c r="BU153" s="188"/>
      <c r="BV153" s="188"/>
      <c r="BW153" s="188"/>
      <c r="BX153" s="188"/>
      <c r="BY153" s="188"/>
      <c r="BZ153" t="s">
        <v>5345</v>
      </c>
      <c r="CA153" s="188"/>
      <c r="CB153" s="188"/>
      <c r="CC153" s="188"/>
      <c r="CD153" s="188"/>
      <c r="CE153" s="188"/>
      <c r="CF153" s="188"/>
      <c r="CG153" s="188"/>
      <c r="CH153" s="188"/>
      <c r="CI153" s="188"/>
      <c r="CJ153" s="188"/>
      <c r="CK153" s="188"/>
      <c r="CL153" s="188"/>
      <c r="CM153" s="188"/>
      <c r="CN153" s="188"/>
      <c r="CO153" s="188"/>
      <c r="CP153" s="188"/>
      <c r="CQ153" s="188"/>
      <c r="CR153" s="188"/>
      <c r="CS153" s="188"/>
      <c r="CT153" s="188"/>
      <c r="CU153" s="188"/>
      <c r="CV153" s="188"/>
      <c r="CW153" s="188"/>
      <c r="CX153" s="188"/>
      <c r="CY153" s="183" t="s">
        <v>1887</v>
      </c>
      <c r="CZ153" s="183" t="s">
        <v>2442</v>
      </c>
      <c r="DA153" s="188"/>
      <c r="DB153" s="188"/>
      <c r="DC153" s="188"/>
      <c r="DD153" s="188"/>
      <c r="DE153" s="188"/>
      <c r="DF153" s="188"/>
      <c r="DG153" s="188"/>
      <c r="DH153" s="188"/>
      <c r="DI153" s="183" t="s">
        <v>2896</v>
      </c>
      <c r="DJ153" s="188"/>
      <c r="DK153" s="188"/>
      <c r="DL153" s="180"/>
    </row>
    <row r="154" spans="44:116" ht="15" hidden="1" customHeight="1">
      <c r="AR154" s="177" t="str">
        <f t="shared" si="6"/>
        <v>Tampico Alto</v>
      </c>
      <c r="AS154" s="177" t="str">
        <f t="shared" si="7"/>
        <v>30152</v>
      </c>
      <c r="AT154" s="6"/>
      <c r="AU154" s="6"/>
      <c r="AV154" s="177">
        <v>151</v>
      </c>
      <c r="AW154" s="188"/>
      <c r="AX154" s="188"/>
      <c r="AY154" s="188"/>
      <c r="AZ154" s="188"/>
      <c r="BA154" s="188"/>
      <c r="BB154" s="188"/>
      <c r="BC154" s="188"/>
      <c r="BD154" s="188"/>
      <c r="BE154" s="188"/>
      <c r="BF154" s="188"/>
      <c r="BG154" s="188"/>
      <c r="BH154" s="188"/>
      <c r="BI154" s="188"/>
      <c r="BJ154" s="188"/>
      <c r="BK154" s="188"/>
      <c r="BL154" s="188"/>
      <c r="BM154" s="188"/>
      <c r="BN154" s="188"/>
      <c r="BO154" s="188"/>
      <c r="BP154" t="s">
        <v>4262</v>
      </c>
      <c r="BQ154" t="s">
        <v>4832</v>
      </c>
      <c r="BR154" s="188"/>
      <c r="BS154" s="188"/>
      <c r="BT154" s="188"/>
      <c r="BU154" s="188"/>
      <c r="BV154" s="188"/>
      <c r="BW154" s="188"/>
      <c r="BX154" s="188"/>
      <c r="BY154" s="188"/>
      <c r="BZ154" t="s">
        <v>5346</v>
      </c>
      <c r="CA154" s="188"/>
      <c r="CB154" s="188"/>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3" t="s">
        <v>1888</v>
      </c>
      <c r="CZ154" s="183" t="s">
        <v>2443</v>
      </c>
      <c r="DA154" s="188"/>
      <c r="DB154" s="188"/>
      <c r="DC154" s="188"/>
      <c r="DD154" s="188"/>
      <c r="DE154" s="188"/>
      <c r="DF154" s="188"/>
      <c r="DG154" s="188"/>
      <c r="DH154" s="188"/>
      <c r="DI154" s="183" t="s">
        <v>2897</v>
      </c>
      <c r="DJ154" s="188"/>
      <c r="DK154" s="188"/>
      <c r="DL154" s="180"/>
    </row>
    <row r="155" spans="44:116" ht="15" hidden="1" customHeight="1">
      <c r="AR155" s="177" t="str">
        <f t="shared" si="6"/>
        <v>Tancoco</v>
      </c>
      <c r="AS155" s="177" t="str">
        <f t="shared" si="7"/>
        <v>30153</v>
      </c>
      <c r="AT155" s="6"/>
      <c r="AU155" s="6"/>
      <c r="AV155" s="177">
        <v>152</v>
      </c>
      <c r="AW155" s="188"/>
      <c r="AX155" s="188"/>
      <c r="AY155" s="188"/>
      <c r="AZ155" s="188"/>
      <c r="BA155" s="188"/>
      <c r="BB155" s="188"/>
      <c r="BC155" s="188"/>
      <c r="BD155" s="188"/>
      <c r="BE155" s="188"/>
      <c r="BF155" s="188"/>
      <c r="BG155" s="188"/>
      <c r="BH155" s="188"/>
      <c r="BI155" s="188"/>
      <c r="BJ155" s="188"/>
      <c r="BK155" s="188"/>
      <c r="BL155" s="188"/>
      <c r="BM155" s="188"/>
      <c r="BN155" s="188"/>
      <c r="BO155" s="188"/>
      <c r="BP155" t="s">
        <v>4263</v>
      </c>
      <c r="BQ155" t="s">
        <v>4833</v>
      </c>
      <c r="BR155" s="188"/>
      <c r="BS155" s="188"/>
      <c r="BT155" s="188"/>
      <c r="BU155" s="188"/>
      <c r="BV155" s="188"/>
      <c r="BW155" s="188"/>
      <c r="BX155" s="188"/>
      <c r="BY155" s="188"/>
      <c r="BZ155" t="s">
        <v>5347</v>
      </c>
      <c r="CA155" s="188"/>
      <c r="CB155" s="188"/>
      <c r="CC155" s="188"/>
      <c r="CD155" s="188"/>
      <c r="CE155" s="188"/>
      <c r="CF155" s="188"/>
      <c r="CG155" s="188"/>
      <c r="CH155" s="188"/>
      <c r="CI155" s="188"/>
      <c r="CJ155" s="188"/>
      <c r="CK155" s="188"/>
      <c r="CL155" s="188"/>
      <c r="CM155" s="188"/>
      <c r="CN155" s="188"/>
      <c r="CO155" s="188"/>
      <c r="CP155" s="188"/>
      <c r="CQ155" s="188"/>
      <c r="CR155" s="188"/>
      <c r="CS155" s="188"/>
      <c r="CT155" s="188"/>
      <c r="CU155" s="188"/>
      <c r="CV155" s="188"/>
      <c r="CW155" s="188"/>
      <c r="CX155" s="188"/>
      <c r="CY155" s="183" t="s">
        <v>1889</v>
      </c>
      <c r="CZ155" s="183" t="s">
        <v>2444</v>
      </c>
      <c r="DA155" s="188"/>
      <c r="DB155" s="188"/>
      <c r="DC155" s="188"/>
      <c r="DD155" s="188"/>
      <c r="DE155" s="188"/>
      <c r="DF155" s="188"/>
      <c r="DG155" s="188"/>
      <c r="DH155" s="188"/>
      <c r="DI155" s="183" t="s">
        <v>2898</v>
      </c>
      <c r="DJ155" s="188"/>
      <c r="DK155" s="188"/>
      <c r="DL155" s="180"/>
    </row>
    <row r="156" spans="44:116" ht="15" hidden="1" customHeight="1">
      <c r="AR156" s="177" t="str">
        <f t="shared" si="6"/>
        <v>Tantima</v>
      </c>
      <c r="AS156" s="177" t="str">
        <f t="shared" si="7"/>
        <v>30154</v>
      </c>
      <c r="AT156" s="6"/>
      <c r="AU156" s="6"/>
      <c r="AV156" s="177">
        <v>153</v>
      </c>
      <c r="AW156" s="188"/>
      <c r="AX156" s="188"/>
      <c r="AY156" s="188"/>
      <c r="AZ156" s="188"/>
      <c r="BA156" s="188"/>
      <c r="BB156" s="188"/>
      <c r="BC156" s="188"/>
      <c r="BD156" s="188"/>
      <c r="BE156" s="188"/>
      <c r="BF156" s="188"/>
      <c r="BG156" s="188"/>
      <c r="BH156" s="188"/>
      <c r="BI156" s="188"/>
      <c r="BJ156" s="188"/>
      <c r="BK156" s="188"/>
      <c r="BL156" s="188"/>
      <c r="BM156" s="188"/>
      <c r="BN156" s="188"/>
      <c r="BO156" s="188"/>
      <c r="BP156" t="s">
        <v>4264</v>
      </c>
      <c r="BQ156" t="s">
        <v>4834</v>
      </c>
      <c r="BR156" s="188"/>
      <c r="BS156" s="188"/>
      <c r="BT156" s="188"/>
      <c r="BU156" s="188"/>
      <c r="BV156" s="188"/>
      <c r="BW156" s="188"/>
      <c r="BX156" s="188"/>
      <c r="BY156" s="188"/>
      <c r="BZ156" t="s">
        <v>5348</v>
      </c>
      <c r="CA156" s="188"/>
      <c r="CB156" s="188"/>
      <c r="CC156" s="188"/>
      <c r="CD156" s="188"/>
      <c r="CE156" s="188"/>
      <c r="CF156" s="188"/>
      <c r="CG156" s="188"/>
      <c r="CH156" s="188"/>
      <c r="CI156" s="188"/>
      <c r="CJ156" s="188"/>
      <c r="CK156" s="188"/>
      <c r="CL156" s="188"/>
      <c r="CM156" s="188"/>
      <c r="CN156" s="188"/>
      <c r="CO156" s="188"/>
      <c r="CP156" s="188"/>
      <c r="CQ156" s="188"/>
      <c r="CR156" s="188"/>
      <c r="CS156" s="188"/>
      <c r="CT156" s="188"/>
      <c r="CU156" s="188"/>
      <c r="CV156" s="188"/>
      <c r="CW156" s="188"/>
      <c r="CX156" s="188"/>
      <c r="CY156" s="183" t="s">
        <v>1890</v>
      </c>
      <c r="CZ156" s="183" t="s">
        <v>2445</v>
      </c>
      <c r="DA156" s="188"/>
      <c r="DB156" s="188"/>
      <c r="DC156" s="188"/>
      <c r="DD156" s="188"/>
      <c r="DE156" s="188"/>
      <c r="DF156" s="188"/>
      <c r="DG156" s="188"/>
      <c r="DH156" s="188"/>
      <c r="DI156" s="183" t="s">
        <v>2899</v>
      </c>
      <c r="DJ156" s="188"/>
      <c r="DK156" s="188"/>
      <c r="DL156" s="180"/>
    </row>
    <row r="157" spans="44:116" ht="15" hidden="1" customHeight="1">
      <c r="AR157" s="177" t="str">
        <f t="shared" si="6"/>
        <v>Tantoyuca</v>
      </c>
      <c r="AS157" s="177" t="str">
        <f t="shared" si="7"/>
        <v>30155</v>
      </c>
      <c r="AT157" s="6"/>
      <c r="AU157" s="6"/>
      <c r="AV157" s="177">
        <v>154</v>
      </c>
      <c r="AW157" s="188"/>
      <c r="AX157" s="188"/>
      <c r="AY157" s="188"/>
      <c r="AZ157" s="188"/>
      <c r="BA157" s="188"/>
      <c r="BB157" s="188"/>
      <c r="BC157" s="188"/>
      <c r="BD157" s="188"/>
      <c r="BE157" s="188"/>
      <c r="BF157" s="188"/>
      <c r="BG157" s="188"/>
      <c r="BH157" s="188"/>
      <c r="BI157" s="188"/>
      <c r="BJ157" s="188"/>
      <c r="BK157" s="188"/>
      <c r="BL157" s="188"/>
      <c r="BM157" s="188"/>
      <c r="BN157" s="188"/>
      <c r="BO157" s="188"/>
      <c r="BP157" t="s">
        <v>4265</v>
      </c>
      <c r="BQ157" t="s">
        <v>4835</v>
      </c>
      <c r="BR157" s="188"/>
      <c r="BS157" s="188"/>
      <c r="BT157" s="188"/>
      <c r="BU157" s="188"/>
      <c r="BV157" s="188"/>
      <c r="BW157" s="188"/>
      <c r="BX157" s="188"/>
      <c r="BY157" s="188"/>
      <c r="BZ157" t="s">
        <v>5349</v>
      </c>
      <c r="CA157" s="188"/>
      <c r="CB157" s="188"/>
      <c r="CC157" s="188"/>
      <c r="CD157" s="188"/>
      <c r="CE157" s="188"/>
      <c r="CF157" s="188"/>
      <c r="CG157" s="188"/>
      <c r="CH157" s="188"/>
      <c r="CI157" s="188"/>
      <c r="CJ157" s="188"/>
      <c r="CK157" s="188"/>
      <c r="CL157" s="188"/>
      <c r="CM157" s="188"/>
      <c r="CN157" s="188"/>
      <c r="CO157" s="188"/>
      <c r="CP157" s="188"/>
      <c r="CQ157" s="188"/>
      <c r="CR157" s="188"/>
      <c r="CS157" s="188"/>
      <c r="CT157" s="188"/>
      <c r="CU157" s="188"/>
      <c r="CV157" s="188"/>
      <c r="CW157" s="188"/>
      <c r="CX157" s="188"/>
      <c r="CY157" s="183" t="s">
        <v>1891</v>
      </c>
      <c r="CZ157" s="183" t="s">
        <v>2446</v>
      </c>
      <c r="DA157" s="188"/>
      <c r="DB157" s="188"/>
      <c r="DC157" s="188"/>
      <c r="DD157" s="188"/>
      <c r="DE157" s="188"/>
      <c r="DF157" s="188"/>
      <c r="DG157" s="188"/>
      <c r="DH157" s="188"/>
      <c r="DI157" s="183" t="s">
        <v>2900</v>
      </c>
      <c r="DJ157" s="188"/>
      <c r="DK157" s="188"/>
      <c r="DL157" s="180"/>
    </row>
    <row r="158" spans="44:116" ht="15" hidden="1" customHeight="1">
      <c r="AR158" s="177" t="str">
        <f t="shared" si="6"/>
        <v>Tatatila</v>
      </c>
      <c r="AS158" s="177" t="str">
        <f t="shared" si="7"/>
        <v>30156</v>
      </c>
      <c r="AT158" s="6"/>
      <c r="AU158" s="6"/>
      <c r="AV158" s="177">
        <v>155</v>
      </c>
      <c r="AW158" s="188"/>
      <c r="AX158" s="188"/>
      <c r="AY158" s="188"/>
      <c r="AZ158" s="188"/>
      <c r="BA158" s="188"/>
      <c r="BB158" s="188"/>
      <c r="BC158" s="188"/>
      <c r="BD158" s="188"/>
      <c r="BE158" s="188"/>
      <c r="BF158" s="188"/>
      <c r="BG158" s="188"/>
      <c r="BH158" s="188"/>
      <c r="BI158" s="188"/>
      <c r="BJ158" s="188"/>
      <c r="BK158" s="188"/>
      <c r="BL158" s="188"/>
      <c r="BM158" s="188"/>
      <c r="BN158" s="188"/>
      <c r="BO158" s="188"/>
      <c r="BP158" t="s">
        <v>4266</v>
      </c>
      <c r="BQ158" t="s">
        <v>4836</v>
      </c>
      <c r="BR158" s="188"/>
      <c r="BS158" s="188"/>
      <c r="BT158" s="188"/>
      <c r="BU158" s="188"/>
      <c r="BV158" s="188"/>
      <c r="BW158" s="188"/>
      <c r="BX158" s="188"/>
      <c r="BY158" s="188"/>
      <c r="BZ158" t="s">
        <v>5350</v>
      </c>
      <c r="CA158" s="188"/>
      <c r="CB158" s="188"/>
      <c r="CC158" s="188"/>
      <c r="CD158" s="188"/>
      <c r="CE158" s="188"/>
      <c r="CF158" s="188"/>
      <c r="CG158" s="188"/>
      <c r="CH158" s="188"/>
      <c r="CI158" s="188"/>
      <c r="CJ158" s="188"/>
      <c r="CK158" s="188"/>
      <c r="CL158" s="188"/>
      <c r="CM158" s="188"/>
      <c r="CN158" s="188"/>
      <c r="CO158" s="188"/>
      <c r="CP158" s="188"/>
      <c r="CQ158" s="188"/>
      <c r="CR158" s="188"/>
      <c r="CS158" s="188"/>
      <c r="CT158" s="188"/>
      <c r="CU158" s="188"/>
      <c r="CV158" s="188"/>
      <c r="CW158" s="188"/>
      <c r="CX158" s="188"/>
      <c r="CY158" s="183" t="s">
        <v>1892</v>
      </c>
      <c r="CZ158" s="183" t="s">
        <v>2447</v>
      </c>
      <c r="DA158" s="188"/>
      <c r="DB158" s="188"/>
      <c r="DC158" s="188"/>
      <c r="DD158" s="188"/>
      <c r="DE158" s="188"/>
      <c r="DF158" s="188"/>
      <c r="DG158" s="188"/>
      <c r="DH158" s="188"/>
      <c r="DI158" s="183" t="s">
        <v>2901</v>
      </c>
      <c r="DJ158" s="188"/>
      <c r="DK158" s="188"/>
      <c r="DL158" s="180"/>
    </row>
    <row r="159" spans="44:116" ht="15" hidden="1" customHeight="1">
      <c r="AR159" s="177" t="str">
        <f t="shared" si="6"/>
        <v>Castillo de Teayo</v>
      </c>
      <c r="AS159" s="177" t="str">
        <f t="shared" si="7"/>
        <v>30157</v>
      </c>
      <c r="AT159" s="6"/>
      <c r="AU159" s="6"/>
      <c r="AV159" s="177">
        <v>156</v>
      </c>
      <c r="AW159" s="188"/>
      <c r="AX159" s="188"/>
      <c r="AY159" s="188"/>
      <c r="AZ159" s="188"/>
      <c r="BA159" s="188"/>
      <c r="BB159" s="188"/>
      <c r="BC159" s="188"/>
      <c r="BD159" s="188"/>
      <c r="BE159" s="188"/>
      <c r="BF159" s="188"/>
      <c r="BG159" s="188"/>
      <c r="BH159" s="188"/>
      <c r="BI159" s="188"/>
      <c r="BJ159" s="188"/>
      <c r="BK159" s="188"/>
      <c r="BL159" s="188"/>
      <c r="BM159" s="188"/>
      <c r="BN159" s="188"/>
      <c r="BO159" s="188"/>
      <c r="BP159" t="s">
        <v>4267</v>
      </c>
      <c r="BQ159" t="s">
        <v>4837</v>
      </c>
      <c r="BR159" s="188"/>
      <c r="BS159" s="188"/>
      <c r="BT159" s="188"/>
      <c r="BU159" s="188"/>
      <c r="BV159" s="188"/>
      <c r="BW159" s="188"/>
      <c r="BX159" s="188"/>
      <c r="BY159" s="188"/>
      <c r="BZ159" t="s">
        <v>5351</v>
      </c>
      <c r="CA159" s="188"/>
      <c r="CB159" s="188"/>
      <c r="CC159" s="188"/>
      <c r="CD159" s="188"/>
      <c r="CE159" s="188"/>
      <c r="CF159" s="188"/>
      <c r="CG159" s="188"/>
      <c r="CH159" s="188"/>
      <c r="CI159" s="188"/>
      <c r="CJ159" s="188"/>
      <c r="CK159" s="188"/>
      <c r="CL159" s="188"/>
      <c r="CM159" s="188"/>
      <c r="CN159" s="188"/>
      <c r="CO159" s="188"/>
      <c r="CP159" s="188"/>
      <c r="CQ159" s="188"/>
      <c r="CR159" s="188"/>
      <c r="CS159" s="188"/>
      <c r="CT159" s="188"/>
      <c r="CU159" s="188"/>
      <c r="CV159" s="188"/>
      <c r="CW159" s="188"/>
      <c r="CX159" s="188"/>
      <c r="CY159" s="183" t="s">
        <v>1893</v>
      </c>
      <c r="CZ159" s="183" t="s">
        <v>2448</v>
      </c>
      <c r="DA159" s="188"/>
      <c r="DB159" s="188"/>
      <c r="DC159" s="188"/>
      <c r="DD159" s="188"/>
      <c r="DE159" s="188"/>
      <c r="DF159" s="188"/>
      <c r="DG159" s="188"/>
      <c r="DH159" s="188"/>
      <c r="DI159" s="183" t="s">
        <v>2902</v>
      </c>
      <c r="DJ159" s="188"/>
      <c r="DK159" s="188"/>
      <c r="DL159" s="180"/>
    </row>
    <row r="160" spans="44:116" ht="15" hidden="1" customHeight="1">
      <c r="AR160" s="177" t="str">
        <f t="shared" si="6"/>
        <v>Tecolutla</v>
      </c>
      <c r="AS160" s="177" t="str">
        <f t="shared" si="7"/>
        <v>30158</v>
      </c>
      <c r="AT160" s="6"/>
      <c r="AU160" s="6"/>
      <c r="AV160" s="177">
        <v>157</v>
      </c>
      <c r="AW160" s="188"/>
      <c r="AX160" s="188"/>
      <c r="AY160" s="188"/>
      <c r="AZ160" s="188"/>
      <c r="BA160" s="188"/>
      <c r="BB160" s="188"/>
      <c r="BC160" s="188"/>
      <c r="BD160" s="188"/>
      <c r="BE160" s="188"/>
      <c r="BF160" s="188"/>
      <c r="BG160" s="188"/>
      <c r="BH160" s="188"/>
      <c r="BI160" s="188"/>
      <c r="BJ160" s="188"/>
      <c r="BK160" s="188"/>
      <c r="BL160" s="188"/>
      <c r="BM160" s="188"/>
      <c r="BN160" s="188"/>
      <c r="BO160" s="188"/>
      <c r="BP160" t="s">
        <v>4268</v>
      </c>
      <c r="BQ160" t="s">
        <v>4838</v>
      </c>
      <c r="BR160" s="188"/>
      <c r="BS160" s="188"/>
      <c r="BT160" s="188"/>
      <c r="BU160" s="188"/>
      <c r="BV160" s="188"/>
      <c r="BW160" s="188"/>
      <c r="BX160" s="188"/>
      <c r="BY160" s="188"/>
      <c r="BZ160" t="s">
        <v>5352</v>
      </c>
      <c r="CA160" s="188"/>
      <c r="CB160" s="188"/>
      <c r="CC160" s="188"/>
      <c r="CD160" s="188"/>
      <c r="CE160" s="188"/>
      <c r="CF160" s="188"/>
      <c r="CG160" s="188"/>
      <c r="CH160" s="188"/>
      <c r="CI160" s="188"/>
      <c r="CJ160" s="188"/>
      <c r="CK160" s="188"/>
      <c r="CL160" s="188"/>
      <c r="CM160" s="188"/>
      <c r="CN160" s="188"/>
      <c r="CO160" s="188"/>
      <c r="CP160" s="188"/>
      <c r="CQ160" s="188"/>
      <c r="CR160" s="188"/>
      <c r="CS160" s="188"/>
      <c r="CT160" s="188"/>
      <c r="CU160" s="188"/>
      <c r="CV160" s="188"/>
      <c r="CW160" s="188"/>
      <c r="CX160" s="188"/>
      <c r="CY160" s="183" t="s">
        <v>1894</v>
      </c>
      <c r="CZ160" s="183" t="s">
        <v>2449</v>
      </c>
      <c r="DA160" s="188"/>
      <c r="DB160" s="188"/>
      <c r="DC160" s="188"/>
      <c r="DD160" s="188"/>
      <c r="DE160" s="188"/>
      <c r="DF160" s="188"/>
      <c r="DG160" s="188"/>
      <c r="DH160" s="188"/>
      <c r="DI160" s="183" t="s">
        <v>2903</v>
      </c>
      <c r="DJ160" s="188"/>
      <c r="DK160" s="188"/>
      <c r="DL160" s="180"/>
    </row>
    <row r="161" spans="44:116" ht="15" hidden="1" customHeight="1">
      <c r="AR161" s="177" t="str">
        <f t="shared" si="6"/>
        <v>Tehuipango</v>
      </c>
      <c r="AS161" s="177" t="str">
        <f t="shared" si="7"/>
        <v>30159</v>
      </c>
      <c r="AT161" s="6"/>
      <c r="AU161" s="6"/>
      <c r="AV161" s="177">
        <v>158</v>
      </c>
      <c r="AW161" s="188"/>
      <c r="AX161" s="188"/>
      <c r="AY161" s="188"/>
      <c r="AZ161" s="188"/>
      <c r="BA161" s="188"/>
      <c r="BB161" s="188"/>
      <c r="BC161" s="188"/>
      <c r="BD161" s="188"/>
      <c r="BE161" s="188"/>
      <c r="BF161" s="188"/>
      <c r="BG161" s="188"/>
      <c r="BH161" s="188"/>
      <c r="BI161" s="188"/>
      <c r="BJ161" s="188"/>
      <c r="BK161" s="188"/>
      <c r="BL161" s="188"/>
      <c r="BM161" s="188"/>
      <c r="BN161" s="188"/>
      <c r="BO161" s="188"/>
      <c r="BP161" t="s">
        <v>4269</v>
      </c>
      <c r="BQ161" t="s">
        <v>4839</v>
      </c>
      <c r="BR161" s="188"/>
      <c r="BS161" s="188"/>
      <c r="BT161" s="188"/>
      <c r="BU161" s="188"/>
      <c r="BV161" s="188"/>
      <c r="BW161" s="188"/>
      <c r="BX161" s="188"/>
      <c r="BY161" s="188"/>
      <c r="BZ161" t="s">
        <v>5353</v>
      </c>
      <c r="CA161" s="188"/>
      <c r="CB161" s="188"/>
      <c r="CC161" s="188"/>
      <c r="CD161" s="188"/>
      <c r="CE161" s="188"/>
      <c r="CF161" s="188"/>
      <c r="CG161" s="188"/>
      <c r="CH161" s="188"/>
      <c r="CI161" s="188"/>
      <c r="CJ161" s="188"/>
      <c r="CK161" s="188"/>
      <c r="CL161" s="188"/>
      <c r="CM161" s="188"/>
      <c r="CN161" s="188"/>
      <c r="CO161" s="188"/>
      <c r="CP161" s="188"/>
      <c r="CQ161" s="188"/>
      <c r="CR161" s="188"/>
      <c r="CS161" s="188"/>
      <c r="CT161" s="188"/>
      <c r="CU161" s="188"/>
      <c r="CV161" s="188"/>
      <c r="CW161" s="188"/>
      <c r="CX161" s="188"/>
      <c r="CY161" s="183" t="s">
        <v>1895</v>
      </c>
      <c r="CZ161" s="183" t="s">
        <v>2450</v>
      </c>
      <c r="DA161" s="188"/>
      <c r="DB161" s="188"/>
      <c r="DC161" s="188"/>
      <c r="DD161" s="188"/>
      <c r="DE161" s="188"/>
      <c r="DF161" s="188"/>
      <c r="DG161" s="188"/>
      <c r="DH161" s="188"/>
      <c r="DI161" s="183" t="s">
        <v>2904</v>
      </c>
      <c r="DJ161" s="188"/>
      <c r="DK161" s="188"/>
      <c r="DL161" s="180"/>
    </row>
    <row r="162" spans="44:116" ht="15" hidden="1" customHeight="1">
      <c r="AR162" s="177" t="str">
        <f t="shared" si="6"/>
        <v>Álamo Temapache</v>
      </c>
      <c r="AS162" s="177" t="str">
        <f t="shared" si="7"/>
        <v>30160</v>
      </c>
      <c r="AT162" s="6"/>
      <c r="AU162" s="6"/>
      <c r="AV162" s="177">
        <v>159</v>
      </c>
      <c r="AW162" s="188"/>
      <c r="AX162" s="188"/>
      <c r="AY162" s="188"/>
      <c r="AZ162" s="188"/>
      <c r="BA162" s="188"/>
      <c r="BB162" s="188"/>
      <c r="BC162" s="188"/>
      <c r="BD162" s="188"/>
      <c r="BE162" s="188"/>
      <c r="BF162" s="188"/>
      <c r="BG162" s="188"/>
      <c r="BH162" s="188"/>
      <c r="BI162" s="188"/>
      <c r="BJ162" s="188"/>
      <c r="BK162" s="188"/>
      <c r="BL162" s="188"/>
      <c r="BM162" s="188"/>
      <c r="BN162" s="188"/>
      <c r="BO162" s="188"/>
      <c r="BP162" t="s">
        <v>4270</v>
      </c>
      <c r="BQ162" t="s">
        <v>4840</v>
      </c>
      <c r="BR162" s="188"/>
      <c r="BS162" s="188"/>
      <c r="BT162" s="188"/>
      <c r="BU162" s="188"/>
      <c r="BV162" s="188"/>
      <c r="BW162" s="188"/>
      <c r="BX162" s="188"/>
      <c r="BY162" s="188"/>
      <c r="BZ162" t="s">
        <v>5354</v>
      </c>
      <c r="CA162" s="188"/>
      <c r="CB162" s="188"/>
      <c r="CC162" s="188"/>
      <c r="CD162" s="188"/>
      <c r="CE162" s="188"/>
      <c r="CF162" s="188"/>
      <c r="CG162" s="188"/>
      <c r="CH162" s="188"/>
      <c r="CI162" s="188"/>
      <c r="CJ162" s="188"/>
      <c r="CK162" s="188"/>
      <c r="CL162" s="188"/>
      <c r="CM162" s="188"/>
      <c r="CN162" s="188"/>
      <c r="CO162" s="188"/>
      <c r="CP162" s="188"/>
      <c r="CQ162" s="188"/>
      <c r="CR162" s="188"/>
      <c r="CS162" s="188"/>
      <c r="CT162" s="188"/>
      <c r="CU162" s="188"/>
      <c r="CV162" s="188"/>
      <c r="CW162" s="188"/>
      <c r="CX162" s="188"/>
      <c r="CY162" s="183" t="s">
        <v>1896</v>
      </c>
      <c r="CZ162" s="183" t="s">
        <v>2451</v>
      </c>
      <c r="DA162" s="188"/>
      <c r="DB162" s="188"/>
      <c r="DC162" s="188"/>
      <c r="DD162" s="188"/>
      <c r="DE162" s="188"/>
      <c r="DF162" s="188"/>
      <c r="DG162" s="188"/>
      <c r="DH162" s="188"/>
      <c r="DI162" s="183" t="s">
        <v>2905</v>
      </c>
      <c r="DJ162" s="188"/>
      <c r="DK162" s="188"/>
      <c r="DL162" s="180"/>
    </row>
    <row r="163" spans="44:116" ht="15" hidden="1" customHeight="1">
      <c r="AR163" s="177" t="str">
        <f t="shared" si="6"/>
        <v>Tempoal</v>
      </c>
      <c r="AS163" s="177" t="str">
        <f t="shared" si="7"/>
        <v>30161</v>
      </c>
      <c r="AT163" s="6"/>
      <c r="AU163" s="6"/>
      <c r="AV163" s="177">
        <v>160</v>
      </c>
      <c r="AW163" s="188"/>
      <c r="AX163" s="188"/>
      <c r="AY163" s="188"/>
      <c r="AZ163" s="188"/>
      <c r="BA163" s="188"/>
      <c r="BB163" s="188"/>
      <c r="BC163" s="188"/>
      <c r="BD163" s="188"/>
      <c r="BE163" s="188"/>
      <c r="BF163" s="188"/>
      <c r="BG163" s="188"/>
      <c r="BH163" s="188"/>
      <c r="BI163" s="188"/>
      <c r="BJ163" s="188"/>
      <c r="BK163" s="188"/>
      <c r="BL163" s="188"/>
      <c r="BM163" s="188"/>
      <c r="BN163" s="188"/>
      <c r="BO163" s="188"/>
      <c r="BP163" t="s">
        <v>4271</v>
      </c>
      <c r="BQ163" t="s">
        <v>4841</v>
      </c>
      <c r="BR163" s="188"/>
      <c r="BS163" s="188"/>
      <c r="BT163" s="188"/>
      <c r="BU163" s="188"/>
      <c r="BV163" s="188"/>
      <c r="BW163" s="188"/>
      <c r="BX163" s="188"/>
      <c r="BY163" s="188"/>
      <c r="BZ163" t="s">
        <v>5355</v>
      </c>
      <c r="CA163" s="188"/>
      <c r="CB163" s="188"/>
      <c r="CC163" s="188"/>
      <c r="CD163" s="188"/>
      <c r="CE163" s="188"/>
      <c r="CF163" s="188"/>
      <c r="CG163" s="188"/>
      <c r="CH163" s="188"/>
      <c r="CI163" s="188"/>
      <c r="CJ163" s="188"/>
      <c r="CK163" s="188"/>
      <c r="CL163" s="188"/>
      <c r="CM163" s="188"/>
      <c r="CN163" s="188"/>
      <c r="CO163" s="188"/>
      <c r="CP163" s="188"/>
      <c r="CQ163" s="188"/>
      <c r="CR163" s="188"/>
      <c r="CS163" s="188"/>
      <c r="CT163" s="188"/>
      <c r="CU163" s="188"/>
      <c r="CV163" s="188"/>
      <c r="CW163" s="188"/>
      <c r="CX163" s="188"/>
      <c r="CY163" s="183" t="s">
        <v>1897</v>
      </c>
      <c r="CZ163" s="183" t="s">
        <v>2452</v>
      </c>
      <c r="DA163" s="188"/>
      <c r="DB163" s="188"/>
      <c r="DC163" s="188"/>
      <c r="DD163" s="188"/>
      <c r="DE163" s="188"/>
      <c r="DF163" s="188"/>
      <c r="DG163" s="188"/>
      <c r="DH163" s="188"/>
      <c r="DI163" s="183" t="s">
        <v>2906</v>
      </c>
      <c r="DJ163" s="188"/>
      <c r="DK163" s="188"/>
      <c r="DL163" s="180"/>
    </row>
    <row r="164" spans="44:116" ht="15" hidden="1" customHeight="1">
      <c r="AR164" s="177" t="str">
        <f t="shared" si="6"/>
        <v>Tenampa</v>
      </c>
      <c r="AS164" s="177" t="str">
        <f t="shared" si="7"/>
        <v>30162</v>
      </c>
      <c r="AT164" s="6"/>
      <c r="AU164" s="6"/>
      <c r="AV164" s="177">
        <v>161</v>
      </c>
      <c r="AW164" s="188"/>
      <c r="AX164" s="188"/>
      <c r="AY164" s="188"/>
      <c r="AZ164" s="188"/>
      <c r="BA164" s="188"/>
      <c r="BB164" s="188"/>
      <c r="BC164" s="188"/>
      <c r="BD164" s="188"/>
      <c r="BE164" s="188"/>
      <c r="BF164" s="188"/>
      <c r="BG164" s="188"/>
      <c r="BH164" s="188"/>
      <c r="BI164" s="188"/>
      <c r="BJ164" s="188"/>
      <c r="BK164" s="188"/>
      <c r="BL164" s="188"/>
      <c r="BM164" s="188"/>
      <c r="BN164" s="188"/>
      <c r="BO164" s="188"/>
      <c r="BP164" t="s">
        <v>4272</v>
      </c>
      <c r="BQ164" t="s">
        <v>4842</v>
      </c>
      <c r="BR164" s="188"/>
      <c r="BS164" s="188"/>
      <c r="BT164" s="188"/>
      <c r="BU164" s="188"/>
      <c r="BV164" s="188"/>
      <c r="BW164" s="188"/>
      <c r="BX164" s="188"/>
      <c r="BY164" s="188"/>
      <c r="BZ164" t="s">
        <v>5356</v>
      </c>
      <c r="CA164" s="188"/>
      <c r="CB164" s="188"/>
      <c r="CC164" s="188"/>
      <c r="CD164" s="188"/>
      <c r="CE164" s="188"/>
      <c r="CF164" s="188"/>
      <c r="CG164" s="188"/>
      <c r="CH164" s="188"/>
      <c r="CI164" s="188"/>
      <c r="CJ164" s="188"/>
      <c r="CK164" s="188"/>
      <c r="CL164" s="188"/>
      <c r="CM164" s="188"/>
      <c r="CN164" s="188"/>
      <c r="CO164" s="188"/>
      <c r="CP164" s="188"/>
      <c r="CQ164" s="188"/>
      <c r="CR164" s="188"/>
      <c r="CS164" s="188"/>
      <c r="CT164" s="188"/>
      <c r="CU164" s="188"/>
      <c r="CV164" s="188"/>
      <c r="CW164" s="188"/>
      <c r="CX164" s="188"/>
      <c r="CY164" s="183" t="s">
        <v>1898</v>
      </c>
      <c r="CZ164" s="183" t="s">
        <v>2453</v>
      </c>
      <c r="DA164" s="188"/>
      <c r="DB164" s="188"/>
      <c r="DC164" s="188"/>
      <c r="DD164" s="188"/>
      <c r="DE164" s="188"/>
      <c r="DF164" s="188"/>
      <c r="DG164" s="188"/>
      <c r="DH164" s="188"/>
      <c r="DI164" s="183" t="s">
        <v>2907</v>
      </c>
      <c r="DJ164" s="188"/>
      <c r="DK164" s="188"/>
      <c r="DL164" s="180"/>
    </row>
    <row r="165" spans="44:116" ht="15" hidden="1" customHeight="1">
      <c r="AR165" s="177" t="str">
        <f t="shared" si="6"/>
        <v>Tenochtitlán</v>
      </c>
      <c r="AS165" s="177" t="str">
        <f t="shared" si="7"/>
        <v>30163</v>
      </c>
      <c r="AT165" s="6"/>
      <c r="AU165" s="6"/>
      <c r="AV165" s="177">
        <v>162</v>
      </c>
      <c r="AW165" s="188"/>
      <c r="AX165" s="188"/>
      <c r="AY165" s="188"/>
      <c r="AZ165" s="188"/>
      <c r="BA165" s="188"/>
      <c r="BB165" s="188"/>
      <c r="BC165" s="188"/>
      <c r="BD165" s="188"/>
      <c r="BE165" s="188"/>
      <c r="BF165" s="188"/>
      <c r="BG165" s="188"/>
      <c r="BH165" s="188"/>
      <c r="BI165" s="188"/>
      <c r="BJ165" s="188"/>
      <c r="BK165" s="188"/>
      <c r="BL165" s="188"/>
      <c r="BM165" s="188"/>
      <c r="BN165" s="188"/>
      <c r="BO165" s="188"/>
      <c r="BP165" t="s">
        <v>4273</v>
      </c>
      <c r="BQ165" t="s">
        <v>4843</v>
      </c>
      <c r="BR165" s="188"/>
      <c r="BS165" s="188"/>
      <c r="BT165" s="188"/>
      <c r="BU165" s="188"/>
      <c r="BV165" s="188"/>
      <c r="BW165" s="188"/>
      <c r="BX165" s="188"/>
      <c r="BY165" s="188"/>
      <c r="BZ165" t="s">
        <v>5357</v>
      </c>
      <c r="CA165" s="188"/>
      <c r="CB165" s="188"/>
      <c r="CC165" s="188"/>
      <c r="CD165" s="188"/>
      <c r="CE165" s="188"/>
      <c r="CF165" s="188"/>
      <c r="CG165" s="188"/>
      <c r="CH165" s="188"/>
      <c r="CI165" s="188"/>
      <c r="CJ165" s="188"/>
      <c r="CK165" s="188"/>
      <c r="CL165" s="188"/>
      <c r="CM165" s="188"/>
      <c r="CN165" s="188"/>
      <c r="CO165" s="188"/>
      <c r="CP165" s="188"/>
      <c r="CQ165" s="188"/>
      <c r="CR165" s="188"/>
      <c r="CS165" s="188"/>
      <c r="CT165" s="188"/>
      <c r="CU165" s="188"/>
      <c r="CV165" s="188"/>
      <c r="CW165" s="188"/>
      <c r="CX165" s="188"/>
      <c r="CY165" s="183" t="s">
        <v>1899</v>
      </c>
      <c r="CZ165" s="183" t="s">
        <v>2454</v>
      </c>
      <c r="DA165" s="188"/>
      <c r="DB165" s="188"/>
      <c r="DC165" s="188"/>
      <c r="DD165" s="188"/>
      <c r="DE165" s="188"/>
      <c r="DF165" s="188"/>
      <c r="DG165" s="188"/>
      <c r="DH165" s="188"/>
      <c r="DI165" s="183" t="s">
        <v>2908</v>
      </c>
      <c r="DJ165" s="188"/>
      <c r="DK165" s="188"/>
      <c r="DL165" s="180"/>
    </row>
    <row r="166" spans="44:116" ht="15" hidden="1" customHeight="1">
      <c r="AR166" s="177" t="str">
        <f t="shared" si="6"/>
        <v>Teocelo</v>
      </c>
      <c r="AS166" s="177" t="str">
        <f t="shared" si="7"/>
        <v>30164</v>
      </c>
      <c r="AT166" s="6"/>
      <c r="AU166" s="6"/>
      <c r="AV166" s="177">
        <v>163</v>
      </c>
      <c r="AW166" s="188"/>
      <c r="AX166" s="188"/>
      <c r="AY166" s="188"/>
      <c r="AZ166" s="188"/>
      <c r="BA166" s="188"/>
      <c r="BB166" s="188"/>
      <c r="BC166" s="188"/>
      <c r="BD166" s="188"/>
      <c r="BE166" s="188"/>
      <c r="BF166" s="188"/>
      <c r="BG166" s="188"/>
      <c r="BH166" s="188"/>
      <c r="BI166" s="188"/>
      <c r="BJ166" s="188"/>
      <c r="BK166" s="188"/>
      <c r="BL166" s="188"/>
      <c r="BM166" s="188"/>
      <c r="BN166" s="188"/>
      <c r="BO166" s="188"/>
      <c r="BP166" t="s">
        <v>4274</v>
      </c>
      <c r="BQ166" t="s">
        <v>4844</v>
      </c>
      <c r="BR166" s="188"/>
      <c r="BS166" s="188"/>
      <c r="BT166" s="188"/>
      <c r="BU166" s="188"/>
      <c r="BV166" s="188"/>
      <c r="BW166" s="188"/>
      <c r="BX166" s="188"/>
      <c r="BY166" s="188"/>
      <c r="BZ166" t="s">
        <v>5358</v>
      </c>
      <c r="CA166" s="188"/>
      <c r="CB166" s="188"/>
      <c r="CC166" s="188"/>
      <c r="CD166" s="188"/>
      <c r="CE166" s="188"/>
      <c r="CF166" s="188"/>
      <c r="CG166" s="188"/>
      <c r="CH166" s="188"/>
      <c r="CI166" s="188"/>
      <c r="CJ166" s="188"/>
      <c r="CK166" s="188"/>
      <c r="CL166" s="188"/>
      <c r="CM166" s="188"/>
      <c r="CN166" s="188"/>
      <c r="CO166" s="188"/>
      <c r="CP166" s="188"/>
      <c r="CQ166" s="188"/>
      <c r="CR166" s="188"/>
      <c r="CS166" s="188"/>
      <c r="CT166" s="188"/>
      <c r="CU166" s="188"/>
      <c r="CV166" s="188"/>
      <c r="CW166" s="188"/>
      <c r="CX166" s="188"/>
      <c r="CY166" s="183" t="s">
        <v>1900</v>
      </c>
      <c r="CZ166" s="183" t="s">
        <v>2455</v>
      </c>
      <c r="DA166" s="188"/>
      <c r="DB166" s="188"/>
      <c r="DC166" s="188"/>
      <c r="DD166" s="188"/>
      <c r="DE166" s="188"/>
      <c r="DF166" s="188"/>
      <c r="DG166" s="188"/>
      <c r="DH166" s="188"/>
      <c r="DI166" s="183" t="s">
        <v>2909</v>
      </c>
      <c r="DJ166" s="188"/>
      <c r="DK166" s="188"/>
      <c r="DL166" s="180"/>
    </row>
    <row r="167" spans="44:116" ht="15" hidden="1" customHeight="1">
      <c r="AR167" s="177" t="str">
        <f t="shared" si="6"/>
        <v>Tepatlaxco</v>
      </c>
      <c r="AS167" s="177" t="str">
        <f t="shared" si="7"/>
        <v>30165</v>
      </c>
      <c r="AT167" s="6"/>
      <c r="AU167" s="6"/>
      <c r="AV167" s="177">
        <v>164</v>
      </c>
      <c r="AW167" s="188"/>
      <c r="AX167" s="188"/>
      <c r="AY167" s="188"/>
      <c r="AZ167" s="188"/>
      <c r="BA167" s="188"/>
      <c r="BB167" s="188"/>
      <c r="BC167" s="188"/>
      <c r="BD167" s="188"/>
      <c r="BE167" s="188"/>
      <c r="BF167" s="188"/>
      <c r="BG167" s="188"/>
      <c r="BH167" s="188"/>
      <c r="BI167" s="188"/>
      <c r="BJ167" s="188"/>
      <c r="BK167" s="188"/>
      <c r="BL167" s="188"/>
      <c r="BM167" s="188"/>
      <c r="BN167" s="188"/>
      <c r="BO167" s="188"/>
      <c r="BP167" t="s">
        <v>4275</v>
      </c>
      <c r="BQ167" t="s">
        <v>4845</v>
      </c>
      <c r="BR167" s="188"/>
      <c r="BS167" s="188"/>
      <c r="BT167" s="188"/>
      <c r="BU167" s="188"/>
      <c r="BV167" s="188"/>
      <c r="BW167" s="188"/>
      <c r="BX167" s="188"/>
      <c r="BY167" s="188"/>
      <c r="BZ167" t="s">
        <v>5359</v>
      </c>
      <c r="CA167" s="188"/>
      <c r="CB167" s="188"/>
      <c r="CC167" s="188"/>
      <c r="CD167" s="188"/>
      <c r="CE167" s="188"/>
      <c r="CF167" s="188"/>
      <c r="CG167" s="188"/>
      <c r="CH167" s="188"/>
      <c r="CI167" s="188"/>
      <c r="CJ167" s="188"/>
      <c r="CK167" s="188"/>
      <c r="CL167" s="188"/>
      <c r="CM167" s="188"/>
      <c r="CN167" s="188"/>
      <c r="CO167" s="188"/>
      <c r="CP167" s="188"/>
      <c r="CQ167" s="188"/>
      <c r="CR167" s="188"/>
      <c r="CS167" s="188"/>
      <c r="CT167" s="188"/>
      <c r="CU167" s="188"/>
      <c r="CV167" s="188"/>
      <c r="CW167" s="188"/>
      <c r="CX167" s="188"/>
      <c r="CY167" s="183" t="s">
        <v>1901</v>
      </c>
      <c r="CZ167" s="183" t="s">
        <v>2456</v>
      </c>
      <c r="DA167" s="188"/>
      <c r="DB167" s="188"/>
      <c r="DC167" s="188"/>
      <c r="DD167" s="188"/>
      <c r="DE167" s="188"/>
      <c r="DF167" s="188"/>
      <c r="DG167" s="188"/>
      <c r="DH167" s="188"/>
      <c r="DI167" s="183" t="s">
        <v>2910</v>
      </c>
      <c r="DJ167" s="188"/>
      <c r="DK167" s="188"/>
      <c r="DL167" s="180"/>
    </row>
    <row r="168" spans="44:116" ht="15" hidden="1" customHeight="1">
      <c r="AR168" s="177" t="str">
        <f t="shared" si="6"/>
        <v>Tepetlán</v>
      </c>
      <c r="AS168" s="177" t="str">
        <f t="shared" si="7"/>
        <v>30166</v>
      </c>
      <c r="AT168" s="6"/>
      <c r="AU168" s="6"/>
      <c r="AV168" s="177">
        <v>165</v>
      </c>
      <c r="AW168" s="188"/>
      <c r="AX168" s="188"/>
      <c r="AY168" s="188"/>
      <c r="AZ168" s="188"/>
      <c r="BA168" s="188"/>
      <c r="BB168" s="188"/>
      <c r="BC168" s="188"/>
      <c r="BD168" s="188"/>
      <c r="BE168" s="188"/>
      <c r="BF168" s="188"/>
      <c r="BG168" s="188"/>
      <c r="BH168" s="188"/>
      <c r="BI168" s="188"/>
      <c r="BJ168" s="188"/>
      <c r="BK168" s="188"/>
      <c r="BL168" s="188"/>
      <c r="BM168" s="188"/>
      <c r="BN168" s="188"/>
      <c r="BO168" s="188"/>
      <c r="BP168" t="s">
        <v>4276</v>
      </c>
      <c r="BQ168" t="s">
        <v>4846</v>
      </c>
      <c r="BR168" s="188"/>
      <c r="BS168" s="188"/>
      <c r="BT168" s="188"/>
      <c r="BU168" s="188"/>
      <c r="BV168" s="188"/>
      <c r="BW168" s="188"/>
      <c r="BX168" s="188"/>
      <c r="BY168" s="188"/>
      <c r="BZ168" t="s">
        <v>5360</v>
      </c>
      <c r="CA168" s="188"/>
      <c r="CB168" s="188"/>
      <c r="CC168" s="188"/>
      <c r="CD168" s="188"/>
      <c r="CE168" s="188"/>
      <c r="CF168" s="188"/>
      <c r="CG168" s="188"/>
      <c r="CH168" s="188"/>
      <c r="CI168" s="188"/>
      <c r="CJ168" s="188"/>
      <c r="CK168" s="188"/>
      <c r="CL168" s="188"/>
      <c r="CM168" s="188"/>
      <c r="CN168" s="188"/>
      <c r="CO168" s="188"/>
      <c r="CP168" s="188"/>
      <c r="CQ168" s="188"/>
      <c r="CR168" s="188"/>
      <c r="CS168" s="188"/>
      <c r="CT168" s="188"/>
      <c r="CU168" s="188"/>
      <c r="CV168" s="188"/>
      <c r="CW168" s="188"/>
      <c r="CX168" s="188"/>
      <c r="CY168" s="183" t="s">
        <v>1902</v>
      </c>
      <c r="CZ168" s="183" t="s">
        <v>2457</v>
      </c>
      <c r="DA168" s="188"/>
      <c r="DB168" s="188"/>
      <c r="DC168" s="188"/>
      <c r="DD168" s="188"/>
      <c r="DE168" s="188"/>
      <c r="DF168" s="188"/>
      <c r="DG168" s="188"/>
      <c r="DH168" s="188"/>
      <c r="DI168" s="183" t="s">
        <v>2911</v>
      </c>
      <c r="DJ168" s="188"/>
      <c r="DK168" s="188"/>
      <c r="DL168" s="180"/>
    </row>
    <row r="169" spans="44:116" ht="15" hidden="1" customHeight="1">
      <c r="AR169" s="177" t="str">
        <f t="shared" si="6"/>
        <v>Tepetzintla</v>
      </c>
      <c r="AS169" s="177" t="str">
        <f t="shared" si="7"/>
        <v>30167</v>
      </c>
      <c r="AT169" s="6"/>
      <c r="AU169" s="6"/>
      <c r="AV169" s="177">
        <v>166</v>
      </c>
      <c r="AW169" s="188"/>
      <c r="AX169" s="188"/>
      <c r="AY169" s="188"/>
      <c r="AZ169" s="188"/>
      <c r="BA169" s="188"/>
      <c r="BB169" s="188"/>
      <c r="BC169" s="188"/>
      <c r="BD169" s="188"/>
      <c r="BE169" s="188"/>
      <c r="BF169" s="188"/>
      <c r="BG169" s="188"/>
      <c r="BH169" s="188"/>
      <c r="BI169" s="188"/>
      <c r="BJ169" s="188"/>
      <c r="BK169" s="188"/>
      <c r="BL169" s="188"/>
      <c r="BM169" s="188"/>
      <c r="BN169" s="188"/>
      <c r="BO169" s="188"/>
      <c r="BP169" t="s">
        <v>4277</v>
      </c>
      <c r="BQ169" t="s">
        <v>4847</v>
      </c>
      <c r="BR169" s="188"/>
      <c r="BS169" s="188"/>
      <c r="BT169" s="188"/>
      <c r="BU169" s="188"/>
      <c r="BV169" s="188"/>
      <c r="BW169" s="188"/>
      <c r="BX169" s="188"/>
      <c r="BY169" s="188"/>
      <c r="BZ169" t="s">
        <v>5361</v>
      </c>
      <c r="CA169" s="188"/>
      <c r="CB169" s="188"/>
      <c r="CC169" s="188"/>
      <c r="CD169" s="188"/>
      <c r="CE169" s="188"/>
      <c r="CF169" s="188"/>
      <c r="CG169" s="188"/>
      <c r="CH169" s="188"/>
      <c r="CI169" s="188"/>
      <c r="CJ169" s="188"/>
      <c r="CK169" s="188"/>
      <c r="CL169" s="188"/>
      <c r="CM169" s="188"/>
      <c r="CN169" s="188"/>
      <c r="CO169" s="188"/>
      <c r="CP169" s="188"/>
      <c r="CQ169" s="188"/>
      <c r="CR169" s="188"/>
      <c r="CS169" s="188"/>
      <c r="CT169" s="188"/>
      <c r="CU169" s="188"/>
      <c r="CV169" s="188"/>
      <c r="CW169" s="188"/>
      <c r="CX169" s="188"/>
      <c r="CY169" s="183" t="s">
        <v>1903</v>
      </c>
      <c r="CZ169" s="183" t="s">
        <v>2458</v>
      </c>
      <c r="DA169" s="188"/>
      <c r="DB169" s="188"/>
      <c r="DC169" s="188"/>
      <c r="DD169" s="188"/>
      <c r="DE169" s="188"/>
      <c r="DF169" s="188"/>
      <c r="DG169" s="188"/>
      <c r="DH169" s="188"/>
      <c r="DI169" s="183" t="s">
        <v>2912</v>
      </c>
      <c r="DJ169" s="188"/>
      <c r="DK169" s="188"/>
      <c r="DL169" s="180"/>
    </row>
    <row r="170" spans="44:116" ht="15" hidden="1" customHeight="1">
      <c r="AR170" s="177" t="str">
        <f t="shared" si="6"/>
        <v>Tequila</v>
      </c>
      <c r="AS170" s="177" t="str">
        <f t="shared" si="7"/>
        <v>30168</v>
      </c>
      <c r="AT170" s="6"/>
      <c r="AU170" s="6"/>
      <c r="AV170" s="177">
        <v>167</v>
      </c>
      <c r="AW170" s="188"/>
      <c r="AX170" s="188"/>
      <c r="AY170" s="188"/>
      <c r="AZ170" s="188"/>
      <c r="BA170" s="188"/>
      <c r="BB170" s="188"/>
      <c r="BC170" s="188"/>
      <c r="BD170" s="188"/>
      <c r="BE170" s="188"/>
      <c r="BF170" s="188"/>
      <c r="BG170" s="188"/>
      <c r="BH170" s="188"/>
      <c r="BI170" s="188"/>
      <c r="BJ170" s="188"/>
      <c r="BK170" s="188"/>
      <c r="BL170" s="188"/>
      <c r="BM170" s="188"/>
      <c r="BN170" s="188"/>
      <c r="BO170" s="188"/>
      <c r="BP170" t="s">
        <v>4278</v>
      </c>
      <c r="BQ170" t="s">
        <v>4848</v>
      </c>
      <c r="BR170" s="188"/>
      <c r="BS170" s="188"/>
      <c r="BT170" s="188"/>
      <c r="BU170" s="188"/>
      <c r="BV170" s="188"/>
      <c r="BW170" s="188"/>
      <c r="BX170" s="188"/>
      <c r="BY170" s="188"/>
      <c r="BZ170" t="s">
        <v>5362</v>
      </c>
      <c r="CA170" s="188"/>
      <c r="CB170" s="188"/>
      <c r="CC170" s="188"/>
      <c r="CD170" s="188"/>
      <c r="CE170" s="188"/>
      <c r="CF170" s="188"/>
      <c r="CG170" s="188"/>
      <c r="CH170" s="188"/>
      <c r="CI170" s="188"/>
      <c r="CJ170" s="188"/>
      <c r="CK170" s="188"/>
      <c r="CL170" s="188"/>
      <c r="CM170" s="188"/>
      <c r="CN170" s="188"/>
      <c r="CO170" s="188"/>
      <c r="CP170" s="188"/>
      <c r="CQ170" s="188"/>
      <c r="CR170" s="188"/>
      <c r="CS170" s="188"/>
      <c r="CT170" s="188"/>
      <c r="CU170" s="188"/>
      <c r="CV170" s="188"/>
      <c r="CW170" s="188"/>
      <c r="CX170" s="188"/>
      <c r="CY170" s="183" t="s">
        <v>1904</v>
      </c>
      <c r="CZ170" s="183" t="s">
        <v>2459</v>
      </c>
      <c r="DA170" s="188"/>
      <c r="DB170" s="188"/>
      <c r="DC170" s="188"/>
      <c r="DD170" s="188"/>
      <c r="DE170" s="188"/>
      <c r="DF170" s="188"/>
      <c r="DG170" s="188"/>
      <c r="DH170" s="188"/>
      <c r="DI170" s="183" t="s">
        <v>2459</v>
      </c>
      <c r="DJ170" s="188"/>
      <c r="DK170" s="188"/>
      <c r="DL170" s="180"/>
    </row>
    <row r="171" spans="44:116" ht="15" hidden="1" customHeight="1">
      <c r="AR171" s="177" t="str">
        <f t="shared" si="6"/>
        <v>José Azueta</v>
      </c>
      <c r="AS171" s="177" t="str">
        <f t="shared" si="7"/>
        <v>30169</v>
      </c>
      <c r="AT171" s="6"/>
      <c r="AU171" s="6"/>
      <c r="AV171" s="177">
        <v>168</v>
      </c>
      <c r="AW171" s="188"/>
      <c r="AX171" s="188"/>
      <c r="AY171" s="188"/>
      <c r="AZ171" s="188"/>
      <c r="BA171" s="188"/>
      <c r="BB171" s="188"/>
      <c r="BC171" s="188"/>
      <c r="BD171" s="188"/>
      <c r="BE171" s="188"/>
      <c r="BF171" s="188"/>
      <c r="BG171" s="188"/>
      <c r="BH171" s="188"/>
      <c r="BI171" s="188"/>
      <c r="BJ171" s="188"/>
      <c r="BK171" s="188"/>
      <c r="BL171" s="188"/>
      <c r="BM171" s="188"/>
      <c r="BN171" s="188"/>
      <c r="BO171" s="188"/>
      <c r="BP171" t="s">
        <v>4279</v>
      </c>
      <c r="BQ171" t="s">
        <v>4849</v>
      </c>
      <c r="BR171" s="188"/>
      <c r="BS171" s="188"/>
      <c r="BT171" s="188"/>
      <c r="BU171" s="188"/>
      <c r="BV171" s="188"/>
      <c r="BW171" s="188"/>
      <c r="BX171" s="188"/>
      <c r="BY171" s="188"/>
      <c r="BZ171" t="s">
        <v>5363</v>
      </c>
      <c r="CA171" s="188"/>
      <c r="CB171" s="188"/>
      <c r="CC171" s="188"/>
      <c r="CD171" s="188"/>
      <c r="CE171" s="188"/>
      <c r="CF171" s="188"/>
      <c r="CG171" s="188"/>
      <c r="CH171" s="188"/>
      <c r="CI171" s="188"/>
      <c r="CJ171" s="188"/>
      <c r="CK171" s="188"/>
      <c r="CL171" s="188"/>
      <c r="CM171" s="188"/>
      <c r="CN171" s="188"/>
      <c r="CO171" s="188"/>
      <c r="CP171" s="188"/>
      <c r="CQ171" s="188"/>
      <c r="CR171" s="188"/>
      <c r="CS171" s="188"/>
      <c r="CT171" s="188"/>
      <c r="CU171" s="188"/>
      <c r="CV171" s="188"/>
      <c r="CW171" s="188"/>
      <c r="CX171" s="188"/>
      <c r="CY171" s="183" t="s">
        <v>1905</v>
      </c>
      <c r="CZ171" s="183" t="s">
        <v>2460</v>
      </c>
      <c r="DA171" s="188"/>
      <c r="DB171" s="188"/>
      <c r="DC171" s="188"/>
      <c r="DD171" s="188"/>
      <c r="DE171" s="188"/>
      <c r="DF171" s="188"/>
      <c r="DG171" s="188"/>
      <c r="DH171" s="188"/>
      <c r="DI171" s="183" t="s">
        <v>1391</v>
      </c>
      <c r="DJ171" s="188"/>
      <c r="DK171" s="188"/>
      <c r="DL171" s="180"/>
    </row>
    <row r="172" spans="44:116" ht="15" hidden="1" customHeight="1">
      <c r="AR172" s="177" t="str">
        <f t="shared" si="6"/>
        <v>Texcatepec</v>
      </c>
      <c r="AS172" s="177" t="str">
        <f t="shared" si="7"/>
        <v>30170</v>
      </c>
      <c r="AT172" s="6"/>
      <c r="AU172" s="6"/>
      <c r="AV172" s="177">
        <v>169</v>
      </c>
      <c r="AW172" s="188"/>
      <c r="AX172" s="188"/>
      <c r="AY172" s="188"/>
      <c r="AZ172" s="188"/>
      <c r="BA172" s="188"/>
      <c r="BB172" s="188"/>
      <c r="BC172" s="188"/>
      <c r="BD172" s="188"/>
      <c r="BE172" s="188"/>
      <c r="BF172" s="188"/>
      <c r="BG172" s="188"/>
      <c r="BH172" s="188"/>
      <c r="BI172" s="188"/>
      <c r="BJ172" s="188"/>
      <c r="BK172" s="188"/>
      <c r="BL172" s="188"/>
      <c r="BM172" s="188"/>
      <c r="BN172" s="188"/>
      <c r="BO172" s="188"/>
      <c r="BP172" t="s">
        <v>4280</v>
      </c>
      <c r="BQ172" t="s">
        <v>4850</v>
      </c>
      <c r="BR172" s="188"/>
      <c r="BS172" s="188"/>
      <c r="BT172" s="188"/>
      <c r="BU172" s="188"/>
      <c r="BV172" s="188"/>
      <c r="BW172" s="188"/>
      <c r="BX172" s="188"/>
      <c r="BY172" s="188"/>
      <c r="BZ172" t="s">
        <v>5364</v>
      </c>
      <c r="CA172" s="188"/>
      <c r="CB172" s="188"/>
      <c r="CC172" s="188"/>
      <c r="CD172" s="188"/>
      <c r="CE172" s="188"/>
      <c r="CF172" s="188"/>
      <c r="CG172" s="188"/>
      <c r="CH172" s="188"/>
      <c r="CI172" s="188"/>
      <c r="CJ172" s="188"/>
      <c r="CK172" s="188"/>
      <c r="CL172" s="188"/>
      <c r="CM172" s="188"/>
      <c r="CN172" s="188"/>
      <c r="CO172" s="188"/>
      <c r="CP172" s="188"/>
      <c r="CQ172" s="188"/>
      <c r="CR172" s="188"/>
      <c r="CS172" s="188"/>
      <c r="CT172" s="188"/>
      <c r="CU172" s="188"/>
      <c r="CV172" s="188"/>
      <c r="CW172" s="188"/>
      <c r="CX172" s="188"/>
      <c r="CY172" s="183" t="s">
        <v>1906</v>
      </c>
      <c r="CZ172" s="183" t="s">
        <v>2461</v>
      </c>
      <c r="DA172" s="188"/>
      <c r="DB172" s="188"/>
      <c r="DC172" s="188"/>
      <c r="DD172" s="188"/>
      <c r="DE172" s="188"/>
      <c r="DF172" s="188"/>
      <c r="DG172" s="188"/>
      <c r="DH172" s="188"/>
      <c r="DI172" s="183" t="s">
        <v>2913</v>
      </c>
      <c r="DJ172" s="188"/>
      <c r="DK172" s="188"/>
      <c r="DL172" s="180"/>
    </row>
    <row r="173" spans="44:116" ht="15" hidden="1" customHeight="1">
      <c r="AR173" s="177" t="str">
        <f t="shared" si="6"/>
        <v>Texhuacán</v>
      </c>
      <c r="AS173" s="177" t="str">
        <f t="shared" si="7"/>
        <v>30171</v>
      </c>
      <c r="AT173" s="6"/>
      <c r="AU173" s="6"/>
      <c r="AV173" s="177">
        <v>170</v>
      </c>
      <c r="AW173" s="188"/>
      <c r="AX173" s="188"/>
      <c r="AY173" s="188"/>
      <c r="AZ173" s="188"/>
      <c r="BA173" s="188"/>
      <c r="BB173" s="188"/>
      <c r="BC173" s="188"/>
      <c r="BD173" s="188"/>
      <c r="BE173" s="188"/>
      <c r="BF173" s="188"/>
      <c r="BG173" s="188"/>
      <c r="BH173" s="188"/>
      <c r="BI173" s="188"/>
      <c r="BJ173" s="188"/>
      <c r="BK173" s="188"/>
      <c r="BL173" s="188"/>
      <c r="BM173" s="188"/>
      <c r="BN173" s="188"/>
      <c r="BO173" s="188"/>
      <c r="BP173" t="s">
        <v>4281</v>
      </c>
      <c r="BQ173" t="s">
        <v>4851</v>
      </c>
      <c r="BR173" s="188"/>
      <c r="BS173" s="188"/>
      <c r="BT173" s="188"/>
      <c r="BU173" s="188"/>
      <c r="BV173" s="188"/>
      <c r="BW173" s="188"/>
      <c r="BX173" s="188"/>
      <c r="BY173" s="188"/>
      <c r="BZ173" t="s">
        <v>5365</v>
      </c>
      <c r="CA173" s="188"/>
      <c r="CB173" s="188"/>
      <c r="CC173" s="188"/>
      <c r="CD173" s="188"/>
      <c r="CE173" s="188"/>
      <c r="CF173" s="188"/>
      <c r="CG173" s="188"/>
      <c r="CH173" s="188"/>
      <c r="CI173" s="188"/>
      <c r="CJ173" s="188"/>
      <c r="CK173" s="188"/>
      <c r="CL173" s="188"/>
      <c r="CM173" s="188"/>
      <c r="CN173" s="188"/>
      <c r="CO173" s="188"/>
      <c r="CP173" s="188"/>
      <c r="CQ173" s="188"/>
      <c r="CR173" s="188"/>
      <c r="CS173" s="188"/>
      <c r="CT173" s="188"/>
      <c r="CU173" s="188"/>
      <c r="CV173" s="188"/>
      <c r="CW173" s="188"/>
      <c r="CX173" s="188"/>
      <c r="CY173" s="183" t="s">
        <v>1907</v>
      </c>
      <c r="CZ173" s="183" t="s">
        <v>2462</v>
      </c>
      <c r="DA173" s="188"/>
      <c r="DB173" s="188"/>
      <c r="DC173" s="188"/>
      <c r="DD173" s="188"/>
      <c r="DE173" s="188"/>
      <c r="DF173" s="188"/>
      <c r="DG173" s="188"/>
      <c r="DH173" s="188"/>
      <c r="DI173" s="183" t="s">
        <v>2914</v>
      </c>
      <c r="DJ173" s="188"/>
      <c r="DK173" s="188"/>
      <c r="DL173" s="180"/>
    </row>
    <row r="174" spans="44:116" ht="15" hidden="1" customHeight="1">
      <c r="AR174" s="177" t="str">
        <f t="shared" si="6"/>
        <v>Texistepec</v>
      </c>
      <c r="AS174" s="177" t="str">
        <f t="shared" si="7"/>
        <v>30172</v>
      </c>
      <c r="AT174" s="6"/>
      <c r="AU174" s="6"/>
      <c r="AV174" s="177">
        <v>171</v>
      </c>
      <c r="AW174" s="188"/>
      <c r="AX174" s="188"/>
      <c r="AY174" s="188"/>
      <c r="AZ174" s="188"/>
      <c r="BA174" s="188"/>
      <c r="BB174" s="188"/>
      <c r="BC174" s="188"/>
      <c r="BD174" s="188"/>
      <c r="BE174" s="188"/>
      <c r="BF174" s="188"/>
      <c r="BG174" s="188"/>
      <c r="BH174" s="188"/>
      <c r="BI174" s="188"/>
      <c r="BJ174" s="188"/>
      <c r="BK174" s="188"/>
      <c r="BL174" s="188"/>
      <c r="BM174" s="188"/>
      <c r="BN174" s="188"/>
      <c r="BO174" s="188"/>
      <c r="BP174" t="s">
        <v>4282</v>
      </c>
      <c r="BQ174" t="s">
        <v>4852</v>
      </c>
      <c r="BR174" s="188"/>
      <c r="BS174" s="188"/>
      <c r="BT174" s="188"/>
      <c r="BU174" s="188"/>
      <c r="BV174" s="188"/>
      <c r="BW174" s="188"/>
      <c r="BX174" s="188"/>
      <c r="BY174" s="188"/>
      <c r="BZ174" t="s">
        <v>5366</v>
      </c>
      <c r="CA174" s="188"/>
      <c r="CB174" s="188"/>
      <c r="CC174" s="188"/>
      <c r="CD174" s="188"/>
      <c r="CE174" s="188"/>
      <c r="CF174" s="188"/>
      <c r="CG174" s="188"/>
      <c r="CH174" s="188"/>
      <c r="CI174" s="188"/>
      <c r="CJ174" s="188"/>
      <c r="CK174" s="188"/>
      <c r="CL174" s="188"/>
      <c r="CM174" s="188"/>
      <c r="CN174" s="188"/>
      <c r="CO174" s="188"/>
      <c r="CP174" s="188"/>
      <c r="CQ174" s="188"/>
      <c r="CR174" s="188"/>
      <c r="CS174" s="188"/>
      <c r="CT174" s="188"/>
      <c r="CU174" s="188"/>
      <c r="CV174" s="188"/>
      <c r="CW174" s="188"/>
      <c r="CX174" s="188"/>
      <c r="CY174" s="183" t="s">
        <v>1908</v>
      </c>
      <c r="CZ174" s="183" t="s">
        <v>2463</v>
      </c>
      <c r="DA174" s="188"/>
      <c r="DB174" s="188"/>
      <c r="DC174" s="188"/>
      <c r="DD174" s="188"/>
      <c r="DE174" s="188"/>
      <c r="DF174" s="188"/>
      <c r="DG174" s="188"/>
      <c r="DH174" s="188"/>
      <c r="DI174" s="183" t="s">
        <v>2915</v>
      </c>
      <c r="DJ174" s="188"/>
      <c r="DK174" s="188"/>
      <c r="DL174" s="180"/>
    </row>
    <row r="175" spans="44:116" ht="15" hidden="1" customHeight="1">
      <c r="AR175" s="177" t="str">
        <f t="shared" si="6"/>
        <v>Tezonapa</v>
      </c>
      <c r="AS175" s="177" t="str">
        <f t="shared" si="7"/>
        <v>30173</v>
      </c>
      <c r="AT175" s="6"/>
      <c r="AU175" s="6"/>
      <c r="AV175" s="177">
        <v>172</v>
      </c>
      <c r="AW175" s="188"/>
      <c r="AX175" s="188"/>
      <c r="AY175" s="188"/>
      <c r="AZ175" s="188"/>
      <c r="BA175" s="188"/>
      <c r="BB175" s="188"/>
      <c r="BC175" s="188"/>
      <c r="BD175" s="188"/>
      <c r="BE175" s="188"/>
      <c r="BF175" s="188"/>
      <c r="BG175" s="188"/>
      <c r="BH175" s="188"/>
      <c r="BI175" s="188"/>
      <c r="BJ175" s="188"/>
      <c r="BK175" s="188"/>
      <c r="BL175" s="188"/>
      <c r="BM175" s="188"/>
      <c r="BN175" s="188"/>
      <c r="BO175" s="188"/>
      <c r="BP175" t="s">
        <v>4283</v>
      </c>
      <c r="BQ175" t="s">
        <v>4853</v>
      </c>
      <c r="BR175" s="188"/>
      <c r="BS175" s="188"/>
      <c r="BT175" s="188"/>
      <c r="BU175" s="188"/>
      <c r="BV175" s="188"/>
      <c r="BW175" s="188"/>
      <c r="BX175" s="188"/>
      <c r="BY175" s="188"/>
      <c r="BZ175" t="s">
        <v>5367</v>
      </c>
      <c r="CA175" s="188"/>
      <c r="CB175" s="188"/>
      <c r="CC175" s="188"/>
      <c r="CD175" s="188"/>
      <c r="CE175" s="188"/>
      <c r="CF175" s="188"/>
      <c r="CG175" s="188"/>
      <c r="CH175" s="188"/>
      <c r="CI175" s="188"/>
      <c r="CJ175" s="188"/>
      <c r="CK175" s="188"/>
      <c r="CL175" s="188"/>
      <c r="CM175" s="188"/>
      <c r="CN175" s="188"/>
      <c r="CO175" s="188"/>
      <c r="CP175" s="188"/>
      <c r="CQ175" s="188"/>
      <c r="CR175" s="188"/>
      <c r="CS175" s="188"/>
      <c r="CT175" s="188"/>
      <c r="CU175" s="188"/>
      <c r="CV175" s="188"/>
      <c r="CW175" s="188"/>
      <c r="CX175" s="188"/>
      <c r="CY175" s="183" t="s">
        <v>1909</v>
      </c>
      <c r="CZ175" s="183" t="s">
        <v>2464</v>
      </c>
      <c r="DA175" s="188"/>
      <c r="DB175" s="188"/>
      <c r="DC175" s="188"/>
      <c r="DD175" s="188"/>
      <c r="DE175" s="188"/>
      <c r="DF175" s="188"/>
      <c r="DG175" s="188"/>
      <c r="DH175" s="188"/>
      <c r="DI175" s="183" t="s">
        <v>2916</v>
      </c>
      <c r="DJ175" s="188"/>
      <c r="DK175" s="188"/>
      <c r="DL175" s="180"/>
    </row>
    <row r="176" spans="44:116" ht="15" hidden="1" customHeight="1">
      <c r="AR176" s="177" t="str">
        <f t="shared" si="6"/>
        <v>Tierra Blanca</v>
      </c>
      <c r="AS176" s="177" t="str">
        <f t="shared" si="7"/>
        <v>30174</v>
      </c>
      <c r="AT176" s="6"/>
      <c r="AU176" s="6"/>
      <c r="AV176" s="177">
        <v>173</v>
      </c>
      <c r="AW176" s="188"/>
      <c r="AX176" s="188"/>
      <c r="AY176" s="188"/>
      <c r="AZ176" s="188"/>
      <c r="BA176" s="188"/>
      <c r="BB176" s="188"/>
      <c r="BC176" s="188"/>
      <c r="BD176" s="188"/>
      <c r="BE176" s="188"/>
      <c r="BF176" s="188"/>
      <c r="BG176" s="188"/>
      <c r="BH176" s="188"/>
      <c r="BI176" s="188"/>
      <c r="BJ176" s="188"/>
      <c r="BK176" s="188"/>
      <c r="BL176" s="188"/>
      <c r="BM176" s="188"/>
      <c r="BN176" s="188"/>
      <c r="BO176" s="188"/>
      <c r="BP176" t="s">
        <v>4284</v>
      </c>
      <c r="BQ176" t="s">
        <v>4854</v>
      </c>
      <c r="BR176" s="188"/>
      <c r="BS176" s="188"/>
      <c r="BT176" s="188"/>
      <c r="BU176" s="188"/>
      <c r="BV176" s="188"/>
      <c r="BW176" s="188"/>
      <c r="BX176" s="188"/>
      <c r="BY176" s="188"/>
      <c r="BZ176" t="s">
        <v>5368</v>
      </c>
      <c r="CA176" s="188"/>
      <c r="CB176" s="188"/>
      <c r="CC176" s="188"/>
      <c r="CD176" s="188"/>
      <c r="CE176" s="188"/>
      <c r="CF176" s="188"/>
      <c r="CG176" s="188"/>
      <c r="CH176" s="188"/>
      <c r="CI176" s="188"/>
      <c r="CJ176" s="188"/>
      <c r="CK176" s="188"/>
      <c r="CL176" s="188"/>
      <c r="CM176" s="188"/>
      <c r="CN176" s="188"/>
      <c r="CO176" s="188"/>
      <c r="CP176" s="188"/>
      <c r="CQ176" s="188"/>
      <c r="CR176" s="188"/>
      <c r="CS176" s="188"/>
      <c r="CT176" s="188"/>
      <c r="CU176" s="188"/>
      <c r="CV176" s="188"/>
      <c r="CW176" s="188"/>
      <c r="CX176" s="188"/>
      <c r="CY176" s="183" t="s">
        <v>1910</v>
      </c>
      <c r="CZ176" s="183" t="s">
        <v>2465</v>
      </c>
      <c r="DA176" s="188"/>
      <c r="DB176" s="188"/>
      <c r="DC176" s="188"/>
      <c r="DD176" s="188"/>
      <c r="DE176" s="188"/>
      <c r="DF176" s="188"/>
      <c r="DG176" s="188"/>
      <c r="DH176" s="188"/>
      <c r="DI176" s="183" t="s">
        <v>2917</v>
      </c>
      <c r="DJ176" s="188"/>
      <c r="DK176" s="188"/>
      <c r="DL176" s="180"/>
    </row>
    <row r="177" spans="44:116" ht="15" hidden="1" customHeight="1">
      <c r="AR177" s="177" t="str">
        <f t="shared" si="6"/>
        <v>Tihuatlán</v>
      </c>
      <c r="AS177" s="177" t="str">
        <f t="shared" si="7"/>
        <v>30175</v>
      </c>
      <c r="AT177" s="6"/>
      <c r="AU177" s="6"/>
      <c r="AV177" s="177">
        <v>174</v>
      </c>
      <c r="AW177" s="188"/>
      <c r="AX177" s="188"/>
      <c r="AY177" s="188"/>
      <c r="AZ177" s="188"/>
      <c r="BA177" s="188"/>
      <c r="BB177" s="188"/>
      <c r="BC177" s="188"/>
      <c r="BD177" s="188"/>
      <c r="BE177" s="188"/>
      <c r="BF177" s="188"/>
      <c r="BG177" s="188"/>
      <c r="BH177" s="188"/>
      <c r="BI177" s="188"/>
      <c r="BJ177" s="188"/>
      <c r="BK177" s="188"/>
      <c r="BL177" s="188"/>
      <c r="BM177" s="188"/>
      <c r="BN177" s="188"/>
      <c r="BO177" s="188"/>
      <c r="BP177" t="s">
        <v>4285</v>
      </c>
      <c r="BQ177" t="s">
        <v>4855</v>
      </c>
      <c r="BR177" s="188"/>
      <c r="BS177" s="188"/>
      <c r="BT177" s="188"/>
      <c r="BU177" s="188"/>
      <c r="BV177" s="188"/>
      <c r="BW177" s="188"/>
      <c r="BX177" s="188"/>
      <c r="BY177" s="188"/>
      <c r="BZ177" t="s">
        <v>5369</v>
      </c>
      <c r="CA177" s="188"/>
      <c r="CB177" s="188"/>
      <c r="CC177" s="188"/>
      <c r="CD177" s="188"/>
      <c r="CE177" s="188"/>
      <c r="CF177" s="188"/>
      <c r="CG177" s="188"/>
      <c r="CH177" s="188"/>
      <c r="CI177" s="188"/>
      <c r="CJ177" s="188"/>
      <c r="CK177" s="188"/>
      <c r="CL177" s="188"/>
      <c r="CM177" s="188"/>
      <c r="CN177" s="188"/>
      <c r="CO177" s="188"/>
      <c r="CP177" s="188"/>
      <c r="CQ177" s="188"/>
      <c r="CR177" s="188"/>
      <c r="CS177" s="188"/>
      <c r="CT177" s="188"/>
      <c r="CU177" s="188"/>
      <c r="CV177" s="188"/>
      <c r="CW177" s="188"/>
      <c r="CX177" s="188"/>
      <c r="CY177" s="183" t="s">
        <v>1911</v>
      </c>
      <c r="CZ177" s="183" t="s">
        <v>2466</v>
      </c>
      <c r="DA177" s="188"/>
      <c r="DB177" s="188"/>
      <c r="DC177" s="188"/>
      <c r="DD177" s="188"/>
      <c r="DE177" s="188"/>
      <c r="DF177" s="188"/>
      <c r="DG177" s="188"/>
      <c r="DH177" s="188"/>
      <c r="DI177" s="183" t="s">
        <v>1134</v>
      </c>
      <c r="DJ177" s="188"/>
      <c r="DK177" s="188"/>
      <c r="DL177" s="180"/>
    </row>
    <row r="178" spans="44:116" ht="15" hidden="1" customHeight="1">
      <c r="AR178" s="177" t="str">
        <f t="shared" si="6"/>
        <v>Tlacojalpan</v>
      </c>
      <c r="AS178" s="177" t="str">
        <f t="shared" si="7"/>
        <v>30176</v>
      </c>
      <c r="AT178" s="6"/>
      <c r="AU178" s="6"/>
      <c r="AV178" s="177">
        <v>175</v>
      </c>
      <c r="AW178" s="188"/>
      <c r="AX178" s="188"/>
      <c r="AY178" s="188"/>
      <c r="AZ178" s="188"/>
      <c r="BA178" s="188"/>
      <c r="BB178" s="188"/>
      <c r="BC178" s="188"/>
      <c r="BD178" s="188"/>
      <c r="BE178" s="188"/>
      <c r="BF178" s="188"/>
      <c r="BG178" s="188"/>
      <c r="BH178" s="188"/>
      <c r="BI178" s="188"/>
      <c r="BJ178" s="188"/>
      <c r="BK178" s="188"/>
      <c r="BL178" s="188"/>
      <c r="BM178" s="188"/>
      <c r="BN178" s="188"/>
      <c r="BO178" s="188"/>
      <c r="BP178" t="s">
        <v>4286</v>
      </c>
      <c r="BQ178" t="s">
        <v>4856</v>
      </c>
      <c r="BR178" s="188"/>
      <c r="BS178" s="188"/>
      <c r="BT178" s="188"/>
      <c r="BU178" s="188"/>
      <c r="BV178" s="188"/>
      <c r="BW178" s="188"/>
      <c r="BX178" s="188"/>
      <c r="BY178" s="188"/>
      <c r="BZ178" t="s">
        <v>5370</v>
      </c>
      <c r="CA178" s="188"/>
      <c r="CB178" s="188"/>
      <c r="CC178" s="188"/>
      <c r="CD178" s="188"/>
      <c r="CE178" s="188"/>
      <c r="CF178" s="188"/>
      <c r="CG178" s="188"/>
      <c r="CH178" s="188"/>
      <c r="CI178" s="188"/>
      <c r="CJ178" s="188"/>
      <c r="CK178" s="188"/>
      <c r="CL178" s="188"/>
      <c r="CM178" s="188"/>
      <c r="CN178" s="188"/>
      <c r="CO178" s="188"/>
      <c r="CP178" s="188"/>
      <c r="CQ178" s="188"/>
      <c r="CR178" s="188"/>
      <c r="CS178" s="188"/>
      <c r="CT178" s="188"/>
      <c r="CU178" s="188"/>
      <c r="CV178" s="188"/>
      <c r="CW178" s="188"/>
      <c r="CX178" s="188"/>
      <c r="CY178" s="183" t="s">
        <v>1912</v>
      </c>
      <c r="CZ178" s="183" t="s">
        <v>2467</v>
      </c>
      <c r="DA178" s="188"/>
      <c r="DB178" s="188"/>
      <c r="DC178" s="188"/>
      <c r="DD178" s="188"/>
      <c r="DE178" s="188"/>
      <c r="DF178" s="188"/>
      <c r="DG178" s="188"/>
      <c r="DH178" s="188"/>
      <c r="DI178" s="183" t="s">
        <v>2918</v>
      </c>
      <c r="DJ178" s="188"/>
      <c r="DK178" s="188"/>
      <c r="DL178" s="180"/>
    </row>
    <row r="179" spans="44:116" ht="15" hidden="1" customHeight="1">
      <c r="AR179" s="177" t="str">
        <f t="shared" si="6"/>
        <v>Tlacolulan</v>
      </c>
      <c r="AS179" s="177" t="str">
        <f t="shared" si="7"/>
        <v>30177</v>
      </c>
      <c r="AT179" s="6"/>
      <c r="AU179" s="6"/>
      <c r="AV179" s="177">
        <v>176</v>
      </c>
      <c r="AW179" s="188"/>
      <c r="AX179" s="188"/>
      <c r="AY179" s="188"/>
      <c r="AZ179" s="188"/>
      <c r="BA179" s="188"/>
      <c r="BB179" s="188"/>
      <c r="BC179" s="188"/>
      <c r="BD179" s="188"/>
      <c r="BE179" s="188"/>
      <c r="BF179" s="188"/>
      <c r="BG179" s="188"/>
      <c r="BH179" s="188"/>
      <c r="BI179" s="188"/>
      <c r="BJ179" s="188"/>
      <c r="BK179" s="188"/>
      <c r="BL179" s="188"/>
      <c r="BM179" s="188"/>
      <c r="BN179" s="188"/>
      <c r="BO179" s="188"/>
      <c r="BP179" t="s">
        <v>4287</v>
      </c>
      <c r="BQ179" t="s">
        <v>4857</v>
      </c>
      <c r="BR179" s="188"/>
      <c r="BS179" s="188"/>
      <c r="BT179" s="188"/>
      <c r="BU179" s="188"/>
      <c r="BV179" s="188"/>
      <c r="BW179" s="188"/>
      <c r="BX179" s="188"/>
      <c r="BY179" s="188"/>
      <c r="BZ179" t="s">
        <v>5371</v>
      </c>
      <c r="CA179" s="188"/>
      <c r="CB179" s="188"/>
      <c r="CC179" s="188"/>
      <c r="CD179" s="188"/>
      <c r="CE179" s="188"/>
      <c r="CF179" s="188"/>
      <c r="CG179" s="188"/>
      <c r="CH179" s="188"/>
      <c r="CI179" s="188"/>
      <c r="CJ179" s="188"/>
      <c r="CK179" s="188"/>
      <c r="CL179" s="188"/>
      <c r="CM179" s="188"/>
      <c r="CN179" s="188"/>
      <c r="CO179" s="188"/>
      <c r="CP179" s="188"/>
      <c r="CQ179" s="188"/>
      <c r="CR179" s="188"/>
      <c r="CS179" s="188"/>
      <c r="CT179" s="188"/>
      <c r="CU179" s="188"/>
      <c r="CV179" s="188"/>
      <c r="CW179" s="188"/>
      <c r="CX179" s="188"/>
      <c r="CY179" s="183" t="s">
        <v>1913</v>
      </c>
      <c r="CZ179" s="183" t="s">
        <v>2468</v>
      </c>
      <c r="DA179" s="188"/>
      <c r="DB179" s="188"/>
      <c r="DC179" s="188"/>
      <c r="DD179" s="188"/>
      <c r="DE179" s="188"/>
      <c r="DF179" s="188"/>
      <c r="DG179" s="188"/>
      <c r="DH179" s="188"/>
      <c r="DI179" s="183" t="s">
        <v>2919</v>
      </c>
      <c r="DJ179" s="188"/>
      <c r="DK179" s="188"/>
      <c r="DL179" s="180"/>
    </row>
    <row r="180" spans="44:116" ht="15" hidden="1" customHeight="1">
      <c r="AR180" s="177" t="str">
        <f t="shared" si="6"/>
        <v>Tlacotalpan</v>
      </c>
      <c r="AS180" s="177" t="str">
        <f t="shared" si="7"/>
        <v>30178</v>
      </c>
      <c r="AT180" s="6"/>
      <c r="AU180" s="6"/>
      <c r="AV180" s="177">
        <v>177</v>
      </c>
      <c r="AW180" s="188"/>
      <c r="AX180" s="188"/>
      <c r="AY180" s="188"/>
      <c r="AZ180" s="188"/>
      <c r="BA180" s="188"/>
      <c r="BB180" s="188"/>
      <c r="BC180" s="188"/>
      <c r="BD180" s="188"/>
      <c r="BE180" s="188"/>
      <c r="BF180" s="188"/>
      <c r="BG180" s="188"/>
      <c r="BH180" s="188"/>
      <c r="BI180" s="188"/>
      <c r="BJ180" s="188"/>
      <c r="BK180" s="188"/>
      <c r="BL180" s="188"/>
      <c r="BM180" s="188"/>
      <c r="BN180" s="188"/>
      <c r="BO180" s="188"/>
      <c r="BP180" t="s">
        <v>4288</v>
      </c>
      <c r="BQ180" t="s">
        <v>4858</v>
      </c>
      <c r="BR180" s="188"/>
      <c r="BS180" s="188"/>
      <c r="BT180" s="188"/>
      <c r="BU180" s="188"/>
      <c r="BV180" s="188"/>
      <c r="BW180" s="188"/>
      <c r="BX180" s="188"/>
      <c r="BY180" s="188"/>
      <c r="BZ180" t="s">
        <v>5372</v>
      </c>
      <c r="CA180" s="188"/>
      <c r="CB180" s="188"/>
      <c r="CC180" s="188"/>
      <c r="CD180" s="188"/>
      <c r="CE180" s="188"/>
      <c r="CF180" s="188"/>
      <c r="CG180" s="188"/>
      <c r="CH180" s="188"/>
      <c r="CI180" s="188"/>
      <c r="CJ180" s="188"/>
      <c r="CK180" s="188"/>
      <c r="CL180" s="188"/>
      <c r="CM180" s="188"/>
      <c r="CN180" s="188"/>
      <c r="CO180" s="188"/>
      <c r="CP180" s="188"/>
      <c r="CQ180" s="188"/>
      <c r="CR180" s="188"/>
      <c r="CS180" s="188"/>
      <c r="CT180" s="188"/>
      <c r="CU180" s="188"/>
      <c r="CV180" s="188"/>
      <c r="CW180" s="188"/>
      <c r="CX180" s="188"/>
      <c r="CY180" s="183" t="s">
        <v>1914</v>
      </c>
      <c r="CZ180" s="183" t="s">
        <v>2469</v>
      </c>
      <c r="DA180" s="188"/>
      <c r="DB180" s="188"/>
      <c r="DC180" s="188"/>
      <c r="DD180" s="188"/>
      <c r="DE180" s="188"/>
      <c r="DF180" s="188"/>
      <c r="DG180" s="188"/>
      <c r="DH180" s="188"/>
      <c r="DI180" s="183" t="s">
        <v>2920</v>
      </c>
      <c r="DJ180" s="188"/>
      <c r="DK180" s="188"/>
      <c r="DL180" s="180"/>
    </row>
    <row r="181" spans="44:116" ht="15" hidden="1" customHeight="1">
      <c r="AR181" s="177" t="str">
        <f t="shared" si="6"/>
        <v>Tlacotepec de Mejía</v>
      </c>
      <c r="AS181" s="177" t="str">
        <f t="shared" si="7"/>
        <v>30179</v>
      </c>
      <c r="AT181" s="6"/>
      <c r="AU181" s="6"/>
      <c r="AV181" s="177">
        <v>178</v>
      </c>
      <c r="AW181" s="188"/>
      <c r="AX181" s="188"/>
      <c r="AY181" s="188"/>
      <c r="AZ181" s="188"/>
      <c r="BA181" s="188"/>
      <c r="BB181" s="188"/>
      <c r="BC181" s="188"/>
      <c r="BD181" s="188"/>
      <c r="BE181" s="188"/>
      <c r="BF181" s="188"/>
      <c r="BG181" s="188"/>
      <c r="BH181" s="188"/>
      <c r="BI181" s="188"/>
      <c r="BJ181" s="188"/>
      <c r="BK181" s="188"/>
      <c r="BL181" s="188"/>
      <c r="BM181" s="188"/>
      <c r="BN181" s="188"/>
      <c r="BO181" s="188"/>
      <c r="BP181" t="s">
        <v>4289</v>
      </c>
      <c r="BQ181" t="s">
        <v>4859</v>
      </c>
      <c r="BR181" s="188"/>
      <c r="BS181" s="188"/>
      <c r="BT181" s="188"/>
      <c r="BU181" s="188"/>
      <c r="BV181" s="188"/>
      <c r="BW181" s="188"/>
      <c r="BX181" s="188"/>
      <c r="BY181" s="188"/>
      <c r="BZ181" t="s">
        <v>5373</v>
      </c>
      <c r="CA181" s="188"/>
      <c r="CB181" s="188"/>
      <c r="CC181" s="188"/>
      <c r="CD181" s="188"/>
      <c r="CE181" s="188"/>
      <c r="CF181" s="188"/>
      <c r="CG181" s="188"/>
      <c r="CH181" s="188"/>
      <c r="CI181" s="188"/>
      <c r="CJ181" s="188"/>
      <c r="CK181" s="188"/>
      <c r="CL181" s="188"/>
      <c r="CM181" s="188"/>
      <c r="CN181" s="188"/>
      <c r="CO181" s="188"/>
      <c r="CP181" s="188"/>
      <c r="CQ181" s="188"/>
      <c r="CR181" s="188"/>
      <c r="CS181" s="188"/>
      <c r="CT181" s="188"/>
      <c r="CU181" s="188"/>
      <c r="CV181" s="188"/>
      <c r="CW181" s="188"/>
      <c r="CX181" s="188"/>
      <c r="CY181" s="183" t="s">
        <v>1915</v>
      </c>
      <c r="CZ181" s="183" t="s">
        <v>2470</v>
      </c>
      <c r="DA181" s="188"/>
      <c r="DB181" s="188"/>
      <c r="DC181" s="188"/>
      <c r="DD181" s="188"/>
      <c r="DE181" s="188"/>
      <c r="DF181" s="188"/>
      <c r="DG181" s="188"/>
      <c r="DH181" s="188"/>
      <c r="DI181" s="183" t="s">
        <v>2921</v>
      </c>
      <c r="DJ181" s="188"/>
      <c r="DK181" s="188"/>
      <c r="DL181" s="180"/>
    </row>
    <row r="182" spans="44:116" ht="15" hidden="1" customHeight="1">
      <c r="AR182" s="177" t="str">
        <f t="shared" si="6"/>
        <v>Tlachichilco</v>
      </c>
      <c r="AS182" s="177" t="str">
        <f t="shared" si="7"/>
        <v>30180</v>
      </c>
      <c r="AT182" s="6"/>
      <c r="AU182" s="6"/>
      <c r="AV182" s="177">
        <v>179</v>
      </c>
      <c r="AW182" s="188"/>
      <c r="AX182" s="188"/>
      <c r="AY182" s="188"/>
      <c r="AZ182" s="188"/>
      <c r="BA182" s="188"/>
      <c r="BB182" s="188"/>
      <c r="BC182" s="188"/>
      <c r="BD182" s="188"/>
      <c r="BE182" s="188"/>
      <c r="BF182" s="188"/>
      <c r="BG182" s="188"/>
      <c r="BH182" s="188"/>
      <c r="BI182" s="188"/>
      <c r="BJ182" s="188"/>
      <c r="BK182" s="188"/>
      <c r="BL182" s="188"/>
      <c r="BM182" s="188"/>
      <c r="BN182" s="188"/>
      <c r="BO182" s="188"/>
      <c r="BP182" t="s">
        <v>4290</v>
      </c>
      <c r="BQ182" t="s">
        <v>4860</v>
      </c>
      <c r="BR182" s="188"/>
      <c r="BS182" s="188"/>
      <c r="BT182" s="188"/>
      <c r="BU182" s="188"/>
      <c r="BV182" s="188"/>
      <c r="BW182" s="188"/>
      <c r="BX182" s="188"/>
      <c r="BY182" s="188"/>
      <c r="BZ182" t="s">
        <v>5374</v>
      </c>
      <c r="CA182" s="188"/>
      <c r="CB182" s="188"/>
      <c r="CC182" s="188"/>
      <c r="CD182" s="188"/>
      <c r="CE182" s="188"/>
      <c r="CF182" s="188"/>
      <c r="CG182" s="188"/>
      <c r="CH182" s="188"/>
      <c r="CI182" s="188"/>
      <c r="CJ182" s="188"/>
      <c r="CK182" s="188"/>
      <c r="CL182" s="188"/>
      <c r="CM182" s="188"/>
      <c r="CN182" s="188"/>
      <c r="CO182" s="188"/>
      <c r="CP182" s="188"/>
      <c r="CQ182" s="188"/>
      <c r="CR182" s="188"/>
      <c r="CS182" s="188"/>
      <c r="CT182" s="188"/>
      <c r="CU182" s="188"/>
      <c r="CV182" s="188"/>
      <c r="CW182" s="188"/>
      <c r="CX182" s="188"/>
      <c r="CY182" s="183" t="s">
        <v>1916</v>
      </c>
      <c r="CZ182" s="183" t="s">
        <v>2471</v>
      </c>
      <c r="DA182" s="188"/>
      <c r="DB182" s="188"/>
      <c r="DC182" s="188"/>
      <c r="DD182" s="188"/>
      <c r="DE182" s="188"/>
      <c r="DF182" s="188"/>
      <c r="DG182" s="188"/>
      <c r="DH182" s="188"/>
      <c r="DI182" s="183" t="s">
        <v>2922</v>
      </c>
      <c r="DJ182" s="188"/>
      <c r="DK182" s="188"/>
      <c r="DL182" s="180"/>
    </row>
    <row r="183" spans="44:116" ht="15" hidden="1" customHeight="1">
      <c r="AR183" s="177" t="str">
        <f t="shared" si="6"/>
        <v>Tlalixcoyan</v>
      </c>
      <c r="AS183" s="177" t="str">
        <f t="shared" si="7"/>
        <v>30181</v>
      </c>
      <c r="AT183" s="6"/>
      <c r="AU183" s="6"/>
      <c r="AV183" s="177">
        <v>180</v>
      </c>
      <c r="AW183" s="188"/>
      <c r="AX183" s="188"/>
      <c r="AY183" s="188"/>
      <c r="AZ183" s="188"/>
      <c r="BA183" s="188"/>
      <c r="BB183" s="188"/>
      <c r="BC183" s="188"/>
      <c r="BD183" s="188"/>
      <c r="BE183" s="188"/>
      <c r="BF183" s="188"/>
      <c r="BG183" s="188"/>
      <c r="BH183" s="188"/>
      <c r="BI183" s="188"/>
      <c r="BJ183" s="188"/>
      <c r="BK183" s="188"/>
      <c r="BL183" s="188"/>
      <c r="BM183" s="188"/>
      <c r="BN183" s="188"/>
      <c r="BO183" s="188"/>
      <c r="BP183" t="s">
        <v>4291</v>
      </c>
      <c r="BQ183" t="s">
        <v>4861</v>
      </c>
      <c r="BR183" s="188"/>
      <c r="BS183" s="188"/>
      <c r="BT183" s="188"/>
      <c r="BU183" s="188"/>
      <c r="BV183" s="188"/>
      <c r="BW183" s="188"/>
      <c r="BX183" s="188"/>
      <c r="BY183" s="188"/>
      <c r="BZ183" t="s">
        <v>5375</v>
      </c>
      <c r="CA183" s="188"/>
      <c r="CB183" s="188"/>
      <c r="CC183" s="188"/>
      <c r="CD183" s="188"/>
      <c r="CE183" s="188"/>
      <c r="CF183" s="188"/>
      <c r="CG183" s="188"/>
      <c r="CH183" s="188"/>
      <c r="CI183" s="188"/>
      <c r="CJ183" s="188"/>
      <c r="CK183" s="188"/>
      <c r="CL183" s="188"/>
      <c r="CM183" s="188"/>
      <c r="CN183" s="188"/>
      <c r="CO183" s="188"/>
      <c r="CP183" s="188"/>
      <c r="CQ183" s="188"/>
      <c r="CR183" s="188"/>
      <c r="CS183" s="188"/>
      <c r="CT183" s="188"/>
      <c r="CU183" s="188"/>
      <c r="CV183" s="188"/>
      <c r="CW183" s="188"/>
      <c r="CX183" s="188"/>
      <c r="CY183" s="183" t="s">
        <v>1917</v>
      </c>
      <c r="CZ183" s="183" t="s">
        <v>2472</v>
      </c>
      <c r="DA183" s="188"/>
      <c r="DB183" s="188"/>
      <c r="DC183" s="188"/>
      <c r="DD183" s="188"/>
      <c r="DE183" s="188"/>
      <c r="DF183" s="188"/>
      <c r="DG183" s="188"/>
      <c r="DH183" s="188"/>
      <c r="DI183" s="183" t="s">
        <v>2923</v>
      </c>
      <c r="DJ183" s="188"/>
      <c r="DK183" s="188"/>
      <c r="DL183" s="180"/>
    </row>
    <row r="184" spans="44:116" ht="15" hidden="1" customHeight="1">
      <c r="AR184" s="177" t="str">
        <f t="shared" si="6"/>
        <v>Tlalnelhuayocan</v>
      </c>
      <c r="AS184" s="177" t="str">
        <f t="shared" si="7"/>
        <v>30182</v>
      </c>
      <c r="AT184" s="6"/>
      <c r="AU184" s="6"/>
      <c r="AV184" s="177">
        <v>181</v>
      </c>
      <c r="AW184" s="188"/>
      <c r="AX184" s="188"/>
      <c r="AY184" s="188"/>
      <c r="AZ184" s="188"/>
      <c r="BA184" s="188"/>
      <c r="BB184" s="188"/>
      <c r="BC184" s="188"/>
      <c r="BD184" s="188"/>
      <c r="BE184" s="188"/>
      <c r="BF184" s="188"/>
      <c r="BG184" s="188"/>
      <c r="BH184" s="188"/>
      <c r="BI184" s="188"/>
      <c r="BJ184" s="188"/>
      <c r="BK184" s="188"/>
      <c r="BL184" s="188"/>
      <c r="BM184" s="188"/>
      <c r="BN184" s="188"/>
      <c r="BO184" s="188"/>
      <c r="BP184" t="s">
        <v>4292</v>
      </c>
      <c r="BQ184" t="s">
        <v>4862</v>
      </c>
      <c r="BR184" s="188"/>
      <c r="BS184" s="188"/>
      <c r="BT184" s="188"/>
      <c r="BU184" s="188"/>
      <c r="BV184" s="188"/>
      <c r="BW184" s="188"/>
      <c r="BX184" s="188"/>
      <c r="BY184" s="188"/>
      <c r="BZ184" t="s">
        <v>5376</v>
      </c>
      <c r="CA184" s="188"/>
      <c r="CB184" s="188"/>
      <c r="CC184" s="188"/>
      <c r="CD184" s="188"/>
      <c r="CE184" s="188"/>
      <c r="CF184" s="188"/>
      <c r="CG184" s="188"/>
      <c r="CH184" s="188"/>
      <c r="CI184" s="188"/>
      <c r="CJ184" s="188"/>
      <c r="CK184" s="188"/>
      <c r="CL184" s="188"/>
      <c r="CM184" s="188"/>
      <c r="CN184" s="188"/>
      <c r="CO184" s="188"/>
      <c r="CP184" s="188"/>
      <c r="CQ184" s="188"/>
      <c r="CR184" s="188"/>
      <c r="CS184" s="188"/>
      <c r="CT184" s="188"/>
      <c r="CU184" s="188"/>
      <c r="CV184" s="188"/>
      <c r="CW184" s="188"/>
      <c r="CX184" s="188"/>
      <c r="CY184" s="183" t="s">
        <v>1918</v>
      </c>
      <c r="CZ184" s="183" t="s">
        <v>2473</v>
      </c>
      <c r="DA184" s="188"/>
      <c r="DB184" s="188"/>
      <c r="DC184" s="188"/>
      <c r="DD184" s="188"/>
      <c r="DE184" s="188"/>
      <c r="DF184" s="188"/>
      <c r="DG184" s="188"/>
      <c r="DH184" s="188"/>
      <c r="DI184" s="183" t="s">
        <v>2924</v>
      </c>
      <c r="DJ184" s="188"/>
      <c r="DK184" s="188"/>
      <c r="DL184" s="180"/>
    </row>
    <row r="185" spans="44:116" ht="15" hidden="1" customHeight="1">
      <c r="AR185" s="177" t="str">
        <f t="shared" si="6"/>
        <v>Tlapacoyan</v>
      </c>
      <c r="AS185" s="177" t="str">
        <f t="shared" si="7"/>
        <v>30183</v>
      </c>
      <c r="AT185" s="6"/>
      <c r="AU185" s="6"/>
      <c r="AV185" s="177">
        <v>182</v>
      </c>
      <c r="AW185" s="188"/>
      <c r="AX185" s="188"/>
      <c r="AY185" s="188"/>
      <c r="AZ185" s="188"/>
      <c r="BA185" s="188"/>
      <c r="BB185" s="188"/>
      <c r="BC185" s="188"/>
      <c r="BD185" s="188"/>
      <c r="BE185" s="188"/>
      <c r="BF185" s="188"/>
      <c r="BG185" s="188"/>
      <c r="BH185" s="188"/>
      <c r="BI185" s="188"/>
      <c r="BJ185" s="188"/>
      <c r="BK185" s="188"/>
      <c r="BL185" s="188"/>
      <c r="BM185" s="188"/>
      <c r="BN185" s="188"/>
      <c r="BO185" s="188"/>
      <c r="BP185" t="s">
        <v>4293</v>
      </c>
      <c r="BQ185" t="s">
        <v>4863</v>
      </c>
      <c r="BR185" s="188"/>
      <c r="BS185" s="188"/>
      <c r="BT185" s="188"/>
      <c r="BU185" s="188"/>
      <c r="BV185" s="188"/>
      <c r="BW185" s="188"/>
      <c r="BX185" s="188"/>
      <c r="BY185" s="188"/>
      <c r="BZ185" t="s">
        <v>5377</v>
      </c>
      <c r="CA185" s="188"/>
      <c r="CB185" s="188"/>
      <c r="CC185" s="188"/>
      <c r="CD185" s="188"/>
      <c r="CE185" s="188"/>
      <c r="CF185" s="188"/>
      <c r="CG185" s="188"/>
      <c r="CH185" s="188"/>
      <c r="CI185" s="188"/>
      <c r="CJ185" s="188"/>
      <c r="CK185" s="188"/>
      <c r="CL185" s="188"/>
      <c r="CM185" s="188"/>
      <c r="CN185" s="188"/>
      <c r="CO185" s="188"/>
      <c r="CP185" s="188"/>
      <c r="CQ185" s="188"/>
      <c r="CR185" s="188"/>
      <c r="CS185" s="188"/>
      <c r="CT185" s="188"/>
      <c r="CU185" s="188"/>
      <c r="CV185" s="188"/>
      <c r="CW185" s="188"/>
      <c r="CX185" s="188"/>
      <c r="CY185" s="183" t="s">
        <v>1919</v>
      </c>
      <c r="CZ185" s="183" t="s">
        <v>2474</v>
      </c>
      <c r="DA185" s="188"/>
      <c r="DB185" s="188"/>
      <c r="DC185" s="188"/>
      <c r="DD185" s="188"/>
      <c r="DE185" s="188"/>
      <c r="DF185" s="188"/>
      <c r="DG185" s="188"/>
      <c r="DH185" s="188"/>
      <c r="DI185" s="183" t="s">
        <v>2925</v>
      </c>
      <c r="DJ185" s="188"/>
      <c r="DK185" s="188"/>
      <c r="DL185" s="180"/>
    </row>
    <row r="186" spans="44:116" ht="15" hidden="1" customHeight="1">
      <c r="AR186" s="177" t="str">
        <f t="shared" si="6"/>
        <v>Tlaquilpa</v>
      </c>
      <c r="AS186" s="177" t="str">
        <f t="shared" si="7"/>
        <v>30184</v>
      </c>
      <c r="AT186" s="6"/>
      <c r="AU186" s="6"/>
      <c r="AV186" s="177">
        <v>183</v>
      </c>
      <c r="AW186" s="188"/>
      <c r="AX186" s="188"/>
      <c r="AY186" s="188"/>
      <c r="AZ186" s="188"/>
      <c r="BA186" s="188"/>
      <c r="BB186" s="188"/>
      <c r="BC186" s="188"/>
      <c r="BD186" s="188"/>
      <c r="BE186" s="188"/>
      <c r="BF186" s="188"/>
      <c r="BG186" s="188"/>
      <c r="BH186" s="188"/>
      <c r="BI186" s="188"/>
      <c r="BJ186" s="188"/>
      <c r="BK186" s="188"/>
      <c r="BL186" s="188"/>
      <c r="BM186" s="188"/>
      <c r="BN186" s="188"/>
      <c r="BO186" s="188"/>
      <c r="BP186" t="s">
        <v>4294</v>
      </c>
      <c r="BQ186" t="s">
        <v>4864</v>
      </c>
      <c r="BR186" s="188"/>
      <c r="BS186" s="188"/>
      <c r="BT186" s="188"/>
      <c r="BU186" s="188"/>
      <c r="BV186" s="188"/>
      <c r="BW186" s="188"/>
      <c r="BX186" s="188"/>
      <c r="BY186" s="188"/>
      <c r="BZ186" t="s">
        <v>5378</v>
      </c>
      <c r="CA186" s="188"/>
      <c r="CB186" s="188"/>
      <c r="CC186" s="188"/>
      <c r="CD186" s="188"/>
      <c r="CE186" s="188"/>
      <c r="CF186" s="188"/>
      <c r="CG186" s="188"/>
      <c r="CH186" s="188"/>
      <c r="CI186" s="188"/>
      <c r="CJ186" s="188"/>
      <c r="CK186" s="188"/>
      <c r="CL186" s="188"/>
      <c r="CM186" s="188"/>
      <c r="CN186" s="188"/>
      <c r="CO186" s="188"/>
      <c r="CP186" s="188"/>
      <c r="CQ186" s="188"/>
      <c r="CR186" s="188"/>
      <c r="CS186" s="188"/>
      <c r="CT186" s="188"/>
      <c r="CU186" s="188"/>
      <c r="CV186" s="188"/>
      <c r="CW186" s="188"/>
      <c r="CX186" s="188"/>
      <c r="CY186" s="183" t="s">
        <v>1920</v>
      </c>
      <c r="CZ186" s="183" t="s">
        <v>2475</v>
      </c>
      <c r="DA186" s="188"/>
      <c r="DB186" s="188"/>
      <c r="DC186" s="188"/>
      <c r="DD186" s="188"/>
      <c r="DE186" s="188"/>
      <c r="DF186" s="188"/>
      <c r="DG186" s="188"/>
      <c r="DH186" s="188"/>
      <c r="DI186" s="183" t="s">
        <v>2926</v>
      </c>
      <c r="DJ186" s="188"/>
      <c r="DK186" s="188"/>
      <c r="DL186" s="180"/>
    </row>
    <row r="187" spans="44:116" ht="15" hidden="1" customHeight="1">
      <c r="AR187" s="177" t="str">
        <f t="shared" si="6"/>
        <v>Tlilapan</v>
      </c>
      <c r="AS187" s="177" t="str">
        <f t="shared" si="7"/>
        <v>30185</v>
      </c>
      <c r="AT187" s="6"/>
      <c r="AU187" s="6"/>
      <c r="AV187" s="177">
        <v>184</v>
      </c>
      <c r="AW187" s="188"/>
      <c r="AX187" s="188"/>
      <c r="AY187" s="188"/>
      <c r="AZ187" s="188"/>
      <c r="BA187" s="188"/>
      <c r="BB187" s="188"/>
      <c r="BC187" s="188"/>
      <c r="BD187" s="188"/>
      <c r="BE187" s="188"/>
      <c r="BF187" s="188"/>
      <c r="BG187" s="188"/>
      <c r="BH187" s="188"/>
      <c r="BI187" s="188"/>
      <c r="BJ187" s="188"/>
      <c r="BK187" s="188"/>
      <c r="BL187" s="188"/>
      <c r="BM187" s="188"/>
      <c r="BN187" s="188"/>
      <c r="BO187" s="188"/>
      <c r="BP187" t="s">
        <v>4295</v>
      </c>
      <c r="BQ187" t="s">
        <v>4865</v>
      </c>
      <c r="BR187" s="188"/>
      <c r="BS187" s="188"/>
      <c r="BT187" s="188"/>
      <c r="BU187" s="188"/>
      <c r="BV187" s="188"/>
      <c r="BW187" s="188"/>
      <c r="BX187" s="188"/>
      <c r="BY187" s="188"/>
      <c r="BZ187" t="s">
        <v>5379</v>
      </c>
      <c r="CA187" s="188"/>
      <c r="CB187" s="188"/>
      <c r="CC187" s="188"/>
      <c r="CD187" s="188"/>
      <c r="CE187" s="188"/>
      <c r="CF187" s="188"/>
      <c r="CG187" s="188"/>
      <c r="CH187" s="188"/>
      <c r="CI187" s="188"/>
      <c r="CJ187" s="188"/>
      <c r="CK187" s="188"/>
      <c r="CL187" s="188"/>
      <c r="CM187" s="188"/>
      <c r="CN187" s="188"/>
      <c r="CO187" s="188"/>
      <c r="CP187" s="188"/>
      <c r="CQ187" s="188"/>
      <c r="CR187" s="188"/>
      <c r="CS187" s="188"/>
      <c r="CT187" s="188"/>
      <c r="CU187" s="188"/>
      <c r="CV187" s="188"/>
      <c r="CW187" s="188"/>
      <c r="CX187" s="188"/>
      <c r="CY187" s="183" t="s">
        <v>1921</v>
      </c>
      <c r="CZ187" s="183" t="s">
        <v>2476</v>
      </c>
      <c r="DA187" s="188"/>
      <c r="DB187" s="188"/>
      <c r="DC187" s="188"/>
      <c r="DD187" s="188"/>
      <c r="DE187" s="188"/>
      <c r="DF187" s="188"/>
      <c r="DG187" s="188"/>
      <c r="DH187" s="188"/>
      <c r="DI187" s="183" t="s">
        <v>2927</v>
      </c>
      <c r="DJ187" s="188"/>
      <c r="DK187" s="188"/>
      <c r="DL187" s="180"/>
    </row>
    <row r="188" spans="44:116" ht="15" hidden="1" customHeight="1">
      <c r="AR188" s="177" t="str">
        <f t="shared" si="6"/>
        <v>Tomatlán</v>
      </c>
      <c r="AS188" s="177" t="str">
        <f t="shared" si="7"/>
        <v>30186</v>
      </c>
      <c r="AT188" s="6"/>
      <c r="AU188" s="6"/>
      <c r="AV188" s="177">
        <v>185</v>
      </c>
      <c r="AW188" s="188"/>
      <c r="AX188" s="188"/>
      <c r="AY188" s="188"/>
      <c r="AZ188" s="188"/>
      <c r="BA188" s="188"/>
      <c r="BB188" s="188"/>
      <c r="BC188" s="188"/>
      <c r="BD188" s="188"/>
      <c r="BE188" s="188"/>
      <c r="BF188" s="188"/>
      <c r="BG188" s="188"/>
      <c r="BH188" s="188"/>
      <c r="BI188" s="188"/>
      <c r="BJ188" s="188"/>
      <c r="BK188" s="188"/>
      <c r="BL188" s="188"/>
      <c r="BM188" s="188"/>
      <c r="BN188" s="188"/>
      <c r="BO188" s="188"/>
      <c r="BP188" t="s">
        <v>4296</v>
      </c>
      <c r="BQ188" t="s">
        <v>4866</v>
      </c>
      <c r="BR188" s="188"/>
      <c r="BS188" s="188"/>
      <c r="BT188" s="188"/>
      <c r="BU188" s="188"/>
      <c r="BV188" s="188"/>
      <c r="BW188" s="188"/>
      <c r="BX188" s="188"/>
      <c r="BY188" s="188"/>
      <c r="BZ188" t="s">
        <v>5380</v>
      </c>
      <c r="CA188" s="188"/>
      <c r="CB188" s="188"/>
      <c r="CC188" s="188"/>
      <c r="CD188" s="188"/>
      <c r="CE188" s="188"/>
      <c r="CF188" s="188"/>
      <c r="CG188" s="188"/>
      <c r="CH188" s="188"/>
      <c r="CI188" s="188"/>
      <c r="CJ188" s="188"/>
      <c r="CK188" s="188"/>
      <c r="CL188" s="188"/>
      <c r="CM188" s="188"/>
      <c r="CN188" s="188"/>
      <c r="CO188" s="188"/>
      <c r="CP188" s="188"/>
      <c r="CQ188" s="188"/>
      <c r="CR188" s="188"/>
      <c r="CS188" s="188"/>
      <c r="CT188" s="188"/>
      <c r="CU188" s="188"/>
      <c r="CV188" s="188"/>
      <c r="CW188" s="188"/>
      <c r="CX188" s="188"/>
      <c r="CY188" s="183" t="s">
        <v>1922</v>
      </c>
      <c r="CZ188" s="183" t="s">
        <v>2477</v>
      </c>
      <c r="DA188" s="188"/>
      <c r="DB188" s="188"/>
      <c r="DC188" s="188"/>
      <c r="DD188" s="188"/>
      <c r="DE188" s="188"/>
      <c r="DF188" s="188"/>
      <c r="DG188" s="188"/>
      <c r="DH188" s="188"/>
      <c r="DI188" s="183" t="s">
        <v>2928</v>
      </c>
      <c r="DJ188" s="188"/>
      <c r="DK188" s="188"/>
      <c r="DL188" s="180"/>
    </row>
    <row r="189" spans="44:116" ht="15" hidden="1" customHeight="1">
      <c r="AR189" s="177" t="str">
        <f t="shared" si="6"/>
        <v>Tonayán</v>
      </c>
      <c r="AS189" s="177" t="str">
        <f t="shared" si="7"/>
        <v>30187</v>
      </c>
      <c r="AT189" s="6"/>
      <c r="AU189" s="6"/>
      <c r="AV189" s="177">
        <v>186</v>
      </c>
      <c r="AW189" s="188"/>
      <c r="AX189" s="188"/>
      <c r="AY189" s="188"/>
      <c r="AZ189" s="188"/>
      <c r="BA189" s="188"/>
      <c r="BB189" s="188"/>
      <c r="BC189" s="188"/>
      <c r="BD189" s="188"/>
      <c r="BE189" s="188"/>
      <c r="BF189" s="188"/>
      <c r="BG189" s="188"/>
      <c r="BH189" s="188"/>
      <c r="BI189" s="188"/>
      <c r="BJ189" s="188"/>
      <c r="BK189" s="188"/>
      <c r="BL189" s="188"/>
      <c r="BM189" s="188"/>
      <c r="BN189" s="188"/>
      <c r="BO189" s="188"/>
      <c r="BP189" t="s">
        <v>4297</v>
      </c>
      <c r="BQ189" t="s">
        <v>4867</v>
      </c>
      <c r="BR189" s="188"/>
      <c r="BS189" s="188"/>
      <c r="BT189" s="188"/>
      <c r="BU189" s="188"/>
      <c r="BV189" s="188"/>
      <c r="BW189" s="188"/>
      <c r="BX189" s="188"/>
      <c r="BY189" s="188"/>
      <c r="BZ189" t="s">
        <v>5381</v>
      </c>
      <c r="CA189" s="188"/>
      <c r="CB189" s="188"/>
      <c r="CC189" s="188"/>
      <c r="CD189" s="188"/>
      <c r="CE189" s="188"/>
      <c r="CF189" s="188"/>
      <c r="CG189" s="188"/>
      <c r="CH189" s="188"/>
      <c r="CI189" s="188"/>
      <c r="CJ189" s="188"/>
      <c r="CK189" s="188"/>
      <c r="CL189" s="188"/>
      <c r="CM189" s="188"/>
      <c r="CN189" s="188"/>
      <c r="CO189" s="188"/>
      <c r="CP189" s="188"/>
      <c r="CQ189" s="188"/>
      <c r="CR189" s="188"/>
      <c r="CS189" s="188"/>
      <c r="CT189" s="188"/>
      <c r="CU189" s="188"/>
      <c r="CV189" s="188"/>
      <c r="CW189" s="188"/>
      <c r="CX189" s="188"/>
      <c r="CY189" s="183" t="s">
        <v>1923</v>
      </c>
      <c r="CZ189" s="183" t="s">
        <v>2478</v>
      </c>
      <c r="DA189" s="188"/>
      <c r="DB189" s="188"/>
      <c r="DC189" s="188"/>
      <c r="DD189" s="188"/>
      <c r="DE189" s="188"/>
      <c r="DF189" s="188"/>
      <c r="DG189" s="188"/>
      <c r="DH189" s="188"/>
      <c r="DI189" s="183" t="s">
        <v>1397</v>
      </c>
      <c r="DJ189" s="188"/>
      <c r="DK189" s="188"/>
      <c r="DL189" s="180"/>
    </row>
    <row r="190" spans="44:116" ht="15" hidden="1" customHeight="1">
      <c r="AR190" s="177" t="str">
        <f t="shared" si="6"/>
        <v>Totutla</v>
      </c>
      <c r="AS190" s="177" t="str">
        <f t="shared" si="7"/>
        <v>30188</v>
      </c>
      <c r="AT190" s="6"/>
      <c r="AU190" s="6"/>
      <c r="AV190" s="177">
        <v>187</v>
      </c>
      <c r="AW190" s="188"/>
      <c r="AX190" s="188"/>
      <c r="AY190" s="188"/>
      <c r="AZ190" s="188"/>
      <c r="BA190" s="188"/>
      <c r="BB190" s="188"/>
      <c r="BC190" s="188"/>
      <c r="BD190" s="188"/>
      <c r="BE190" s="188"/>
      <c r="BF190" s="188"/>
      <c r="BG190" s="188"/>
      <c r="BH190" s="188"/>
      <c r="BI190" s="188"/>
      <c r="BJ190" s="188"/>
      <c r="BK190" s="188"/>
      <c r="BL190" s="188"/>
      <c r="BM190" s="188"/>
      <c r="BN190" s="188"/>
      <c r="BO190" s="188"/>
      <c r="BP190" t="s">
        <v>4298</v>
      </c>
      <c r="BQ190" t="s">
        <v>4868</v>
      </c>
      <c r="BR190" s="188"/>
      <c r="BS190" s="188"/>
      <c r="BT190" s="188"/>
      <c r="BU190" s="188"/>
      <c r="BV190" s="188"/>
      <c r="BW190" s="188"/>
      <c r="BX190" s="188"/>
      <c r="BY190" s="188"/>
      <c r="BZ190" t="s">
        <v>5382</v>
      </c>
      <c r="CA190" s="188"/>
      <c r="CB190" s="188"/>
      <c r="CC190" s="188"/>
      <c r="CD190" s="188"/>
      <c r="CE190" s="188"/>
      <c r="CF190" s="188"/>
      <c r="CG190" s="188"/>
      <c r="CH190" s="188"/>
      <c r="CI190" s="188"/>
      <c r="CJ190" s="188"/>
      <c r="CK190" s="188"/>
      <c r="CL190" s="188"/>
      <c r="CM190" s="188"/>
      <c r="CN190" s="188"/>
      <c r="CO190" s="188"/>
      <c r="CP190" s="188"/>
      <c r="CQ190" s="188"/>
      <c r="CR190" s="188"/>
      <c r="CS190" s="188"/>
      <c r="CT190" s="188"/>
      <c r="CU190" s="188"/>
      <c r="CV190" s="188"/>
      <c r="CW190" s="188"/>
      <c r="CX190" s="188"/>
      <c r="CY190" s="183" t="s">
        <v>1924</v>
      </c>
      <c r="CZ190" s="183" t="s">
        <v>2479</v>
      </c>
      <c r="DA190" s="188"/>
      <c r="DB190" s="188"/>
      <c r="DC190" s="188"/>
      <c r="DD190" s="188"/>
      <c r="DE190" s="188"/>
      <c r="DF190" s="188"/>
      <c r="DG190" s="188"/>
      <c r="DH190" s="188"/>
      <c r="DI190" s="183" t="s">
        <v>2929</v>
      </c>
      <c r="DJ190" s="188"/>
      <c r="DK190" s="188"/>
      <c r="DL190" s="180"/>
    </row>
    <row r="191" spans="44:116" ht="15" hidden="1" customHeight="1">
      <c r="AR191" s="177" t="str">
        <f t="shared" si="6"/>
        <v>Tuxpan</v>
      </c>
      <c r="AS191" s="177" t="str">
        <f t="shared" si="7"/>
        <v>30189</v>
      </c>
      <c r="AT191" s="6"/>
      <c r="AU191" s="6"/>
      <c r="AV191" s="177">
        <v>188</v>
      </c>
      <c r="AW191" s="188"/>
      <c r="AX191" s="188"/>
      <c r="AY191" s="188"/>
      <c r="AZ191" s="188"/>
      <c r="BA191" s="188"/>
      <c r="BB191" s="188"/>
      <c r="BC191" s="188"/>
      <c r="BD191" s="188"/>
      <c r="BE191" s="188"/>
      <c r="BF191" s="188"/>
      <c r="BG191" s="188"/>
      <c r="BH191" s="188"/>
      <c r="BI191" s="188"/>
      <c r="BJ191" s="188"/>
      <c r="BK191" s="188"/>
      <c r="BL191" s="188"/>
      <c r="BM191" s="188"/>
      <c r="BN191" s="188"/>
      <c r="BO191" s="188"/>
      <c r="BP191" t="s">
        <v>4299</v>
      </c>
      <c r="BQ191" t="s">
        <v>4869</v>
      </c>
      <c r="BR191" s="188"/>
      <c r="BS191" s="188"/>
      <c r="BT191" s="188"/>
      <c r="BU191" s="188"/>
      <c r="BV191" s="188"/>
      <c r="BW191" s="188"/>
      <c r="BX191" s="188"/>
      <c r="BY191" s="188"/>
      <c r="BZ191" t="s">
        <v>5383</v>
      </c>
      <c r="CA191" s="188"/>
      <c r="CB191" s="188"/>
      <c r="CC191" s="188"/>
      <c r="CD191" s="188"/>
      <c r="CE191" s="188"/>
      <c r="CF191" s="188"/>
      <c r="CG191" s="188"/>
      <c r="CH191" s="188"/>
      <c r="CI191" s="188"/>
      <c r="CJ191" s="188"/>
      <c r="CK191" s="188"/>
      <c r="CL191" s="188"/>
      <c r="CM191" s="188"/>
      <c r="CN191" s="188"/>
      <c r="CO191" s="188"/>
      <c r="CP191" s="188"/>
      <c r="CQ191" s="188"/>
      <c r="CR191" s="188"/>
      <c r="CS191" s="188"/>
      <c r="CT191" s="188"/>
      <c r="CU191" s="188"/>
      <c r="CV191" s="188"/>
      <c r="CW191" s="188"/>
      <c r="CX191" s="188"/>
      <c r="CY191" s="183" t="s">
        <v>1925</v>
      </c>
      <c r="CZ191" s="183" t="s">
        <v>2480</v>
      </c>
      <c r="DA191" s="188"/>
      <c r="DB191" s="188"/>
      <c r="DC191" s="188"/>
      <c r="DD191" s="188"/>
      <c r="DE191" s="188"/>
      <c r="DF191" s="188"/>
      <c r="DG191" s="188"/>
      <c r="DH191" s="188"/>
      <c r="DI191" s="183" t="s">
        <v>2930</v>
      </c>
      <c r="DJ191" s="188"/>
      <c r="DK191" s="188"/>
      <c r="DL191" s="180"/>
    </row>
    <row r="192" spans="44:116" ht="15" hidden="1" customHeight="1">
      <c r="AR192" s="177" t="str">
        <f t="shared" si="6"/>
        <v>Tuxtilla</v>
      </c>
      <c r="AS192" s="177" t="str">
        <f t="shared" si="7"/>
        <v>30190</v>
      </c>
      <c r="AT192" s="6"/>
      <c r="AU192" s="6"/>
      <c r="AV192" s="177">
        <v>189</v>
      </c>
      <c r="AW192" s="188"/>
      <c r="AX192" s="188"/>
      <c r="AY192" s="188"/>
      <c r="AZ192" s="188"/>
      <c r="BA192" s="188"/>
      <c r="BB192" s="188"/>
      <c r="BC192" s="188"/>
      <c r="BD192" s="188"/>
      <c r="BE192" s="188"/>
      <c r="BF192" s="188"/>
      <c r="BG192" s="188"/>
      <c r="BH192" s="188"/>
      <c r="BI192" s="188"/>
      <c r="BJ192" s="188"/>
      <c r="BK192" s="188"/>
      <c r="BL192" s="188"/>
      <c r="BM192" s="188"/>
      <c r="BN192" s="188"/>
      <c r="BO192" s="188"/>
      <c r="BP192" t="s">
        <v>4300</v>
      </c>
      <c r="BQ192" t="s">
        <v>4870</v>
      </c>
      <c r="BR192" s="188"/>
      <c r="BS192" s="188"/>
      <c r="BT192" s="188"/>
      <c r="BU192" s="188"/>
      <c r="BV192" s="188"/>
      <c r="BW192" s="188"/>
      <c r="BX192" s="188"/>
      <c r="BY192" s="188"/>
      <c r="BZ192" t="s">
        <v>5384</v>
      </c>
      <c r="CA192" s="188"/>
      <c r="CB192" s="188"/>
      <c r="CC192" s="188"/>
      <c r="CD192" s="188"/>
      <c r="CE192" s="188"/>
      <c r="CF192" s="188"/>
      <c r="CG192" s="188"/>
      <c r="CH192" s="188"/>
      <c r="CI192" s="188"/>
      <c r="CJ192" s="188"/>
      <c r="CK192" s="188"/>
      <c r="CL192" s="188"/>
      <c r="CM192" s="188"/>
      <c r="CN192" s="188"/>
      <c r="CO192" s="188"/>
      <c r="CP192" s="188"/>
      <c r="CQ192" s="188"/>
      <c r="CR192" s="188"/>
      <c r="CS192" s="188"/>
      <c r="CT192" s="188"/>
      <c r="CU192" s="188"/>
      <c r="CV192" s="188"/>
      <c r="CW192" s="188"/>
      <c r="CX192" s="188"/>
      <c r="CY192" s="183" t="s">
        <v>1926</v>
      </c>
      <c r="CZ192" s="183" t="s">
        <v>2481</v>
      </c>
      <c r="DA192" s="188"/>
      <c r="DB192" s="188"/>
      <c r="DC192" s="188"/>
      <c r="DD192" s="188"/>
      <c r="DE192" s="188"/>
      <c r="DF192" s="188"/>
      <c r="DG192" s="188"/>
      <c r="DH192" s="188"/>
      <c r="DI192" s="183" t="s">
        <v>1404</v>
      </c>
      <c r="DJ192" s="188"/>
      <c r="DK192" s="188"/>
      <c r="DL192" s="180"/>
    </row>
    <row r="193" spans="44:116" ht="15" hidden="1" customHeight="1">
      <c r="AR193" s="177" t="str">
        <f t="shared" si="6"/>
        <v>Ursulo Galván</v>
      </c>
      <c r="AS193" s="177" t="str">
        <f t="shared" si="7"/>
        <v>30191</v>
      </c>
      <c r="AT193" s="6"/>
      <c r="AU193" s="6"/>
      <c r="AV193" s="177">
        <v>190</v>
      </c>
      <c r="AW193" s="188"/>
      <c r="AX193" s="188"/>
      <c r="AY193" s="188"/>
      <c r="AZ193" s="188"/>
      <c r="BA193" s="188"/>
      <c r="BB193" s="188"/>
      <c r="BC193" s="188"/>
      <c r="BD193" s="188"/>
      <c r="BE193" s="188"/>
      <c r="BF193" s="188"/>
      <c r="BG193" s="188"/>
      <c r="BH193" s="188"/>
      <c r="BI193" s="188"/>
      <c r="BJ193" s="188"/>
      <c r="BK193" s="188"/>
      <c r="BL193" s="188"/>
      <c r="BM193" s="188"/>
      <c r="BN193" s="188"/>
      <c r="BO193" s="188"/>
      <c r="BP193" t="s">
        <v>4301</v>
      </c>
      <c r="BQ193" t="s">
        <v>4871</v>
      </c>
      <c r="BR193" s="188"/>
      <c r="BS193" s="188"/>
      <c r="BT193" s="188"/>
      <c r="BU193" s="188"/>
      <c r="BV193" s="188"/>
      <c r="BW193" s="188"/>
      <c r="BX193" s="188"/>
      <c r="BY193" s="188"/>
      <c r="BZ193" t="s">
        <v>5385</v>
      </c>
      <c r="CA193" s="188"/>
      <c r="CB193" s="188"/>
      <c r="CC193" s="188"/>
      <c r="CD193" s="188"/>
      <c r="CE193" s="188"/>
      <c r="CF193" s="188"/>
      <c r="CG193" s="188"/>
      <c r="CH193" s="188"/>
      <c r="CI193" s="188"/>
      <c r="CJ193" s="188"/>
      <c r="CK193" s="188"/>
      <c r="CL193" s="188"/>
      <c r="CM193" s="188"/>
      <c r="CN193" s="188"/>
      <c r="CO193" s="188"/>
      <c r="CP193" s="188"/>
      <c r="CQ193" s="188"/>
      <c r="CR193" s="188"/>
      <c r="CS193" s="188"/>
      <c r="CT193" s="188"/>
      <c r="CU193" s="188"/>
      <c r="CV193" s="188"/>
      <c r="CW193" s="188"/>
      <c r="CX193" s="188"/>
      <c r="CY193" s="183" t="s">
        <v>1927</v>
      </c>
      <c r="CZ193" s="183" t="s">
        <v>2482</v>
      </c>
      <c r="DA193" s="188"/>
      <c r="DB193" s="188"/>
      <c r="DC193" s="188"/>
      <c r="DD193" s="188"/>
      <c r="DE193" s="188"/>
      <c r="DF193" s="188"/>
      <c r="DG193" s="188"/>
      <c r="DH193" s="188"/>
      <c r="DI193" s="183" t="s">
        <v>2931</v>
      </c>
      <c r="DJ193" s="188"/>
      <c r="DK193" s="188"/>
      <c r="DL193" s="180"/>
    </row>
    <row r="194" spans="44:116" ht="15" hidden="1" customHeight="1">
      <c r="AR194" s="177" t="str">
        <f t="shared" si="6"/>
        <v>Vega de Alatorre</v>
      </c>
      <c r="AS194" s="177" t="str">
        <f t="shared" si="7"/>
        <v>30192</v>
      </c>
      <c r="AT194" s="6"/>
      <c r="AU194" s="6"/>
      <c r="AV194" s="177">
        <v>191</v>
      </c>
      <c r="AW194" s="188"/>
      <c r="AX194" s="188"/>
      <c r="AY194" s="188"/>
      <c r="AZ194" s="188"/>
      <c r="BA194" s="188"/>
      <c r="BB194" s="188"/>
      <c r="BC194" s="188"/>
      <c r="BD194" s="188"/>
      <c r="BE194" s="188"/>
      <c r="BF194" s="188"/>
      <c r="BG194" s="188"/>
      <c r="BH194" s="188"/>
      <c r="BI194" s="188"/>
      <c r="BJ194" s="188"/>
      <c r="BK194" s="188"/>
      <c r="BL194" s="188"/>
      <c r="BM194" s="188"/>
      <c r="BN194" s="188"/>
      <c r="BO194" s="188"/>
      <c r="BP194" t="s">
        <v>4302</v>
      </c>
      <c r="BQ194" t="s">
        <v>4872</v>
      </c>
      <c r="BR194" s="188"/>
      <c r="BS194" s="188"/>
      <c r="BT194" s="188"/>
      <c r="BU194" s="188"/>
      <c r="BV194" s="188"/>
      <c r="BW194" s="188"/>
      <c r="BX194" s="188"/>
      <c r="BY194" s="188"/>
      <c r="BZ194" t="s">
        <v>5386</v>
      </c>
      <c r="CA194" s="188"/>
      <c r="CB194" s="188"/>
      <c r="CC194" s="188"/>
      <c r="CD194" s="188"/>
      <c r="CE194" s="188"/>
      <c r="CF194" s="188"/>
      <c r="CG194" s="188"/>
      <c r="CH194" s="188"/>
      <c r="CI194" s="188"/>
      <c r="CJ194" s="188"/>
      <c r="CK194" s="188"/>
      <c r="CL194" s="188"/>
      <c r="CM194" s="188"/>
      <c r="CN194" s="188"/>
      <c r="CO194" s="188"/>
      <c r="CP194" s="188"/>
      <c r="CQ194" s="188"/>
      <c r="CR194" s="188"/>
      <c r="CS194" s="188"/>
      <c r="CT194" s="188"/>
      <c r="CU194" s="188"/>
      <c r="CV194" s="188"/>
      <c r="CW194" s="188"/>
      <c r="CX194" s="188"/>
      <c r="CY194" s="183" t="s">
        <v>1928</v>
      </c>
      <c r="CZ194" s="183" t="s">
        <v>2483</v>
      </c>
      <c r="DA194" s="188"/>
      <c r="DB194" s="188"/>
      <c r="DC194" s="188"/>
      <c r="DD194" s="188"/>
      <c r="DE194" s="188"/>
      <c r="DF194" s="188"/>
      <c r="DG194" s="188"/>
      <c r="DH194" s="188"/>
      <c r="DI194" s="183" t="s">
        <v>2932</v>
      </c>
      <c r="DJ194" s="188"/>
      <c r="DK194" s="188"/>
      <c r="DL194" s="180"/>
    </row>
    <row r="195" spans="44:116" ht="15" hidden="1" customHeight="1">
      <c r="AR195" s="177" t="str">
        <f t="shared" si="6"/>
        <v>Veracruz</v>
      </c>
      <c r="AS195" s="177" t="str">
        <f t="shared" si="7"/>
        <v>30193</v>
      </c>
      <c r="AT195" s="6"/>
      <c r="AU195" s="6"/>
      <c r="AV195" s="177">
        <v>192</v>
      </c>
      <c r="AW195" s="188"/>
      <c r="AX195" s="188"/>
      <c r="AY195" s="188"/>
      <c r="AZ195" s="188"/>
      <c r="BA195" s="188"/>
      <c r="BB195" s="188"/>
      <c r="BC195" s="188"/>
      <c r="BD195" s="188"/>
      <c r="BE195" s="188"/>
      <c r="BF195" s="188"/>
      <c r="BG195" s="188"/>
      <c r="BH195" s="188"/>
      <c r="BI195" s="188"/>
      <c r="BJ195" s="188"/>
      <c r="BK195" s="188"/>
      <c r="BL195" s="188"/>
      <c r="BM195" s="188"/>
      <c r="BN195" s="188"/>
      <c r="BO195" s="188"/>
      <c r="BP195" t="s">
        <v>4303</v>
      </c>
      <c r="BQ195" t="s">
        <v>4873</v>
      </c>
      <c r="BR195" s="188"/>
      <c r="BS195" s="188"/>
      <c r="BT195" s="188"/>
      <c r="BU195" s="188"/>
      <c r="BV195" s="188"/>
      <c r="BW195" s="188"/>
      <c r="BX195" s="188"/>
      <c r="BY195" s="188"/>
      <c r="BZ195" t="s">
        <v>5387</v>
      </c>
      <c r="CA195" s="188"/>
      <c r="CB195" s="188"/>
      <c r="CC195" s="188"/>
      <c r="CD195" s="188"/>
      <c r="CE195" s="188"/>
      <c r="CF195" s="188"/>
      <c r="CG195" s="188"/>
      <c r="CH195" s="188"/>
      <c r="CI195" s="188"/>
      <c r="CJ195" s="188"/>
      <c r="CK195" s="188"/>
      <c r="CL195" s="188"/>
      <c r="CM195" s="188"/>
      <c r="CN195" s="188"/>
      <c r="CO195" s="188"/>
      <c r="CP195" s="188"/>
      <c r="CQ195" s="188"/>
      <c r="CR195" s="188"/>
      <c r="CS195" s="188"/>
      <c r="CT195" s="188"/>
      <c r="CU195" s="188"/>
      <c r="CV195" s="188"/>
      <c r="CW195" s="188"/>
      <c r="CX195" s="188"/>
      <c r="CY195" s="183" t="s">
        <v>1929</v>
      </c>
      <c r="CZ195" s="183" t="s">
        <v>2484</v>
      </c>
      <c r="DA195" s="188"/>
      <c r="DB195" s="188"/>
      <c r="DC195" s="188"/>
      <c r="DD195" s="188"/>
      <c r="DE195" s="188"/>
      <c r="DF195" s="188"/>
      <c r="DG195" s="188"/>
      <c r="DH195" s="188"/>
      <c r="DI195" s="183" t="s">
        <v>2933</v>
      </c>
      <c r="DJ195" s="188"/>
      <c r="DK195" s="188"/>
      <c r="DL195" s="180"/>
    </row>
    <row r="196" spans="44:116" ht="15" hidden="1" customHeight="1">
      <c r="AR196" s="177" t="str">
        <f t="shared" ref="AR196:AR259" si="8">IFERROR(IF(HLOOKUP($N$10,$CF$2:$DK$580,$AV199,FALSE)="","",HLOOKUP($N$10,$CF$2:$DK$580,$AV199,FALSE)),"")</f>
        <v>Villa Aldama</v>
      </c>
      <c r="AS196" s="177" t="str">
        <f t="shared" ref="AS196:AS259" si="9">IFERROR(IF(AR196="","",HLOOKUP($N$10,$AW$2:$CB$574,AV199,FALSE)),"")</f>
        <v>30194</v>
      </c>
      <c r="AT196" s="6"/>
      <c r="AU196" s="6"/>
      <c r="AV196" s="177">
        <v>193</v>
      </c>
      <c r="AW196" s="188"/>
      <c r="AX196" s="188"/>
      <c r="AY196" s="188"/>
      <c r="AZ196" s="188"/>
      <c r="BA196" s="188"/>
      <c r="BB196" s="188"/>
      <c r="BC196" s="188"/>
      <c r="BD196" s="188"/>
      <c r="BE196" s="188"/>
      <c r="BF196" s="188"/>
      <c r="BG196" s="188"/>
      <c r="BH196" s="188"/>
      <c r="BI196" s="188"/>
      <c r="BJ196" s="188"/>
      <c r="BK196" s="188"/>
      <c r="BL196" s="188"/>
      <c r="BM196" s="188"/>
      <c r="BN196" s="188"/>
      <c r="BO196" s="188"/>
      <c r="BP196" t="s">
        <v>4304</v>
      </c>
      <c r="BQ196" t="s">
        <v>4874</v>
      </c>
      <c r="BR196" s="188"/>
      <c r="BS196" s="188"/>
      <c r="BT196" s="188"/>
      <c r="BU196" s="188"/>
      <c r="BV196" s="188"/>
      <c r="BW196" s="188"/>
      <c r="BX196" s="188"/>
      <c r="BY196" s="188"/>
      <c r="BZ196" t="s">
        <v>5388</v>
      </c>
      <c r="CA196" s="188"/>
      <c r="CB196" s="188"/>
      <c r="CC196" s="188"/>
      <c r="CD196" s="188"/>
      <c r="CE196" s="188"/>
      <c r="CF196" s="188"/>
      <c r="CG196" s="188"/>
      <c r="CH196" s="188"/>
      <c r="CI196" s="188"/>
      <c r="CJ196" s="188"/>
      <c r="CK196" s="188"/>
      <c r="CL196" s="188"/>
      <c r="CM196" s="188"/>
      <c r="CN196" s="188"/>
      <c r="CO196" s="188"/>
      <c r="CP196" s="188"/>
      <c r="CQ196" s="188"/>
      <c r="CR196" s="188"/>
      <c r="CS196" s="188"/>
      <c r="CT196" s="188"/>
      <c r="CU196" s="188"/>
      <c r="CV196" s="188"/>
      <c r="CW196" s="188"/>
      <c r="CX196" s="188"/>
      <c r="CY196" s="183" t="s">
        <v>1930</v>
      </c>
      <c r="CZ196" s="183" t="s">
        <v>2485</v>
      </c>
      <c r="DA196" s="188"/>
      <c r="DB196" s="188"/>
      <c r="DC196" s="188"/>
      <c r="DD196" s="188"/>
      <c r="DE196" s="188"/>
      <c r="DF196" s="188"/>
      <c r="DG196" s="188"/>
      <c r="DH196" s="188"/>
      <c r="DI196" s="183" t="s">
        <v>2934</v>
      </c>
      <c r="DJ196" s="188"/>
      <c r="DK196" s="188"/>
      <c r="DL196" s="180"/>
    </row>
    <row r="197" spans="44:116" ht="15" hidden="1" customHeight="1">
      <c r="AR197" s="177" t="str">
        <f t="shared" si="8"/>
        <v>Xoxocotla</v>
      </c>
      <c r="AS197" s="177" t="str">
        <f t="shared" si="9"/>
        <v>30195</v>
      </c>
      <c r="AT197" s="6"/>
      <c r="AU197" s="6"/>
      <c r="AV197" s="177">
        <v>194</v>
      </c>
      <c r="AW197" s="188"/>
      <c r="AX197" s="188"/>
      <c r="AY197" s="188"/>
      <c r="AZ197" s="188"/>
      <c r="BA197" s="188"/>
      <c r="BB197" s="188"/>
      <c r="BC197" s="188"/>
      <c r="BD197" s="188"/>
      <c r="BE197" s="188"/>
      <c r="BF197" s="188"/>
      <c r="BG197" s="188"/>
      <c r="BH197" s="188"/>
      <c r="BI197" s="188"/>
      <c r="BJ197" s="188"/>
      <c r="BK197" s="188"/>
      <c r="BL197" s="188"/>
      <c r="BM197" s="188"/>
      <c r="BN197" s="188"/>
      <c r="BO197" s="188"/>
      <c r="BP197" t="s">
        <v>4305</v>
      </c>
      <c r="BQ197" t="s">
        <v>4875</v>
      </c>
      <c r="BR197" s="188"/>
      <c r="BS197" s="188"/>
      <c r="BT197" s="188"/>
      <c r="BU197" s="188"/>
      <c r="BV197" s="188"/>
      <c r="BW197" s="188"/>
      <c r="BX197" s="188"/>
      <c r="BY197" s="188"/>
      <c r="BZ197" t="s">
        <v>5389</v>
      </c>
      <c r="CA197" s="188"/>
      <c r="CB197" s="188"/>
      <c r="CC197" s="188"/>
      <c r="CD197" s="188"/>
      <c r="CE197" s="188"/>
      <c r="CF197" s="188"/>
      <c r="CG197" s="188"/>
      <c r="CH197" s="188"/>
      <c r="CI197" s="188"/>
      <c r="CJ197" s="188"/>
      <c r="CK197" s="188"/>
      <c r="CL197" s="188"/>
      <c r="CM197" s="188"/>
      <c r="CN197" s="188"/>
      <c r="CO197" s="188"/>
      <c r="CP197" s="188"/>
      <c r="CQ197" s="188"/>
      <c r="CR197" s="188"/>
      <c r="CS197" s="188"/>
      <c r="CT197" s="188"/>
      <c r="CU197" s="188"/>
      <c r="CV197" s="188"/>
      <c r="CW197" s="188"/>
      <c r="CX197" s="188"/>
      <c r="CY197" s="183" t="s">
        <v>1088</v>
      </c>
      <c r="CZ197" s="183" t="s">
        <v>973</v>
      </c>
      <c r="DA197" s="188"/>
      <c r="DB197" s="188"/>
      <c r="DC197" s="188"/>
      <c r="DD197" s="188"/>
      <c r="DE197" s="188"/>
      <c r="DF197" s="188"/>
      <c r="DG197" s="188"/>
      <c r="DH197" s="188"/>
      <c r="DI197" s="183" t="s">
        <v>2935</v>
      </c>
      <c r="DJ197" s="188"/>
      <c r="DK197" s="188"/>
      <c r="DL197" s="180"/>
    </row>
    <row r="198" spans="44:116" ht="15" hidden="1" customHeight="1">
      <c r="AR198" s="177" t="str">
        <f t="shared" si="8"/>
        <v>Yanga</v>
      </c>
      <c r="AS198" s="177" t="str">
        <f t="shared" si="9"/>
        <v>30196</v>
      </c>
      <c r="AT198" s="6"/>
      <c r="AU198" s="6"/>
      <c r="AV198" s="177">
        <v>195</v>
      </c>
      <c r="AW198" s="188"/>
      <c r="AX198" s="188"/>
      <c r="AY198" s="188"/>
      <c r="AZ198" s="188"/>
      <c r="BA198" s="188"/>
      <c r="BB198" s="188"/>
      <c r="BC198" s="188"/>
      <c r="BD198" s="188"/>
      <c r="BE198" s="188"/>
      <c r="BF198" s="188"/>
      <c r="BG198" s="188"/>
      <c r="BH198" s="188"/>
      <c r="BI198" s="188"/>
      <c r="BJ198" s="188"/>
      <c r="BK198" s="188"/>
      <c r="BL198" s="188"/>
      <c r="BM198" s="188"/>
      <c r="BN198" s="188"/>
      <c r="BO198" s="188"/>
      <c r="BP198" t="s">
        <v>4306</v>
      </c>
      <c r="BQ198" t="s">
        <v>4876</v>
      </c>
      <c r="BR198" s="188"/>
      <c r="BS198" s="188"/>
      <c r="BT198" s="188"/>
      <c r="BU198" s="188"/>
      <c r="BV198" s="188"/>
      <c r="BW198" s="188"/>
      <c r="BX198" s="188"/>
      <c r="BY198" s="188"/>
      <c r="BZ198" t="s">
        <v>5390</v>
      </c>
      <c r="CA198" s="188"/>
      <c r="CB198" s="188"/>
      <c r="CC198" s="188"/>
      <c r="CD198" s="188"/>
      <c r="CE198" s="188"/>
      <c r="CF198" s="188"/>
      <c r="CG198" s="188"/>
      <c r="CH198" s="188"/>
      <c r="CI198" s="188"/>
      <c r="CJ198" s="188"/>
      <c r="CK198" s="188"/>
      <c r="CL198" s="188"/>
      <c r="CM198" s="188"/>
      <c r="CN198" s="188"/>
      <c r="CO198" s="188"/>
      <c r="CP198" s="188"/>
      <c r="CQ198" s="188"/>
      <c r="CR198" s="188"/>
      <c r="CS198" s="188"/>
      <c r="CT198" s="188"/>
      <c r="CU198" s="188"/>
      <c r="CV198" s="188"/>
      <c r="CW198" s="188"/>
      <c r="CX198" s="188"/>
      <c r="CY198" s="183" t="s">
        <v>1931</v>
      </c>
      <c r="CZ198" s="183" t="s">
        <v>1098</v>
      </c>
      <c r="DA198" s="188"/>
      <c r="DB198" s="188"/>
      <c r="DC198" s="188"/>
      <c r="DD198" s="188"/>
      <c r="DE198" s="188"/>
      <c r="DF198" s="188"/>
      <c r="DG198" s="188"/>
      <c r="DH198" s="188"/>
      <c r="DI198" s="183" t="s">
        <v>1676</v>
      </c>
      <c r="DJ198" s="188"/>
      <c r="DK198" s="188"/>
      <c r="DL198" s="180"/>
    </row>
    <row r="199" spans="44:116" ht="15" hidden="1" customHeight="1">
      <c r="AR199" s="177" t="str">
        <f t="shared" si="8"/>
        <v>Yecuatla</v>
      </c>
      <c r="AS199" s="177" t="str">
        <f t="shared" si="9"/>
        <v>30197</v>
      </c>
      <c r="AT199" s="6"/>
      <c r="AU199" s="6"/>
      <c r="AV199" s="177">
        <v>196</v>
      </c>
      <c r="AW199" s="188"/>
      <c r="AX199" s="188"/>
      <c r="AY199" s="188"/>
      <c r="AZ199" s="188"/>
      <c r="BA199" s="188"/>
      <c r="BB199" s="188"/>
      <c r="BC199" s="188"/>
      <c r="BD199" s="188"/>
      <c r="BE199" s="188"/>
      <c r="BF199" s="188"/>
      <c r="BG199" s="188"/>
      <c r="BH199" s="188"/>
      <c r="BI199" s="188"/>
      <c r="BJ199" s="188"/>
      <c r="BK199" s="188"/>
      <c r="BL199" s="188"/>
      <c r="BM199" s="188"/>
      <c r="BN199" s="188"/>
      <c r="BO199" s="188"/>
      <c r="BP199" t="s">
        <v>4307</v>
      </c>
      <c r="BQ199" t="s">
        <v>4877</v>
      </c>
      <c r="BR199" s="188"/>
      <c r="BS199" s="188"/>
      <c r="BT199" s="188"/>
      <c r="BU199" s="188"/>
      <c r="BV199" s="188"/>
      <c r="BW199" s="188"/>
      <c r="BX199" s="188"/>
      <c r="BY199" s="188"/>
      <c r="BZ199" t="s">
        <v>5391</v>
      </c>
      <c r="CA199" s="188"/>
      <c r="CB199" s="188"/>
      <c r="CC199" s="188"/>
      <c r="CD199" s="188"/>
      <c r="CE199" s="188"/>
      <c r="CF199" s="188"/>
      <c r="CG199" s="188"/>
      <c r="CH199" s="188"/>
      <c r="CI199" s="188"/>
      <c r="CJ199" s="188"/>
      <c r="CK199" s="188"/>
      <c r="CL199" s="188"/>
      <c r="CM199" s="188"/>
      <c r="CN199" s="188"/>
      <c r="CO199" s="188"/>
      <c r="CP199" s="188"/>
      <c r="CQ199" s="188"/>
      <c r="CR199" s="188"/>
      <c r="CS199" s="188"/>
      <c r="CT199" s="188"/>
      <c r="CU199" s="188"/>
      <c r="CV199" s="188"/>
      <c r="CW199" s="188"/>
      <c r="CX199" s="188"/>
      <c r="CY199" s="183" t="s">
        <v>1932</v>
      </c>
      <c r="CZ199" s="183" t="s">
        <v>2486</v>
      </c>
      <c r="DA199" s="188"/>
      <c r="DB199" s="188"/>
      <c r="DC199" s="188"/>
      <c r="DD199" s="188"/>
      <c r="DE199" s="188"/>
      <c r="DF199" s="188"/>
      <c r="DG199" s="188"/>
      <c r="DH199" s="188"/>
      <c r="DI199" s="183" t="s">
        <v>2936</v>
      </c>
      <c r="DJ199" s="188"/>
      <c r="DK199" s="188"/>
      <c r="DL199" s="180"/>
    </row>
    <row r="200" spans="44:116" ht="15" hidden="1" customHeight="1">
      <c r="AR200" s="177" t="str">
        <f t="shared" si="8"/>
        <v>Zacualpan</v>
      </c>
      <c r="AS200" s="177" t="str">
        <f t="shared" si="9"/>
        <v>30198</v>
      </c>
      <c r="AT200" s="6"/>
      <c r="AU200" s="6"/>
      <c r="AV200" s="177">
        <v>197</v>
      </c>
      <c r="AW200" s="188"/>
      <c r="AX200" s="188"/>
      <c r="AY200" s="188"/>
      <c r="AZ200" s="188"/>
      <c r="BA200" s="188"/>
      <c r="BB200" s="188"/>
      <c r="BC200" s="188"/>
      <c r="BD200" s="188"/>
      <c r="BE200" s="188"/>
      <c r="BF200" s="188"/>
      <c r="BG200" s="188"/>
      <c r="BH200" s="188"/>
      <c r="BI200" s="188"/>
      <c r="BJ200" s="188"/>
      <c r="BK200" s="188"/>
      <c r="BL200" s="188"/>
      <c r="BM200" s="188"/>
      <c r="BN200" s="188"/>
      <c r="BO200" s="188"/>
      <c r="BP200" t="s">
        <v>4308</v>
      </c>
      <c r="BQ200" t="s">
        <v>4878</v>
      </c>
      <c r="BR200" s="188"/>
      <c r="BS200" s="188"/>
      <c r="BT200" s="188"/>
      <c r="BU200" s="188"/>
      <c r="BV200" s="188"/>
      <c r="BW200" s="188"/>
      <c r="BX200" s="188"/>
      <c r="BY200" s="188"/>
      <c r="BZ200" t="s">
        <v>5392</v>
      </c>
      <c r="CA200" s="188"/>
      <c r="CB200" s="188"/>
      <c r="CC200" s="188"/>
      <c r="CD200" s="188"/>
      <c r="CE200" s="188"/>
      <c r="CF200" s="188"/>
      <c r="CG200" s="188"/>
      <c r="CH200" s="188"/>
      <c r="CI200" s="188"/>
      <c r="CJ200" s="188"/>
      <c r="CK200" s="188"/>
      <c r="CL200" s="188"/>
      <c r="CM200" s="188"/>
      <c r="CN200" s="188"/>
      <c r="CO200" s="188"/>
      <c r="CP200" s="188"/>
      <c r="CQ200" s="188"/>
      <c r="CR200" s="188"/>
      <c r="CS200" s="188"/>
      <c r="CT200" s="188"/>
      <c r="CU200" s="188"/>
      <c r="CV200" s="188"/>
      <c r="CW200" s="188"/>
      <c r="CX200" s="188"/>
      <c r="CY200" s="183" t="s">
        <v>1933</v>
      </c>
      <c r="CZ200" s="183" t="s">
        <v>2487</v>
      </c>
      <c r="DA200" s="188"/>
      <c r="DB200" s="188"/>
      <c r="DC200" s="188"/>
      <c r="DD200" s="188"/>
      <c r="DE200" s="188"/>
      <c r="DF200" s="188"/>
      <c r="DG200" s="188"/>
      <c r="DH200" s="188"/>
      <c r="DI200" s="183" t="s">
        <v>2937</v>
      </c>
      <c r="DJ200" s="188"/>
      <c r="DK200" s="188"/>
      <c r="DL200" s="180"/>
    </row>
    <row r="201" spans="44:116" ht="15" hidden="1" customHeight="1">
      <c r="AR201" s="177" t="str">
        <f t="shared" si="8"/>
        <v>Zaragoza</v>
      </c>
      <c r="AS201" s="177" t="str">
        <f t="shared" si="9"/>
        <v>30199</v>
      </c>
      <c r="AT201" s="6"/>
      <c r="AU201" s="6"/>
      <c r="AV201" s="177">
        <v>198</v>
      </c>
      <c r="AW201" s="188"/>
      <c r="AX201" s="188"/>
      <c r="AY201" s="188"/>
      <c r="AZ201" s="188"/>
      <c r="BA201" s="188"/>
      <c r="BB201" s="188"/>
      <c r="BC201" s="188"/>
      <c r="BD201" s="188"/>
      <c r="BE201" s="188"/>
      <c r="BF201" s="188"/>
      <c r="BG201" s="188"/>
      <c r="BH201" s="188"/>
      <c r="BI201" s="188"/>
      <c r="BJ201" s="188"/>
      <c r="BK201" s="188"/>
      <c r="BL201" s="188"/>
      <c r="BM201" s="188"/>
      <c r="BN201" s="188"/>
      <c r="BO201" s="188"/>
      <c r="BP201" t="s">
        <v>4309</v>
      </c>
      <c r="BQ201" t="s">
        <v>4879</v>
      </c>
      <c r="BR201" s="188"/>
      <c r="BS201" s="188"/>
      <c r="BT201" s="188"/>
      <c r="BU201" s="188"/>
      <c r="BV201" s="188"/>
      <c r="BW201" s="188"/>
      <c r="BX201" s="188"/>
      <c r="BY201" s="188"/>
      <c r="BZ201" t="s">
        <v>5393</v>
      </c>
      <c r="CA201" s="188"/>
      <c r="CB201" s="188"/>
      <c r="CC201" s="188"/>
      <c r="CD201" s="188"/>
      <c r="CE201" s="188"/>
      <c r="CF201" s="188"/>
      <c r="CG201" s="188"/>
      <c r="CH201" s="188"/>
      <c r="CI201" s="188"/>
      <c r="CJ201" s="188"/>
      <c r="CK201" s="188"/>
      <c r="CL201" s="188"/>
      <c r="CM201" s="188"/>
      <c r="CN201" s="188"/>
      <c r="CO201" s="188"/>
      <c r="CP201" s="188"/>
      <c r="CQ201" s="188"/>
      <c r="CR201" s="188"/>
      <c r="CS201" s="188"/>
      <c r="CT201" s="188"/>
      <c r="CU201" s="188"/>
      <c r="CV201" s="188"/>
      <c r="CW201" s="188"/>
      <c r="CX201" s="188"/>
      <c r="CY201" s="183" t="s">
        <v>1934</v>
      </c>
      <c r="CZ201" s="183" t="s">
        <v>2488</v>
      </c>
      <c r="DA201" s="188"/>
      <c r="DB201" s="188"/>
      <c r="DC201" s="188"/>
      <c r="DD201" s="188"/>
      <c r="DE201" s="188"/>
      <c r="DF201" s="188"/>
      <c r="DG201" s="188"/>
      <c r="DH201" s="188"/>
      <c r="DI201" s="183" t="s">
        <v>1532</v>
      </c>
      <c r="DJ201" s="188"/>
      <c r="DK201" s="188"/>
      <c r="DL201" s="180"/>
    </row>
    <row r="202" spans="44:116" ht="15" hidden="1" customHeight="1">
      <c r="AR202" s="177" t="str">
        <f t="shared" si="8"/>
        <v>Zentla</v>
      </c>
      <c r="AS202" s="177" t="str">
        <f t="shared" si="9"/>
        <v>30200</v>
      </c>
      <c r="AT202" s="6"/>
      <c r="AU202" s="6"/>
      <c r="AV202" s="177">
        <v>199</v>
      </c>
      <c r="AW202" s="188"/>
      <c r="AX202" s="188"/>
      <c r="AY202" s="188"/>
      <c r="AZ202" s="188"/>
      <c r="BA202" s="188"/>
      <c r="BB202" s="188"/>
      <c r="BC202" s="188"/>
      <c r="BD202" s="188"/>
      <c r="BE202" s="188"/>
      <c r="BF202" s="188"/>
      <c r="BG202" s="188"/>
      <c r="BH202" s="188"/>
      <c r="BI202" s="188"/>
      <c r="BJ202" s="188"/>
      <c r="BK202" s="188"/>
      <c r="BL202" s="188"/>
      <c r="BM202" s="188"/>
      <c r="BN202" s="188"/>
      <c r="BO202" s="188"/>
      <c r="BP202" t="s">
        <v>4310</v>
      </c>
      <c r="BQ202" t="s">
        <v>4880</v>
      </c>
      <c r="BR202" s="188"/>
      <c r="BS202" s="188"/>
      <c r="BT202" s="188"/>
      <c r="BU202" s="188"/>
      <c r="BV202" s="188"/>
      <c r="BW202" s="188"/>
      <c r="BX202" s="188"/>
      <c r="BY202" s="188"/>
      <c r="BZ202" t="s">
        <v>5394</v>
      </c>
      <c r="CA202" s="188"/>
      <c r="CB202" s="188"/>
      <c r="CC202" s="188"/>
      <c r="CD202" s="188"/>
      <c r="CE202" s="188"/>
      <c r="CF202" s="188"/>
      <c r="CG202" s="188"/>
      <c r="CH202" s="188"/>
      <c r="CI202" s="188"/>
      <c r="CJ202" s="188"/>
      <c r="CK202" s="188"/>
      <c r="CL202" s="188"/>
      <c r="CM202" s="188"/>
      <c r="CN202" s="188"/>
      <c r="CO202" s="188"/>
      <c r="CP202" s="188"/>
      <c r="CQ202" s="188"/>
      <c r="CR202" s="188"/>
      <c r="CS202" s="188"/>
      <c r="CT202" s="188"/>
      <c r="CU202" s="188"/>
      <c r="CV202" s="188"/>
      <c r="CW202" s="188"/>
      <c r="CX202" s="188"/>
      <c r="CY202" s="183" t="s">
        <v>1935</v>
      </c>
      <c r="CZ202" s="183" t="s">
        <v>2489</v>
      </c>
      <c r="DA202" s="188"/>
      <c r="DB202" s="188"/>
      <c r="DC202" s="188"/>
      <c r="DD202" s="188"/>
      <c r="DE202" s="188"/>
      <c r="DF202" s="188"/>
      <c r="DG202" s="188"/>
      <c r="DH202" s="188"/>
      <c r="DI202" s="183" t="s">
        <v>860</v>
      </c>
      <c r="DJ202" s="188"/>
      <c r="DK202" s="188"/>
      <c r="DL202" s="180"/>
    </row>
    <row r="203" spans="44:116" ht="15" hidden="1" customHeight="1">
      <c r="AR203" s="177" t="str">
        <f t="shared" si="8"/>
        <v>Zongolica</v>
      </c>
      <c r="AS203" s="177" t="str">
        <f t="shared" si="9"/>
        <v>30201</v>
      </c>
      <c r="AT203" s="6"/>
      <c r="AU203" s="6"/>
      <c r="AV203" s="177">
        <v>200</v>
      </c>
      <c r="AW203" s="188"/>
      <c r="AX203" s="188"/>
      <c r="AY203" s="188"/>
      <c r="AZ203" s="188"/>
      <c r="BA203" s="188"/>
      <c r="BB203" s="188"/>
      <c r="BC203" s="188"/>
      <c r="BD203" s="188"/>
      <c r="BE203" s="188"/>
      <c r="BF203" s="188"/>
      <c r="BG203" s="188"/>
      <c r="BH203" s="188"/>
      <c r="BI203" s="188"/>
      <c r="BJ203" s="188"/>
      <c r="BK203" s="188"/>
      <c r="BL203" s="188"/>
      <c r="BM203" s="188"/>
      <c r="BN203" s="188"/>
      <c r="BO203" s="188"/>
      <c r="BP203" t="s">
        <v>4311</v>
      </c>
      <c r="BQ203" t="s">
        <v>4881</v>
      </c>
      <c r="BR203" s="188"/>
      <c r="BS203" s="188"/>
      <c r="BT203" s="188"/>
      <c r="BU203" s="188"/>
      <c r="BV203" s="188"/>
      <c r="BW203" s="188"/>
      <c r="BX203" s="188"/>
      <c r="BY203" s="188"/>
      <c r="BZ203" t="s">
        <v>5395</v>
      </c>
      <c r="CA203" s="188"/>
      <c r="CB203" s="188"/>
      <c r="CC203" s="188"/>
      <c r="CD203" s="188"/>
      <c r="CE203" s="188"/>
      <c r="CF203" s="188"/>
      <c r="CG203" s="188"/>
      <c r="CH203" s="188"/>
      <c r="CI203" s="188"/>
      <c r="CJ203" s="188"/>
      <c r="CK203" s="188"/>
      <c r="CL203" s="188"/>
      <c r="CM203" s="188"/>
      <c r="CN203" s="188"/>
      <c r="CO203" s="188"/>
      <c r="CP203" s="188"/>
      <c r="CQ203" s="188"/>
      <c r="CR203" s="188"/>
      <c r="CS203" s="188"/>
      <c r="CT203" s="188"/>
      <c r="CU203" s="188"/>
      <c r="CV203" s="188"/>
      <c r="CW203" s="188"/>
      <c r="CX203" s="188"/>
      <c r="CY203" s="183" t="s">
        <v>1936</v>
      </c>
      <c r="CZ203" s="183" t="s">
        <v>2490</v>
      </c>
      <c r="DA203" s="188"/>
      <c r="DB203" s="188"/>
      <c r="DC203" s="188"/>
      <c r="DD203" s="188"/>
      <c r="DE203" s="188"/>
      <c r="DF203" s="188"/>
      <c r="DG203" s="188"/>
      <c r="DH203" s="188"/>
      <c r="DI203" s="183" t="s">
        <v>2938</v>
      </c>
      <c r="DJ203" s="188"/>
      <c r="DK203" s="188"/>
      <c r="DL203" s="180"/>
    </row>
    <row r="204" spans="44:116" ht="15" hidden="1" customHeight="1">
      <c r="AR204" s="177" t="str">
        <f t="shared" si="8"/>
        <v>Zontecomatlán de López y Fuentes</v>
      </c>
      <c r="AS204" s="177" t="str">
        <f t="shared" si="9"/>
        <v>30202</v>
      </c>
      <c r="AT204" s="6"/>
      <c r="AU204" s="6"/>
      <c r="AV204" s="177">
        <v>201</v>
      </c>
      <c r="AW204" s="188"/>
      <c r="AX204" s="188"/>
      <c r="AY204" s="188"/>
      <c r="AZ204" s="188"/>
      <c r="BA204" s="188"/>
      <c r="BB204" s="188"/>
      <c r="BC204" s="188"/>
      <c r="BD204" s="188"/>
      <c r="BE204" s="188"/>
      <c r="BF204" s="188"/>
      <c r="BG204" s="188"/>
      <c r="BH204" s="188"/>
      <c r="BI204" s="188"/>
      <c r="BJ204" s="188"/>
      <c r="BK204" s="188"/>
      <c r="BL204" s="188"/>
      <c r="BM204" s="188"/>
      <c r="BN204" s="188"/>
      <c r="BO204" s="188"/>
      <c r="BP204" t="s">
        <v>4312</v>
      </c>
      <c r="BQ204" t="s">
        <v>4882</v>
      </c>
      <c r="BR204" s="188"/>
      <c r="BS204" s="188"/>
      <c r="BT204" s="188"/>
      <c r="BU204" s="188"/>
      <c r="BV204" s="188"/>
      <c r="BW204" s="188"/>
      <c r="BX204" s="188"/>
      <c r="BY204" s="188"/>
      <c r="BZ204" t="s">
        <v>5396</v>
      </c>
      <c r="CA204" s="188"/>
      <c r="CB204" s="188"/>
      <c r="CC204" s="188"/>
      <c r="CD204" s="188"/>
      <c r="CE204" s="188"/>
      <c r="CF204" s="188"/>
      <c r="CG204" s="188"/>
      <c r="CH204" s="188"/>
      <c r="CI204" s="188"/>
      <c r="CJ204" s="188"/>
      <c r="CK204" s="188"/>
      <c r="CL204" s="188"/>
      <c r="CM204" s="188"/>
      <c r="CN204" s="188"/>
      <c r="CO204" s="188"/>
      <c r="CP204" s="188"/>
      <c r="CQ204" s="188"/>
      <c r="CR204" s="188"/>
      <c r="CS204" s="188"/>
      <c r="CT204" s="188"/>
      <c r="CU204" s="188"/>
      <c r="CV204" s="188"/>
      <c r="CW204" s="188"/>
      <c r="CX204" s="188"/>
      <c r="CY204" s="183" t="s">
        <v>1937</v>
      </c>
      <c r="CZ204" s="183" t="s">
        <v>2491</v>
      </c>
      <c r="DA204" s="188"/>
      <c r="DB204" s="188"/>
      <c r="DC204" s="188"/>
      <c r="DD204" s="188"/>
      <c r="DE204" s="188"/>
      <c r="DF204" s="188"/>
      <c r="DG204" s="188"/>
      <c r="DH204" s="188"/>
      <c r="DI204" s="183" t="s">
        <v>2939</v>
      </c>
      <c r="DJ204" s="188"/>
      <c r="DK204" s="188"/>
      <c r="DL204" s="180"/>
    </row>
    <row r="205" spans="44:116" ht="15" hidden="1" customHeight="1">
      <c r="AR205" s="177" t="str">
        <f t="shared" si="8"/>
        <v>Zozocolco de Hidalgo</v>
      </c>
      <c r="AS205" s="177" t="str">
        <f t="shared" si="9"/>
        <v>30203</v>
      </c>
      <c r="AT205" s="6"/>
      <c r="AU205" s="6"/>
      <c r="AV205" s="177">
        <v>202</v>
      </c>
      <c r="AW205" s="188"/>
      <c r="AX205" s="188"/>
      <c r="AY205" s="188"/>
      <c r="AZ205" s="188"/>
      <c r="BA205" s="188"/>
      <c r="BB205" s="188"/>
      <c r="BC205" s="188"/>
      <c r="BD205" s="188"/>
      <c r="BE205" s="188"/>
      <c r="BF205" s="188"/>
      <c r="BG205" s="188"/>
      <c r="BH205" s="188"/>
      <c r="BI205" s="188"/>
      <c r="BJ205" s="188"/>
      <c r="BK205" s="188"/>
      <c r="BL205" s="188"/>
      <c r="BM205" s="188"/>
      <c r="BN205" s="188"/>
      <c r="BO205" s="188"/>
      <c r="BP205" t="s">
        <v>4313</v>
      </c>
      <c r="BQ205" t="s">
        <v>4883</v>
      </c>
      <c r="BR205" s="188"/>
      <c r="BS205" s="188"/>
      <c r="BT205" s="188"/>
      <c r="BU205" s="188"/>
      <c r="BV205" s="188"/>
      <c r="BW205" s="188"/>
      <c r="BX205" s="188"/>
      <c r="BY205" s="188"/>
      <c r="BZ205" t="s">
        <v>5397</v>
      </c>
      <c r="CA205" s="188"/>
      <c r="CB205" s="188"/>
      <c r="CC205" s="188"/>
      <c r="CD205" s="188"/>
      <c r="CE205" s="188"/>
      <c r="CF205" s="188"/>
      <c r="CG205" s="188"/>
      <c r="CH205" s="188"/>
      <c r="CI205" s="188"/>
      <c r="CJ205" s="188"/>
      <c r="CK205" s="188"/>
      <c r="CL205" s="188"/>
      <c r="CM205" s="188"/>
      <c r="CN205" s="188"/>
      <c r="CO205" s="188"/>
      <c r="CP205" s="188"/>
      <c r="CQ205" s="188"/>
      <c r="CR205" s="188"/>
      <c r="CS205" s="188"/>
      <c r="CT205" s="188"/>
      <c r="CU205" s="188"/>
      <c r="CV205" s="188"/>
      <c r="CW205" s="188"/>
      <c r="CX205" s="188"/>
      <c r="CY205" s="183" t="s">
        <v>1938</v>
      </c>
      <c r="CZ205" s="183" t="s">
        <v>2492</v>
      </c>
      <c r="DA205" s="188"/>
      <c r="DB205" s="188"/>
      <c r="DC205" s="188"/>
      <c r="DD205" s="188"/>
      <c r="DE205" s="188"/>
      <c r="DF205" s="188"/>
      <c r="DG205" s="188"/>
      <c r="DH205" s="188"/>
      <c r="DI205" s="183" t="s">
        <v>2940</v>
      </c>
      <c r="DJ205" s="188"/>
      <c r="DK205" s="188"/>
      <c r="DL205" s="180"/>
    </row>
    <row r="206" spans="44:116" ht="15" hidden="1" customHeight="1">
      <c r="AR206" s="177" t="str">
        <f t="shared" si="8"/>
        <v>Agua Dulce</v>
      </c>
      <c r="AS206" s="177" t="str">
        <f t="shared" si="9"/>
        <v>30204</v>
      </c>
      <c r="AT206" s="6"/>
      <c r="AU206" s="6"/>
      <c r="AV206" s="177">
        <v>203</v>
      </c>
      <c r="AW206" s="188"/>
      <c r="AX206" s="188"/>
      <c r="AY206" s="188"/>
      <c r="AZ206" s="188"/>
      <c r="BA206" s="188"/>
      <c r="BB206" s="188"/>
      <c r="BC206" s="188"/>
      <c r="BD206" s="188"/>
      <c r="BE206" s="188"/>
      <c r="BF206" s="188"/>
      <c r="BG206" s="188"/>
      <c r="BH206" s="188"/>
      <c r="BI206" s="188"/>
      <c r="BJ206" s="188"/>
      <c r="BK206" s="188"/>
      <c r="BL206" s="188"/>
      <c r="BM206" s="188"/>
      <c r="BN206" s="188"/>
      <c r="BO206" s="188"/>
      <c r="BP206" t="s">
        <v>4314</v>
      </c>
      <c r="BQ206" t="s">
        <v>4884</v>
      </c>
      <c r="BR206" s="188"/>
      <c r="BS206" s="188"/>
      <c r="BT206" s="188"/>
      <c r="BU206" s="188"/>
      <c r="BV206" s="188"/>
      <c r="BW206" s="188"/>
      <c r="BX206" s="188"/>
      <c r="BY206" s="188"/>
      <c r="BZ206" t="s">
        <v>5398</v>
      </c>
      <c r="CA206" s="188"/>
      <c r="CB206" s="188"/>
      <c r="CC206" s="188"/>
      <c r="CD206" s="188"/>
      <c r="CE206" s="188"/>
      <c r="CF206" s="188"/>
      <c r="CG206" s="188"/>
      <c r="CH206" s="188"/>
      <c r="CI206" s="188"/>
      <c r="CJ206" s="188"/>
      <c r="CK206" s="188"/>
      <c r="CL206" s="188"/>
      <c r="CM206" s="188"/>
      <c r="CN206" s="188"/>
      <c r="CO206" s="188"/>
      <c r="CP206" s="188"/>
      <c r="CQ206" s="188"/>
      <c r="CR206" s="188"/>
      <c r="CS206" s="188"/>
      <c r="CT206" s="188"/>
      <c r="CU206" s="188"/>
      <c r="CV206" s="188"/>
      <c r="CW206" s="188"/>
      <c r="CX206" s="188"/>
      <c r="CY206" s="183" t="s">
        <v>1939</v>
      </c>
      <c r="CZ206" s="183" t="s">
        <v>2493</v>
      </c>
      <c r="DA206" s="188"/>
      <c r="DB206" s="188"/>
      <c r="DC206" s="188"/>
      <c r="DD206" s="188"/>
      <c r="DE206" s="188"/>
      <c r="DF206" s="188"/>
      <c r="DG206" s="188"/>
      <c r="DH206" s="188"/>
      <c r="DI206" s="183" t="s">
        <v>2941</v>
      </c>
      <c r="DJ206" s="188"/>
      <c r="DK206" s="188"/>
      <c r="DL206" s="180"/>
    </row>
    <row r="207" spans="44:116" ht="15" hidden="1" customHeight="1">
      <c r="AR207" s="177" t="str">
        <f t="shared" si="8"/>
        <v>El Higo</v>
      </c>
      <c r="AS207" s="177" t="str">
        <f t="shared" si="9"/>
        <v>30205</v>
      </c>
      <c r="AT207" s="6"/>
      <c r="AU207" s="6"/>
      <c r="AV207" s="177">
        <v>204</v>
      </c>
      <c r="AW207" s="188"/>
      <c r="AX207" s="188"/>
      <c r="AY207" s="188"/>
      <c r="AZ207" s="188"/>
      <c r="BA207" s="188"/>
      <c r="BB207" s="188"/>
      <c r="BC207" s="188"/>
      <c r="BD207" s="188"/>
      <c r="BE207" s="188"/>
      <c r="BF207" s="188"/>
      <c r="BG207" s="188"/>
      <c r="BH207" s="188"/>
      <c r="BI207" s="188"/>
      <c r="BJ207" s="188"/>
      <c r="BK207" s="188"/>
      <c r="BL207" s="188"/>
      <c r="BM207" s="188"/>
      <c r="BN207" s="188"/>
      <c r="BO207" s="188"/>
      <c r="BP207" t="s">
        <v>4315</v>
      </c>
      <c r="BQ207" t="s">
        <v>4885</v>
      </c>
      <c r="BR207" s="188"/>
      <c r="BS207" s="188"/>
      <c r="BT207" s="188"/>
      <c r="BU207" s="188"/>
      <c r="BV207" s="188"/>
      <c r="BW207" s="188"/>
      <c r="BX207" s="188"/>
      <c r="BY207" s="188"/>
      <c r="BZ207" t="s">
        <v>5399</v>
      </c>
      <c r="CA207" s="188"/>
      <c r="CB207" s="188"/>
      <c r="CC207" s="188"/>
      <c r="CD207" s="188"/>
      <c r="CE207" s="188"/>
      <c r="CF207" s="188"/>
      <c r="CG207" s="188"/>
      <c r="CH207" s="188"/>
      <c r="CI207" s="188"/>
      <c r="CJ207" s="188"/>
      <c r="CK207" s="188"/>
      <c r="CL207" s="188"/>
      <c r="CM207" s="188"/>
      <c r="CN207" s="188"/>
      <c r="CO207" s="188"/>
      <c r="CP207" s="188"/>
      <c r="CQ207" s="188"/>
      <c r="CR207" s="188"/>
      <c r="CS207" s="188"/>
      <c r="CT207" s="188"/>
      <c r="CU207" s="188"/>
      <c r="CV207" s="188"/>
      <c r="CW207" s="188"/>
      <c r="CX207" s="188"/>
      <c r="CY207" s="183" t="s">
        <v>1940</v>
      </c>
      <c r="CZ207" s="183" t="s">
        <v>2494</v>
      </c>
      <c r="DA207" s="188"/>
      <c r="DB207" s="188"/>
      <c r="DC207" s="188"/>
      <c r="DD207" s="188"/>
      <c r="DE207" s="188"/>
      <c r="DF207" s="188"/>
      <c r="DG207" s="188"/>
      <c r="DH207" s="188"/>
      <c r="DI207" s="183" t="s">
        <v>2942</v>
      </c>
      <c r="DJ207" s="188"/>
      <c r="DK207" s="188"/>
      <c r="DL207" s="180"/>
    </row>
    <row r="208" spans="44:116" ht="15" hidden="1" customHeight="1">
      <c r="AR208" s="177" t="str">
        <f t="shared" si="8"/>
        <v>Nanchital de Lázaro Cárdenas del Río</v>
      </c>
      <c r="AS208" s="177" t="str">
        <f t="shared" si="9"/>
        <v>30206</v>
      </c>
      <c r="AT208" s="6"/>
      <c r="AU208" s="6"/>
      <c r="AV208" s="177">
        <v>205</v>
      </c>
      <c r="AW208" s="188"/>
      <c r="AX208" s="188"/>
      <c r="AY208" s="188"/>
      <c r="AZ208" s="188"/>
      <c r="BA208" s="188"/>
      <c r="BB208" s="188"/>
      <c r="BC208" s="188"/>
      <c r="BD208" s="188"/>
      <c r="BE208" s="188"/>
      <c r="BF208" s="188"/>
      <c r="BG208" s="188"/>
      <c r="BH208" s="188"/>
      <c r="BI208" s="188"/>
      <c r="BJ208" s="188"/>
      <c r="BK208" s="188"/>
      <c r="BL208" s="188"/>
      <c r="BM208" s="188"/>
      <c r="BN208" s="188"/>
      <c r="BO208" s="188"/>
      <c r="BP208" t="s">
        <v>4316</v>
      </c>
      <c r="BQ208" t="s">
        <v>4886</v>
      </c>
      <c r="BR208" s="188"/>
      <c r="BS208" s="188"/>
      <c r="BT208" s="188"/>
      <c r="BU208" s="188"/>
      <c r="BV208" s="188"/>
      <c r="BW208" s="188"/>
      <c r="BX208" s="188"/>
      <c r="BY208" s="188"/>
      <c r="BZ208" t="s">
        <v>5400</v>
      </c>
      <c r="CA208" s="188"/>
      <c r="CB208" s="188"/>
      <c r="CC208" s="188"/>
      <c r="CD208" s="188"/>
      <c r="CE208" s="188"/>
      <c r="CF208" s="188"/>
      <c r="CG208" s="188"/>
      <c r="CH208" s="188"/>
      <c r="CI208" s="188"/>
      <c r="CJ208" s="188"/>
      <c r="CK208" s="188"/>
      <c r="CL208" s="188"/>
      <c r="CM208" s="188"/>
      <c r="CN208" s="188"/>
      <c r="CO208" s="188"/>
      <c r="CP208" s="188"/>
      <c r="CQ208" s="188"/>
      <c r="CR208" s="188"/>
      <c r="CS208" s="188"/>
      <c r="CT208" s="188"/>
      <c r="CU208" s="188"/>
      <c r="CV208" s="188"/>
      <c r="CW208" s="188"/>
      <c r="CX208" s="188"/>
      <c r="CY208" s="183" t="s">
        <v>1941</v>
      </c>
      <c r="CZ208" s="183" t="s">
        <v>2495</v>
      </c>
      <c r="DA208" s="188"/>
      <c r="DB208" s="188"/>
      <c r="DC208" s="188"/>
      <c r="DD208" s="188"/>
      <c r="DE208" s="188"/>
      <c r="DF208" s="188"/>
      <c r="DG208" s="188"/>
      <c r="DH208" s="188"/>
      <c r="DI208" s="183" t="s">
        <v>2943</v>
      </c>
      <c r="DJ208" s="188"/>
      <c r="DK208" s="188"/>
      <c r="DL208" s="180"/>
    </row>
    <row r="209" spans="44:116" ht="15" hidden="1" customHeight="1">
      <c r="AR209" s="177" t="str">
        <f t="shared" si="8"/>
        <v>Tres Valles</v>
      </c>
      <c r="AS209" s="177" t="str">
        <f t="shared" si="9"/>
        <v>30207</v>
      </c>
      <c r="AT209" s="6"/>
      <c r="AU209" s="6"/>
      <c r="AV209" s="177">
        <v>206</v>
      </c>
      <c r="AW209" s="188"/>
      <c r="AX209" s="188"/>
      <c r="AY209" s="188"/>
      <c r="AZ209" s="188"/>
      <c r="BA209" s="188"/>
      <c r="BB209" s="188"/>
      <c r="BC209" s="188"/>
      <c r="BD209" s="188"/>
      <c r="BE209" s="188"/>
      <c r="BF209" s="188"/>
      <c r="BG209" s="188"/>
      <c r="BH209" s="188"/>
      <c r="BI209" s="188"/>
      <c r="BJ209" s="188"/>
      <c r="BK209" s="188"/>
      <c r="BL209" s="188"/>
      <c r="BM209" s="188"/>
      <c r="BN209" s="188"/>
      <c r="BO209" s="188"/>
      <c r="BP209" t="s">
        <v>4317</v>
      </c>
      <c r="BQ209" t="s">
        <v>4887</v>
      </c>
      <c r="BR209" s="188"/>
      <c r="BS209" s="188"/>
      <c r="BT209" s="188"/>
      <c r="BU209" s="188"/>
      <c r="BV209" s="188"/>
      <c r="BW209" s="188"/>
      <c r="BX209" s="188"/>
      <c r="BY209" s="188"/>
      <c r="BZ209" t="s">
        <v>5401</v>
      </c>
      <c r="CA209" s="188"/>
      <c r="CB209" s="188"/>
      <c r="CC209" s="188"/>
      <c r="CD209" s="188"/>
      <c r="CE209" s="188"/>
      <c r="CF209" s="188"/>
      <c r="CG209" s="188"/>
      <c r="CH209" s="188"/>
      <c r="CI209" s="188"/>
      <c r="CJ209" s="188"/>
      <c r="CK209" s="188"/>
      <c r="CL209" s="188"/>
      <c r="CM209" s="188"/>
      <c r="CN209" s="188"/>
      <c r="CO209" s="188"/>
      <c r="CP209" s="188"/>
      <c r="CQ209" s="188"/>
      <c r="CR209" s="188"/>
      <c r="CS209" s="188"/>
      <c r="CT209" s="188"/>
      <c r="CU209" s="188"/>
      <c r="CV209" s="188"/>
      <c r="CW209" s="188"/>
      <c r="CX209" s="188"/>
      <c r="CY209" s="183" t="s">
        <v>1942</v>
      </c>
      <c r="CZ209" s="183" t="s">
        <v>2496</v>
      </c>
      <c r="DA209" s="188"/>
      <c r="DB209" s="188"/>
      <c r="DC209" s="188"/>
      <c r="DD209" s="188"/>
      <c r="DE209" s="188"/>
      <c r="DF209" s="188"/>
      <c r="DG209" s="188"/>
      <c r="DH209" s="188"/>
      <c r="DI209" s="183" t="s">
        <v>2944</v>
      </c>
      <c r="DJ209" s="188"/>
      <c r="DK209" s="188"/>
      <c r="DL209" s="180"/>
    </row>
    <row r="210" spans="44:116" ht="15" hidden="1" customHeight="1">
      <c r="AR210" s="177" t="str">
        <f t="shared" si="8"/>
        <v>Carlos A. Carrillo</v>
      </c>
      <c r="AS210" s="177" t="str">
        <f t="shared" si="9"/>
        <v>30208</v>
      </c>
      <c r="AT210" s="6"/>
      <c r="AU210" s="6"/>
      <c r="AV210" s="177">
        <v>207</v>
      </c>
      <c r="AW210" s="188"/>
      <c r="AX210" s="188"/>
      <c r="AY210" s="188"/>
      <c r="AZ210" s="188"/>
      <c r="BA210" s="188"/>
      <c r="BB210" s="188"/>
      <c r="BC210" s="188"/>
      <c r="BD210" s="188"/>
      <c r="BE210" s="188"/>
      <c r="BF210" s="188"/>
      <c r="BG210" s="188"/>
      <c r="BH210" s="188"/>
      <c r="BI210" s="188"/>
      <c r="BJ210" s="188"/>
      <c r="BK210" s="188"/>
      <c r="BL210" s="188"/>
      <c r="BM210" s="188"/>
      <c r="BN210" s="188"/>
      <c r="BO210" s="188"/>
      <c r="BP210" t="s">
        <v>4318</v>
      </c>
      <c r="BQ210" t="s">
        <v>4888</v>
      </c>
      <c r="BR210" s="188"/>
      <c r="BS210" s="188"/>
      <c r="BT210" s="188"/>
      <c r="BU210" s="188"/>
      <c r="BV210" s="188"/>
      <c r="BW210" s="188"/>
      <c r="BX210" s="188"/>
      <c r="BY210" s="188"/>
      <c r="BZ210" t="s">
        <v>5402</v>
      </c>
      <c r="CA210" s="188"/>
      <c r="CB210" s="188"/>
      <c r="CC210" s="188"/>
      <c r="CD210" s="188"/>
      <c r="CE210" s="188"/>
      <c r="CF210" s="188"/>
      <c r="CG210" s="188"/>
      <c r="CH210" s="188"/>
      <c r="CI210" s="188"/>
      <c r="CJ210" s="188"/>
      <c r="CK210" s="188"/>
      <c r="CL210" s="188"/>
      <c r="CM210" s="188"/>
      <c r="CN210" s="188"/>
      <c r="CO210" s="188"/>
      <c r="CP210" s="188"/>
      <c r="CQ210" s="188"/>
      <c r="CR210" s="188"/>
      <c r="CS210" s="188"/>
      <c r="CT210" s="188"/>
      <c r="CU210" s="188"/>
      <c r="CV210" s="188"/>
      <c r="CW210" s="188"/>
      <c r="CX210" s="188"/>
      <c r="CY210" s="183" t="s">
        <v>1943</v>
      </c>
      <c r="CZ210" s="183" t="s">
        <v>2497</v>
      </c>
      <c r="DA210" s="188"/>
      <c r="DB210" s="188"/>
      <c r="DC210" s="188"/>
      <c r="DD210" s="188"/>
      <c r="DE210" s="188"/>
      <c r="DF210" s="188"/>
      <c r="DG210" s="188"/>
      <c r="DH210" s="188"/>
      <c r="DI210" s="183" t="s">
        <v>2945</v>
      </c>
      <c r="DJ210" s="188"/>
      <c r="DK210" s="188"/>
      <c r="DL210" s="180"/>
    </row>
    <row r="211" spans="44:116" ht="15" hidden="1" customHeight="1">
      <c r="AR211" s="177" t="str">
        <f t="shared" si="8"/>
        <v>Tatahuicapan de Juárez</v>
      </c>
      <c r="AS211" s="177" t="str">
        <f t="shared" si="9"/>
        <v>30209</v>
      </c>
      <c r="AT211" s="6"/>
      <c r="AU211" s="6"/>
      <c r="AV211" s="177">
        <v>208</v>
      </c>
      <c r="AW211" s="188"/>
      <c r="AX211" s="188"/>
      <c r="AY211" s="188"/>
      <c r="AZ211" s="188"/>
      <c r="BA211" s="188"/>
      <c r="BB211" s="188"/>
      <c r="BC211" s="188"/>
      <c r="BD211" s="188"/>
      <c r="BE211" s="188"/>
      <c r="BF211" s="188"/>
      <c r="BG211" s="188"/>
      <c r="BH211" s="188"/>
      <c r="BI211" s="188"/>
      <c r="BJ211" s="188"/>
      <c r="BK211" s="188"/>
      <c r="BL211" s="188"/>
      <c r="BM211" s="188"/>
      <c r="BN211" s="188"/>
      <c r="BO211" s="188"/>
      <c r="BP211" t="s">
        <v>4319</v>
      </c>
      <c r="BQ211" t="s">
        <v>4889</v>
      </c>
      <c r="BR211" s="188"/>
      <c r="BS211" s="188"/>
      <c r="BT211" s="188"/>
      <c r="BU211" s="188"/>
      <c r="BV211" s="188"/>
      <c r="BW211" s="188"/>
      <c r="BX211" s="188"/>
      <c r="BY211" s="188"/>
      <c r="BZ211" t="s">
        <v>5403</v>
      </c>
      <c r="CA211" s="188"/>
      <c r="CB211" s="188"/>
      <c r="CC211" s="188"/>
      <c r="CD211" s="188"/>
      <c r="CE211" s="188"/>
      <c r="CF211" s="188"/>
      <c r="CG211" s="188"/>
      <c r="CH211" s="188"/>
      <c r="CI211" s="188"/>
      <c r="CJ211" s="188"/>
      <c r="CK211" s="188"/>
      <c r="CL211" s="188"/>
      <c r="CM211" s="188"/>
      <c r="CN211" s="188"/>
      <c r="CO211" s="188"/>
      <c r="CP211" s="188"/>
      <c r="CQ211" s="188"/>
      <c r="CR211" s="188"/>
      <c r="CS211" s="188"/>
      <c r="CT211" s="188"/>
      <c r="CU211" s="188"/>
      <c r="CV211" s="188"/>
      <c r="CW211" s="188"/>
      <c r="CX211" s="188"/>
      <c r="CY211" s="183" t="s">
        <v>1944</v>
      </c>
      <c r="CZ211" s="183" t="s">
        <v>2498</v>
      </c>
      <c r="DA211" s="188"/>
      <c r="DB211" s="188"/>
      <c r="DC211" s="188"/>
      <c r="DD211" s="188"/>
      <c r="DE211" s="188"/>
      <c r="DF211" s="188"/>
      <c r="DG211" s="188"/>
      <c r="DH211" s="188"/>
      <c r="DI211" s="183" t="s">
        <v>2946</v>
      </c>
      <c r="DJ211" s="188"/>
      <c r="DK211" s="188"/>
      <c r="DL211" s="180"/>
    </row>
    <row r="212" spans="44:116" ht="15" hidden="1" customHeight="1">
      <c r="AR212" s="177" t="str">
        <f t="shared" si="8"/>
        <v>Uxpanapa</v>
      </c>
      <c r="AS212" s="177" t="str">
        <f t="shared" si="9"/>
        <v>30210</v>
      </c>
      <c r="AT212" s="6"/>
      <c r="AU212" s="6"/>
      <c r="AV212" s="177">
        <v>209</v>
      </c>
      <c r="AW212" s="188"/>
      <c r="AX212" s="188"/>
      <c r="AY212" s="188"/>
      <c r="AZ212" s="188"/>
      <c r="BA212" s="188"/>
      <c r="BB212" s="188"/>
      <c r="BC212" s="188"/>
      <c r="BD212" s="188"/>
      <c r="BE212" s="188"/>
      <c r="BF212" s="188"/>
      <c r="BG212" s="188"/>
      <c r="BH212" s="188"/>
      <c r="BI212" s="188"/>
      <c r="BJ212" s="188"/>
      <c r="BK212" s="188"/>
      <c r="BL212" s="188"/>
      <c r="BM212" s="188"/>
      <c r="BN212" s="188"/>
      <c r="BO212" s="188"/>
      <c r="BP212" t="s">
        <v>4320</v>
      </c>
      <c r="BQ212" t="s">
        <v>4890</v>
      </c>
      <c r="BR212" s="188"/>
      <c r="BS212" s="188"/>
      <c r="BT212" s="188"/>
      <c r="BU212" s="188"/>
      <c r="BV212" s="188"/>
      <c r="BW212" s="188"/>
      <c r="BX212" s="188"/>
      <c r="BY212" s="188"/>
      <c r="BZ212" t="s">
        <v>5404</v>
      </c>
      <c r="CA212" s="188"/>
      <c r="CB212" s="188"/>
      <c r="CC212" s="188"/>
      <c r="CD212" s="188"/>
      <c r="CE212" s="188"/>
      <c r="CF212" s="188"/>
      <c r="CG212" s="188"/>
      <c r="CH212" s="188"/>
      <c r="CI212" s="188"/>
      <c r="CJ212" s="188"/>
      <c r="CK212" s="188"/>
      <c r="CL212" s="188"/>
      <c r="CM212" s="188"/>
      <c r="CN212" s="188"/>
      <c r="CO212" s="188"/>
      <c r="CP212" s="188"/>
      <c r="CQ212" s="188"/>
      <c r="CR212" s="188"/>
      <c r="CS212" s="188"/>
      <c r="CT212" s="188"/>
      <c r="CU212" s="188"/>
      <c r="CV212" s="188"/>
      <c r="CW212" s="188"/>
      <c r="CX212" s="188"/>
      <c r="CY212" s="183" t="s">
        <v>1944</v>
      </c>
      <c r="CZ212" s="183" t="s">
        <v>2499</v>
      </c>
      <c r="DA212" s="188"/>
      <c r="DB212" s="188"/>
      <c r="DC212" s="188"/>
      <c r="DD212" s="188"/>
      <c r="DE212" s="188"/>
      <c r="DF212" s="188"/>
      <c r="DG212" s="188"/>
      <c r="DH212" s="188"/>
      <c r="DI212" s="183" t="s">
        <v>2947</v>
      </c>
      <c r="DJ212" s="188"/>
      <c r="DK212" s="188"/>
      <c r="DL212" s="180"/>
    </row>
    <row r="213" spans="44:116" ht="15" hidden="1" customHeight="1">
      <c r="AR213" s="177" t="str">
        <f t="shared" si="8"/>
        <v>San Rafael</v>
      </c>
      <c r="AS213" s="177" t="str">
        <f t="shared" si="9"/>
        <v>30211</v>
      </c>
      <c r="AT213" s="6"/>
      <c r="AU213" s="6"/>
      <c r="AV213" s="177">
        <v>210</v>
      </c>
      <c r="AW213" s="188"/>
      <c r="AX213" s="188"/>
      <c r="AY213" s="188"/>
      <c r="AZ213" s="188"/>
      <c r="BA213" s="188"/>
      <c r="BB213" s="188"/>
      <c r="BC213" s="188"/>
      <c r="BD213" s="188"/>
      <c r="BE213" s="188"/>
      <c r="BF213" s="188"/>
      <c r="BG213" s="188"/>
      <c r="BH213" s="188"/>
      <c r="BI213" s="188"/>
      <c r="BJ213" s="188"/>
      <c r="BK213" s="188"/>
      <c r="BL213" s="188"/>
      <c r="BM213" s="188"/>
      <c r="BN213" s="188"/>
      <c r="BO213" s="188"/>
      <c r="BP213" t="s">
        <v>4321</v>
      </c>
      <c r="BQ213" t="s">
        <v>4891</v>
      </c>
      <c r="BR213" s="188"/>
      <c r="BS213" s="188"/>
      <c r="BT213" s="188"/>
      <c r="BU213" s="188"/>
      <c r="BV213" s="188"/>
      <c r="BW213" s="188"/>
      <c r="BX213" s="188"/>
      <c r="BY213" s="188"/>
      <c r="BZ213" t="s">
        <v>5405</v>
      </c>
      <c r="CA213" s="188"/>
      <c r="CB213" s="188"/>
      <c r="CC213" s="188"/>
      <c r="CD213" s="188"/>
      <c r="CE213" s="188"/>
      <c r="CF213" s="188"/>
      <c r="CG213" s="188"/>
      <c r="CH213" s="188"/>
      <c r="CI213" s="188"/>
      <c r="CJ213" s="188"/>
      <c r="CK213" s="188"/>
      <c r="CL213" s="188"/>
      <c r="CM213" s="188"/>
      <c r="CN213" s="188"/>
      <c r="CO213" s="188"/>
      <c r="CP213" s="188"/>
      <c r="CQ213" s="188"/>
      <c r="CR213" s="188"/>
      <c r="CS213" s="188"/>
      <c r="CT213" s="188"/>
      <c r="CU213" s="188"/>
      <c r="CV213" s="188"/>
      <c r="CW213" s="188"/>
      <c r="CX213" s="188"/>
      <c r="CY213" s="183" t="s">
        <v>1945</v>
      </c>
      <c r="CZ213" s="183" t="s">
        <v>2500</v>
      </c>
      <c r="DA213" s="188"/>
      <c r="DB213" s="188"/>
      <c r="DC213" s="188"/>
      <c r="DD213" s="188"/>
      <c r="DE213" s="188"/>
      <c r="DF213" s="188"/>
      <c r="DG213" s="188"/>
      <c r="DH213" s="188"/>
      <c r="DI213" s="183" t="s">
        <v>2948</v>
      </c>
      <c r="DJ213" s="188"/>
      <c r="DK213" s="188"/>
      <c r="DL213" s="180"/>
    </row>
    <row r="214" spans="44:116" ht="15" hidden="1" customHeight="1">
      <c r="AR214" s="177" t="str">
        <f t="shared" si="8"/>
        <v>Santiago Sochiapan</v>
      </c>
      <c r="AS214" s="177" t="str">
        <f t="shared" si="9"/>
        <v>30212</v>
      </c>
      <c r="AT214" s="6"/>
      <c r="AU214" s="6"/>
      <c r="AV214" s="177">
        <v>211</v>
      </c>
      <c r="AW214" s="188"/>
      <c r="AX214" s="188"/>
      <c r="AY214" s="188"/>
      <c r="AZ214" s="188"/>
      <c r="BA214" s="188"/>
      <c r="BB214" s="188"/>
      <c r="BC214" s="188"/>
      <c r="BD214" s="188"/>
      <c r="BE214" s="188"/>
      <c r="BF214" s="188"/>
      <c r="BG214" s="188"/>
      <c r="BH214" s="188"/>
      <c r="BI214" s="188"/>
      <c r="BJ214" s="188"/>
      <c r="BK214" s="188"/>
      <c r="BL214" s="188"/>
      <c r="BM214" s="188"/>
      <c r="BN214" s="188"/>
      <c r="BO214" s="188"/>
      <c r="BP214" t="s">
        <v>4322</v>
      </c>
      <c r="BQ214" t="s">
        <v>4892</v>
      </c>
      <c r="BR214" s="188"/>
      <c r="BS214" s="188"/>
      <c r="BT214" s="188"/>
      <c r="BU214" s="188"/>
      <c r="BV214" s="188"/>
      <c r="BW214" s="188"/>
      <c r="BX214" s="188"/>
      <c r="BY214" s="188"/>
      <c r="BZ214" t="s">
        <v>5406</v>
      </c>
      <c r="CA214" s="188"/>
      <c r="CB214" s="188"/>
      <c r="CC214" s="188"/>
      <c r="CD214" s="188"/>
      <c r="CE214" s="188"/>
      <c r="CF214" s="188"/>
      <c r="CG214" s="188"/>
      <c r="CH214" s="188"/>
      <c r="CI214" s="188"/>
      <c r="CJ214" s="188"/>
      <c r="CK214" s="188"/>
      <c r="CL214" s="188"/>
      <c r="CM214" s="188"/>
      <c r="CN214" s="188"/>
      <c r="CO214" s="188"/>
      <c r="CP214" s="188"/>
      <c r="CQ214" s="188"/>
      <c r="CR214" s="188"/>
      <c r="CS214" s="188"/>
      <c r="CT214" s="188"/>
      <c r="CU214" s="188"/>
      <c r="CV214" s="188"/>
      <c r="CW214" s="188"/>
      <c r="CX214" s="188"/>
      <c r="CY214" s="183" t="s">
        <v>1946</v>
      </c>
      <c r="CZ214" s="183" t="s">
        <v>860</v>
      </c>
      <c r="DA214" s="188"/>
      <c r="DB214" s="188"/>
      <c r="DC214" s="188"/>
      <c r="DD214" s="188"/>
      <c r="DE214" s="188"/>
      <c r="DF214" s="188"/>
      <c r="DG214" s="188"/>
      <c r="DH214" s="188"/>
      <c r="DI214" s="183" t="s">
        <v>2949</v>
      </c>
      <c r="DJ214" s="188"/>
      <c r="DK214" s="188"/>
      <c r="DL214" s="180"/>
    </row>
    <row r="215" spans="44:116" ht="15" hidden="1" customHeight="1">
      <c r="AR215" s="177" t="str">
        <f t="shared" si="8"/>
        <v>No identificado</v>
      </c>
      <c r="AS215" s="177">
        <f t="shared" si="9"/>
        <v>30999</v>
      </c>
      <c r="AT215" s="6"/>
      <c r="AU215" s="6"/>
      <c r="AV215" s="177">
        <v>212</v>
      </c>
      <c r="AW215" s="188"/>
      <c r="AX215" s="188"/>
      <c r="AY215" s="188"/>
      <c r="AZ215" s="188"/>
      <c r="BA215" s="188"/>
      <c r="BB215" s="188"/>
      <c r="BC215" s="188"/>
      <c r="BD215" s="188"/>
      <c r="BE215" s="188"/>
      <c r="BF215" s="188"/>
      <c r="BG215" s="188"/>
      <c r="BH215" s="188"/>
      <c r="BI215" s="188"/>
      <c r="BJ215" s="188"/>
      <c r="BK215" s="188"/>
      <c r="BL215" s="188"/>
      <c r="BM215" s="188"/>
      <c r="BN215" s="188"/>
      <c r="BO215" s="188"/>
      <c r="BP215" t="s">
        <v>4323</v>
      </c>
      <c r="BQ215" t="s">
        <v>4893</v>
      </c>
      <c r="BR215" s="188"/>
      <c r="BS215" s="188"/>
      <c r="BT215" s="188"/>
      <c r="BU215" s="188"/>
      <c r="BV215" s="188"/>
      <c r="BW215" s="188"/>
      <c r="BX215" s="188"/>
      <c r="BY215" s="188"/>
      <c r="BZ215" t="s">
        <v>5407</v>
      </c>
      <c r="CA215" s="188"/>
      <c r="CB215" s="188"/>
      <c r="CC215" s="188"/>
      <c r="CD215" s="188"/>
      <c r="CE215" s="188"/>
      <c r="CF215" s="188"/>
      <c r="CG215" s="188"/>
      <c r="CH215" s="188"/>
      <c r="CI215" s="188"/>
      <c r="CJ215" s="188"/>
      <c r="CK215" s="188"/>
      <c r="CL215" s="188"/>
      <c r="CM215" s="188"/>
      <c r="CN215" s="188"/>
      <c r="CO215" s="188"/>
      <c r="CP215" s="188"/>
      <c r="CQ215" s="188"/>
      <c r="CR215" s="188"/>
      <c r="CS215" s="188"/>
      <c r="CT215" s="188"/>
      <c r="CU215" s="188"/>
      <c r="CV215" s="188"/>
      <c r="CW215" s="188"/>
      <c r="CX215" s="188"/>
      <c r="CY215" s="183" t="s">
        <v>1947</v>
      </c>
      <c r="CZ215" s="183" t="s">
        <v>2501</v>
      </c>
      <c r="DA215" s="188"/>
      <c r="DB215" s="188"/>
      <c r="DC215" s="188"/>
      <c r="DD215" s="188"/>
      <c r="DE215" s="188"/>
      <c r="DF215" s="188"/>
      <c r="DG215" s="188"/>
      <c r="DH215" s="188"/>
      <c r="DI215" s="183" t="s">
        <v>2950</v>
      </c>
      <c r="DJ215" s="188"/>
      <c r="DK215" s="188"/>
      <c r="DL215" s="180"/>
    </row>
    <row r="216" spans="44:116" ht="15" hidden="1" customHeight="1">
      <c r="AR216" s="177" t="str">
        <f t="shared" si="8"/>
        <v/>
      </c>
      <c r="AS216" s="177" t="str">
        <f t="shared" si="9"/>
        <v/>
      </c>
      <c r="AT216" s="6"/>
      <c r="AU216" s="6"/>
      <c r="AV216" s="177">
        <v>213</v>
      </c>
      <c r="AW216" s="188"/>
      <c r="AX216" s="188"/>
      <c r="AY216" s="188"/>
      <c r="AZ216" s="188"/>
      <c r="BA216" s="188"/>
      <c r="BB216" s="188"/>
      <c r="BC216" s="188"/>
      <c r="BD216" s="188"/>
      <c r="BE216" s="188"/>
      <c r="BF216" s="188"/>
      <c r="BG216" s="188"/>
      <c r="BH216" s="188"/>
      <c r="BI216" s="188"/>
      <c r="BJ216" s="188"/>
      <c r="BK216" s="188"/>
      <c r="BL216" s="188"/>
      <c r="BM216" s="188"/>
      <c r="BN216" s="188"/>
      <c r="BO216" s="188"/>
      <c r="BP216" t="s">
        <v>4324</v>
      </c>
      <c r="BQ216" t="s">
        <v>4894</v>
      </c>
      <c r="BR216" s="188"/>
      <c r="BS216" s="188"/>
      <c r="BT216" s="188"/>
      <c r="BU216" s="188"/>
      <c r="BV216" s="188"/>
      <c r="BW216" s="188"/>
      <c r="BX216" s="188"/>
      <c r="BY216" s="188"/>
      <c r="BZ216" s="188">
        <v>30999</v>
      </c>
      <c r="CA216" s="188"/>
      <c r="CB216" s="188"/>
      <c r="CC216" s="188"/>
      <c r="CD216" s="188"/>
      <c r="CE216" s="188"/>
      <c r="CF216" s="188"/>
      <c r="CG216" s="188"/>
      <c r="CH216" s="188"/>
      <c r="CI216" s="188"/>
      <c r="CJ216" s="188"/>
      <c r="CK216" s="188"/>
      <c r="CL216" s="188"/>
      <c r="CM216" s="188"/>
      <c r="CN216" s="188"/>
      <c r="CO216" s="188"/>
      <c r="CP216" s="188"/>
      <c r="CQ216" s="188"/>
      <c r="CR216" s="188"/>
      <c r="CS216" s="188"/>
      <c r="CT216" s="188"/>
      <c r="CU216" s="188"/>
      <c r="CV216" s="188"/>
      <c r="CW216" s="188"/>
      <c r="CX216" s="188"/>
      <c r="CY216" s="183" t="s">
        <v>1948</v>
      </c>
      <c r="CZ216" s="183" t="s">
        <v>2502</v>
      </c>
      <c r="DA216" s="188"/>
      <c r="DB216" s="188"/>
      <c r="DC216" s="188"/>
      <c r="DD216" s="188"/>
      <c r="DE216" s="188"/>
      <c r="DF216" s="188"/>
      <c r="DG216" s="188"/>
      <c r="DH216" s="188"/>
      <c r="DI216" s="177" t="s">
        <v>313</v>
      </c>
      <c r="DJ216" s="188"/>
      <c r="DK216" s="188"/>
      <c r="DL216" s="180"/>
    </row>
    <row r="217" spans="44:116" ht="15" hidden="1" customHeight="1">
      <c r="AR217" s="177" t="str">
        <f t="shared" si="8"/>
        <v/>
      </c>
      <c r="AS217" s="177" t="str">
        <f t="shared" si="9"/>
        <v/>
      </c>
      <c r="AT217" s="6"/>
      <c r="AU217" s="6"/>
      <c r="AV217" s="177">
        <v>214</v>
      </c>
      <c r="AW217" s="188"/>
      <c r="AX217" s="188"/>
      <c r="AY217" s="188"/>
      <c r="AZ217" s="188"/>
      <c r="BA217" s="188"/>
      <c r="BB217" s="188"/>
      <c r="BC217" s="188"/>
      <c r="BD217" s="188"/>
      <c r="BE217" s="188"/>
      <c r="BF217" s="188"/>
      <c r="BG217" s="188"/>
      <c r="BH217" s="188"/>
      <c r="BI217" s="188"/>
      <c r="BJ217" s="188"/>
      <c r="BK217" s="188"/>
      <c r="BL217" s="188"/>
      <c r="BM217" s="188"/>
      <c r="BN217" s="188"/>
      <c r="BO217" s="188"/>
      <c r="BP217" t="s">
        <v>4325</v>
      </c>
      <c r="BQ217" t="s">
        <v>4895</v>
      </c>
      <c r="BR217" s="188"/>
      <c r="BS217" s="188"/>
      <c r="BT217" s="188"/>
      <c r="BU217" s="188"/>
      <c r="BV217" s="188"/>
      <c r="BW217" s="188"/>
      <c r="BX217" s="188"/>
      <c r="BY217" s="188"/>
      <c r="BZ217" s="188"/>
      <c r="CA217" s="188"/>
      <c r="CB217" s="188"/>
      <c r="CC217" s="188"/>
      <c r="CD217" s="188"/>
      <c r="CE217" s="188"/>
      <c r="CF217" s="188"/>
      <c r="CG217" s="188"/>
      <c r="CH217" s="188"/>
      <c r="CI217" s="188"/>
      <c r="CJ217" s="188"/>
      <c r="CK217" s="188"/>
      <c r="CL217" s="188"/>
      <c r="CM217" s="188"/>
      <c r="CN217" s="188"/>
      <c r="CO217" s="188"/>
      <c r="CP217" s="188"/>
      <c r="CQ217" s="188"/>
      <c r="CR217" s="188"/>
      <c r="CS217" s="188"/>
      <c r="CT217" s="188"/>
      <c r="CU217" s="188"/>
      <c r="CV217" s="188"/>
      <c r="CW217" s="188"/>
      <c r="CX217" s="188"/>
      <c r="CY217" s="183" t="s">
        <v>1949</v>
      </c>
      <c r="CZ217" s="183" t="s">
        <v>2503</v>
      </c>
      <c r="DA217" s="188"/>
      <c r="DB217" s="188"/>
      <c r="DC217" s="188"/>
      <c r="DD217" s="188"/>
      <c r="DE217" s="188"/>
      <c r="DF217" s="188"/>
      <c r="DG217" s="188"/>
      <c r="DH217" s="188"/>
      <c r="DI217" s="188"/>
      <c r="DJ217" s="188"/>
      <c r="DK217" s="188"/>
      <c r="DL217" s="180"/>
    </row>
    <row r="218" spans="44:116" ht="15" hidden="1" customHeight="1">
      <c r="AR218" s="177" t="str">
        <f t="shared" si="8"/>
        <v/>
      </c>
      <c r="AS218" s="177" t="str">
        <f t="shared" si="9"/>
        <v/>
      </c>
      <c r="AT218" s="6"/>
      <c r="AU218" s="6"/>
      <c r="AV218" s="177">
        <v>215</v>
      </c>
      <c r="AW218" s="188"/>
      <c r="AX218" s="188"/>
      <c r="AY218" s="188"/>
      <c r="AZ218" s="188"/>
      <c r="BA218" s="188"/>
      <c r="BB218" s="188"/>
      <c r="BC218" s="188"/>
      <c r="BD218" s="188"/>
      <c r="BE218" s="188"/>
      <c r="BF218" s="188"/>
      <c r="BG218" s="188"/>
      <c r="BH218" s="188"/>
      <c r="BI218" s="188"/>
      <c r="BJ218" s="188"/>
      <c r="BK218" s="188"/>
      <c r="BL218" s="188"/>
      <c r="BM218" s="188"/>
      <c r="BN218" s="188"/>
      <c r="BO218" s="188"/>
      <c r="BP218" t="s">
        <v>4326</v>
      </c>
      <c r="BQ218" t="s">
        <v>4896</v>
      </c>
      <c r="BR218" s="188"/>
      <c r="BS218" s="188"/>
      <c r="BT218" s="188"/>
      <c r="BU218" s="188"/>
      <c r="BV218" s="188"/>
      <c r="BW218" s="188"/>
      <c r="BX218" s="188"/>
      <c r="BY218" s="188"/>
      <c r="BZ218" s="188"/>
      <c r="CA218" s="188"/>
      <c r="CB218" s="188"/>
      <c r="CC218" s="188"/>
      <c r="CD218" s="188"/>
      <c r="CE218" s="188"/>
      <c r="CF218" s="188"/>
      <c r="CG218" s="188"/>
      <c r="CH218" s="188"/>
      <c r="CI218" s="188"/>
      <c r="CJ218" s="188"/>
      <c r="CK218" s="188"/>
      <c r="CL218" s="188"/>
      <c r="CM218" s="188"/>
      <c r="CN218" s="188"/>
      <c r="CO218" s="188"/>
      <c r="CP218" s="188"/>
      <c r="CQ218" s="188"/>
      <c r="CR218" s="188"/>
      <c r="CS218" s="188"/>
      <c r="CT218" s="188"/>
      <c r="CU218" s="188"/>
      <c r="CV218" s="188"/>
      <c r="CW218" s="188"/>
      <c r="CX218" s="188"/>
      <c r="CY218" s="183" t="s">
        <v>1950</v>
      </c>
      <c r="CZ218" s="183" t="s">
        <v>2504</v>
      </c>
      <c r="DA218" s="188"/>
      <c r="DB218" s="188"/>
      <c r="DC218" s="188"/>
      <c r="DD218" s="188"/>
      <c r="DE218" s="188"/>
      <c r="DF218" s="188"/>
      <c r="DG218" s="188"/>
      <c r="DH218" s="188"/>
      <c r="DI218" s="188"/>
      <c r="DJ218" s="188"/>
      <c r="DK218" s="188"/>
      <c r="DL218" s="180"/>
    </row>
    <row r="219" spans="44:116" ht="15" hidden="1" customHeight="1">
      <c r="AR219" s="177" t="str">
        <f t="shared" si="8"/>
        <v/>
      </c>
      <c r="AS219" s="177" t="str">
        <f t="shared" si="9"/>
        <v/>
      </c>
      <c r="AT219" s="6"/>
      <c r="AU219" s="6"/>
      <c r="AV219" s="177">
        <v>216</v>
      </c>
      <c r="AW219" s="188"/>
      <c r="AX219" s="188"/>
      <c r="AY219" s="188"/>
      <c r="AZ219" s="188"/>
      <c r="BA219" s="188"/>
      <c r="BB219" s="188"/>
      <c r="BC219" s="188"/>
      <c r="BD219" s="188"/>
      <c r="BE219" s="188"/>
      <c r="BF219" s="188"/>
      <c r="BG219" s="188"/>
      <c r="BH219" s="188"/>
      <c r="BI219" s="188"/>
      <c r="BJ219" s="188"/>
      <c r="BK219" s="188"/>
      <c r="BL219" s="188"/>
      <c r="BM219" s="188"/>
      <c r="BN219" s="188"/>
      <c r="BO219" s="188"/>
      <c r="BP219" t="s">
        <v>4327</v>
      </c>
      <c r="BQ219" t="s">
        <v>4897</v>
      </c>
      <c r="BR219" s="188"/>
      <c r="BS219" s="188"/>
      <c r="BT219" s="188"/>
      <c r="BU219" s="188"/>
      <c r="BV219" s="188"/>
      <c r="BW219" s="188"/>
      <c r="BX219" s="188"/>
      <c r="BY219" s="188"/>
      <c r="BZ219" s="188"/>
      <c r="CA219" s="188"/>
      <c r="CB219" s="188"/>
      <c r="CC219" s="188"/>
      <c r="CD219" s="188"/>
      <c r="CE219" s="188"/>
      <c r="CF219" s="188"/>
      <c r="CG219" s="188"/>
      <c r="CH219" s="188"/>
      <c r="CI219" s="188"/>
      <c r="CJ219" s="188"/>
      <c r="CK219" s="188"/>
      <c r="CL219" s="188"/>
      <c r="CM219" s="188"/>
      <c r="CN219" s="188"/>
      <c r="CO219" s="188"/>
      <c r="CP219" s="188"/>
      <c r="CQ219" s="188"/>
      <c r="CR219" s="188"/>
      <c r="CS219" s="188"/>
      <c r="CT219" s="188"/>
      <c r="CU219" s="188"/>
      <c r="CV219" s="188"/>
      <c r="CW219" s="188"/>
      <c r="CX219" s="188"/>
      <c r="CY219" s="183" t="s">
        <v>1951</v>
      </c>
      <c r="CZ219" s="183" t="s">
        <v>2505</v>
      </c>
      <c r="DA219" s="188"/>
      <c r="DB219" s="188"/>
      <c r="DC219" s="188"/>
      <c r="DD219" s="188"/>
      <c r="DE219" s="188"/>
      <c r="DF219" s="188"/>
      <c r="DG219" s="188"/>
      <c r="DH219" s="188"/>
      <c r="DI219" s="188"/>
      <c r="DJ219" s="188"/>
      <c r="DK219" s="188"/>
      <c r="DL219" s="180"/>
    </row>
    <row r="220" spans="44:116" ht="15" hidden="1" customHeight="1">
      <c r="AR220" s="177" t="str">
        <f t="shared" si="8"/>
        <v/>
      </c>
      <c r="AS220" s="177" t="str">
        <f t="shared" si="9"/>
        <v/>
      </c>
      <c r="AT220" s="6"/>
      <c r="AU220" s="6"/>
      <c r="AV220" s="177">
        <v>217</v>
      </c>
      <c r="AW220" s="188"/>
      <c r="AX220" s="188"/>
      <c r="AY220" s="188"/>
      <c r="AZ220" s="188"/>
      <c r="BA220" s="188"/>
      <c r="BB220" s="188"/>
      <c r="BC220" s="188"/>
      <c r="BD220" s="188"/>
      <c r="BE220" s="188"/>
      <c r="BF220" s="188"/>
      <c r="BG220" s="188"/>
      <c r="BH220" s="188"/>
      <c r="BI220" s="188"/>
      <c r="BJ220" s="188"/>
      <c r="BK220" s="188"/>
      <c r="BL220" s="188"/>
      <c r="BM220" s="188"/>
      <c r="BN220" s="188"/>
      <c r="BO220" s="188"/>
      <c r="BP220" t="s">
        <v>4328</v>
      </c>
      <c r="BQ220" t="s">
        <v>4898</v>
      </c>
      <c r="BR220" s="188"/>
      <c r="BS220" s="188"/>
      <c r="BT220" s="188"/>
      <c r="BU220" s="188"/>
      <c r="BV220" s="188"/>
      <c r="BW220" s="188"/>
      <c r="BX220" s="188"/>
      <c r="BY220" s="188"/>
      <c r="BZ220" s="188"/>
      <c r="CA220" s="188"/>
      <c r="CB220" s="188"/>
      <c r="CC220" s="188"/>
      <c r="CD220" s="188"/>
      <c r="CE220" s="188"/>
      <c r="CF220" s="188"/>
      <c r="CG220" s="188"/>
      <c r="CH220" s="188"/>
      <c r="CI220" s="188"/>
      <c r="CJ220" s="188"/>
      <c r="CK220" s="188"/>
      <c r="CL220" s="188"/>
      <c r="CM220" s="188"/>
      <c r="CN220" s="188"/>
      <c r="CO220" s="188"/>
      <c r="CP220" s="188"/>
      <c r="CQ220" s="188"/>
      <c r="CR220" s="188"/>
      <c r="CS220" s="188"/>
      <c r="CT220" s="188"/>
      <c r="CU220" s="188"/>
      <c r="CV220" s="188"/>
      <c r="CW220" s="188"/>
      <c r="CX220" s="188"/>
      <c r="CY220" s="183" t="s">
        <v>1952</v>
      </c>
      <c r="CZ220" s="183" t="s">
        <v>2506</v>
      </c>
      <c r="DA220" s="188"/>
      <c r="DB220" s="188"/>
      <c r="DC220" s="188"/>
      <c r="DD220" s="188"/>
      <c r="DE220" s="188"/>
      <c r="DF220" s="188"/>
      <c r="DG220" s="188"/>
      <c r="DH220" s="188"/>
      <c r="DI220" s="188"/>
      <c r="DJ220" s="188"/>
      <c r="DK220" s="188"/>
      <c r="DL220" s="180"/>
    </row>
    <row r="221" spans="44:116" ht="15" hidden="1" customHeight="1">
      <c r="AR221" s="177" t="str">
        <f t="shared" si="8"/>
        <v/>
      </c>
      <c r="AS221" s="177" t="str">
        <f t="shared" si="9"/>
        <v/>
      </c>
      <c r="AT221" s="6"/>
      <c r="AU221" s="6"/>
      <c r="AV221" s="177">
        <v>218</v>
      </c>
      <c r="AW221" s="188"/>
      <c r="AX221" s="188"/>
      <c r="AY221" s="188"/>
      <c r="AZ221" s="188"/>
      <c r="BA221" s="188"/>
      <c r="BB221" s="188"/>
      <c r="BC221" s="188"/>
      <c r="BD221" s="188"/>
      <c r="BE221" s="188"/>
      <c r="BF221" s="188"/>
      <c r="BG221" s="188"/>
      <c r="BH221" s="188"/>
      <c r="BI221" s="188"/>
      <c r="BJ221" s="188"/>
      <c r="BK221" s="188"/>
      <c r="BL221" s="188"/>
      <c r="BM221" s="188"/>
      <c r="BN221" s="188"/>
      <c r="BO221" s="188"/>
      <c r="BP221" t="s">
        <v>4329</v>
      </c>
      <c r="BQ221" s="188">
        <v>21999</v>
      </c>
      <c r="BR221" s="188"/>
      <c r="BS221" s="188"/>
      <c r="BT221" s="188"/>
      <c r="BU221" s="188"/>
      <c r="BV221" s="188"/>
      <c r="BW221" s="188"/>
      <c r="BX221" s="188"/>
      <c r="BY221" s="188"/>
      <c r="BZ221" s="188"/>
      <c r="CA221" s="188"/>
      <c r="CB221" s="188"/>
      <c r="CC221" s="188"/>
      <c r="CD221" s="188"/>
      <c r="CE221" s="188"/>
      <c r="CF221" s="188"/>
      <c r="CG221" s="188"/>
      <c r="CH221" s="188"/>
      <c r="CI221" s="188"/>
      <c r="CJ221" s="188"/>
      <c r="CK221" s="188"/>
      <c r="CL221" s="188"/>
      <c r="CM221" s="188"/>
      <c r="CN221" s="188"/>
      <c r="CO221" s="188"/>
      <c r="CP221" s="188"/>
      <c r="CQ221" s="188"/>
      <c r="CR221" s="188"/>
      <c r="CS221" s="188"/>
      <c r="CT221" s="188"/>
      <c r="CU221" s="188"/>
      <c r="CV221" s="188"/>
      <c r="CW221" s="188"/>
      <c r="CX221" s="188"/>
      <c r="CY221" s="183" t="s">
        <v>1953</v>
      </c>
      <c r="CZ221" s="177" t="s">
        <v>313</v>
      </c>
      <c r="DA221" s="188"/>
      <c r="DB221" s="188"/>
      <c r="DC221" s="188"/>
      <c r="DD221" s="188"/>
      <c r="DE221" s="188"/>
      <c r="DF221" s="188"/>
      <c r="DG221" s="188"/>
      <c r="DH221" s="188"/>
      <c r="DI221" s="188"/>
      <c r="DJ221" s="188"/>
      <c r="DK221" s="188"/>
      <c r="DL221" s="180"/>
    </row>
    <row r="222" spans="44:116" ht="15" hidden="1" customHeight="1">
      <c r="AR222" s="177" t="str">
        <f t="shared" si="8"/>
        <v/>
      </c>
      <c r="AS222" s="177" t="str">
        <f t="shared" si="9"/>
        <v/>
      </c>
      <c r="AT222" s="6"/>
      <c r="AU222" s="6"/>
      <c r="AV222" s="177">
        <v>219</v>
      </c>
      <c r="AW222" s="188"/>
      <c r="AX222" s="188"/>
      <c r="AY222" s="188"/>
      <c r="AZ222" s="188"/>
      <c r="BA222" s="188"/>
      <c r="BB222" s="188"/>
      <c r="BC222" s="188"/>
      <c r="BD222" s="188"/>
      <c r="BE222" s="188"/>
      <c r="BF222" s="188"/>
      <c r="BG222" s="188"/>
      <c r="BH222" s="188"/>
      <c r="BI222" s="188"/>
      <c r="BJ222" s="188"/>
      <c r="BK222" s="188"/>
      <c r="BL222" s="188"/>
      <c r="BM222" s="188"/>
      <c r="BN222" s="188"/>
      <c r="BO222" s="188"/>
      <c r="BP222" t="s">
        <v>4330</v>
      </c>
      <c r="BQ222" s="188"/>
      <c r="BR222" s="188"/>
      <c r="BS222" s="188"/>
      <c r="BT222" s="188"/>
      <c r="BU222" s="188"/>
      <c r="BV222" s="188"/>
      <c r="BW222" s="188"/>
      <c r="BX222" s="188"/>
      <c r="BY222" s="188"/>
      <c r="BZ222" s="188"/>
      <c r="CA222" s="188"/>
      <c r="CB222" s="188"/>
      <c r="CC222" s="188"/>
      <c r="CD222" s="188"/>
      <c r="CE222" s="188"/>
      <c r="CF222" s="188"/>
      <c r="CG222" s="188"/>
      <c r="CH222" s="188"/>
      <c r="CI222" s="188"/>
      <c r="CJ222" s="188"/>
      <c r="CK222" s="188"/>
      <c r="CL222" s="188"/>
      <c r="CM222" s="188"/>
      <c r="CN222" s="188"/>
      <c r="CO222" s="188"/>
      <c r="CP222" s="188"/>
      <c r="CQ222" s="188"/>
      <c r="CR222" s="188"/>
      <c r="CS222" s="188"/>
      <c r="CT222" s="188"/>
      <c r="CU222" s="188"/>
      <c r="CV222" s="188"/>
      <c r="CW222" s="188"/>
      <c r="CX222" s="188"/>
      <c r="CY222" s="183" t="s">
        <v>1954</v>
      </c>
      <c r="CZ222" s="188"/>
      <c r="DA222" s="188"/>
      <c r="DB222" s="188"/>
      <c r="DC222" s="188"/>
      <c r="DD222" s="188"/>
      <c r="DE222" s="188"/>
      <c r="DF222" s="188"/>
      <c r="DG222" s="188"/>
      <c r="DH222" s="188"/>
      <c r="DI222" s="188"/>
      <c r="DJ222" s="188"/>
      <c r="DK222" s="188"/>
      <c r="DL222" s="180"/>
    </row>
    <row r="223" spans="44:116" ht="15" hidden="1" customHeight="1">
      <c r="AR223" s="177" t="str">
        <f t="shared" si="8"/>
        <v/>
      </c>
      <c r="AS223" s="177" t="str">
        <f t="shared" si="9"/>
        <v/>
      </c>
      <c r="AT223" s="6"/>
      <c r="AU223" s="6"/>
      <c r="AV223" s="177">
        <v>220</v>
      </c>
      <c r="AW223" s="188"/>
      <c r="AX223" s="188"/>
      <c r="AY223" s="188"/>
      <c r="AZ223" s="188"/>
      <c r="BA223" s="188"/>
      <c r="BB223" s="188"/>
      <c r="BC223" s="188"/>
      <c r="BD223" s="188"/>
      <c r="BE223" s="188"/>
      <c r="BF223" s="188"/>
      <c r="BG223" s="188"/>
      <c r="BH223" s="188"/>
      <c r="BI223" s="188"/>
      <c r="BJ223" s="188"/>
      <c r="BK223" s="188"/>
      <c r="BL223" s="188"/>
      <c r="BM223" s="188"/>
      <c r="BN223" s="188"/>
      <c r="BO223" s="188"/>
      <c r="BP223" t="s">
        <v>4331</v>
      </c>
      <c r="BQ223" s="188"/>
      <c r="BR223" s="188"/>
      <c r="BS223" s="188"/>
      <c r="BT223" s="188"/>
      <c r="BU223" s="188"/>
      <c r="BV223" s="188"/>
      <c r="BW223" s="188"/>
      <c r="BX223" s="188"/>
      <c r="BY223" s="188"/>
      <c r="BZ223" s="188"/>
      <c r="CA223" s="188"/>
      <c r="CB223" s="188"/>
      <c r="CC223" s="188"/>
      <c r="CD223" s="188"/>
      <c r="CE223" s="188"/>
      <c r="CF223" s="188"/>
      <c r="CG223" s="188"/>
      <c r="CH223" s="188"/>
      <c r="CI223" s="188"/>
      <c r="CJ223" s="188"/>
      <c r="CK223" s="188"/>
      <c r="CL223" s="188"/>
      <c r="CM223" s="188"/>
      <c r="CN223" s="188"/>
      <c r="CO223" s="188"/>
      <c r="CP223" s="188"/>
      <c r="CQ223" s="188"/>
      <c r="CR223" s="188"/>
      <c r="CS223" s="188"/>
      <c r="CT223" s="188"/>
      <c r="CU223" s="188"/>
      <c r="CV223" s="188"/>
      <c r="CW223" s="188"/>
      <c r="CX223" s="188"/>
      <c r="CY223" s="183" t="s">
        <v>1955</v>
      </c>
      <c r="CZ223" s="188"/>
      <c r="DA223" s="188"/>
      <c r="DB223" s="188"/>
      <c r="DC223" s="188"/>
      <c r="DD223" s="188"/>
      <c r="DE223" s="188"/>
      <c r="DF223" s="188"/>
      <c r="DG223" s="188"/>
      <c r="DH223" s="188"/>
      <c r="DI223" s="188"/>
      <c r="DJ223" s="188"/>
      <c r="DK223" s="188"/>
      <c r="DL223" s="180"/>
    </row>
    <row r="224" spans="44:116" ht="15" hidden="1" customHeight="1">
      <c r="AR224" s="177" t="str">
        <f t="shared" si="8"/>
        <v/>
      </c>
      <c r="AS224" s="177" t="str">
        <f t="shared" si="9"/>
        <v/>
      </c>
      <c r="AT224" s="6"/>
      <c r="AU224" s="6"/>
      <c r="AV224" s="177">
        <v>221</v>
      </c>
      <c r="AW224" s="188"/>
      <c r="AX224" s="188"/>
      <c r="AY224" s="188"/>
      <c r="AZ224" s="188"/>
      <c r="BA224" s="188"/>
      <c r="BB224" s="188"/>
      <c r="BC224" s="188"/>
      <c r="BD224" s="188"/>
      <c r="BE224" s="188"/>
      <c r="BF224" s="188"/>
      <c r="BG224" s="188"/>
      <c r="BH224" s="188"/>
      <c r="BI224" s="188"/>
      <c r="BJ224" s="188"/>
      <c r="BK224" s="188"/>
      <c r="BL224" s="188"/>
      <c r="BM224" s="188"/>
      <c r="BN224" s="188"/>
      <c r="BO224" s="188"/>
      <c r="BP224" t="s">
        <v>4332</v>
      </c>
      <c r="BQ224" s="188"/>
      <c r="BR224" s="188"/>
      <c r="BS224" s="188"/>
      <c r="BT224" s="188"/>
      <c r="BU224" s="188"/>
      <c r="BV224" s="188"/>
      <c r="BW224" s="188"/>
      <c r="BX224" s="188"/>
      <c r="BY224" s="188"/>
      <c r="BZ224" s="188"/>
      <c r="CA224" s="188"/>
      <c r="CB224" s="188"/>
      <c r="CC224" s="188"/>
      <c r="CD224" s="188"/>
      <c r="CE224" s="188"/>
      <c r="CF224" s="188"/>
      <c r="CG224" s="188"/>
      <c r="CH224" s="188"/>
      <c r="CI224" s="188"/>
      <c r="CJ224" s="188"/>
      <c r="CK224" s="188"/>
      <c r="CL224" s="188"/>
      <c r="CM224" s="188"/>
      <c r="CN224" s="188"/>
      <c r="CO224" s="188"/>
      <c r="CP224" s="188"/>
      <c r="CQ224" s="188"/>
      <c r="CR224" s="188"/>
      <c r="CS224" s="188"/>
      <c r="CT224" s="188"/>
      <c r="CU224" s="188"/>
      <c r="CV224" s="188"/>
      <c r="CW224" s="188"/>
      <c r="CX224" s="188"/>
      <c r="CY224" s="183" t="s">
        <v>1956</v>
      </c>
      <c r="CZ224" s="188"/>
      <c r="DA224" s="188"/>
      <c r="DB224" s="188"/>
      <c r="DC224" s="188"/>
      <c r="DD224" s="188"/>
      <c r="DE224" s="188"/>
      <c r="DF224" s="188"/>
      <c r="DG224" s="188"/>
      <c r="DH224" s="188"/>
      <c r="DI224" s="188"/>
      <c r="DJ224" s="188"/>
      <c r="DK224" s="188"/>
      <c r="DL224" s="180"/>
    </row>
    <row r="225" spans="44:116" ht="15" hidden="1" customHeight="1">
      <c r="AR225" s="177" t="str">
        <f t="shared" si="8"/>
        <v/>
      </c>
      <c r="AS225" s="177" t="str">
        <f t="shared" si="9"/>
        <v/>
      </c>
      <c r="AT225" s="6"/>
      <c r="AU225" s="6"/>
      <c r="AV225" s="177">
        <v>222</v>
      </c>
      <c r="AW225" s="188"/>
      <c r="AX225" s="188"/>
      <c r="AY225" s="188"/>
      <c r="AZ225" s="188"/>
      <c r="BA225" s="188"/>
      <c r="BB225" s="188"/>
      <c r="BC225" s="188"/>
      <c r="BD225" s="188"/>
      <c r="BE225" s="188"/>
      <c r="BF225" s="188"/>
      <c r="BG225" s="188"/>
      <c r="BH225" s="188"/>
      <c r="BI225" s="188"/>
      <c r="BJ225" s="188"/>
      <c r="BK225" s="188"/>
      <c r="BL225" s="188"/>
      <c r="BM225" s="188"/>
      <c r="BN225" s="188"/>
      <c r="BO225" s="188"/>
      <c r="BP225" t="s">
        <v>4333</v>
      </c>
      <c r="BQ225" s="188"/>
      <c r="BR225" s="188"/>
      <c r="BS225" s="188"/>
      <c r="BT225" s="188"/>
      <c r="BU225" s="188"/>
      <c r="BV225" s="188"/>
      <c r="BW225" s="188"/>
      <c r="BX225" s="188"/>
      <c r="BY225" s="188"/>
      <c r="BZ225" s="188"/>
      <c r="CA225" s="188"/>
      <c r="CB225" s="188"/>
      <c r="CC225" s="188"/>
      <c r="CD225" s="188"/>
      <c r="CE225" s="188"/>
      <c r="CF225" s="188"/>
      <c r="CG225" s="188"/>
      <c r="CH225" s="188"/>
      <c r="CI225" s="188"/>
      <c r="CJ225" s="188"/>
      <c r="CK225" s="188"/>
      <c r="CL225" s="188"/>
      <c r="CM225" s="188"/>
      <c r="CN225" s="188"/>
      <c r="CO225" s="188"/>
      <c r="CP225" s="188"/>
      <c r="CQ225" s="188"/>
      <c r="CR225" s="188"/>
      <c r="CS225" s="188"/>
      <c r="CT225" s="188"/>
      <c r="CU225" s="188"/>
      <c r="CV225" s="188"/>
      <c r="CW225" s="188"/>
      <c r="CX225" s="188"/>
      <c r="CY225" s="183" t="s">
        <v>1957</v>
      </c>
      <c r="CZ225" s="188"/>
      <c r="DA225" s="188"/>
      <c r="DB225" s="188"/>
      <c r="DC225" s="188"/>
      <c r="DD225" s="188"/>
      <c r="DE225" s="188"/>
      <c r="DF225" s="188"/>
      <c r="DG225" s="188"/>
      <c r="DH225" s="188"/>
      <c r="DI225" s="188"/>
      <c r="DJ225" s="188"/>
      <c r="DK225" s="188"/>
      <c r="DL225" s="180"/>
    </row>
    <row r="226" spans="44:116" ht="15" hidden="1" customHeight="1">
      <c r="AR226" s="177" t="str">
        <f t="shared" si="8"/>
        <v/>
      </c>
      <c r="AS226" s="177" t="str">
        <f t="shared" si="9"/>
        <v/>
      </c>
      <c r="AT226" s="6"/>
      <c r="AU226" s="6"/>
      <c r="AV226" s="177">
        <v>223</v>
      </c>
      <c r="AW226" s="188"/>
      <c r="AX226" s="188"/>
      <c r="AY226" s="188"/>
      <c r="AZ226" s="188"/>
      <c r="BA226" s="188"/>
      <c r="BB226" s="188"/>
      <c r="BC226" s="188"/>
      <c r="BD226" s="188"/>
      <c r="BE226" s="188"/>
      <c r="BF226" s="188"/>
      <c r="BG226" s="188"/>
      <c r="BH226" s="188"/>
      <c r="BI226" s="188"/>
      <c r="BJ226" s="188"/>
      <c r="BK226" s="188"/>
      <c r="BL226" s="188"/>
      <c r="BM226" s="188"/>
      <c r="BN226" s="188"/>
      <c r="BO226" s="188"/>
      <c r="BP226" t="s">
        <v>4334</v>
      </c>
      <c r="BQ226" s="188"/>
      <c r="BR226" s="188"/>
      <c r="BS226" s="188"/>
      <c r="BT226" s="188"/>
      <c r="BU226" s="188"/>
      <c r="BV226" s="188"/>
      <c r="BW226" s="188"/>
      <c r="BX226" s="188"/>
      <c r="BY226" s="188"/>
      <c r="BZ226" s="188"/>
      <c r="CA226" s="188"/>
      <c r="CB226" s="188"/>
      <c r="CC226" s="188"/>
      <c r="CD226" s="188"/>
      <c r="CE226" s="188"/>
      <c r="CF226" s="188"/>
      <c r="CG226" s="188"/>
      <c r="CH226" s="188"/>
      <c r="CI226" s="188"/>
      <c r="CJ226" s="188"/>
      <c r="CK226" s="188"/>
      <c r="CL226" s="188"/>
      <c r="CM226" s="188"/>
      <c r="CN226" s="188"/>
      <c r="CO226" s="188"/>
      <c r="CP226" s="188"/>
      <c r="CQ226" s="188"/>
      <c r="CR226" s="188"/>
      <c r="CS226" s="188"/>
      <c r="CT226" s="188"/>
      <c r="CU226" s="188"/>
      <c r="CV226" s="188"/>
      <c r="CW226" s="188"/>
      <c r="CX226" s="188"/>
      <c r="CY226" s="183" t="s">
        <v>1958</v>
      </c>
      <c r="CZ226" s="188"/>
      <c r="DA226" s="188"/>
      <c r="DB226" s="188"/>
      <c r="DC226" s="188"/>
      <c r="DD226" s="188"/>
      <c r="DE226" s="188"/>
      <c r="DF226" s="188"/>
      <c r="DG226" s="188"/>
      <c r="DH226" s="188"/>
      <c r="DI226" s="188"/>
      <c r="DJ226" s="188"/>
      <c r="DK226" s="188"/>
      <c r="DL226" s="180"/>
    </row>
    <row r="227" spans="44:116" ht="15" hidden="1" customHeight="1">
      <c r="AR227" s="177" t="str">
        <f t="shared" si="8"/>
        <v/>
      </c>
      <c r="AS227" s="177" t="str">
        <f t="shared" si="9"/>
        <v/>
      </c>
      <c r="AT227" s="6"/>
      <c r="AU227" s="6"/>
      <c r="AV227" s="177">
        <v>224</v>
      </c>
      <c r="AW227" s="188"/>
      <c r="AX227" s="188"/>
      <c r="AY227" s="188"/>
      <c r="AZ227" s="188"/>
      <c r="BA227" s="188"/>
      <c r="BB227" s="188"/>
      <c r="BC227" s="188"/>
      <c r="BD227" s="188"/>
      <c r="BE227" s="188"/>
      <c r="BF227" s="188"/>
      <c r="BG227" s="188"/>
      <c r="BH227" s="188"/>
      <c r="BI227" s="188"/>
      <c r="BJ227" s="188"/>
      <c r="BK227" s="188"/>
      <c r="BL227" s="188"/>
      <c r="BM227" s="188"/>
      <c r="BN227" s="188"/>
      <c r="BO227" s="188"/>
      <c r="BP227" t="s">
        <v>4335</v>
      </c>
      <c r="BQ227" s="188"/>
      <c r="BR227" s="188"/>
      <c r="BS227" s="188"/>
      <c r="BT227" s="188"/>
      <c r="BU227" s="188"/>
      <c r="BV227" s="188"/>
      <c r="BW227" s="188"/>
      <c r="BX227" s="188"/>
      <c r="BY227" s="188"/>
      <c r="BZ227" s="188"/>
      <c r="CA227" s="188"/>
      <c r="CB227" s="188"/>
      <c r="CC227" s="188"/>
      <c r="CD227" s="188"/>
      <c r="CE227" s="188"/>
      <c r="CF227" s="188"/>
      <c r="CG227" s="188"/>
      <c r="CH227" s="188"/>
      <c r="CI227" s="188"/>
      <c r="CJ227" s="188"/>
      <c r="CK227" s="188"/>
      <c r="CL227" s="188"/>
      <c r="CM227" s="188"/>
      <c r="CN227" s="188"/>
      <c r="CO227" s="188"/>
      <c r="CP227" s="188"/>
      <c r="CQ227" s="188"/>
      <c r="CR227" s="188"/>
      <c r="CS227" s="188"/>
      <c r="CT227" s="188"/>
      <c r="CU227" s="188"/>
      <c r="CV227" s="188"/>
      <c r="CW227" s="188"/>
      <c r="CX227" s="188"/>
      <c r="CY227" s="183" t="s">
        <v>1959</v>
      </c>
      <c r="CZ227" s="188"/>
      <c r="DA227" s="188"/>
      <c r="DB227" s="188"/>
      <c r="DC227" s="188"/>
      <c r="DD227" s="188"/>
      <c r="DE227" s="188"/>
      <c r="DF227" s="188"/>
      <c r="DG227" s="188"/>
      <c r="DH227" s="188"/>
      <c r="DI227" s="188"/>
      <c r="DJ227" s="188"/>
      <c r="DK227" s="188"/>
      <c r="DL227" s="180"/>
    </row>
    <row r="228" spans="44:116" ht="15" hidden="1" customHeight="1">
      <c r="AR228" s="177" t="str">
        <f t="shared" si="8"/>
        <v/>
      </c>
      <c r="AS228" s="177" t="str">
        <f t="shared" si="9"/>
        <v/>
      </c>
      <c r="AT228" s="6"/>
      <c r="AU228" s="6"/>
      <c r="AV228" s="177">
        <v>225</v>
      </c>
      <c r="AW228" s="188"/>
      <c r="AX228" s="188"/>
      <c r="AY228" s="188"/>
      <c r="AZ228" s="188"/>
      <c r="BA228" s="188"/>
      <c r="BB228" s="188"/>
      <c r="BC228" s="188"/>
      <c r="BD228" s="188"/>
      <c r="BE228" s="188"/>
      <c r="BF228" s="188"/>
      <c r="BG228" s="188"/>
      <c r="BH228" s="188"/>
      <c r="BI228" s="188"/>
      <c r="BJ228" s="188"/>
      <c r="BK228" s="188"/>
      <c r="BL228" s="188"/>
      <c r="BM228" s="188"/>
      <c r="BN228" s="188"/>
      <c r="BO228" s="188"/>
      <c r="BP228" t="s">
        <v>4336</v>
      </c>
      <c r="BQ228" s="188"/>
      <c r="BR228" s="188"/>
      <c r="BS228" s="188"/>
      <c r="BT228" s="188"/>
      <c r="BU228" s="188"/>
      <c r="BV228" s="188"/>
      <c r="BW228" s="188"/>
      <c r="BX228" s="188"/>
      <c r="BY228" s="188"/>
      <c r="BZ228" s="188"/>
      <c r="CA228" s="188"/>
      <c r="CB228" s="188"/>
      <c r="CC228" s="188"/>
      <c r="CD228" s="188"/>
      <c r="CE228" s="188"/>
      <c r="CF228" s="188"/>
      <c r="CG228" s="188"/>
      <c r="CH228" s="188"/>
      <c r="CI228" s="188"/>
      <c r="CJ228" s="188"/>
      <c r="CK228" s="188"/>
      <c r="CL228" s="188"/>
      <c r="CM228" s="188"/>
      <c r="CN228" s="188"/>
      <c r="CO228" s="188"/>
      <c r="CP228" s="188"/>
      <c r="CQ228" s="188"/>
      <c r="CR228" s="188"/>
      <c r="CS228" s="188"/>
      <c r="CT228" s="188"/>
      <c r="CU228" s="188"/>
      <c r="CV228" s="188"/>
      <c r="CW228" s="188"/>
      <c r="CX228" s="188"/>
      <c r="CY228" s="183" t="s">
        <v>1960</v>
      </c>
      <c r="CZ228" s="188"/>
      <c r="DA228" s="188"/>
      <c r="DB228" s="188"/>
      <c r="DC228" s="188"/>
      <c r="DD228" s="188"/>
      <c r="DE228" s="188"/>
      <c r="DF228" s="188"/>
      <c r="DG228" s="188"/>
      <c r="DH228" s="188"/>
      <c r="DI228" s="188"/>
      <c r="DJ228" s="188"/>
      <c r="DK228" s="188"/>
      <c r="DL228" s="180"/>
    </row>
    <row r="229" spans="44:116" ht="15" hidden="1" customHeight="1">
      <c r="AR229" s="177" t="str">
        <f t="shared" si="8"/>
        <v/>
      </c>
      <c r="AS229" s="177" t="str">
        <f t="shared" si="9"/>
        <v/>
      </c>
      <c r="AT229" s="6"/>
      <c r="AU229" s="6"/>
      <c r="AV229" s="177">
        <v>226</v>
      </c>
      <c r="AW229" s="188"/>
      <c r="AX229" s="188"/>
      <c r="AY229" s="188"/>
      <c r="AZ229" s="188"/>
      <c r="BA229" s="188"/>
      <c r="BB229" s="188"/>
      <c r="BC229" s="188"/>
      <c r="BD229" s="188"/>
      <c r="BE229" s="188"/>
      <c r="BF229" s="188"/>
      <c r="BG229" s="188"/>
      <c r="BH229" s="188"/>
      <c r="BI229" s="188"/>
      <c r="BJ229" s="188"/>
      <c r="BK229" s="188"/>
      <c r="BL229" s="188"/>
      <c r="BM229" s="188"/>
      <c r="BN229" s="188"/>
      <c r="BO229" s="188"/>
      <c r="BP229" t="s">
        <v>4337</v>
      </c>
      <c r="BQ229" s="188"/>
      <c r="BR229" s="188"/>
      <c r="BS229" s="188"/>
      <c r="BT229" s="188"/>
      <c r="BU229" s="188"/>
      <c r="BV229" s="188"/>
      <c r="BW229" s="188"/>
      <c r="BX229" s="188"/>
      <c r="BY229" s="188"/>
      <c r="BZ229" s="188"/>
      <c r="CA229" s="188"/>
      <c r="CB229" s="188"/>
      <c r="CC229" s="188"/>
      <c r="CD229" s="188"/>
      <c r="CE229" s="188"/>
      <c r="CF229" s="188"/>
      <c r="CG229" s="188"/>
      <c r="CH229" s="188"/>
      <c r="CI229" s="188"/>
      <c r="CJ229" s="188"/>
      <c r="CK229" s="188"/>
      <c r="CL229" s="188"/>
      <c r="CM229" s="188"/>
      <c r="CN229" s="188"/>
      <c r="CO229" s="188"/>
      <c r="CP229" s="188"/>
      <c r="CQ229" s="188"/>
      <c r="CR229" s="188"/>
      <c r="CS229" s="188"/>
      <c r="CT229" s="188"/>
      <c r="CU229" s="188"/>
      <c r="CV229" s="188"/>
      <c r="CW229" s="188"/>
      <c r="CX229" s="188"/>
      <c r="CY229" s="183" t="s">
        <v>1961</v>
      </c>
      <c r="CZ229" s="188"/>
      <c r="DA229" s="188"/>
      <c r="DB229" s="188"/>
      <c r="DC229" s="188"/>
      <c r="DD229" s="188"/>
      <c r="DE229" s="188"/>
      <c r="DF229" s="188"/>
      <c r="DG229" s="188"/>
      <c r="DH229" s="188"/>
      <c r="DI229" s="188"/>
      <c r="DJ229" s="188"/>
      <c r="DK229" s="188"/>
      <c r="DL229" s="180"/>
    </row>
    <row r="230" spans="44:116" ht="15" hidden="1" customHeight="1">
      <c r="AR230" s="177" t="str">
        <f t="shared" si="8"/>
        <v/>
      </c>
      <c r="AS230" s="177" t="str">
        <f t="shared" si="9"/>
        <v/>
      </c>
      <c r="AT230" s="6"/>
      <c r="AU230" s="6"/>
      <c r="AV230" s="177">
        <v>227</v>
      </c>
      <c r="AW230" s="188"/>
      <c r="AX230" s="188"/>
      <c r="AY230" s="188"/>
      <c r="AZ230" s="188"/>
      <c r="BA230" s="188"/>
      <c r="BB230" s="188"/>
      <c r="BC230" s="188"/>
      <c r="BD230" s="188"/>
      <c r="BE230" s="188"/>
      <c r="BF230" s="188"/>
      <c r="BG230" s="188"/>
      <c r="BH230" s="188"/>
      <c r="BI230" s="188"/>
      <c r="BJ230" s="188"/>
      <c r="BK230" s="188"/>
      <c r="BL230" s="188"/>
      <c r="BM230" s="188"/>
      <c r="BN230" s="188"/>
      <c r="BO230" s="188"/>
      <c r="BP230" t="s">
        <v>4338</v>
      </c>
      <c r="BQ230" s="188"/>
      <c r="BR230" s="188"/>
      <c r="BS230" s="188"/>
      <c r="BT230" s="188"/>
      <c r="BU230" s="188"/>
      <c r="BV230" s="188"/>
      <c r="BW230" s="188"/>
      <c r="BX230" s="188"/>
      <c r="BY230" s="188"/>
      <c r="BZ230" s="188"/>
      <c r="CA230" s="188"/>
      <c r="CB230" s="188"/>
      <c r="CC230" s="188"/>
      <c r="CD230" s="188"/>
      <c r="CE230" s="188"/>
      <c r="CF230" s="188"/>
      <c r="CG230" s="188"/>
      <c r="CH230" s="188"/>
      <c r="CI230" s="188"/>
      <c r="CJ230" s="188"/>
      <c r="CK230" s="188"/>
      <c r="CL230" s="188"/>
      <c r="CM230" s="188"/>
      <c r="CN230" s="188"/>
      <c r="CO230" s="188"/>
      <c r="CP230" s="188"/>
      <c r="CQ230" s="188"/>
      <c r="CR230" s="188"/>
      <c r="CS230" s="188"/>
      <c r="CT230" s="188"/>
      <c r="CU230" s="188"/>
      <c r="CV230" s="188"/>
      <c r="CW230" s="188"/>
      <c r="CX230" s="188"/>
      <c r="CY230" s="183" t="s">
        <v>1962</v>
      </c>
      <c r="CZ230" s="188"/>
      <c r="DA230" s="188"/>
      <c r="DB230" s="188"/>
      <c r="DC230" s="188"/>
      <c r="DD230" s="188"/>
      <c r="DE230" s="188"/>
      <c r="DF230" s="188"/>
      <c r="DG230" s="188"/>
      <c r="DH230" s="188"/>
      <c r="DI230" s="188"/>
      <c r="DJ230" s="188"/>
      <c r="DK230" s="188"/>
      <c r="DL230" s="180"/>
    </row>
    <row r="231" spans="44:116" ht="15" hidden="1" customHeight="1">
      <c r="AR231" s="177" t="str">
        <f t="shared" si="8"/>
        <v/>
      </c>
      <c r="AS231" s="177" t="str">
        <f t="shared" si="9"/>
        <v/>
      </c>
      <c r="AT231" s="6"/>
      <c r="AU231" s="6"/>
      <c r="AV231" s="177">
        <v>228</v>
      </c>
      <c r="AW231" s="188"/>
      <c r="AX231" s="188"/>
      <c r="AY231" s="188"/>
      <c r="AZ231" s="188"/>
      <c r="BA231" s="188"/>
      <c r="BB231" s="188"/>
      <c r="BC231" s="188"/>
      <c r="BD231" s="188"/>
      <c r="BE231" s="188"/>
      <c r="BF231" s="188"/>
      <c r="BG231" s="188"/>
      <c r="BH231" s="188"/>
      <c r="BI231" s="188"/>
      <c r="BJ231" s="188"/>
      <c r="BK231" s="188"/>
      <c r="BL231" s="188"/>
      <c r="BM231" s="188"/>
      <c r="BN231" s="188"/>
      <c r="BO231" s="188"/>
      <c r="BP231" t="s">
        <v>4339</v>
      </c>
      <c r="BQ231" s="188"/>
      <c r="BR231" s="188"/>
      <c r="BS231" s="188"/>
      <c r="BT231" s="188"/>
      <c r="BU231" s="188"/>
      <c r="BV231" s="188"/>
      <c r="BW231" s="188"/>
      <c r="BX231" s="188"/>
      <c r="BY231" s="188"/>
      <c r="BZ231" s="188"/>
      <c r="CA231" s="188"/>
      <c r="CB231" s="188"/>
      <c r="CC231" s="188"/>
      <c r="CD231" s="188"/>
      <c r="CE231" s="188"/>
      <c r="CF231" s="188"/>
      <c r="CG231" s="188"/>
      <c r="CH231" s="188"/>
      <c r="CI231" s="188"/>
      <c r="CJ231" s="188"/>
      <c r="CK231" s="188"/>
      <c r="CL231" s="188"/>
      <c r="CM231" s="188"/>
      <c r="CN231" s="188"/>
      <c r="CO231" s="188"/>
      <c r="CP231" s="188"/>
      <c r="CQ231" s="188"/>
      <c r="CR231" s="188"/>
      <c r="CS231" s="188"/>
      <c r="CT231" s="188"/>
      <c r="CU231" s="188"/>
      <c r="CV231" s="188"/>
      <c r="CW231" s="188"/>
      <c r="CX231" s="188"/>
      <c r="CY231" s="183" t="s">
        <v>1963</v>
      </c>
      <c r="CZ231" s="188"/>
      <c r="DA231" s="188"/>
      <c r="DB231" s="188"/>
      <c r="DC231" s="188"/>
      <c r="DD231" s="188"/>
      <c r="DE231" s="188"/>
      <c r="DF231" s="188"/>
      <c r="DG231" s="188"/>
      <c r="DH231" s="188"/>
      <c r="DI231" s="188"/>
      <c r="DJ231" s="188"/>
      <c r="DK231" s="188"/>
      <c r="DL231" s="180"/>
    </row>
    <row r="232" spans="44:116" ht="15" hidden="1" customHeight="1">
      <c r="AR232" s="177" t="str">
        <f t="shared" si="8"/>
        <v/>
      </c>
      <c r="AS232" s="177" t="str">
        <f t="shared" si="9"/>
        <v/>
      </c>
      <c r="AT232" s="6"/>
      <c r="AU232" s="6"/>
      <c r="AV232" s="177">
        <v>229</v>
      </c>
      <c r="AW232" s="188"/>
      <c r="AX232" s="188"/>
      <c r="AY232" s="188"/>
      <c r="AZ232" s="188"/>
      <c r="BA232" s="188"/>
      <c r="BB232" s="188"/>
      <c r="BC232" s="188"/>
      <c r="BD232" s="188"/>
      <c r="BE232" s="188"/>
      <c r="BF232" s="188"/>
      <c r="BG232" s="188"/>
      <c r="BH232" s="188"/>
      <c r="BI232" s="188"/>
      <c r="BJ232" s="188"/>
      <c r="BK232" s="188"/>
      <c r="BL232" s="188"/>
      <c r="BM232" s="188"/>
      <c r="BN232" s="188"/>
      <c r="BO232" s="188"/>
      <c r="BP232" t="s">
        <v>4340</v>
      </c>
      <c r="BQ232" s="188"/>
      <c r="BR232" s="188"/>
      <c r="BS232" s="188"/>
      <c r="BT232" s="188"/>
      <c r="BU232" s="188"/>
      <c r="BV232" s="188"/>
      <c r="BW232" s="188"/>
      <c r="BX232" s="188"/>
      <c r="BY232" s="188"/>
      <c r="BZ232" s="188"/>
      <c r="CA232" s="188"/>
      <c r="CB232" s="188"/>
      <c r="CC232" s="188"/>
      <c r="CD232" s="188"/>
      <c r="CE232" s="188"/>
      <c r="CF232" s="188"/>
      <c r="CG232" s="188"/>
      <c r="CH232" s="188"/>
      <c r="CI232" s="188"/>
      <c r="CJ232" s="188"/>
      <c r="CK232" s="188"/>
      <c r="CL232" s="188"/>
      <c r="CM232" s="188"/>
      <c r="CN232" s="188"/>
      <c r="CO232" s="188"/>
      <c r="CP232" s="188"/>
      <c r="CQ232" s="188"/>
      <c r="CR232" s="188"/>
      <c r="CS232" s="188"/>
      <c r="CT232" s="188"/>
      <c r="CU232" s="188"/>
      <c r="CV232" s="188"/>
      <c r="CW232" s="188"/>
      <c r="CX232" s="188"/>
      <c r="CY232" s="183" t="s">
        <v>1964</v>
      </c>
      <c r="CZ232" s="188"/>
      <c r="DA232" s="188"/>
      <c r="DB232" s="188"/>
      <c r="DC232" s="188"/>
      <c r="DD232" s="188"/>
      <c r="DE232" s="188"/>
      <c r="DF232" s="188"/>
      <c r="DG232" s="188"/>
      <c r="DH232" s="188"/>
      <c r="DI232" s="188"/>
      <c r="DJ232" s="188"/>
      <c r="DK232" s="188"/>
      <c r="DL232" s="180"/>
    </row>
    <row r="233" spans="44:116" ht="15" hidden="1" customHeight="1">
      <c r="AR233" s="177" t="str">
        <f t="shared" si="8"/>
        <v/>
      </c>
      <c r="AS233" s="177" t="str">
        <f t="shared" si="9"/>
        <v/>
      </c>
      <c r="AT233" s="6"/>
      <c r="AU233" s="6"/>
      <c r="AV233" s="177">
        <v>230</v>
      </c>
      <c r="AW233" s="188"/>
      <c r="AX233" s="188"/>
      <c r="AY233" s="188"/>
      <c r="AZ233" s="188"/>
      <c r="BA233" s="188"/>
      <c r="BB233" s="188"/>
      <c r="BC233" s="188"/>
      <c r="BD233" s="188"/>
      <c r="BE233" s="188"/>
      <c r="BF233" s="188"/>
      <c r="BG233" s="188"/>
      <c r="BH233" s="188"/>
      <c r="BI233" s="188"/>
      <c r="BJ233" s="188"/>
      <c r="BK233" s="188"/>
      <c r="BL233" s="188"/>
      <c r="BM233" s="188"/>
      <c r="BN233" s="188"/>
      <c r="BO233" s="188"/>
      <c r="BP233" t="s">
        <v>4341</v>
      </c>
      <c r="BQ233" s="188"/>
      <c r="BR233" s="188"/>
      <c r="BS233" s="188"/>
      <c r="BT233" s="188"/>
      <c r="BU233" s="188"/>
      <c r="BV233" s="188"/>
      <c r="BW233" s="188"/>
      <c r="BX233" s="188"/>
      <c r="BY233" s="188"/>
      <c r="BZ233" s="188"/>
      <c r="CA233" s="188"/>
      <c r="CB233" s="188"/>
      <c r="CC233" s="188"/>
      <c r="CD233" s="188"/>
      <c r="CE233" s="188"/>
      <c r="CF233" s="188"/>
      <c r="CG233" s="188"/>
      <c r="CH233" s="188"/>
      <c r="CI233" s="188"/>
      <c r="CJ233" s="188"/>
      <c r="CK233" s="188"/>
      <c r="CL233" s="188"/>
      <c r="CM233" s="188"/>
      <c r="CN233" s="188"/>
      <c r="CO233" s="188"/>
      <c r="CP233" s="188"/>
      <c r="CQ233" s="188"/>
      <c r="CR233" s="188"/>
      <c r="CS233" s="188"/>
      <c r="CT233" s="188"/>
      <c r="CU233" s="188"/>
      <c r="CV233" s="188"/>
      <c r="CW233" s="188"/>
      <c r="CX233" s="188"/>
      <c r="CY233" s="183" t="s">
        <v>1965</v>
      </c>
      <c r="CZ233" s="188"/>
      <c r="DA233" s="188"/>
      <c r="DB233" s="188"/>
      <c r="DC233" s="188"/>
      <c r="DD233" s="188"/>
      <c r="DE233" s="188"/>
      <c r="DF233" s="188"/>
      <c r="DG233" s="188"/>
      <c r="DH233" s="188"/>
      <c r="DI233" s="188"/>
      <c r="DJ233" s="188"/>
      <c r="DK233" s="188"/>
      <c r="DL233" s="180"/>
    </row>
    <row r="234" spans="44:116" ht="15" hidden="1" customHeight="1">
      <c r="AR234" s="177" t="str">
        <f t="shared" si="8"/>
        <v/>
      </c>
      <c r="AS234" s="177" t="str">
        <f t="shared" si="9"/>
        <v/>
      </c>
      <c r="AT234" s="6"/>
      <c r="AU234" s="6"/>
      <c r="AV234" s="177">
        <v>231</v>
      </c>
      <c r="AW234" s="188"/>
      <c r="AX234" s="188"/>
      <c r="AY234" s="188"/>
      <c r="AZ234" s="188"/>
      <c r="BA234" s="188"/>
      <c r="BB234" s="188"/>
      <c r="BC234" s="188"/>
      <c r="BD234" s="188"/>
      <c r="BE234" s="188"/>
      <c r="BF234" s="188"/>
      <c r="BG234" s="188"/>
      <c r="BH234" s="188"/>
      <c r="BI234" s="188"/>
      <c r="BJ234" s="188"/>
      <c r="BK234" s="188"/>
      <c r="BL234" s="188"/>
      <c r="BM234" s="188"/>
      <c r="BN234" s="188"/>
      <c r="BO234" s="188"/>
      <c r="BP234" t="s">
        <v>4342</v>
      </c>
      <c r="BQ234" s="188"/>
      <c r="BR234" s="188"/>
      <c r="BS234" s="188"/>
      <c r="BT234" s="188"/>
      <c r="BU234" s="188"/>
      <c r="BV234" s="188"/>
      <c r="BW234" s="188"/>
      <c r="BX234" s="188"/>
      <c r="BY234" s="188"/>
      <c r="BZ234" s="188"/>
      <c r="CA234" s="188"/>
      <c r="CB234" s="188"/>
      <c r="CC234" s="188"/>
      <c r="CD234" s="188"/>
      <c r="CE234" s="188"/>
      <c r="CF234" s="188"/>
      <c r="CG234" s="188"/>
      <c r="CH234" s="188"/>
      <c r="CI234" s="188"/>
      <c r="CJ234" s="188"/>
      <c r="CK234" s="188"/>
      <c r="CL234" s="188"/>
      <c r="CM234" s="188"/>
      <c r="CN234" s="188"/>
      <c r="CO234" s="188"/>
      <c r="CP234" s="188"/>
      <c r="CQ234" s="188"/>
      <c r="CR234" s="188"/>
      <c r="CS234" s="188"/>
      <c r="CT234" s="188"/>
      <c r="CU234" s="188"/>
      <c r="CV234" s="188"/>
      <c r="CW234" s="188"/>
      <c r="CX234" s="188"/>
      <c r="CY234" s="183" t="s">
        <v>1966</v>
      </c>
      <c r="CZ234" s="188"/>
      <c r="DA234" s="188"/>
      <c r="DB234" s="188"/>
      <c r="DC234" s="188"/>
      <c r="DD234" s="188"/>
      <c r="DE234" s="188"/>
      <c r="DF234" s="188"/>
      <c r="DG234" s="188"/>
      <c r="DH234" s="188"/>
      <c r="DI234" s="188"/>
      <c r="DJ234" s="188"/>
      <c r="DK234" s="188"/>
      <c r="DL234" s="180"/>
    </row>
    <row r="235" spans="44:116" ht="15" hidden="1" customHeight="1">
      <c r="AR235" s="177" t="str">
        <f t="shared" si="8"/>
        <v/>
      </c>
      <c r="AS235" s="177" t="str">
        <f t="shared" si="9"/>
        <v/>
      </c>
      <c r="AT235" s="6"/>
      <c r="AU235" s="6"/>
      <c r="AV235" s="177">
        <v>232</v>
      </c>
      <c r="AW235" s="188"/>
      <c r="AX235" s="188"/>
      <c r="AY235" s="188"/>
      <c r="AZ235" s="188"/>
      <c r="BA235" s="188"/>
      <c r="BB235" s="188"/>
      <c r="BC235" s="188"/>
      <c r="BD235" s="188"/>
      <c r="BE235" s="188"/>
      <c r="BF235" s="188"/>
      <c r="BG235" s="188"/>
      <c r="BH235" s="188"/>
      <c r="BI235" s="188"/>
      <c r="BJ235" s="188"/>
      <c r="BK235" s="188"/>
      <c r="BL235" s="188"/>
      <c r="BM235" s="188"/>
      <c r="BN235" s="188"/>
      <c r="BO235" s="188"/>
      <c r="BP235" t="s">
        <v>4343</v>
      </c>
      <c r="BQ235" s="188"/>
      <c r="BR235" s="188"/>
      <c r="BS235" s="188"/>
      <c r="BT235" s="188"/>
      <c r="BU235" s="188"/>
      <c r="BV235" s="188"/>
      <c r="BW235" s="188"/>
      <c r="BX235" s="188"/>
      <c r="BY235" s="188"/>
      <c r="BZ235" s="188"/>
      <c r="CA235" s="188"/>
      <c r="CB235" s="188"/>
      <c r="CC235" s="188"/>
      <c r="CD235" s="188"/>
      <c r="CE235" s="188"/>
      <c r="CF235" s="188"/>
      <c r="CG235" s="188"/>
      <c r="CH235" s="188"/>
      <c r="CI235" s="188"/>
      <c r="CJ235" s="188"/>
      <c r="CK235" s="188"/>
      <c r="CL235" s="188"/>
      <c r="CM235" s="188"/>
      <c r="CN235" s="188"/>
      <c r="CO235" s="188"/>
      <c r="CP235" s="188"/>
      <c r="CQ235" s="188"/>
      <c r="CR235" s="188"/>
      <c r="CS235" s="188"/>
      <c r="CT235" s="188"/>
      <c r="CU235" s="188"/>
      <c r="CV235" s="188"/>
      <c r="CW235" s="188"/>
      <c r="CX235" s="188"/>
      <c r="CY235" s="183" t="s">
        <v>1967</v>
      </c>
      <c r="CZ235" s="188"/>
      <c r="DA235" s="188"/>
      <c r="DB235" s="188"/>
      <c r="DC235" s="188"/>
      <c r="DD235" s="188"/>
      <c r="DE235" s="188"/>
      <c r="DF235" s="188"/>
      <c r="DG235" s="188"/>
      <c r="DH235" s="188"/>
      <c r="DI235" s="188"/>
      <c r="DJ235" s="188"/>
      <c r="DK235" s="188"/>
      <c r="DL235" s="180"/>
    </row>
    <row r="236" spans="44:116" ht="15" hidden="1" customHeight="1">
      <c r="AR236" s="177" t="str">
        <f t="shared" si="8"/>
        <v/>
      </c>
      <c r="AS236" s="177" t="str">
        <f t="shared" si="9"/>
        <v/>
      </c>
      <c r="AT236" s="6"/>
      <c r="AU236" s="6"/>
      <c r="AV236" s="177">
        <v>233</v>
      </c>
      <c r="AW236" s="188"/>
      <c r="AX236" s="188"/>
      <c r="AY236" s="188"/>
      <c r="AZ236" s="188"/>
      <c r="BA236" s="188"/>
      <c r="BB236" s="188"/>
      <c r="BC236" s="188"/>
      <c r="BD236" s="188"/>
      <c r="BE236" s="188"/>
      <c r="BF236" s="188"/>
      <c r="BG236" s="188"/>
      <c r="BH236" s="188"/>
      <c r="BI236" s="188"/>
      <c r="BJ236" s="188"/>
      <c r="BK236" s="188"/>
      <c r="BL236" s="188"/>
      <c r="BM236" s="188"/>
      <c r="BN236" s="188"/>
      <c r="BO236" s="188"/>
      <c r="BP236" t="s">
        <v>4344</v>
      </c>
      <c r="BQ236" s="188"/>
      <c r="BR236" s="188"/>
      <c r="BS236" s="188"/>
      <c r="BT236" s="188"/>
      <c r="BU236" s="188"/>
      <c r="BV236" s="188"/>
      <c r="BW236" s="188"/>
      <c r="BX236" s="188"/>
      <c r="BY236" s="188"/>
      <c r="BZ236" s="188"/>
      <c r="CA236" s="188"/>
      <c r="CB236" s="188"/>
      <c r="CC236" s="188"/>
      <c r="CD236" s="188"/>
      <c r="CE236" s="188"/>
      <c r="CF236" s="188"/>
      <c r="CG236" s="188"/>
      <c r="CH236" s="188"/>
      <c r="CI236" s="188"/>
      <c r="CJ236" s="188"/>
      <c r="CK236" s="188"/>
      <c r="CL236" s="188"/>
      <c r="CM236" s="188"/>
      <c r="CN236" s="188"/>
      <c r="CO236" s="188"/>
      <c r="CP236" s="188"/>
      <c r="CQ236" s="188"/>
      <c r="CR236" s="188"/>
      <c r="CS236" s="188"/>
      <c r="CT236" s="188"/>
      <c r="CU236" s="188"/>
      <c r="CV236" s="188"/>
      <c r="CW236" s="188"/>
      <c r="CX236" s="188"/>
      <c r="CY236" s="183" t="s">
        <v>1968</v>
      </c>
      <c r="CZ236" s="188"/>
      <c r="DA236" s="188"/>
      <c r="DB236" s="188"/>
      <c r="DC236" s="188"/>
      <c r="DD236" s="188"/>
      <c r="DE236" s="188"/>
      <c r="DF236" s="188"/>
      <c r="DG236" s="188"/>
      <c r="DH236" s="188"/>
      <c r="DI236" s="188"/>
      <c r="DJ236" s="188"/>
      <c r="DK236" s="188"/>
      <c r="DL236" s="180"/>
    </row>
    <row r="237" spans="44:116" ht="15" hidden="1" customHeight="1">
      <c r="AR237" s="177" t="str">
        <f t="shared" si="8"/>
        <v/>
      </c>
      <c r="AS237" s="177" t="str">
        <f t="shared" si="9"/>
        <v/>
      </c>
      <c r="AT237" s="6"/>
      <c r="AU237" s="6"/>
      <c r="AV237" s="177">
        <v>234</v>
      </c>
      <c r="AW237" s="188"/>
      <c r="AX237" s="188"/>
      <c r="AY237" s="188"/>
      <c r="AZ237" s="188"/>
      <c r="BA237" s="188"/>
      <c r="BB237" s="188"/>
      <c r="BC237" s="188"/>
      <c r="BD237" s="188"/>
      <c r="BE237" s="188"/>
      <c r="BF237" s="188"/>
      <c r="BG237" s="188"/>
      <c r="BH237" s="188"/>
      <c r="BI237" s="188"/>
      <c r="BJ237" s="188"/>
      <c r="BK237" s="188"/>
      <c r="BL237" s="188"/>
      <c r="BM237" s="188"/>
      <c r="BN237" s="188"/>
      <c r="BO237" s="188"/>
      <c r="BP237" t="s">
        <v>4345</v>
      </c>
      <c r="BQ237" s="188"/>
      <c r="BR237" s="188"/>
      <c r="BS237" s="188"/>
      <c r="BT237" s="188"/>
      <c r="BU237" s="188"/>
      <c r="BV237" s="188"/>
      <c r="BW237" s="188"/>
      <c r="BX237" s="188"/>
      <c r="BY237" s="188"/>
      <c r="BZ237" s="188"/>
      <c r="CA237" s="188"/>
      <c r="CB237" s="188"/>
      <c r="CC237" s="188"/>
      <c r="CD237" s="188"/>
      <c r="CE237" s="188"/>
      <c r="CF237" s="188"/>
      <c r="CG237" s="188"/>
      <c r="CH237" s="188"/>
      <c r="CI237" s="188"/>
      <c r="CJ237" s="188"/>
      <c r="CK237" s="188"/>
      <c r="CL237" s="188"/>
      <c r="CM237" s="188"/>
      <c r="CN237" s="188"/>
      <c r="CO237" s="188"/>
      <c r="CP237" s="188"/>
      <c r="CQ237" s="188"/>
      <c r="CR237" s="188"/>
      <c r="CS237" s="188"/>
      <c r="CT237" s="188"/>
      <c r="CU237" s="188"/>
      <c r="CV237" s="188"/>
      <c r="CW237" s="188"/>
      <c r="CX237" s="188"/>
      <c r="CY237" s="183" t="s">
        <v>1969</v>
      </c>
      <c r="CZ237" s="188"/>
      <c r="DA237" s="188"/>
      <c r="DB237" s="188"/>
      <c r="DC237" s="188"/>
      <c r="DD237" s="188"/>
      <c r="DE237" s="188"/>
      <c r="DF237" s="188"/>
      <c r="DG237" s="188"/>
      <c r="DH237" s="188"/>
      <c r="DI237" s="188"/>
      <c r="DJ237" s="188"/>
      <c r="DK237" s="188"/>
      <c r="DL237" s="180"/>
    </row>
    <row r="238" spans="44:116" ht="15" hidden="1" customHeight="1">
      <c r="AR238" s="177" t="str">
        <f t="shared" si="8"/>
        <v/>
      </c>
      <c r="AS238" s="177" t="str">
        <f t="shared" si="9"/>
        <v/>
      </c>
      <c r="AT238" s="6"/>
      <c r="AU238" s="6"/>
      <c r="AV238" s="177">
        <v>235</v>
      </c>
      <c r="AW238" s="188"/>
      <c r="AX238" s="188"/>
      <c r="AY238" s="188"/>
      <c r="AZ238" s="188"/>
      <c r="BA238" s="188"/>
      <c r="BB238" s="188"/>
      <c r="BC238" s="188"/>
      <c r="BD238" s="188"/>
      <c r="BE238" s="188"/>
      <c r="BF238" s="188"/>
      <c r="BG238" s="188"/>
      <c r="BH238" s="188"/>
      <c r="BI238" s="188"/>
      <c r="BJ238" s="188"/>
      <c r="BK238" s="188"/>
      <c r="BL238" s="188"/>
      <c r="BM238" s="188"/>
      <c r="BN238" s="188"/>
      <c r="BO238" s="188"/>
      <c r="BP238" t="s">
        <v>4346</v>
      </c>
      <c r="BQ238" s="188"/>
      <c r="BR238" s="188"/>
      <c r="BS238" s="188"/>
      <c r="BT238" s="188"/>
      <c r="BU238" s="188"/>
      <c r="BV238" s="188"/>
      <c r="BW238" s="188"/>
      <c r="BX238" s="188"/>
      <c r="BY238" s="188"/>
      <c r="BZ238" s="188"/>
      <c r="CA238" s="188"/>
      <c r="CB238" s="188"/>
      <c r="CC238" s="188"/>
      <c r="CD238" s="188"/>
      <c r="CE238" s="188"/>
      <c r="CF238" s="188"/>
      <c r="CG238" s="188"/>
      <c r="CH238" s="188"/>
      <c r="CI238" s="188"/>
      <c r="CJ238" s="188"/>
      <c r="CK238" s="188"/>
      <c r="CL238" s="188"/>
      <c r="CM238" s="188"/>
      <c r="CN238" s="188"/>
      <c r="CO238" s="188"/>
      <c r="CP238" s="188"/>
      <c r="CQ238" s="188"/>
      <c r="CR238" s="188"/>
      <c r="CS238" s="188"/>
      <c r="CT238" s="188"/>
      <c r="CU238" s="188"/>
      <c r="CV238" s="188"/>
      <c r="CW238" s="188"/>
      <c r="CX238" s="188"/>
      <c r="CY238" s="183" t="s">
        <v>1970</v>
      </c>
      <c r="CZ238" s="188"/>
      <c r="DA238" s="188"/>
      <c r="DB238" s="188"/>
      <c r="DC238" s="188"/>
      <c r="DD238" s="188"/>
      <c r="DE238" s="188"/>
      <c r="DF238" s="188"/>
      <c r="DG238" s="188"/>
      <c r="DH238" s="188"/>
      <c r="DI238" s="188"/>
      <c r="DJ238" s="188"/>
      <c r="DK238" s="188"/>
      <c r="DL238" s="180"/>
    </row>
    <row r="239" spans="44:116" ht="15" hidden="1" customHeight="1">
      <c r="AR239" s="177" t="str">
        <f t="shared" si="8"/>
        <v/>
      </c>
      <c r="AS239" s="177" t="str">
        <f t="shared" si="9"/>
        <v/>
      </c>
      <c r="AT239" s="6"/>
      <c r="AU239" s="6"/>
      <c r="AV239" s="177">
        <v>236</v>
      </c>
      <c r="AW239" s="188"/>
      <c r="AX239" s="188"/>
      <c r="AY239" s="188"/>
      <c r="AZ239" s="188"/>
      <c r="BA239" s="188"/>
      <c r="BB239" s="188"/>
      <c r="BC239" s="188"/>
      <c r="BD239" s="188"/>
      <c r="BE239" s="188"/>
      <c r="BF239" s="188"/>
      <c r="BG239" s="188"/>
      <c r="BH239" s="188"/>
      <c r="BI239" s="188"/>
      <c r="BJ239" s="188"/>
      <c r="BK239" s="188"/>
      <c r="BL239" s="188"/>
      <c r="BM239" s="188"/>
      <c r="BN239" s="188"/>
      <c r="BO239" s="188"/>
      <c r="BP239" t="s">
        <v>4347</v>
      </c>
      <c r="BQ239" s="188"/>
      <c r="BR239" s="188"/>
      <c r="BS239" s="188"/>
      <c r="BT239" s="188"/>
      <c r="BU239" s="188"/>
      <c r="BV239" s="188"/>
      <c r="BW239" s="188"/>
      <c r="BX239" s="188"/>
      <c r="BY239" s="188"/>
      <c r="BZ239" s="188"/>
      <c r="CA239" s="188"/>
      <c r="CB239" s="188"/>
      <c r="CC239" s="188"/>
      <c r="CD239" s="188"/>
      <c r="CE239" s="188"/>
      <c r="CF239" s="188"/>
      <c r="CG239" s="188"/>
      <c r="CH239" s="188"/>
      <c r="CI239" s="188"/>
      <c r="CJ239" s="188"/>
      <c r="CK239" s="188"/>
      <c r="CL239" s="188"/>
      <c r="CM239" s="188"/>
      <c r="CN239" s="188"/>
      <c r="CO239" s="188"/>
      <c r="CP239" s="188"/>
      <c r="CQ239" s="188"/>
      <c r="CR239" s="188"/>
      <c r="CS239" s="188"/>
      <c r="CT239" s="188"/>
      <c r="CU239" s="188"/>
      <c r="CV239" s="188"/>
      <c r="CW239" s="188"/>
      <c r="CX239" s="188"/>
      <c r="CY239" s="183" t="s">
        <v>1971</v>
      </c>
      <c r="CZ239" s="188"/>
      <c r="DA239" s="188"/>
      <c r="DB239" s="188"/>
      <c r="DC239" s="188"/>
      <c r="DD239" s="188"/>
      <c r="DE239" s="188"/>
      <c r="DF239" s="188"/>
      <c r="DG239" s="188"/>
      <c r="DH239" s="188"/>
      <c r="DI239" s="188"/>
      <c r="DJ239" s="188"/>
      <c r="DK239" s="188"/>
      <c r="DL239" s="180"/>
    </row>
    <row r="240" spans="44:116" ht="15" hidden="1" customHeight="1">
      <c r="AR240" s="177" t="str">
        <f t="shared" si="8"/>
        <v/>
      </c>
      <c r="AS240" s="177" t="str">
        <f t="shared" si="9"/>
        <v/>
      </c>
      <c r="AT240" s="6"/>
      <c r="AU240" s="6"/>
      <c r="AV240" s="177">
        <v>237</v>
      </c>
      <c r="AW240" s="188"/>
      <c r="AX240" s="188"/>
      <c r="AY240" s="188"/>
      <c r="AZ240" s="188"/>
      <c r="BA240" s="188"/>
      <c r="BB240" s="188"/>
      <c r="BC240" s="188"/>
      <c r="BD240" s="188"/>
      <c r="BE240" s="188"/>
      <c r="BF240" s="188"/>
      <c r="BG240" s="188"/>
      <c r="BH240" s="188"/>
      <c r="BI240" s="188"/>
      <c r="BJ240" s="188"/>
      <c r="BK240" s="188"/>
      <c r="BL240" s="188"/>
      <c r="BM240" s="188"/>
      <c r="BN240" s="188"/>
      <c r="BO240" s="188"/>
      <c r="BP240" t="s">
        <v>4348</v>
      </c>
      <c r="BQ240" s="188"/>
      <c r="BR240" s="188"/>
      <c r="BS240" s="188"/>
      <c r="BT240" s="188"/>
      <c r="BU240" s="188"/>
      <c r="BV240" s="188"/>
      <c r="BW240" s="188"/>
      <c r="BX240" s="188"/>
      <c r="BY240" s="188"/>
      <c r="BZ240" s="188"/>
      <c r="CA240" s="188"/>
      <c r="CB240" s="188"/>
      <c r="CC240" s="188"/>
      <c r="CD240" s="188"/>
      <c r="CE240" s="188"/>
      <c r="CF240" s="188"/>
      <c r="CG240" s="188"/>
      <c r="CH240" s="188"/>
      <c r="CI240" s="188"/>
      <c r="CJ240" s="188"/>
      <c r="CK240" s="188"/>
      <c r="CL240" s="188"/>
      <c r="CM240" s="188"/>
      <c r="CN240" s="188"/>
      <c r="CO240" s="188"/>
      <c r="CP240" s="188"/>
      <c r="CQ240" s="188"/>
      <c r="CR240" s="188"/>
      <c r="CS240" s="188"/>
      <c r="CT240" s="188"/>
      <c r="CU240" s="188"/>
      <c r="CV240" s="188"/>
      <c r="CW240" s="188"/>
      <c r="CX240" s="188"/>
      <c r="CY240" s="183" t="s">
        <v>1972</v>
      </c>
      <c r="CZ240" s="188"/>
      <c r="DA240" s="188"/>
      <c r="DB240" s="188"/>
      <c r="DC240" s="188"/>
      <c r="DD240" s="188"/>
      <c r="DE240" s="188"/>
      <c r="DF240" s="188"/>
      <c r="DG240" s="188"/>
      <c r="DH240" s="188"/>
      <c r="DI240" s="188"/>
      <c r="DJ240" s="188"/>
      <c r="DK240" s="188"/>
      <c r="DL240" s="180"/>
    </row>
    <row r="241" spans="44:116" ht="15" hidden="1" customHeight="1">
      <c r="AR241" s="177" t="str">
        <f t="shared" si="8"/>
        <v/>
      </c>
      <c r="AS241" s="177" t="str">
        <f t="shared" si="9"/>
        <v/>
      </c>
      <c r="AT241" s="6"/>
      <c r="AU241" s="6"/>
      <c r="AV241" s="177">
        <v>238</v>
      </c>
      <c r="AW241" s="188"/>
      <c r="AX241" s="188"/>
      <c r="AY241" s="188"/>
      <c r="AZ241" s="188"/>
      <c r="BA241" s="188"/>
      <c r="BB241" s="188"/>
      <c r="BC241" s="188"/>
      <c r="BD241" s="188"/>
      <c r="BE241" s="188"/>
      <c r="BF241" s="188"/>
      <c r="BG241" s="188"/>
      <c r="BH241" s="188"/>
      <c r="BI241" s="188"/>
      <c r="BJ241" s="188"/>
      <c r="BK241" s="188"/>
      <c r="BL241" s="188"/>
      <c r="BM241" s="188"/>
      <c r="BN241" s="188"/>
      <c r="BO241" s="188"/>
      <c r="BP241" t="s">
        <v>4349</v>
      </c>
      <c r="BQ241" s="188"/>
      <c r="BR241" s="188"/>
      <c r="BS241" s="188"/>
      <c r="BT241" s="188"/>
      <c r="BU241" s="188"/>
      <c r="BV241" s="188"/>
      <c r="BW241" s="188"/>
      <c r="BX241" s="188"/>
      <c r="BY241" s="188"/>
      <c r="BZ241" s="188"/>
      <c r="CA241" s="188"/>
      <c r="CB241" s="188"/>
      <c r="CC241" s="188"/>
      <c r="CD241" s="188"/>
      <c r="CE241" s="188"/>
      <c r="CF241" s="188"/>
      <c r="CG241" s="188"/>
      <c r="CH241" s="188"/>
      <c r="CI241" s="188"/>
      <c r="CJ241" s="188"/>
      <c r="CK241" s="188"/>
      <c r="CL241" s="188"/>
      <c r="CM241" s="188"/>
      <c r="CN241" s="188"/>
      <c r="CO241" s="188"/>
      <c r="CP241" s="188"/>
      <c r="CQ241" s="188"/>
      <c r="CR241" s="188"/>
      <c r="CS241" s="188"/>
      <c r="CT241" s="188"/>
      <c r="CU241" s="188"/>
      <c r="CV241" s="188"/>
      <c r="CW241" s="188"/>
      <c r="CX241" s="188"/>
      <c r="CY241" s="183" t="s">
        <v>1973</v>
      </c>
      <c r="CZ241" s="188"/>
      <c r="DA241" s="188"/>
      <c r="DB241" s="188"/>
      <c r="DC241" s="188"/>
      <c r="DD241" s="188"/>
      <c r="DE241" s="188"/>
      <c r="DF241" s="188"/>
      <c r="DG241" s="188"/>
      <c r="DH241" s="188"/>
      <c r="DI241" s="188"/>
      <c r="DJ241" s="188"/>
      <c r="DK241" s="188"/>
      <c r="DL241" s="180"/>
    </row>
    <row r="242" spans="44:116" ht="15" hidden="1" customHeight="1">
      <c r="AR242" s="177" t="str">
        <f t="shared" si="8"/>
        <v/>
      </c>
      <c r="AS242" s="177" t="str">
        <f t="shared" si="9"/>
        <v/>
      </c>
      <c r="AT242" s="6"/>
      <c r="AU242" s="6"/>
      <c r="AV242" s="177">
        <v>239</v>
      </c>
      <c r="AW242" s="188"/>
      <c r="AX242" s="188"/>
      <c r="AY242" s="188"/>
      <c r="AZ242" s="188"/>
      <c r="BA242" s="188"/>
      <c r="BB242" s="188"/>
      <c r="BC242" s="188"/>
      <c r="BD242" s="188"/>
      <c r="BE242" s="188"/>
      <c r="BF242" s="188"/>
      <c r="BG242" s="188"/>
      <c r="BH242" s="188"/>
      <c r="BI242" s="188"/>
      <c r="BJ242" s="188"/>
      <c r="BK242" s="188"/>
      <c r="BL242" s="188"/>
      <c r="BM242" s="188"/>
      <c r="BN242" s="188"/>
      <c r="BO242" s="188"/>
      <c r="BP242" t="s">
        <v>4350</v>
      </c>
      <c r="BQ242" s="188"/>
      <c r="BR242" s="188"/>
      <c r="BS242" s="188"/>
      <c r="BT242" s="188"/>
      <c r="BU242" s="188"/>
      <c r="BV242" s="188"/>
      <c r="BW242" s="188"/>
      <c r="BX242" s="188"/>
      <c r="BY242" s="188"/>
      <c r="BZ242" s="188"/>
      <c r="CA242" s="188"/>
      <c r="CB242" s="188"/>
      <c r="CC242" s="188"/>
      <c r="CD242" s="188"/>
      <c r="CE242" s="188"/>
      <c r="CF242" s="188"/>
      <c r="CG242" s="188"/>
      <c r="CH242" s="188"/>
      <c r="CI242" s="188"/>
      <c r="CJ242" s="188"/>
      <c r="CK242" s="188"/>
      <c r="CL242" s="188"/>
      <c r="CM242" s="188"/>
      <c r="CN242" s="188"/>
      <c r="CO242" s="188"/>
      <c r="CP242" s="188"/>
      <c r="CQ242" s="188"/>
      <c r="CR242" s="188"/>
      <c r="CS242" s="188"/>
      <c r="CT242" s="188"/>
      <c r="CU242" s="188"/>
      <c r="CV242" s="188"/>
      <c r="CW242" s="188"/>
      <c r="CX242" s="188"/>
      <c r="CY242" s="183" t="s">
        <v>1974</v>
      </c>
      <c r="CZ242" s="188"/>
      <c r="DA242" s="188"/>
      <c r="DB242" s="188"/>
      <c r="DC242" s="188"/>
      <c r="DD242" s="188"/>
      <c r="DE242" s="188"/>
      <c r="DF242" s="188"/>
      <c r="DG242" s="188"/>
      <c r="DH242" s="188"/>
      <c r="DI242" s="188"/>
      <c r="DJ242" s="188"/>
      <c r="DK242" s="188"/>
      <c r="DL242" s="180"/>
    </row>
    <row r="243" spans="44:116" ht="15" hidden="1" customHeight="1">
      <c r="AR243" s="177" t="str">
        <f t="shared" si="8"/>
        <v/>
      </c>
      <c r="AS243" s="177" t="str">
        <f t="shared" si="9"/>
        <v/>
      </c>
      <c r="AT243" s="6"/>
      <c r="AU243" s="6"/>
      <c r="AV243" s="177">
        <v>240</v>
      </c>
      <c r="AW243" s="188"/>
      <c r="AX243" s="188"/>
      <c r="AY243" s="188"/>
      <c r="AZ243" s="188"/>
      <c r="BA243" s="188"/>
      <c r="BB243" s="188"/>
      <c r="BC243" s="188"/>
      <c r="BD243" s="188"/>
      <c r="BE243" s="188"/>
      <c r="BF243" s="188"/>
      <c r="BG243" s="188"/>
      <c r="BH243" s="188"/>
      <c r="BI243" s="188"/>
      <c r="BJ243" s="188"/>
      <c r="BK243" s="188"/>
      <c r="BL243" s="188"/>
      <c r="BM243" s="188"/>
      <c r="BN243" s="188"/>
      <c r="BO243" s="188"/>
      <c r="BP243" t="s">
        <v>4351</v>
      </c>
      <c r="BQ243" s="188"/>
      <c r="BR243" s="188"/>
      <c r="BS243" s="188"/>
      <c r="BT243" s="188"/>
      <c r="BU243" s="188"/>
      <c r="BV243" s="188"/>
      <c r="BW243" s="188"/>
      <c r="BX243" s="188"/>
      <c r="BY243" s="188"/>
      <c r="BZ243" s="188"/>
      <c r="CA243" s="188"/>
      <c r="CB243" s="188"/>
      <c r="CC243" s="188"/>
      <c r="CD243" s="188"/>
      <c r="CE243" s="188"/>
      <c r="CF243" s="188"/>
      <c r="CG243" s="188"/>
      <c r="CH243" s="188"/>
      <c r="CI243" s="188"/>
      <c r="CJ243" s="188"/>
      <c r="CK243" s="188"/>
      <c r="CL243" s="188"/>
      <c r="CM243" s="188"/>
      <c r="CN243" s="188"/>
      <c r="CO243" s="188"/>
      <c r="CP243" s="188"/>
      <c r="CQ243" s="188"/>
      <c r="CR243" s="188"/>
      <c r="CS243" s="188"/>
      <c r="CT243" s="188"/>
      <c r="CU243" s="188"/>
      <c r="CV243" s="188"/>
      <c r="CW243" s="188"/>
      <c r="CX243" s="188"/>
      <c r="CY243" s="183" t="s">
        <v>1975</v>
      </c>
      <c r="CZ243" s="188"/>
      <c r="DA243" s="188"/>
      <c r="DB243" s="188"/>
      <c r="DC243" s="188"/>
      <c r="DD243" s="188"/>
      <c r="DE243" s="188"/>
      <c r="DF243" s="188"/>
      <c r="DG243" s="188"/>
      <c r="DH243" s="188"/>
      <c r="DI243" s="188"/>
      <c r="DJ243" s="188"/>
      <c r="DK243" s="188"/>
      <c r="DL243" s="180"/>
    </row>
    <row r="244" spans="44:116" ht="15" hidden="1" customHeight="1">
      <c r="AR244" s="177" t="str">
        <f t="shared" si="8"/>
        <v/>
      </c>
      <c r="AS244" s="177" t="str">
        <f t="shared" si="9"/>
        <v/>
      </c>
      <c r="AT244" s="6"/>
      <c r="AU244" s="6"/>
      <c r="AV244" s="177">
        <v>241</v>
      </c>
      <c r="AW244" s="188"/>
      <c r="AX244" s="188"/>
      <c r="AY244" s="188"/>
      <c r="AZ244" s="188"/>
      <c r="BA244" s="188"/>
      <c r="BB244" s="188"/>
      <c r="BC244" s="188"/>
      <c r="BD244" s="188"/>
      <c r="BE244" s="188"/>
      <c r="BF244" s="188"/>
      <c r="BG244" s="188"/>
      <c r="BH244" s="188"/>
      <c r="BI244" s="188"/>
      <c r="BJ244" s="188"/>
      <c r="BK244" s="188"/>
      <c r="BL244" s="188"/>
      <c r="BM244" s="188"/>
      <c r="BN244" s="188"/>
      <c r="BO244" s="188"/>
      <c r="BP244" t="s">
        <v>4352</v>
      </c>
      <c r="BQ244" s="188"/>
      <c r="BR244" s="188"/>
      <c r="BS244" s="188"/>
      <c r="BT244" s="188"/>
      <c r="BU244" s="188"/>
      <c r="BV244" s="188"/>
      <c r="BW244" s="188"/>
      <c r="BX244" s="188"/>
      <c r="BY244" s="188"/>
      <c r="BZ244" s="188"/>
      <c r="CA244" s="188"/>
      <c r="CB244" s="188"/>
      <c r="CC244" s="188"/>
      <c r="CD244" s="188"/>
      <c r="CE244" s="188"/>
      <c r="CF244" s="188"/>
      <c r="CG244" s="188"/>
      <c r="CH244" s="188"/>
      <c r="CI244" s="188"/>
      <c r="CJ244" s="188"/>
      <c r="CK244" s="188"/>
      <c r="CL244" s="188"/>
      <c r="CM244" s="188"/>
      <c r="CN244" s="188"/>
      <c r="CO244" s="188"/>
      <c r="CP244" s="188"/>
      <c r="CQ244" s="188"/>
      <c r="CR244" s="188"/>
      <c r="CS244" s="188"/>
      <c r="CT244" s="188"/>
      <c r="CU244" s="188"/>
      <c r="CV244" s="188"/>
      <c r="CW244" s="188"/>
      <c r="CX244" s="188"/>
      <c r="CY244" s="183" t="s">
        <v>1976</v>
      </c>
      <c r="CZ244" s="188"/>
      <c r="DA244" s="188"/>
      <c r="DB244" s="188"/>
      <c r="DC244" s="188"/>
      <c r="DD244" s="188"/>
      <c r="DE244" s="188"/>
      <c r="DF244" s="188"/>
      <c r="DG244" s="188"/>
      <c r="DH244" s="188"/>
      <c r="DI244" s="188"/>
      <c r="DJ244" s="188"/>
      <c r="DK244" s="188"/>
      <c r="DL244" s="180"/>
    </row>
    <row r="245" spans="44:116" ht="15" hidden="1" customHeight="1">
      <c r="AR245" s="177" t="str">
        <f t="shared" si="8"/>
        <v/>
      </c>
      <c r="AS245" s="177" t="str">
        <f t="shared" si="9"/>
        <v/>
      </c>
      <c r="AT245" s="6"/>
      <c r="AU245" s="6"/>
      <c r="AV245" s="177">
        <v>242</v>
      </c>
      <c r="AW245" s="191"/>
      <c r="AX245" s="191"/>
      <c r="AY245" s="191"/>
      <c r="AZ245" s="191"/>
      <c r="BA245" s="191"/>
      <c r="BB245" s="191"/>
      <c r="BC245" s="191"/>
      <c r="BD245" s="191"/>
      <c r="BE245" s="191"/>
      <c r="BF245" s="191"/>
      <c r="BG245" s="191"/>
      <c r="BH245" s="191"/>
      <c r="BI245" s="191"/>
      <c r="BJ245" s="191"/>
      <c r="BK245" s="191"/>
      <c r="BL245" s="191"/>
      <c r="BM245" s="191"/>
      <c r="BN245" s="191"/>
      <c r="BO245" s="191"/>
      <c r="BP245" t="s">
        <v>4353</v>
      </c>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83" t="s">
        <v>1977</v>
      </c>
      <c r="CZ245" s="191"/>
      <c r="DA245" s="191"/>
      <c r="DB245" s="191"/>
      <c r="DC245" s="191"/>
      <c r="DD245" s="191"/>
      <c r="DE245" s="191"/>
      <c r="DF245" s="191"/>
      <c r="DG245" s="191"/>
      <c r="DH245" s="191"/>
      <c r="DI245" s="191"/>
      <c r="DJ245" s="191"/>
      <c r="DK245" s="191"/>
      <c r="DL245" s="180"/>
    </row>
    <row r="246" spans="44:116" ht="15" hidden="1" customHeight="1">
      <c r="AR246" s="177" t="str">
        <f t="shared" si="8"/>
        <v/>
      </c>
      <c r="AS246" s="177" t="str">
        <f t="shared" si="9"/>
        <v/>
      </c>
      <c r="AT246" s="6"/>
      <c r="AU246" s="6"/>
      <c r="AV246" s="177">
        <v>243</v>
      </c>
      <c r="AW246" s="191"/>
      <c r="AX246" s="191"/>
      <c r="AY246" s="191"/>
      <c r="AZ246" s="191"/>
      <c r="BA246" s="191"/>
      <c r="BB246" s="191"/>
      <c r="BC246" s="191"/>
      <c r="BD246" s="191"/>
      <c r="BE246" s="191"/>
      <c r="BF246" s="191"/>
      <c r="BG246" s="191"/>
      <c r="BH246" s="191"/>
      <c r="BI246" s="191"/>
      <c r="BJ246" s="191"/>
      <c r="BK246" s="191"/>
      <c r="BL246" s="191"/>
      <c r="BM246" s="191"/>
      <c r="BN246" s="191"/>
      <c r="BO246" s="191"/>
      <c r="BP246" t="s">
        <v>4354</v>
      </c>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83" t="s">
        <v>1978</v>
      </c>
      <c r="CZ246" s="191"/>
      <c r="DA246" s="191"/>
      <c r="DB246" s="191"/>
      <c r="DC246" s="191"/>
      <c r="DD246" s="191"/>
      <c r="DE246" s="191"/>
      <c r="DF246" s="191"/>
      <c r="DG246" s="191"/>
      <c r="DH246" s="191"/>
      <c r="DI246" s="191"/>
      <c r="DJ246" s="191"/>
      <c r="DK246" s="191"/>
      <c r="DL246" s="180"/>
    </row>
    <row r="247" spans="44:116" ht="15" hidden="1" customHeight="1">
      <c r="AR247" s="177" t="str">
        <f t="shared" si="8"/>
        <v/>
      </c>
      <c r="AS247" s="177" t="str">
        <f t="shared" si="9"/>
        <v/>
      </c>
      <c r="AT247" s="6"/>
      <c r="AU247" s="6"/>
      <c r="AV247" s="177">
        <v>244</v>
      </c>
      <c r="AW247" s="191"/>
      <c r="AX247" s="191"/>
      <c r="AY247" s="191"/>
      <c r="AZ247" s="191"/>
      <c r="BA247" s="191"/>
      <c r="BB247" s="191"/>
      <c r="BC247" s="191"/>
      <c r="BD247" s="191"/>
      <c r="BE247" s="191"/>
      <c r="BF247" s="191"/>
      <c r="BG247" s="191"/>
      <c r="BH247" s="191"/>
      <c r="BI247" s="191"/>
      <c r="BJ247" s="191"/>
      <c r="BK247" s="191"/>
      <c r="BL247" s="191"/>
      <c r="BM247" s="191"/>
      <c r="BN247" s="191"/>
      <c r="BO247" s="191"/>
      <c r="BP247" t="s">
        <v>4355</v>
      </c>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191"/>
      <c r="CV247" s="191"/>
      <c r="CW247" s="191"/>
      <c r="CX247" s="191"/>
      <c r="CY247" s="183" t="s">
        <v>1979</v>
      </c>
      <c r="CZ247" s="191"/>
      <c r="DA247" s="191"/>
      <c r="DB247" s="191"/>
      <c r="DC247" s="191"/>
      <c r="DD247" s="191"/>
      <c r="DE247" s="191"/>
      <c r="DF247" s="191"/>
      <c r="DG247" s="191"/>
      <c r="DH247" s="191"/>
      <c r="DI247" s="191"/>
      <c r="DJ247" s="191"/>
      <c r="DK247" s="191"/>
      <c r="DL247" s="180"/>
    </row>
    <row r="248" spans="44:116" ht="15" hidden="1" customHeight="1">
      <c r="AR248" s="177" t="str">
        <f t="shared" si="8"/>
        <v/>
      </c>
      <c r="AS248" s="177" t="str">
        <f t="shared" si="9"/>
        <v/>
      </c>
      <c r="AT248" s="6"/>
      <c r="AU248" s="6"/>
      <c r="AV248" s="177">
        <v>245</v>
      </c>
      <c r="AW248" s="191"/>
      <c r="AX248" s="191"/>
      <c r="AY248" s="191"/>
      <c r="AZ248" s="191"/>
      <c r="BA248" s="191"/>
      <c r="BB248" s="191"/>
      <c r="BC248" s="191"/>
      <c r="BD248" s="191"/>
      <c r="BE248" s="191"/>
      <c r="BF248" s="191"/>
      <c r="BG248" s="191"/>
      <c r="BH248" s="191"/>
      <c r="BI248" s="191"/>
      <c r="BJ248" s="191"/>
      <c r="BK248" s="191"/>
      <c r="BL248" s="191"/>
      <c r="BM248" s="191"/>
      <c r="BN248" s="191"/>
      <c r="BO248" s="191"/>
      <c r="BP248" t="s">
        <v>4356</v>
      </c>
      <c r="BQ248" s="191"/>
      <c r="BR248" s="191"/>
      <c r="BS248" s="191"/>
      <c r="BT248" s="191"/>
      <c r="BU248" s="191"/>
      <c r="BV248" s="191"/>
      <c r="BW248" s="191"/>
      <c r="BX248" s="191"/>
      <c r="BY248" s="191"/>
      <c r="BZ248" s="191"/>
      <c r="CA248" s="191"/>
      <c r="CB248" s="191"/>
      <c r="CC248" s="191"/>
      <c r="CD248" s="191"/>
      <c r="CE248" s="191"/>
      <c r="CF248" s="191"/>
      <c r="CG248" s="191"/>
      <c r="CH248" s="191"/>
      <c r="CI248" s="191"/>
      <c r="CJ248" s="191"/>
      <c r="CK248" s="191"/>
      <c r="CL248" s="191"/>
      <c r="CM248" s="191"/>
      <c r="CN248" s="191"/>
      <c r="CO248" s="191"/>
      <c r="CP248" s="191"/>
      <c r="CQ248" s="191"/>
      <c r="CR248" s="191"/>
      <c r="CS248" s="191"/>
      <c r="CT248" s="191"/>
      <c r="CU248" s="191"/>
      <c r="CV248" s="191"/>
      <c r="CW248" s="191"/>
      <c r="CX248" s="191"/>
      <c r="CY248" s="183" t="s">
        <v>1980</v>
      </c>
      <c r="CZ248" s="191"/>
      <c r="DA248" s="191"/>
      <c r="DB248" s="191"/>
      <c r="DC248" s="191"/>
      <c r="DD248" s="191"/>
      <c r="DE248" s="191"/>
      <c r="DF248" s="191"/>
      <c r="DG248" s="191"/>
      <c r="DH248" s="191"/>
      <c r="DI248" s="191"/>
      <c r="DJ248" s="191"/>
      <c r="DK248" s="191"/>
      <c r="DL248" s="180"/>
    </row>
    <row r="249" spans="44:116" ht="15" hidden="1" customHeight="1">
      <c r="AR249" s="177" t="str">
        <f t="shared" si="8"/>
        <v/>
      </c>
      <c r="AS249" s="177" t="str">
        <f t="shared" si="9"/>
        <v/>
      </c>
      <c r="AT249" s="6"/>
      <c r="AU249" s="6"/>
      <c r="AV249" s="177">
        <v>246</v>
      </c>
      <c r="AW249" s="191"/>
      <c r="AX249" s="191"/>
      <c r="AY249" s="191"/>
      <c r="AZ249" s="191"/>
      <c r="BA249" s="191"/>
      <c r="BB249" s="191"/>
      <c r="BC249" s="191"/>
      <c r="BD249" s="191"/>
      <c r="BE249" s="191"/>
      <c r="BF249" s="191"/>
      <c r="BG249" s="191"/>
      <c r="BH249" s="191"/>
      <c r="BI249" s="191"/>
      <c r="BJ249" s="191"/>
      <c r="BK249" s="191"/>
      <c r="BL249" s="191"/>
      <c r="BM249" s="191"/>
      <c r="BN249" s="191"/>
      <c r="BO249" s="191"/>
      <c r="BP249" t="s">
        <v>4357</v>
      </c>
      <c r="BQ249" s="191"/>
      <c r="BR249" s="191"/>
      <c r="BS249" s="191"/>
      <c r="BT249" s="191"/>
      <c r="BU249" s="191"/>
      <c r="BV249" s="191"/>
      <c r="BW249" s="191"/>
      <c r="BX249" s="191"/>
      <c r="BY249" s="191"/>
      <c r="BZ249" s="191"/>
      <c r="CA249" s="191"/>
      <c r="CB249" s="191"/>
      <c r="CC249" s="191"/>
      <c r="CD249" s="191"/>
      <c r="CE249" s="191"/>
      <c r="CF249" s="191"/>
      <c r="CG249" s="191"/>
      <c r="CH249" s="191"/>
      <c r="CI249" s="191"/>
      <c r="CJ249" s="191"/>
      <c r="CK249" s="191"/>
      <c r="CL249" s="191"/>
      <c r="CM249" s="191"/>
      <c r="CN249" s="191"/>
      <c r="CO249" s="191"/>
      <c r="CP249" s="191"/>
      <c r="CQ249" s="191"/>
      <c r="CR249" s="191"/>
      <c r="CS249" s="191"/>
      <c r="CT249" s="191"/>
      <c r="CU249" s="191"/>
      <c r="CV249" s="191"/>
      <c r="CW249" s="191"/>
      <c r="CX249" s="191"/>
      <c r="CY249" s="183" t="s">
        <v>1981</v>
      </c>
      <c r="CZ249" s="191"/>
      <c r="DA249" s="191"/>
      <c r="DB249" s="191"/>
      <c r="DC249" s="191"/>
      <c r="DD249" s="191"/>
      <c r="DE249" s="191"/>
      <c r="DF249" s="191"/>
      <c r="DG249" s="191"/>
      <c r="DH249" s="191"/>
      <c r="DI249" s="191"/>
      <c r="DJ249" s="191"/>
      <c r="DK249" s="191"/>
      <c r="DL249" s="180"/>
    </row>
    <row r="250" spans="44:116" ht="15" hidden="1" customHeight="1">
      <c r="AR250" s="177" t="str">
        <f t="shared" si="8"/>
        <v/>
      </c>
      <c r="AS250" s="177" t="str">
        <f t="shared" si="9"/>
        <v/>
      </c>
      <c r="AT250" s="6"/>
      <c r="AU250" s="6"/>
      <c r="AV250" s="177">
        <v>247</v>
      </c>
      <c r="AW250" s="191"/>
      <c r="AX250" s="191"/>
      <c r="AY250" s="191"/>
      <c r="AZ250" s="191"/>
      <c r="BA250" s="191"/>
      <c r="BB250" s="191"/>
      <c r="BC250" s="191"/>
      <c r="BD250" s="191"/>
      <c r="BE250" s="191"/>
      <c r="BF250" s="191"/>
      <c r="BG250" s="191"/>
      <c r="BH250" s="191"/>
      <c r="BI250" s="191"/>
      <c r="BJ250" s="191"/>
      <c r="BK250" s="191"/>
      <c r="BL250" s="191"/>
      <c r="BM250" s="191"/>
      <c r="BN250" s="191"/>
      <c r="BO250" s="191"/>
      <c r="BP250" t="s">
        <v>4358</v>
      </c>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191"/>
      <c r="CV250" s="191"/>
      <c r="CW250" s="191"/>
      <c r="CX250" s="191"/>
      <c r="CY250" s="183" t="s">
        <v>1982</v>
      </c>
      <c r="CZ250" s="191"/>
      <c r="DA250" s="191"/>
      <c r="DB250" s="191"/>
      <c r="DC250" s="191"/>
      <c r="DD250" s="191"/>
      <c r="DE250" s="191"/>
      <c r="DF250" s="191"/>
      <c r="DG250" s="191"/>
      <c r="DH250" s="191"/>
      <c r="DI250" s="191"/>
      <c r="DJ250" s="191"/>
      <c r="DK250" s="191"/>
      <c r="DL250" s="180"/>
    </row>
    <row r="251" spans="44:116" ht="15" hidden="1" customHeight="1">
      <c r="AR251" s="177" t="str">
        <f t="shared" si="8"/>
        <v/>
      </c>
      <c r="AS251" s="177" t="str">
        <f t="shared" si="9"/>
        <v/>
      </c>
      <c r="AT251" s="6"/>
      <c r="AU251" s="6"/>
      <c r="AV251" s="177">
        <v>248</v>
      </c>
      <c r="AW251" s="191"/>
      <c r="AX251" s="191"/>
      <c r="AY251" s="191"/>
      <c r="AZ251" s="191"/>
      <c r="BA251" s="191"/>
      <c r="BB251" s="191"/>
      <c r="BC251" s="191"/>
      <c r="BD251" s="191"/>
      <c r="BE251" s="191"/>
      <c r="BF251" s="191"/>
      <c r="BG251" s="191"/>
      <c r="BH251" s="191"/>
      <c r="BI251" s="191"/>
      <c r="BJ251" s="191"/>
      <c r="BK251" s="191"/>
      <c r="BL251" s="191"/>
      <c r="BM251" s="191"/>
      <c r="BN251" s="191"/>
      <c r="BO251" s="191"/>
      <c r="BP251" t="s">
        <v>4359</v>
      </c>
      <c r="BQ251" s="191"/>
      <c r="BR251" s="191"/>
      <c r="BS251" s="191"/>
      <c r="BT251" s="191"/>
      <c r="BU251" s="191"/>
      <c r="BV251" s="191"/>
      <c r="BW251" s="191"/>
      <c r="BX251" s="191"/>
      <c r="BY251" s="191"/>
      <c r="BZ251" s="191"/>
      <c r="CA251" s="191"/>
      <c r="CB251" s="191"/>
      <c r="CC251" s="191"/>
      <c r="CD251" s="191"/>
      <c r="CE251" s="191"/>
      <c r="CF251" s="191"/>
      <c r="CG251" s="191"/>
      <c r="CH251" s="191"/>
      <c r="CI251" s="191"/>
      <c r="CJ251" s="191"/>
      <c r="CK251" s="191"/>
      <c r="CL251" s="191"/>
      <c r="CM251" s="191"/>
      <c r="CN251" s="191"/>
      <c r="CO251" s="191"/>
      <c r="CP251" s="191"/>
      <c r="CQ251" s="191"/>
      <c r="CR251" s="191"/>
      <c r="CS251" s="191"/>
      <c r="CT251" s="191"/>
      <c r="CU251" s="191"/>
      <c r="CV251" s="191"/>
      <c r="CW251" s="191"/>
      <c r="CX251" s="191"/>
      <c r="CY251" s="183" t="s">
        <v>1983</v>
      </c>
      <c r="CZ251" s="191"/>
      <c r="DA251" s="191"/>
      <c r="DB251" s="191"/>
      <c r="DC251" s="191"/>
      <c r="DD251" s="191"/>
      <c r="DE251" s="191"/>
      <c r="DF251" s="191"/>
      <c r="DG251" s="191"/>
      <c r="DH251" s="191"/>
      <c r="DI251" s="191"/>
      <c r="DJ251" s="191"/>
      <c r="DK251" s="191"/>
      <c r="DL251" s="180"/>
    </row>
    <row r="252" spans="44:116" ht="15" hidden="1" customHeight="1">
      <c r="AR252" s="177" t="str">
        <f t="shared" si="8"/>
        <v/>
      </c>
      <c r="AS252" s="177" t="str">
        <f t="shared" si="9"/>
        <v/>
      </c>
      <c r="AT252" s="6"/>
      <c r="AU252" s="6"/>
      <c r="AV252" s="177">
        <v>249</v>
      </c>
      <c r="AW252" s="191"/>
      <c r="AX252" s="191"/>
      <c r="AY252" s="191"/>
      <c r="AZ252" s="191"/>
      <c r="BA252" s="191"/>
      <c r="BB252" s="191"/>
      <c r="BC252" s="191"/>
      <c r="BD252" s="191"/>
      <c r="BE252" s="191"/>
      <c r="BF252" s="191"/>
      <c r="BG252" s="191"/>
      <c r="BH252" s="191"/>
      <c r="BI252" s="191"/>
      <c r="BJ252" s="191"/>
      <c r="BK252" s="191"/>
      <c r="BL252" s="191"/>
      <c r="BM252" s="191"/>
      <c r="BN252" s="191"/>
      <c r="BO252" s="191"/>
      <c r="BP252" t="s">
        <v>4360</v>
      </c>
      <c r="BQ252" s="191"/>
      <c r="BR252" s="191"/>
      <c r="BS252" s="191"/>
      <c r="BT252" s="191"/>
      <c r="BU252" s="191"/>
      <c r="BV252" s="191"/>
      <c r="BW252" s="191"/>
      <c r="BX252" s="191"/>
      <c r="BY252" s="191"/>
      <c r="BZ252" s="191"/>
      <c r="CA252" s="191"/>
      <c r="CB252" s="191"/>
      <c r="CC252" s="191"/>
      <c r="CD252" s="191"/>
      <c r="CE252" s="191"/>
      <c r="CF252" s="191"/>
      <c r="CG252" s="191"/>
      <c r="CH252" s="191"/>
      <c r="CI252" s="191"/>
      <c r="CJ252" s="191"/>
      <c r="CK252" s="191"/>
      <c r="CL252" s="191"/>
      <c r="CM252" s="191"/>
      <c r="CN252" s="191"/>
      <c r="CO252" s="191"/>
      <c r="CP252" s="191"/>
      <c r="CQ252" s="191"/>
      <c r="CR252" s="191"/>
      <c r="CS252" s="191"/>
      <c r="CT252" s="191"/>
      <c r="CU252" s="191"/>
      <c r="CV252" s="191"/>
      <c r="CW252" s="191"/>
      <c r="CX252" s="191"/>
      <c r="CY252" s="183" t="s">
        <v>1984</v>
      </c>
      <c r="CZ252" s="191"/>
      <c r="DA252" s="191"/>
      <c r="DB252" s="191"/>
      <c r="DC252" s="191"/>
      <c r="DD252" s="191"/>
      <c r="DE252" s="191"/>
      <c r="DF252" s="191"/>
      <c r="DG252" s="191"/>
      <c r="DH252" s="191"/>
      <c r="DI252" s="191"/>
      <c r="DJ252" s="191"/>
      <c r="DK252" s="191"/>
      <c r="DL252" s="180"/>
    </row>
    <row r="253" spans="44:116" ht="15" hidden="1" customHeight="1">
      <c r="AR253" s="177" t="str">
        <f t="shared" si="8"/>
        <v/>
      </c>
      <c r="AS253" s="177" t="str">
        <f t="shared" si="9"/>
        <v/>
      </c>
      <c r="AT253" s="6"/>
      <c r="AU253" s="6"/>
      <c r="AV253" s="177">
        <v>250</v>
      </c>
      <c r="AW253" s="191"/>
      <c r="AX253" s="191"/>
      <c r="AY253" s="191"/>
      <c r="AZ253" s="191"/>
      <c r="BA253" s="191"/>
      <c r="BB253" s="191"/>
      <c r="BC253" s="191"/>
      <c r="BD253" s="191"/>
      <c r="BE253" s="191"/>
      <c r="BF253" s="191"/>
      <c r="BG253" s="191"/>
      <c r="BH253" s="191"/>
      <c r="BI253" s="191"/>
      <c r="BJ253" s="191"/>
      <c r="BK253" s="191"/>
      <c r="BL253" s="191"/>
      <c r="BM253" s="191"/>
      <c r="BN253" s="191"/>
      <c r="BO253" s="191"/>
      <c r="BP253" t="s">
        <v>4361</v>
      </c>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191"/>
      <c r="CV253" s="191"/>
      <c r="CW253" s="191"/>
      <c r="CX253" s="191"/>
      <c r="CY253" s="183" t="s">
        <v>1985</v>
      </c>
      <c r="CZ253" s="191"/>
      <c r="DA253" s="191"/>
      <c r="DB253" s="191"/>
      <c r="DC253" s="191"/>
      <c r="DD253" s="191"/>
      <c r="DE253" s="191"/>
      <c r="DF253" s="191"/>
      <c r="DG253" s="191"/>
      <c r="DH253" s="191"/>
      <c r="DI253" s="191"/>
      <c r="DJ253" s="191"/>
      <c r="DK253" s="191"/>
      <c r="DL253" s="180"/>
    </row>
    <row r="254" spans="44:116" ht="15" hidden="1" customHeight="1">
      <c r="AR254" s="177" t="str">
        <f t="shared" si="8"/>
        <v/>
      </c>
      <c r="AS254" s="177" t="str">
        <f t="shared" si="9"/>
        <v/>
      </c>
      <c r="AT254" s="6"/>
      <c r="AU254" s="6"/>
      <c r="AV254" s="177">
        <v>251</v>
      </c>
      <c r="AW254" s="191"/>
      <c r="AX254" s="191"/>
      <c r="AY254" s="191"/>
      <c r="AZ254" s="191"/>
      <c r="BA254" s="191"/>
      <c r="BB254" s="191"/>
      <c r="BC254" s="191"/>
      <c r="BD254" s="191"/>
      <c r="BE254" s="191"/>
      <c r="BF254" s="191"/>
      <c r="BG254" s="191"/>
      <c r="BH254" s="191"/>
      <c r="BI254" s="191"/>
      <c r="BJ254" s="191"/>
      <c r="BK254" s="191"/>
      <c r="BL254" s="191"/>
      <c r="BM254" s="191"/>
      <c r="BN254" s="191"/>
      <c r="BO254" s="191"/>
      <c r="BP254" t="s">
        <v>4362</v>
      </c>
      <c r="BQ254" s="191"/>
      <c r="BR254" s="191"/>
      <c r="BS254" s="191"/>
      <c r="BT254" s="191"/>
      <c r="BU254" s="191"/>
      <c r="BV254" s="191"/>
      <c r="BW254" s="191"/>
      <c r="BX254" s="191"/>
      <c r="BY254" s="191"/>
      <c r="BZ254" s="191"/>
      <c r="CA254" s="191"/>
      <c r="CB254" s="191"/>
      <c r="CC254" s="191"/>
      <c r="CD254" s="191"/>
      <c r="CE254" s="191"/>
      <c r="CF254" s="191"/>
      <c r="CG254" s="191"/>
      <c r="CH254" s="191"/>
      <c r="CI254" s="191"/>
      <c r="CJ254" s="191"/>
      <c r="CK254" s="191"/>
      <c r="CL254" s="191"/>
      <c r="CM254" s="191"/>
      <c r="CN254" s="191"/>
      <c r="CO254" s="191"/>
      <c r="CP254" s="191"/>
      <c r="CQ254" s="191"/>
      <c r="CR254" s="191"/>
      <c r="CS254" s="191"/>
      <c r="CT254" s="191"/>
      <c r="CU254" s="191"/>
      <c r="CV254" s="191"/>
      <c r="CW254" s="191"/>
      <c r="CX254" s="191"/>
      <c r="CY254" s="183" t="s">
        <v>1986</v>
      </c>
      <c r="CZ254" s="191"/>
      <c r="DA254" s="191"/>
      <c r="DB254" s="191"/>
      <c r="DC254" s="191"/>
      <c r="DD254" s="191"/>
      <c r="DE254" s="191"/>
      <c r="DF254" s="191"/>
      <c r="DG254" s="191"/>
      <c r="DH254" s="191"/>
      <c r="DI254" s="191"/>
      <c r="DJ254" s="191"/>
      <c r="DK254" s="191"/>
      <c r="DL254" s="180"/>
    </row>
    <row r="255" spans="44:116" ht="15" hidden="1" customHeight="1">
      <c r="AR255" s="177" t="str">
        <f t="shared" si="8"/>
        <v/>
      </c>
      <c r="AS255" s="177" t="str">
        <f t="shared" si="9"/>
        <v/>
      </c>
      <c r="AT255" s="6"/>
      <c r="AU255" s="6"/>
      <c r="AV255" s="177">
        <v>252</v>
      </c>
      <c r="AW255" s="191"/>
      <c r="AX255" s="191"/>
      <c r="AY255" s="191"/>
      <c r="AZ255" s="191"/>
      <c r="BA255" s="191"/>
      <c r="BB255" s="191"/>
      <c r="BC255" s="191"/>
      <c r="BD255" s="191"/>
      <c r="BE255" s="191"/>
      <c r="BF255" s="191"/>
      <c r="BG255" s="191"/>
      <c r="BH255" s="191"/>
      <c r="BI255" s="191"/>
      <c r="BJ255" s="191"/>
      <c r="BK255" s="191"/>
      <c r="BL255" s="191"/>
      <c r="BM255" s="191"/>
      <c r="BN255" s="191"/>
      <c r="BO255" s="191"/>
      <c r="BP255" t="s">
        <v>4363</v>
      </c>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83" t="s">
        <v>1987</v>
      </c>
      <c r="CZ255" s="191"/>
      <c r="DA255" s="191"/>
      <c r="DB255" s="191"/>
      <c r="DC255" s="191"/>
      <c r="DD255" s="191"/>
      <c r="DE255" s="191"/>
      <c r="DF255" s="191"/>
      <c r="DG255" s="191"/>
      <c r="DH255" s="191"/>
      <c r="DI255" s="191"/>
      <c r="DJ255" s="191"/>
      <c r="DK255" s="191"/>
      <c r="DL255" s="180"/>
    </row>
    <row r="256" spans="44:116" ht="15" hidden="1" customHeight="1">
      <c r="AR256" s="177" t="str">
        <f t="shared" si="8"/>
        <v/>
      </c>
      <c r="AS256" s="177" t="str">
        <f t="shared" si="9"/>
        <v/>
      </c>
      <c r="AT256" s="6"/>
      <c r="AU256" s="6"/>
      <c r="AV256" s="177">
        <v>253</v>
      </c>
      <c r="AW256" s="191"/>
      <c r="AX256" s="191"/>
      <c r="AY256" s="191"/>
      <c r="AZ256" s="191"/>
      <c r="BA256" s="191"/>
      <c r="BB256" s="191"/>
      <c r="BC256" s="191"/>
      <c r="BD256" s="191"/>
      <c r="BE256" s="191"/>
      <c r="BF256" s="191"/>
      <c r="BG256" s="191"/>
      <c r="BH256" s="191"/>
      <c r="BI256" s="191"/>
      <c r="BJ256" s="191"/>
      <c r="BK256" s="191"/>
      <c r="BL256" s="191"/>
      <c r="BM256" s="191"/>
      <c r="BN256" s="191"/>
      <c r="BO256" s="191"/>
      <c r="BP256" t="s">
        <v>4364</v>
      </c>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83" t="s">
        <v>1988</v>
      </c>
      <c r="CZ256" s="191"/>
      <c r="DA256" s="191"/>
      <c r="DB256" s="191"/>
      <c r="DC256" s="191"/>
      <c r="DD256" s="191"/>
      <c r="DE256" s="191"/>
      <c r="DF256" s="191"/>
      <c r="DG256" s="191"/>
      <c r="DH256" s="191"/>
      <c r="DI256" s="191"/>
      <c r="DJ256" s="191"/>
      <c r="DK256" s="191"/>
      <c r="DL256" s="180"/>
    </row>
    <row r="257" spans="44:116" ht="15" hidden="1" customHeight="1">
      <c r="AR257" s="177" t="str">
        <f t="shared" si="8"/>
        <v/>
      </c>
      <c r="AS257" s="177" t="str">
        <f t="shared" si="9"/>
        <v/>
      </c>
      <c r="AT257" s="6"/>
      <c r="AU257" s="6"/>
      <c r="AV257" s="177">
        <v>254</v>
      </c>
      <c r="AW257" s="191"/>
      <c r="AX257" s="191"/>
      <c r="AY257" s="191"/>
      <c r="AZ257" s="191"/>
      <c r="BA257" s="191"/>
      <c r="BB257" s="191"/>
      <c r="BC257" s="191"/>
      <c r="BD257" s="191"/>
      <c r="BE257" s="191"/>
      <c r="BF257" s="191"/>
      <c r="BG257" s="191"/>
      <c r="BH257" s="191"/>
      <c r="BI257" s="191"/>
      <c r="BJ257" s="191"/>
      <c r="BK257" s="191"/>
      <c r="BL257" s="191"/>
      <c r="BM257" s="191"/>
      <c r="BN257" s="191"/>
      <c r="BO257" s="191"/>
      <c r="BP257" t="s">
        <v>4365</v>
      </c>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83" t="s">
        <v>1989</v>
      </c>
      <c r="CZ257" s="191"/>
      <c r="DA257" s="191"/>
      <c r="DB257" s="191"/>
      <c r="DC257" s="191"/>
      <c r="DD257" s="191"/>
      <c r="DE257" s="191"/>
      <c r="DF257" s="191"/>
      <c r="DG257" s="191"/>
      <c r="DH257" s="191"/>
      <c r="DI257" s="191"/>
      <c r="DJ257" s="191"/>
      <c r="DK257" s="191"/>
      <c r="DL257" s="180"/>
    </row>
    <row r="258" spans="44:116" ht="15" hidden="1" customHeight="1">
      <c r="AR258" s="177" t="str">
        <f t="shared" si="8"/>
        <v/>
      </c>
      <c r="AS258" s="177" t="str">
        <f t="shared" si="9"/>
        <v/>
      </c>
      <c r="AT258" s="6"/>
      <c r="AU258" s="6"/>
      <c r="AV258" s="177">
        <v>255</v>
      </c>
      <c r="AW258" s="191"/>
      <c r="AX258" s="191"/>
      <c r="AY258" s="191"/>
      <c r="AZ258" s="191"/>
      <c r="BA258" s="191"/>
      <c r="BB258" s="191"/>
      <c r="BC258" s="191"/>
      <c r="BD258" s="191"/>
      <c r="BE258" s="191"/>
      <c r="BF258" s="191"/>
      <c r="BG258" s="191"/>
      <c r="BH258" s="191"/>
      <c r="BI258" s="191"/>
      <c r="BJ258" s="191"/>
      <c r="BK258" s="191"/>
      <c r="BL258" s="191"/>
      <c r="BM258" s="191"/>
      <c r="BN258" s="191"/>
      <c r="BO258" s="191"/>
      <c r="BP258" t="s">
        <v>4366</v>
      </c>
      <c r="BQ258" s="191"/>
      <c r="BR258" s="191"/>
      <c r="BS258" s="191"/>
      <c r="BT258" s="191"/>
      <c r="BU258" s="191"/>
      <c r="BV258" s="191"/>
      <c r="BW258" s="191"/>
      <c r="BX258" s="191"/>
      <c r="BY258" s="191"/>
      <c r="BZ258" s="191"/>
      <c r="CA258" s="191"/>
      <c r="CB258" s="191"/>
      <c r="CC258" s="191"/>
      <c r="CD258" s="191"/>
      <c r="CE258" s="191"/>
      <c r="CF258" s="191"/>
      <c r="CG258" s="191"/>
      <c r="CH258" s="191"/>
      <c r="CI258" s="191"/>
      <c r="CJ258" s="191"/>
      <c r="CK258" s="191"/>
      <c r="CL258" s="191"/>
      <c r="CM258" s="191"/>
      <c r="CN258" s="191"/>
      <c r="CO258" s="191"/>
      <c r="CP258" s="191"/>
      <c r="CQ258" s="191"/>
      <c r="CR258" s="191"/>
      <c r="CS258" s="191"/>
      <c r="CT258" s="191"/>
      <c r="CU258" s="191"/>
      <c r="CV258" s="191"/>
      <c r="CW258" s="191"/>
      <c r="CX258" s="191"/>
      <c r="CY258" s="183" t="s">
        <v>1990</v>
      </c>
      <c r="CZ258" s="191"/>
      <c r="DA258" s="191"/>
      <c r="DB258" s="191"/>
      <c r="DC258" s="191"/>
      <c r="DD258" s="191"/>
      <c r="DE258" s="191"/>
      <c r="DF258" s="191"/>
      <c r="DG258" s="191"/>
      <c r="DH258" s="191"/>
      <c r="DI258" s="191"/>
      <c r="DJ258" s="191"/>
      <c r="DK258" s="191"/>
      <c r="DL258" s="180"/>
    </row>
    <row r="259" spans="44:116" ht="15" hidden="1" customHeight="1">
      <c r="AR259" s="177" t="str">
        <f t="shared" si="8"/>
        <v/>
      </c>
      <c r="AS259" s="177" t="str">
        <f t="shared" si="9"/>
        <v/>
      </c>
      <c r="AT259" s="6"/>
      <c r="AU259" s="6"/>
      <c r="AV259" s="177">
        <v>256</v>
      </c>
      <c r="AW259" s="191"/>
      <c r="AX259" s="191"/>
      <c r="AY259" s="191"/>
      <c r="AZ259" s="191"/>
      <c r="BA259" s="191"/>
      <c r="BB259" s="191"/>
      <c r="BC259" s="191"/>
      <c r="BD259" s="191"/>
      <c r="BE259" s="191"/>
      <c r="BF259" s="191"/>
      <c r="BG259" s="191"/>
      <c r="BH259" s="191"/>
      <c r="BI259" s="191"/>
      <c r="BJ259" s="191"/>
      <c r="BK259" s="191"/>
      <c r="BL259" s="191"/>
      <c r="BM259" s="191"/>
      <c r="BN259" s="191"/>
      <c r="BO259" s="191"/>
      <c r="BP259" t="s">
        <v>4367</v>
      </c>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191"/>
      <c r="CV259" s="191"/>
      <c r="CW259" s="191"/>
      <c r="CX259" s="191"/>
      <c r="CY259" s="183" t="s">
        <v>1991</v>
      </c>
      <c r="CZ259" s="191"/>
      <c r="DA259" s="191"/>
      <c r="DB259" s="191"/>
      <c r="DC259" s="191"/>
      <c r="DD259" s="191"/>
      <c r="DE259" s="191"/>
      <c r="DF259" s="191"/>
      <c r="DG259" s="191"/>
      <c r="DH259" s="191"/>
      <c r="DI259" s="191"/>
      <c r="DJ259" s="191"/>
      <c r="DK259" s="191"/>
      <c r="DL259" s="180"/>
    </row>
    <row r="260" spans="44:116" ht="15" hidden="1" customHeight="1">
      <c r="AR260" s="177" t="str">
        <f t="shared" ref="AR260:AR323" si="10">IFERROR(IF(HLOOKUP($N$10,$CF$2:$DK$580,$AV263,FALSE)="","",HLOOKUP($N$10,$CF$2:$DK$580,$AV263,FALSE)),"")</f>
        <v/>
      </c>
      <c r="AS260" s="177" t="str">
        <f t="shared" ref="AS260:AS323" si="11">IFERROR(IF(AR260="","",HLOOKUP($N$10,$AW$2:$CB$574,AV263,FALSE)),"")</f>
        <v/>
      </c>
      <c r="AT260" s="6"/>
      <c r="AU260" s="6"/>
      <c r="AV260" s="177">
        <v>257</v>
      </c>
      <c r="AW260" s="191"/>
      <c r="AX260" s="191"/>
      <c r="AY260" s="191"/>
      <c r="AZ260" s="191"/>
      <c r="BA260" s="191"/>
      <c r="BB260" s="191"/>
      <c r="BC260" s="191"/>
      <c r="BD260" s="191"/>
      <c r="BE260" s="191"/>
      <c r="BF260" s="191"/>
      <c r="BG260" s="191"/>
      <c r="BH260" s="191"/>
      <c r="BI260" s="191"/>
      <c r="BJ260" s="191"/>
      <c r="BK260" s="191"/>
      <c r="BL260" s="191"/>
      <c r="BM260" s="191"/>
      <c r="BN260" s="191"/>
      <c r="BO260" s="191"/>
      <c r="BP260" t="s">
        <v>4368</v>
      </c>
      <c r="BQ260" s="191"/>
      <c r="BR260" s="191"/>
      <c r="BS260" s="191"/>
      <c r="BT260" s="191"/>
      <c r="BU260" s="191"/>
      <c r="BV260" s="191"/>
      <c r="BW260" s="191"/>
      <c r="BX260" s="191"/>
      <c r="BY260" s="191"/>
      <c r="BZ260" s="191"/>
      <c r="CA260" s="191"/>
      <c r="CB260" s="191"/>
      <c r="CC260" s="191"/>
      <c r="CD260" s="191"/>
      <c r="CE260" s="191"/>
      <c r="CF260" s="191"/>
      <c r="CG260" s="191"/>
      <c r="CH260" s="191"/>
      <c r="CI260" s="191"/>
      <c r="CJ260" s="191"/>
      <c r="CK260" s="191"/>
      <c r="CL260" s="191"/>
      <c r="CM260" s="191"/>
      <c r="CN260" s="191"/>
      <c r="CO260" s="191"/>
      <c r="CP260" s="191"/>
      <c r="CQ260" s="191"/>
      <c r="CR260" s="191"/>
      <c r="CS260" s="191"/>
      <c r="CT260" s="191"/>
      <c r="CU260" s="191"/>
      <c r="CV260" s="191"/>
      <c r="CW260" s="191"/>
      <c r="CX260" s="191"/>
      <c r="CY260" s="183" t="s">
        <v>1992</v>
      </c>
      <c r="CZ260" s="191"/>
      <c r="DA260" s="191"/>
      <c r="DB260" s="191"/>
      <c r="DC260" s="191"/>
      <c r="DD260" s="191"/>
      <c r="DE260" s="191"/>
      <c r="DF260" s="191"/>
      <c r="DG260" s="191"/>
      <c r="DH260" s="191"/>
      <c r="DI260" s="191"/>
      <c r="DJ260" s="191"/>
      <c r="DK260" s="191"/>
      <c r="DL260" s="180"/>
    </row>
    <row r="261" spans="44:116" ht="15" hidden="1" customHeight="1">
      <c r="AR261" s="177" t="str">
        <f t="shared" si="10"/>
        <v/>
      </c>
      <c r="AS261" s="177" t="str">
        <f t="shared" si="11"/>
        <v/>
      </c>
      <c r="AT261" s="6"/>
      <c r="AU261" s="6"/>
      <c r="AV261" s="177">
        <v>258</v>
      </c>
      <c r="AW261" s="191"/>
      <c r="AX261" s="191"/>
      <c r="AY261" s="191"/>
      <c r="AZ261" s="191"/>
      <c r="BA261" s="191"/>
      <c r="BB261" s="191"/>
      <c r="BC261" s="191"/>
      <c r="BD261" s="191"/>
      <c r="BE261" s="191"/>
      <c r="BF261" s="191"/>
      <c r="BG261" s="191"/>
      <c r="BH261" s="191"/>
      <c r="BI261" s="191"/>
      <c r="BJ261" s="191"/>
      <c r="BK261" s="191"/>
      <c r="BL261" s="191"/>
      <c r="BM261" s="191"/>
      <c r="BN261" s="191"/>
      <c r="BO261" s="191"/>
      <c r="BP261" t="s">
        <v>4369</v>
      </c>
      <c r="BQ261" s="191"/>
      <c r="BR261" s="191"/>
      <c r="BS261" s="191"/>
      <c r="BT261" s="191"/>
      <c r="BU261" s="191"/>
      <c r="BV261" s="191"/>
      <c r="BW261" s="191"/>
      <c r="BX261" s="191"/>
      <c r="BY261" s="191"/>
      <c r="BZ261" s="191"/>
      <c r="CA261" s="191"/>
      <c r="CB261" s="191"/>
      <c r="CC261" s="191"/>
      <c r="CD261" s="191"/>
      <c r="CE261" s="191"/>
      <c r="CF261" s="191"/>
      <c r="CG261" s="191"/>
      <c r="CH261" s="191"/>
      <c r="CI261" s="191"/>
      <c r="CJ261" s="191"/>
      <c r="CK261" s="191"/>
      <c r="CL261" s="191"/>
      <c r="CM261" s="191"/>
      <c r="CN261" s="191"/>
      <c r="CO261" s="191"/>
      <c r="CP261" s="191"/>
      <c r="CQ261" s="191"/>
      <c r="CR261" s="191"/>
      <c r="CS261" s="191"/>
      <c r="CT261" s="191"/>
      <c r="CU261" s="191"/>
      <c r="CV261" s="191"/>
      <c r="CW261" s="191"/>
      <c r="CX261" s="191"/>
      <c r="CY261" s="183" t="s">
        <v>1993</v>
      </c>
      <c r="CZ261" s="191"/>
      <c r="DA261" s="191"/>
      <c r="DB261" s="191"/>
      <c r="DC261" s="191"/>
      <c r="DD261" s="191"/>
      <c r="DE261" s="191"/>
      <c r="DF261" s="191"/>
      <c r="DG261" s="191"/>
      <c r="DH261" s="191"/>
      <c r="DI261" s="191"/>
      <c r="DJ261" s="191"/>
      <c r="DK261" s="191"/>
      <c r="DL261" s="180"/>
    </row>
    <row r="262" spans="44:116" ht="15" hidden="1" customHeight="1">
      <c r="AR262" s="177" t="str">
        <f t="shared" si="10"/>
        <v/>
      </c>
      <c r="AS262" s="177" t="str">
        <f t="shared" si="11"/>
        <v/>
      </c>
      <c r="AT262" s="6"/>
      <c r="AU262" s="6"/>
      <c r="AV262" s="177">
        <v>259</v>
      </c>
      <c r="AW262" s="191"/>
      <c r="AX262" s="191"/>
      <c r="AY262" s="191"/>
      <c r="AZ262" s="191"/>
      <c r="BA262" s="191"/>
      <c r="BB262" s="191"/>
      <c r="BC262" s="191"/>
      <c r="BD262" s="191"/>
      <c r="BE262" s="191"/>
      <c r="BF262" s="191"/>
      <c r="BG262" s="191"/>
      <c r="BH262" s="191"/>
      <c r="BI262" s="191"/>
      <c r="BJ262" s="191"/>
      <c r="BK262" s="191"/>
      <c r="BL262" s="191"/>
      <c r="BM262" s="191"/>
      <c r="BN262" s="191"/>
      <c r="BO262" s="191"/>
      <c r="BP262" t="s">
        <v>4370</v>
      </c>
      <c r="BQ262" s="191"/>
      <c r="BR262" s="191"/>
      <c r="BS262" s="191"/>
      <c r="BT262" s="191"/>
      <c r="BU262" s="191"/>
      <c r="BV262" s="191"/>
      <c r="BW262" s="191"/>
      <c r="BX262" s="191"/>
      <c r="BY262" s="191"/>
      <c r="BZ262" s="191"/>
      <c r="CA262" s="191"/>
      <c r="CB262" s="191"/>
      <c r="CC262" s="191"/>
      <c r="CD262" s="191"/>
      <c r="CE262" s="191"/>
      <c r="CF262" s="191"/>
      <c r="CG262" s="191"/>
      <c r="CH262" s="191"/>
      <c r="CI262" s="191"/>
      <c r="CJ262" s="191"/>
      <c r="CK262" s="191"/>
      <c r="CL262" s="191"/>
      <c r="CM262" s="191"/>
      <c r="CN262" s="191"/>
      <c r="CO262" s="191"/>
      <c r="CP262" s="191"/>
      <c r="CQ262" s="191"/>
      <c r="CR262" s="191"/>
      <c r="CS262" s="191"/>
      <c r="CT262" s="191"/>
      <c r="CU262" s="191"/>
      <c r="CV262" s="191"/>
      <c r="CW262" s="191"/>
      <c r="CX262" s="191"/>
      <c r="CY262" s="183" t="s">
        <v>1994</v>
      </c>
      <c r="CZ262" s="191"/>
      <c r="DA262" s="191"/>
      <c r="DB262" s="191"/>
      <c r="DC262" s="191"/>
      <c r="DD262" s="191"/>
      <c r="DE262" s="191"/>
      <c r="DF262" s="191"/>
      <c r="DG262" s="191"/>
      <c r="DH262" s="191"/>
      <c r="DI262" s="191"/>
      <c r="DJ262" s="191"/>
      <c r="DK262" s="191"/>
      <c r="DL262" s="180"/>
    </row>
    <row r="263" spans="44:116" ht="15" hidden="1" customHeight="1">
      <c r="AR263" s="177" t="str">
        <f t="shared" si="10"/>
        <v/>
      </c>
      <c r="AS263" s="177" t="str">
        <f t="shared" si="11"/>
        <v/>
      </c>
      <c r="AT263" s="6"/>
      <c r="AU263" s="6"/>
      <c r="AV263" s="177">
        <v>260</v>
      </c>
      <c r="AW263" s="191"/>
      <c r="AX263" s="191"/>
      <c r="AY263" s="191"/>
      <c r="AZ263" s="191"/>
      <c r="BA263" s="191"/>
      <c r="BB263" s="191"/>
      <c r="BC263" s="191"/>
      <c r="BD263" s="191"/>
      <c r="BE263" s="191"/>
      <c r="BF263" s="191"/>
      <c r="BG263" s="191"/>
      <c r="BH263" s="191"/>
      <c r="BI263" s="191"/>
      <c r="BJ263" s="191"/>
      <c r="BK263" s="191"/>
      <c r="BL263" s="191"/>
      <c r="BM263" s="191"/>
      <c r="BN263" s="191"/>
      <c r="BO263" s="191"/>
      <c r="BP263" t="s">
        <v>4371</v>
      </c>
      <c r="BQ263" s="191"/>
      <c r="BR263" s="191"/>
      <c r="BS263" s="191"/>
      <c r="BT263" s="191"/>
      <c r="BU263" s="191"/>
      <c r="BV263" s="191"/>
      <c r="BW263" s="191"/>
      <c r="BX263" s="191"/>
      <c r="BY263" s="191"/>
      <c r="BZ263" s="191"/>
      <c r="CA263" s="191"/>
      <c r="CB263" s="191"/>
      <c r="CC263" s="191"/>
      <c r="CD263" s="191"/>
      <c r="CE263" s="191"/>
      <c r="CF263" s="191"/>
      <c r="CG263" s="191"/>
      <c r="CH263" s="191"/>
      <c r="CI263" s="191"/>
      <c r="CJ263" s="191"/>
      <c r="CK263" s="191"/>
      <c r="CL263" s="191"/>
      <c r="CM263" s="191"/>
      <c r="CN263" s="191"/>
      <c r="CO263" s="191"/>
      <c r="CP263" s="191"/>
      <c r="CQ263" s="191"/>
      <c r="CR263" s="191"/>
      <c r="CS263" s="191"/>
      <c r="CT263" s="191"/>
      <c r="CU263" s="191"/>
      <c r="CV263" s="191"/>
      <c r="CW263" s="191"/>
      <c r="CX263" s="191"/>
      <c r="CY263" s="183" t="s">
        <v>1995</v>
      </c>
      <c r="CZ263" s="191"/>
      <c r="DA263" s="191"/>
      <c r="DB263" s="191"/>
      <c r="DC263" s="191"/>
      <c r="DD263" s="191"/>
      <c r="DE263" s="191"/>
      <c r="DF263" s="191"/>
      <c r="DG263" s="191"/>
      <c r="DH263" s="191"/>
      <c r="DI263" s="191"/>
      <c r="DJ263" s="191"/>
      <c r="DK263" s="191"/>
      <c r="DL263" s="180"/>
    </row>
    <row r="264" spans="44:116" ht="15" hidden="1" customHeight="1">
      <c r="AR264" s="177" t="str">
        <f t="shared" si="10"/>
        <v/>
      </c>
      <c r="AS264" s="177" t="str">
        <f t="shared" si="11"/>
        <v/>
      </c>
      <c r="AT264" s="6"/>
      <c r="AU264" s="6"/>
      <c r="AV264" s="177">
        <v>261</v>
      </c>
      <c r="AW264" s="191"/>
      <c r="AX264" s="191"/>
      <c r="AY264" s="191"/>
      <c r="AZ264" s="191"/>
      <c r="BA264" s="191"/>
      <c r="BB264" s="191"/>
      <c r="BC264" s="191"/>
      <c r="BD264" s="191"/>
      <c r="BE264" s="191"/>
      <c r="BF264" s="191"/>
      <c r="BG264" s="191"/>
      <c r="BH264" s="191"/>
      <c r="BI264" s="191"/>
      <c r="BJ264" s="191"/>
      <c r="BK264" s="191"/>
      <c r="BL264" s="191"/>
      <c r="BM264" s="191"/>
      <c r="BN264" s="191"/>
      <c r="BO264" s="191"/>
      <c r="BP264" t="s">
        <v>4372</v>
      </c>
      <c r="BQ264" s="191"/>
      <c r="BR264" s="191"/>
      <c r="BS264" s="191"/>
      <c r="BT264" s="191"/>
      <c r="BU264" s="191"/>
      <c r="BV264" s="191"/>
      <c r="BW264" s="191"/>
      <c r="BX264" s="191"/>
      <c r="BY264" s="191"/>
      <c r="BZ264" s="191"/>
      <c r="CA264" s="191"/>
      <c r="CB264" s="191"/>
      <c r="CC264" s="191"/>
      <c r="CD264" s="191"/>
      <c r="CE264" s="191"/>
      <c r="CF264" s="191"/>
      <c r="CG264" s="191"/>
      <c r="CH264" s="191"/>
      <c r="CI264" s="191"/>
      <c r="CJ264" s="191"/>
      <c r="CK264" s="191"/>
      <c r="CL264" s="191"/>
      <c r="CM264" s="191"/>
      <c r="CN264" s="191"/>
      <c r="CO264" s="191"/>
      <c r="CP264" s="191"/>
      <c r="CQ264" s="191"/>
      <c r="CR264" s="191"/>
      <c r="CS264" s="191"/>
      <c r="CT264" s="191"/>
      <c r="CU264" s="191"/>
      <c r="CV264" s="191"/>
      <c r="CW264" s="191"/>
      <c r="CX264" s="191"/>
      <c r="CY264" s="183" t="s">
        <v>1996</v>
      </c>
      <c r="CZ264" s="191"/>
      <c r="DA264" s="191"/>
      <c r="DB264" s="191"/>
      <c r="DC264" s="191"/>
      <c r="DD264" s="191"/>
      <c r="DE264" s="191"/>
      <c r="DF264" s="191"/>
      <c r="DG264" s="191"/>
      <c r="DH264" s="191"/>
      <c r="DI264" s="191"/>
      <c r="DJ264" s="191"/>
      <c r="DK264" s="191"/>
      <c r="DL264" s="180"/>
    </row>
    <row r="265" spans="44:116" ht="15" hidden="1" customHeight="1">
      <c r="AR265" s="177" t="str">
        <f t="shared" si="10"/>
        <v/>
      </c>
      <c r="AS265" s="177" t="str">
        <f t="shared" si="11"/>
        <v/>
      </c>
      <c r="AT265" s="6"/>
      <c r="AU265" s="6"/>
      <c r="AV265" s="177">
        <v>262</v>
      </c>
      <c r="AW265" s="191"/>
      <c r="AX265" s="191"/>
      <c r="AY265" s="191"/>
      <c r="AZ265" s="191"/>
      <c r="BA265" s="191"/>
      <c r="BB265" s="191"/>
      <c r="BC265" s="191"/>
      <c r="BD265" s="191"/>
      <c r="BE265" s="191"/>
      <c r="BF265" s="191"/>
      <c r="BG265" s="191"/>
      <c r="BH265" s="191"/>
      <c r="BI265" s="191"/>
      <c r="BJ265" s="191"/>
      <c r="BK265" s="191"/>
      <c r="BL265" s="191"/>
      <c r="BM265" s="191"/>
      <c r="BN265" s="191"/>
      <c r="BO265" s="191"/>
      <c r="BP265" t="s">
        <v>4373</v>
      </c>
      <c r="BQ265" s="191"/>
      <c r="BR265" s="191"/>
      <c r="BS265" s="191"/>
      <c r="BT265" s="191"/>
      <c r="BU265" s="191"/>
      <c r="BV265" s="191"/>
      <c r="BW265" s="191"/>
      <c r="BX265" s="191"/>
      <c r="BY265" s="191"/>
      <c r="BZ265" s="191"/>
      <c r="CA265" s="191"/>
      <c r="CB265" s="191"/>
      <c r="CC265" s="191"/>
      <c r="CD265" s="191"/>
      <c r="CE265" s="191"/>
      <c r="CF265" s="191"/>
      <c r="CG265" s="191"/>
      <c r="CH265" s="191"/>
      <c r="CI265" s="191"/>
      <c r="CJ265" s="191"/>
      <c r="CK265" s="191"/>
      <c r="CL265" s="191"/>
      <c r="CM265" s="191"/>
      <c r="CN265" s="191"/>
      <c r="CO265" s="191"/>
      <c r="CP265" s="191"/>
      <c r="CQ265" s="191"/>
      <c r="CR265" s="191"/>
      <c r="CS265" s="191"/>
      <c r="CT265" s="191"/>
      <c r="CU265" s="191"/>
      <c r="CV265" s="191"/>
      <c r="CW265" s="191"/>
      <c r="CX265" s="191"/>
      <c r="CY265" s="183" t="s">
        <v>1997</v>
      </c>
      <c r="CZ265" s="191"/>
      <c r="DA265" s="191"/>
      <c r="DB265" s="191"/>
      <c r="DC265" s="191"/>
      <c r="DD265" s="191"/>
      <c r="DE265" s="191"/>
      <c r="DF265" s="191"/>
      <c r="DG265" s="191"/>
      <c r="DH265" s="191"/>
      <c r="DI265" s="191"/>
      <c r="DJ265" s="191"/>
      <c r="DK265" s="191"/>
      <c r="DL265" s="180"/>
    </row>
    <row r="266" spans="44:116" ht="15" hidden="1" customHeight="1">
      <c r="AR266" s="177" t="str">
        <f t="shared" si="10"/>
        <v/>
      </c>
      <c r="AS266" s="177" t="str">
        <f t="shared" si="11"/>
        <v/>
      </c>
      <c r="AT266" s="6"/>
      <c r="AU266" s="6"/>
      <c r="AV266" s="177">
        <v>263</v>
      </c>
      <c r="AW266" s="191"/>
      <c r="AX266" s="191"/>
      <c r="AY266" s="191"/>
      <c r="AZ266" s="191"/>
      <c r="BA266" s="191"/>
      <c r="BB266" s="191"/>
      <c r="BC266" s="191"/>
      <c r="BD266" s="191"/>
      <c r="BE266" s="191"/>
      <c r="BF266" s="191"/>
      <c r="BG266" s="191"/>
      <c r="BH266" s="191"/>
      <c r="BI266" s="191"/>
      <c r="BJ266" s="191"/>
      <c r="BK266" s="191"/>
      <c r="BL266" s="191"/>
      <c r="BM266" s="191"/>
      <c r="BN266" s="191"/>
      <c r="BO266" s="191"/>
      <c r="BP266" t="s">
        <v>4374</v>
      </c>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83" t="s">
        <v>1998</v>
      </c>
      <c r="CZ266" s="191"/>
      <c r="DA266" s="191"/>
      <c r="DB266" s="191"/>
      <c r="DC266" s="191"/>
      <c r="DD266" s="191"/>
      <c r="DE266" s="191"/>
      <c r="DF266" s="191"/>
      <c r="DG266" s="191"/>
      <c r="DH266" s="191"/>
      <c r="DI266" s="191"/>
      <c r="DJ266" s="191"/>
      <c r="DK266" s="191"/>
      <c r="DL266" s="180"/>
    </row>
    <row r="267" spans="44:116" ht="15" hidden="1" customHeight="1">
      <c r="AR267" s="177" t="str">
        <f t="shared" si="10"/>
        <v/>
      </c>
      <c r="AS267" s="177" t="str">
        <f t="shared" si="11"/>
        <v/>
      </c>
      <c r="AT267" s="6"/>
      <c r="AU267" s="6"/>
      <c r="AV267" s="177">
        <v>264</v>
      </c>
      <c r="AW267" s="191"/>
      <c r="AX267" s="191"/>
      <c r="AY267" s="191"/>
      <c r="AZ267" s="191"/>
      <c r="BA267" s="191"/>
      <c r="BB267" s="191"/>
      <c r="BC267" s="191"/>
      <c r="BD267" s="191"/>
      <c r="BE267" s="191"/>
      <c r="BF267" s="191"/>
      <c r="BG267" s="191"/>
      <c r="BH267" s="191"/>
      <c r="BI267" s="191"/>
      <c r="BJ267" s="191"/>
      <c r="BK267" s="191"/>
      <c r="BL267" s="191"/>
      <c r="BM267" s="191"/>
      <c r="BN267" s="191"/>
      <c r="BO267" s="191"/>
      <c r="BP267" t="s">
        <v>4375</v>
      </c>
      <c r="BQ267" s="191"/>
      <c r="BR267" s="191"/>
      <c r="BS267" s="191"/>
      <c r="BT267" s="191"/>
      <c r="BU267" s="191"/>
      <c r="BV267" s="191"/>
      <c r="BW267" s="191"/>
      <c r="BX267" s="191"/>
      <c r="BY267" s="191"/>
      <c r="BZ267" s="191"/>
      <c r="CA267" s="191"/>
      <c r="CB267" s="191"/>
      <c r="CC267" s="191"/>
      <c r="CD267" s="191"/>
      <c r="CE267" s="191"/>
      <c r="CF267" s="191"/>
      <c r="CG267" s="191"/>
      <c r="CH267" s="191"/>
      <c r="CI267" s="191"/>
      <c r="CJ267" s="191"/>
      <c r="CK267" s="191"/>
      <c r="CL267" s="191"/>
      <c r="CM267" s="191"/>
      <c r="CN267" s="191"/>
      <c r="CO267" s="191"/>
      <c r="CP267" s="191"/>
      <c r="CQ267" s="191"/>
      <c r="CR267" s="191"/>
      <c r="CS267" s="191"/>
      <c r="CT267" s="191"/>
      <c r="CU267" s="191"/>
      <c r="CV267" s="191"/>
      <c r="CW267" s="191"/>
      <c r="CX267" s="191"/>
      <c r="CY267" s="183" t="s">
        <v>1999</v>
      </c>
      <c r="CZ267" s="191"/>
      <c r="DA267" s="191"/>
      <c r="DB267" s="191"/>
      <c r="DC267" s="191"/>
      <c r="DD267" s="191"/>
      <c r="DE267" s="191"/>
      <c r="DF267" s="191"/>
      <c r="DG267" s="191"/>
      <c r="DH267" s="191"/>
      <c r="DI267" s="191"/>
      <c r="DJ267" s="191"/>
      <c r="DK267" s="191"/>
      <c r="DL267" s="180"/>
    </row>
    <row r="268" spans="44:116" ht="15" hidden="1" customHeight="1">
      <c r="AR268" s="177" t="str">
        <f t="shared" si="10"/>
        <v/>
      </c>
      <c r="AS268" s="177" t="str">
        <f t="shared" si="11"/>
        <v/>
      </c>
      <c r="AT268" s="6"/>
      <c r="AU268" s="6"/>
      <c r="AV268" s="177">
        <v>265</v>
      </c>
      <c r="AW268" s="191"/>
      <c r="AX268" s="191"/>
      <c r="AY268" s="191"/>
      <c r="AZ268" s="191"/>
      <c r="BA268" s="191"/>
      <c r="BB268" s="191"/>
      <c r="BC268" s="191"/>
      <c r="BD268" s="191"/>
      <c r="BE268" s="191"/>
      <c r="BF268" s="191"/>
      <c r="BG268" s="191"/>
      <c r="BH268" s="191"/>
      <c r="BI268" s="191"/>
      <c r="BJ268" s="191"/>
      <c r="BK268" s="191"/>
      <c r="BL268" s="191"/>
      <c r="BM268" s="191"/>
      <c r="BN268" s="191"/>
      <c r="BO268" s="191"/>
      <c r="BP268" t="s">
        <v>4376</v>
      </c>
      <c r="BQ268" s="191"/>
      <c r="BR268" s="191"/>
      <c r="BS268" s="191"/>
      <c r="BT268" s="191"/>
      <c r="BU268" s="191"/>
      <c r="BV268" s="191"/>
      <c r="BW268" s="191"/>
      <c r="BX268" s="191"/>
      <c r="BY268" s="191"/>
      <c r="BZ268" s="191"/>
      <c r="CA268" s="191"/>
      <c r="CB268" s="191"/>
      <c r="CC268" s="191"/>
      <c r="CD268" s="191"/>
      <c r="CE268" s="191"/>
      <c r="CF268" s="191"/>
      <c r="CG268" s="191"/>
      <c r="CH268" s="191"/>
      <c r="CI268" s="191"/>
      <c r="CJ268" s="191"/>
      <c r="CK268" s="191"/>
      <c r="CL268" s="191"/>
      <c r="CM268" s="191"/>
      <c r="CN268" s="191"/>
      <c r="CO268" s="191"/>
      <c r="CP268" s="191"/>
      <c r="CQ268" s="191"/>
      <c r="CR268" s="191"/>
      <c r="CS268" s="191"/>
      <c r="CT268" s="191"/>
      <c r="CU268" s="191"/>
      <c r="CV268" s="191"/>
      <c r="CW268" s="191"/>
      <c r="CX268" s="191"/>
      <c r="CY268" s="183" t="s">
        <v>2000</v>
      </c>
      <c r="CZ268" s="191"/>
      <c r="DA268" s="191"/>
      <c r="DB268" s="191"/>
      <c r="DC268" s="191"/>
      <c r="DD268" s="191"/>
      <c r="DE268" s="191"/>
      <c r="DF268" s="191"/>
      <c r="DG268" s="191"/>
      <c r="DH268" s="191"/>
      <c r="DI268" s="191"/>
      <c r="DJ268" s="191"/>
      <c r="DK268" s="191"/>
      <c r="DL268" s="180"/>
    </row>
    <row r="269" spans="44:116" ht="15" hidden="1" customHeight="1">
      <c r="AR269" s="177" t="str">
        <f t="shared" si="10"/>
        <v/>
      </c>
      <c r="AS269" s="177" t="str">
        <f t="shared" si="11"/>
        <v/>
      </c>
      <c r="AT269" s="6"/>
      <c r="AU269" s="6"/>
      <c r="AV269" s="177">
        <v>266</v>
      </c>
      <c r="AW269" s="191"/>
      <c r="AX269" s="191"/>
      <c r="AY269" s="191"/>
      <c r="AZ269" s="191"/>
      <c r="BA269" s="191"/>
      <c r="BB269" s="191"/>
      <c r="BC269" s="191"/>
      <c r="BD269" s="191"/>
      <c r="BE269" s="191"/>
      <c r="BF269" s="191"/>
      <c r="BG269" s="191"/>
      <c r="BH269" s="191"/>
      <c r="BI269" s="191"/>
      <c r="BJ269" s="191"/>
      <c r="BK269" s="191"/>
      <c r="BL269" s="191"/>
      <c r="BM269" s="191"/>
      <c r="BN269" s="191"/>
      <c r="BO269" s="191"/>
      <c r="BP269" t="s">
        <v>4377</v>
      </c>
      <c r="BQ269" s="191"/>
      <c r="BR269" s="191"/>
      <c r="BS269" s="191"/>
      <c r="BT269" s="191"/>
      <c r="BU269" s="191"/>
      <c r="BV269" s="191"/>
      <c r="BW269" s="191"/>
      <c r="BX269" s="191"/>
      <c r="BY269" s="191"/>
      <c r="BZ269" s="191"/>
      <c r="CA269" s="191"/>
      <c r="CB269" s="191"/>
      <c r="CC269" s="191"/>
      <c r="CD269" s="191"/>
      <c r="CE269" s="191"/>
      <c r="CF269" s="191"/>
      <c r="CG269" s="191"/>
      <c r="CH269" s="191"/>
      <c r="CI269" s="191"/>
      <c r="CJ269" s="191"/>
      <c r="CK269" s="191"/>
      <c r="CL269" s="191"/>
      <c r="CM269" s="191"/>
      <c r="CN269" s="191"/>
      <c r="CO269" s="191"/>
      <c r="CP269" s="191"/>
      <c r="CQ269" s="191"/>
      <c r="CR269" s="191"/>
      <c r="CS269" s="191"/>
      <c r="CT269" s="191"/>
      <c r="CU269" s="191"/>
      <c r="CV269" s="191"/>
      <c r="CW269" s="191"/>
      <c r="CX269" s="191"/>
      <c r="CY269" s="183" t="s">
        <v>2001</v>
      </c>
      <c r="CZ269" s="191"/>
      <c r="DA269" s="191"/>
      <c r="DB269" s="191"/>
      <c r="DC269" s="191"/>
      <c r="DD269" s="191"/>
      <c r="DE269" s="191"/>
      <c r="DF269" s="191"/>
      <c r="DG269" s="191"/>
      <c r="DH269" s="191"/>
      <c r="DI269" s="191"/>
      <c r="DJ269" s="191"/>
      <c r="DK269" s="191"/>
      <c r="DL269" s="180"/>
    </row>
    <row r="270" spans="44:116" ht="15" hidden="1" customHeight="1">
      <c r="AR270" s="177" t="str">
        <f t="shared" si="10"/>
        <v/>
      </c>
      <c r="AS270" s="177" t="str">
        <f t="shared" si="11"/>
        <v/>
      </c>
      <c r="AT270" s="6"/>
      <c r="AU270" s="6"/>
      <c r="AV270" s="177">
        <v>267</v>
      </c>
      <c r="AW270" s="191"/>
      <c r="AX270" s="191"/>
      <c r="AY270" s="191"/>
      <c r="AZ270" s="191"/>
      <c r="BA270" s="191"/>
      <c r="BB270" s="191"/>
      <c r="BC270" s="191"/>
      <c r="BD270" s="191"/>
      <c r="BE270" s="191"/>
      <c r="BF270" s="191"/>
      <c r="BG270" s="191"/>
      <c r="BH270" s="191"/>
      <c r="BI270" s="191"/>
      <c r="BJ270" s="191"/>
      <c r="BK270" s="191"/>
      <c r="BL270" s="191"/>
      <c r="BM270" s="191"/>
      <c r="BN270" s="191"/>
      <c r="BO270" s="191"/>
      <c r="BP270" t="s">
        <v>4378</v>
      </c>
      <c r="BQ270" s="191"/>
      <c r="BR270" s="191"/>
      <c r="BS270" s="191"/>
      <c r="BT270" s="191"/>
      <c r="BU270" s="191"/>
      <c r="BV270" s="191"/>
      <c r="BW270" s="191"/>
      <c r="BX270" s="191"/>
      <c r="BY270" s="191"/>
      <c r="BZ270" s="191"/>
      <c r="CA270" s="191"/>
      <c r="CB270" s="191"/>
      <c r="CC270" s="191"/>
      <c r="CD270" s="191"/>
      <c r="CE270" s="191"/>
      <c r="CF270" s="191"/>
      <c r="CG270" s="191"/>
      <c r="CH270" s="191"/>
      <c r="CI270" s="191"/>
      <c r="CJ270" s="191"/>
      <c r="CK270" s="191"/>
      <c r="CL270" s="191"/>
      <c r="CM270" s="191"/>
      <c r="CN270" s="191"/>
      <c r="CO270" s="191"/>
      <c r="CP270" s="191"/>
      <c r="CQ270" s="191"/>
      <c r="CR270" s="191"/>
      <c r="CS270" s="191"/>
      <c r="CT270" s="191"/>
      <c r="CU270" s="191"/>
      <c r="CV270" s="191"/>
      <c r="CW270" s="191"/>
      <c r="CX270" s="191"/>
      <c r="CY270" s="183" t="s">
        <v>2002</v>
      </c>
      <c r="CZ270" s="191"/>
      <c r="DA270" s="191"/>
      <c r="DB270" s="191"/>
      <c r="DC270" s="191"/>
      <c r="DD270" s="191"/>
      <c r="DE270" s="191"/>
      <c r="DF270" s="191"/>
      <c r="DG270" s="191"/>
      <c r="DH270" s="191"/>
      <c r="DI270" s="191"/>
      <c r="DJ270" s="191"/>
      <c r="DK270" s="191"/>
      <c r="DL270" s="180"/>
    </row>
    <row r="271" spans="44:116" ht="15" hidden="1" customHeight="1">
      <c r="AR271" s="177" t="str">
        <f t="shared" si="10"/>
        <v/>
      </c>
      <c r="AS271" s="177" t="str">
        <f t="shared" si="11"/>
        <v/>
      </c>
      <c r="AT271" s="6"/>
      <c r="AU271" s="6"/>
      <c r="AV271" s="177">
        <v>268</v>
      </c>
      <c r="AW271" s="191"/>
      <c r="AX271" s="191"/>
      <c r="AY271" s="191"/>
      <c r="AZ271" s="191"/>
      <c r="BA271" s="191"/>
      <c r="BB271" s="191"/>
      <c r="BC271" s="191"/>
      <c r="BD271" s="191"/>
      <c r="BE271" s="191"/>
      <c r="BF271" s="191"/>
      <c r="BG271" s="191"/>
      <c r="BH271" s="191"/>
      <c r="BI271" s="191"/>
      <c r="BJ271" s="191"/>
      <c r="BK271" s="191"/>
      <c r="BL271" s="191"/>
      <c r="BM271" s="191"/>
      <c r="BN271" s="191"/>
      <c r="BO271" s="191"/>
      <c r="BP271" t="s">
        <v>4379</v>
      </c>
      <c r="BQ271" s="191"/>
      <c r="BR271" s="191"/>
      <c r="BS271" s="191"/>
      <c r="BT271" s="191"/>
      <c r="BU271" s="191"/>
      <c r="BV271" s="191"/>
      <c r="BW271" s="191"/>
      <c r="BX271" s="191"/>
      <c r="BY271" s="191"/>
      <c r="BZ271" s="191"/>
      <c r="CA271" s="191"/>
      <c r="CB271" s="191"/>
      <c r="CC271" s="191"/>
      <c r="CD271" s="191"/>
      <c r="CE271" s="191"/>
      <c r="CF271" s="191"/>
      <c r="CG271" s="191"/>
      <c r="CH271" s="191"/>
      <c r="CI271" s="191"/>
      <c r="CJ271" s="191"/>
      <c r="CK271" s="191"/>
      <c r="CL271" s="191"/>
      <c r="CM271" s="191"/>
      <c r="CN271" s="191"/>
      <c r="CO271" s="191"/>
      <c r="CP271" s="191"/>
      <c r="CQ271" s="191"/>
      <c r="CR271" s="191"/>
      <c r="CS271" s="191"/>
      <c r="CT271" s="191"/>
      <c r="CU271" s="191"/>
      <c r="CV271" s="191"/>
      <c r="CW271" s="191"/>
      <c r="CX271" s="191"/>
      <c r="CY271" s="183" t="s">
        <v>2003</v>
      </c>
      <c r="CZ271" s="191"/>
      <c r="DA271" s="191"/>
      <c r="DB271" s="191"/>
      <c r="DC271" s="191"/>
      <c r="DD271" s="191"/>
      <c r="DE271" s="191"/>
      <c r="DF271" s="191"/>
      <c r="DG271" s="191"/>
      <c r="DH271" s="191"/>
      <c r="DI271" s="191"/>
      <c r="DJ271" s="191"/>
      <c r="DK271" s="191"/>
      <c r="DL271" s="180"/>
    </row>
    <row r="272" spans="44:116" ht="15" hidden="1" customHeight="1">
      <c r="AR272" s="177" t="str">
        <f t="shared" si="10"/>
        <v/>
      </c>
      <c r="AS272" s="177" t="str">
        <f t="shared" si="11"/>
        <v/>
      </c>
      <c r="AT272" s="6"/>
      <c r="AU272" s="6"/>
      <c r="AV272" s="177">
        <v>269</v>
      </c>
      <c r="AW272" s="191"/>
      <c r="AX272" s="191"/>
      <c r="AY272" s="191"/>
      <c r="AZ272" s="191"/>
      <c r="BA272" s="191"/>
      <c r="BB272" s="191"/>
      <c r="BC272" s="191"/>
      <c r="BD272" s="191"/>
      <c r="BE272" s="191"/>
      <c r="BF272" s="191"/>
      <c r="BG272" s="191"/>
      <c r="BH272" s="191"/>
      <c r="BI272" s="191"/>
      <c r="BJ272" s="191"/>
      <c r="BK272" s="191"/>
      <c r="BL272" s="191"/>
      <c r="BM272" s="191"/>
      <c r="BN272" s="191"/>
      <c r="BO272" s="191"/>
      <c r="BP272" t="s">
        <v>4380</v>
      </c>
      <c r="BQ272" s="191"/>
      <c r="BR272" s="191"/>
      <c r="BS272" s="191"/>
      <c r="BT272" s="191"/>
      <c r="BU272" s="191"/>
      <c r="BV272" s="191"/>
      <c r="BW272" s="191"/>
      <c r="BX272" s="191"/>
      <c r="BY272" s="191"/>
      <c r="BZ272" s="191"/>
      <c r="CA272" s="191"/>
      <c r="CB272" s="191"/>
      <c r="CC272" s="191"/>
      <c r="CD272" s="191"/>
      <c r="CE272" s="191"/>
      <c r="CF272" s="191"/>
      <c r="CG272" s="191"/>
      <c r="CH272" s="191"/>
      <c r="CI272" s="191"/>
      <c r="CJ272" s="191"/>
      <c r="CK272" s="191"/>
      <c r="CL272" s="191"/>
      <c r="CM272" s="191"/>
      <c r="CN272" s="191"/>
      <c r="CO272" s="191"/>
      <c r="CP272" s="191"/>
      <c r="CQ272" s="191"/>
      <c r="CR272" s="191"/>
      <c r="CS272" s="191"/>
      <c r="CT272" s="191"/>
      <c r="CU272" s="191"/>
      <c r="CV272" s="191"/>
      <c r="CW272" s="191"/>
      <c r="CX272" s="191"/>
      <c r="CY272" s="183" t="s">
        <v>2004</v>
      </c>
      <c r="CZ272" s="191"/>
      <c r="DA272" s="191"/>
      <c r="DB272" s="191"/>
      <c r="DC272" s="191"/>
      <c r="DD272" s="191"/>
      <c r="DE272" s="191"/>
      <c r="DF272" s="191"/>
      <c r="DG272" s="191"/>
      <c r="DH272" s="191"/>
      <c r="DI272" s="191"/>
      <c r="DJ272" s="191"/>
      <c r="DK272" s="191"/>
      <c r="DL272" s="180"/>
    </row>
    <row r="273" spans="44:116" ht="15" hidden="1" customHeight="1">
      <c r="AR273" s="177" t="str">
        <f t="shared" si="10"/>
        <v/>
      </c>
      <c r="AS273" s="177" t="str">
        <f t="shared" si="11"/>
        <v/>
      </c>
      <c r="AT273" s="6"/>
      <c r="AU273" s="6"/>
      <c r="AV273" s="177">
        <v>270</v>
      </c>
      <c r="AW273" s="191"/>
      <c r="AX273" s="191"/>
      <c r="AY273" s="191"/>
      <c r="AZ273" s="191"/>
      <c r="BA273" s="191"/>
      <c r="BB273" s="191"/>
      <c r="BC273" s="191"/>
      <c r="BD273" s="191"/>
      <c r="BE273" s="191"/>
      <c r="BF273" s="191"/>
      <c r="BG273" s="191"/>
      <c r="BH273" s="191"/>
      <c r="BI273" s="191"/>
      <c r="BJ273" s="191"/>
      <c r="BK273" s="191"/>
      <c r="BL273" s="191"/>
      <c r="BM273" s="191"/>
      <c r="BN273" s="191"/>
      <c r="BO273" s="191"/>
      <c r="BP273" t="s">
        <v>4381</v>
      </c>
      <c r="BQ273" s="191"/>
      <c r="BR273" s="191"/>
      <c r="BS273" s="191"/>
      <c r="BT273" s="191"/>
      <c r="BU273" s="191"/>
      <c r="BV273" s="191"/>
      <c r="BW273" s="191"/>
      <c r="BX273" s="191"/>
      <c r="BY273" s="191"/>
      <c r="BZ273" s="191"/>
      <c r="CA273" s="191"/>
      <c r="CB273" s="191"/>
      <c r="CC273" s="191"/>
      <c r="CD273" s="191"/>
      <c r="CE273" s="191"/>
      <c r="CF273" s="191"/>
      <c r="CG273" s="191"/>
      <c r="CH273" s="191"/>
      <c r="CI273" s="191"/>
      <c r="CJ273" s="191"/>
      <c r="CK273" s="191"/>
      <c r="CL273" s="191"/>
      <c r="CM273" s="191"/>
      <c r="CN273" s="191"/>
      <c r="CO273" s="191"/>
      <c r="CP273" s="191"/>
      <c r="CQ273" s="191"/>
      <c r="CR273" s="191"/>
      <c r="CS273" s="191"/>
      <c r="CT273" s="191"/>
      <c r="CU273" s="191"/>
      <c r="CV273" s="191"/>
      <c r="CW273" s="191"/>
      <c r="CX273" s="191"/>
      <c r="CY273" s="183" t="s">
        <v>2005</v>
      </c>
      <c r="CZ273" s="191"/>
      <c r="DA273" s="191"/>
      <c r="DB273" s="191"/>
      <c r="DC273" s="191"/>
      <c r="DD273" s="191"/>
      <c r="DE273" s="191"/>
      <c r="DF273" s="191"/>
      <c r="DG273" s="191"/>
      <c r="DH273" s="191"/>
      <c r="DI273" s="191"/>
      <c r="DJ273" s="191"/>
      <c r="DK273" s="191"/>
      <c r="DL273" s="180"/>
    </row>
    <row r="274" spans="44:116" ht="15" hidden="1" customHeight="1">
      <c r="AR274" s="177" t="str">
        <f t="shared" si="10"/>
        <v/>
      </c>
      <c r="AS274" s="177" t="str">
        <f t="shared" si="11"/>
        <v/>
      </c>
      <c r="AT274" s="6"/>
      <c r="AU274" s="6"/>
      <c r="AV274" s="177">
        <v>271</v>
      </c>
      <c r="AW274" s="191"/>
      <c r="AX274" s="191"/>
      <c r="AY274" s="191"/>
      <c r="AZ274" s="191"/>
      <c r="BA274" s="191"/>
      <c r="BB274" s="191"/>
      <c r="BC274" s="191"/>
      <c r="BD274" s="191"/>
      <c r="BE274" s="191"/>
      <c r="BF274" s="191"/>
      <c r="BG274" s="191"/>
      <c r="BH274" s="191"/>
      <c r="BI274" s="191"/>
      <c r="BJ274" s="191"/>
      <c r="BK274" s="191"/>
      <c r="BL274" s="191"/>
      <c r="BM274" s="191"/>
      <c r="BN274" s="191"/>
      <c r="BO274" s="191"/>
      <c r="BP274" t="s">
        <v>4382</v>
      </c>
      <c r="BQ274" s="191"/>
      <c r="BR274" s="191"/>
      <c r="BS274" s="191"/>
      <c r="BT274" s="191"/>
      <c r="BU274" s="191"/>
      <c r="BV274" s="191"/>
      <c r="BW274" s="191"/>
      <c r="BX274" s="191"/>
      <c r="BY274" s="191"/>
      <c r="BZ274" s="191"/>
      <c r="CA274" s="191"/>
      <c r="CB274" s="191"/>
      <c r="CC274" s="191"/>
      <c r="CD274" s="191"/>
      <c r="CE274" s="191"/>
      <c r="CF274" s="191"/>
      <c r="CG274" s="191"/>
      <c r="CH274" s="191"/>
      <c r="CI274" s="191"/>
      <c r="CJ274" s="191"/>
      <c r="CK274" s="191"/>
      <c r="CL274" s="191"/>
      <c r="CM274" s="191"/>
      <c r="CN274" s="191"/>
      <c r="CO274" s="191"/>
      <c r="CP274" s="191"/>
      <c r="CQ274" s="191"/>
      <c r="CR274" s="191"/>
      <c r="CS274" s="191"/>
      <c r="CT274" s="191"/>
      <c r="CU274" s="191"/>
      <c r="CV274" s="191"/>
      <c r="CW274" s="191"/>
      <c r="CX274" s="191"/>
      <c r="CY274" s="183" t="s">
        <v>2006</v>
      </c>
      <c r="CZ274" s="191"/>
      <c r="DA274" s="191"/>
      <c r="DB274" s="191"/>
      <c r="DC274" s="191"/>
      <c r="DD274" s="191"/>
      <c r="DE274" s="191"/>
      <c r="DF274" s="191"/>
      <c r="DG274" s="191"/>
      <c r="DH274" s="191"/>
      <c r="DI274" s="191"/>
      <c r="DJ274" s="191"/>
      <c r="DK274" s="191"/>
      <c r="DL274" s="180"/>
    </row>
    <row r="275" spans="44:116" ht="15" hidden="1" customHeight="1">
      <c r="AR275" s="177" t="str">
        <f t="shared" si="10"/>
        <v/>
      </c>
      <c r="AS275" s="177" t="str">
        <f t="shared" si="11"/>
        <v/>
      </c>
      <c r="AT275" s="6"/>
      <c r="AU275" s="6"/>
      <c r="AV275" s="177">
        <v>272</v>
      </c>
      <c r="AW275" s="191"/>
      <c r="AX275" s="191"/>
      <c r="AY275" s="191"/>
      <c r="AZ275" s="191"/>
      <c r="BA275" s="191"/>
      <c r="BB275" s="191"/>
      <c r="BC275" s="191"/>
      <c r="BD275" s="191"/>
      <c r="BE275" s="191"/>
      <c r="BF275" s="191"/>
      <c r="BG275" s="191"/>
      <c r="BH275" s="191"/>
      <c r="BI275" s="191"/>
      <c r="BJ275" s="191"/>
      <c r="BK275" s="191"/>
      <c r="BL275" s="191"/>
      <c r="BM275" s="191"/>
      <c r="BN275" s="191"/>
      <c r="BO275" s="191"/>
      <c r="BP275" t="s">
        <v>4383</v>
      </c>
      <c r="BQ275" s="191"/>
      <c r="BR275" s="191"/>
      <c r="BS275" s="191"/>
      <c r="BT275" s="191"/>
      <c r="BU275" s="191"/>
      <c r="BV275" s="191"/>
      <c r="BW275" s="191"/>
      <c r="BX275" s="191"/>
      <c r="BY275" s="191"/>
      <c r="BZ275" s="191"/>
      <c r="CA275" s="191"/>
      <c r="CB275" s="191"/>
      <c r="CC275" s="191"/>
      <c r="CD275" s="191"/>
      <c r="CE275" s="191"/>
      <c r="CF275" s="191"/>
      <c r="CG275" s="191"/>
      <c r="CH275" s="191"/>
      <c r="CI275" s="191"/>
      <c r="CJ275" s="191"/>
      <c r="CK275" s="191"/>
      <c r="CL275" s="191"/>
      <c r="CM275" s="191"/>
      <c r="CN275" s="191"/>
      <c r="CO275" s="191"/>
      <c r="CP275" s="191"/>
      <c r="CQ275" s="191"/>
      <c r="CR275" s="191"/>
      <c r="CS275" s="191"/>
      <c r="CT275" s="191"/>
      <c r="CU275" s="191"/>
      <c r="CV275" s="191"/>
      <c r="CW275" s="191"/>
      <c r="CX275" s="191"/>
      <c r="CY275" s="183" t="s">
        <v>2007</v>
      </c>
      <c r="CZ275" s="191"/>
      <c r="DA275" s="191"/>
      <c r="DB275" s="191"/>
      <c r="DC275" s="191"/>
      <c r="DD275" s="191"/>
      <c r="DE275" s="191"/>
      <c r="DF275" s="191"/>
      <c r="DG275" s="191"/>
      <c r="DH275" s="191"/>
      <c r="DI275" s="191"/>
      <c r="DJ275" s="191"/>
      <c r="DK275" s="191"/>
      <c r="DL275" s="180"/>
    </row>
    <row r="276" spans="44:116" ht="15" hidden="1" customHeight="1">
      <c r="AR276" s="177" t="str">
        <f t="shared" si="10"/>
        <v/>
      </c>
      <c r="AS276" s="177" t="str">
        <f t="shared" si="11"/>
        <v/>
      </c>
      <c r="AT276" s="6"/>
      <c r="AU276" s="6"/>
      <c r="AV276" s="177">
        <v>273</v>
      </c>
      <c r="AW276" s="191"/>
      <c r="AX276" s="191"/>
      <c r="AY276" s="191"/>
      <c r="AZ276" s="191"/>
      <c r="BA276" s="191"/>
      <c r="BB276" s="191"/>
      <c r="BC276" s="191"/>
      <c r="BD276" s="191"/>
      <c r="BE276" s="191"/>
      <c r="BF276" s="191"/>
      <c r="BG276" s="191"/>
      <c r="BH276" s="191"/>
      <c r="BI276" s="191"/>
      <c r="BJ276" s="191"/>
      <c r="BK276" s="191"/>
      <c r="BL276" s="191"/>
      <c r="BM276" s="191"/>
      <c r="BN276" s="191"/>
      <c r="BO276" s="191"/>
      <c r="BP276" t="s">
        <v>4384</v>
      </c>
      <c r="BQ276" s="191"/>
      <c r="BR276" s="191"/>
      <c r="BS276" s="191"/>
      <c r="BT276" s="191"/>
      <c r="BU276" s="191"/>
      <c r="BV276" s="191"/>
      <c r="BW276" s="191"/>
      <c r="BX276" s="191"/>
      <c r="BY276" s="191"/>
      <c r="BZ276" s="191"/>
      <c r="CA276" s="191"/>
      <c r="CB276" s="191"/>
      <c r="CC276" s="191"/>
      <c r="CD276" s="191"/>
      <c r="CE276" s="191"/>
      <c r="CF276" s="191"/>
      <c r="CG276" s="191"/>
      <c r="CH276" s="191"/>
      <c r="CI276" s="191"/>
      <c r="CJ276" s="191"/>
      <c r="CK276" s="191"/>
      <c r="CL276" s="191"/>
      <c r="CM276" s="191"/>
      <c r="CN276" s="191"/>
      <c r="CO276" s="191"/>
      <c r="CP276" s="191"/>
      <c r="CQ276" s="191"/>
      <c r="CR276" s="191"/>
      <c r="CS276" s="191"/>
      <c r="CT276" s="191"/>
      <c r="CU276" s="191"/>
      <c r="CV276" s="191"/>
      <c r="CW276" s="191"/>
      <c r="CX276" s="191"/>
      <c r="CY276" s="183" t="s">
        <v>2008</v>
      </c>
      <c r="CZ276" s="191"/>
      <c r="DA276" s="191"/>
      <c r="DB276" s="191"/>
      <c r="DC276" s="191"/>
      <c r="DD276" s="191"/>
      <c r="DE276" s="191"/>
      <c r="DF276" s="191"/>
      <c r="DG276" s="191"/>
      <c r="DH276" s="191"/>
      <c r="DI276" s="191"/>
      <c r="DJ276" s="191"/>
      <c r="DK276" s="191"/>
      <c r="DL276" s="180"/>
    </row>
    <row r="277" spans="44:116" ht="15" hidden="1" customHeight="1">
      <c r="AR277" s="177" t="str">
        <f t="shared" si="10"/>
        <v/>
      </c>
      <c r="AS277" s="177" t="str">
        <f t="shared" si="11"/>
        <v/>
      </c>
      <c r="AT277" s="6"/>
      <c r="AU277" s="6"/>
      <c r="AV277" s="177">
        <v>274</v>
      </c>
      <c r="AW277" s="191"/>
      <c r="AX277" s="191"/>
      <c r="AY277" s="191"/>
      <c r="AZ277" s="191"/>
      <c r="BA277" s="191"/>
      <c r="BB277" s="191"/>
      <c r="BC277" s="191"/>
      <c r="BD277" s="191"/>
      <c r="BE277" s="191"/>
      <c r="BF277" s="191"/>
      <c r="BG277" s="191"/>
      <c r="BH277" s="191"/>
      <c r="BI277" s="191"/>
      <c r="BJ277" s="191"/>
      <c r="BK277" s="191"/>
      <c r="BL277" s="191"/>
      <c r="BM277" s="191"/>
      <c r="BN277" s="191"/>
      <c r="BO277" s="191"/>
      <c r="BP277" t="s">
        <v>4385</v>
      </c>
      <c r="BQ277" s="191"/>
      <c r="BR277" s="191"/>
      <c r="BS277" s="191"/>
      <c r="BT277" s="191"/>
      <c r="BU277" s="191"/>
      <c r="BV277" s="191"/>
      <c r="BW277" s="191"/>
      <c r="BX277" s="191"/>
      <c r="BY277" s="191"/>
      <c r="BZ277" s="191"/>
      <c r="CA277" s="191"/>
      <c r="CB277" s="191"/>
      <c r="CC277" s="191"/>
      <c r="CD277" s="191"/>
      <c r="CE277" s="191"/>
      <c r="CF277" s="191"/>
      <c r="CG277" s="191"/>
      <c r="CH277" s="191"/>
      <c r="CI277" s="191"/>
      <c r="CJ277" s="191"/>
      <c r="CK277" s="191"/>
      <c r="CL277" s="191"/>
      <c r="CM277" s="191"/>
      <c r="CN277" s="191"/>
      <c r="CO277" s="191"/>
      <c r="CP277" s="191"/>
      <c r="CQ277" s="191"/>
      <c r="CR277" s="191"/>
      <c r="CS277" s="191"/>
      <c r="CT277" s="191"/>
      <c r="CU277" s="191"/>
      <c r="CV277" s="191"/>
      <c r="CW277" s="191"/>
      <c r="CX277" s="191"/>
      <c r="CY277" s="183" t="s">
        <v>2009</v>
      </c>
      <c r="CZ277" s="191"/>
      <c r="DA277" s="191"/>
      <c r="DB277" s="191"/>
      <c r="DC277" s="191"/>
      <c r="DD277" s="191"/>
      <c r="DE277" s="191"/>
      <c r="DF277" s="191"/>
      <c r="DG277" s="191"/>
      <c r="DH277" s="191"/>
      <c r="DI277" s="191"/>
      <c r="DJ277" s="191"/>
      <c r="DK277" s="191"/>
      <c r="DL277" s="180"/>
    </row>
    <row r="278" spans="44:116" ht="15" hidden="1" customHeight="1">
      <c r="AR278" s="177" t="str">
        <f t="shared" si="10"/>
        <v/>
      </c>
      <c r="AS278" s="177" t="str">
        <f t="shared" si="11"/>
        <v/>
      </c>
      <c r="AT278" s="6"/>
      <c r="AU278" s="6"/>
      <c r="AV278" s="177">
        <v>275</v>
      </c>
      <c r="AW278" s="191"/>
      <c r="AX278" s="191"/>
      <c r="AY278" s="191"/>
      <c r="AZ278" s="191"/>
      <c r="BA278" s="191"/>
      <c r="BB278" s="191"/>
      <c r="BC278" s="191"/>
      <c r="BD278" s="191"/>
      <c r="BE278" s="191"/>
      <c r="BF278" s="191"/>
      <c r="BG278" s="191"/>
      <c r="BH278" s="191"/>
      <c r="BI278" s="191"/>
      <c r="BJ278" s="191"/>
      <c r="BK278" s="191"/>
      <c r="BL278" s="191"/>
      <c r="BM278" s="191"/>
      <c r="BN278" s="191"/>
      <c r="BO278" s="191"/>
      <c r="BP278" t="s">
        <v>4386</v>
      </c>
      <c r="BQ278" s="191"/>
      <c r="BR278" s="191"/>
      <c r="BS278" s="191"/>
      <c r="BT278" s="191"/>
      <c r="BU278" s="191"/>
      <c r="BV278" s="191"/>
      <c r="BW278" s="191"/>
      <c r="BX278" s="191"/>
      <c r="BY278" s="191"/>
      <c r="BZ278" s="191"/>
      <c r="CA278" s="191"/>
      <c r="CB278" s="191"/>
      <c r="CC278" s="191"/>
      <c r="CD278" s="191"/>
      <c r="CE278" s="191"/>
      <c r="CF278" s="191"/>
      <c r="CG278" s="191"/>
      <c r="CH278" s="191"/>
      <c r="CI278" s="191"/>
      <c r="CJ278" s="191"/>
      <c r="CK278" s="191"/>
      <c r="CL278" s="191"/>
      <c r="CM278" s="191"/>
      <c r="CN278" s="191"/>
      <c r="CO278" s="191"/>
      <c r="CP278" s="191"/>
      <c r="CQ278" s="191"/>
      <c r="CR278" s="191"/>
      <c r="CS278" s="191"/>
      <c r="CT278" s="191"/>
      <c r="CU278" s="191"/>
      <c r="CV278" s="191"/>
      <c r="CW278" s="191"/>
      <c r="CX278" s="191"/>
      <c r="CY278" s="183" t="s">
        <v>2010</v>
      </c>
      <c r="CZ278" s="191"/>
      <c r="DA278" s="191"/>
      <c r="DB278" s="191"/>
      <c r="DC278" s="191"/>
      <c r="DD278" s="191"/>
      <c r="DE278" s="191"/>
      <c r="DF278" s="191"/>
      <c r="DG278" s="191"/>
      <c r="DH278" s="191"/>
      <c r="DI278" s="191"/>
      <c r="DJ278" s="191"/>
      <c r="DK278" s="191"/>
      <c r="DL278" s="180"/>
    </row>
    <row r="279" spans="44:116" ht="15" hidden="1" customHeight="1">
      <c r="AR279" s="177" t="str">
        <f t="shared" si="10"/>
        <v/>
      </c>
      <c r="AS279" s="177" t="str">
        <f t="shared" si="11"/>
        <v/>
      </c>
      <c r="AT279" s="6"/>
      <c r="AU279" s="6"/>
      <c r="AV279" s="177">
        <v>276</v>
      </c>
      <c r="AW279" s="188"/>
      <c r="AX279" s="188"/>
      <c r="AY279" s="188"/>
      <c r="AZ279" s="188"/>
      <c r="BA279" s="188"/>
      <c r="BB279" s="188"/>
      <c r="BC279" s="188"/>
      <c r="BD279" s="188"/>
      <c r="BE279" s="188"/>
      <c r="BF279" s="188"/>
      <c r="BG279" s="188"/>
      <c r="BH279" s="188"/>
      <c r="BI279" s="188"/>
      <c r="BJ279" s="188"/>
      <c r="BK279" s="188"/>
      <c r="BL279" s="188"/>
      <c r="BM279" s="188"/>
      <c r="BN279" s="188"/>
      <c r="BO279" s="188"/>
      <c r="BP279" t="s">
        <v>4387</v>
      </c>
      <c r="BQ279" s="188"/>
      <c r="BR279" s="188"/>
      <c r="BS279" s="188"/>
      <c r="BT279" s="188"/>
      <c r="BU279" s="188"/>
      <c r="BV279" s="188"/>
      <c r="BW279" s="188"/>
      <c r="BX279" s="188"/>
      <c r="BY279" s="188"/>
      <c r="BZ279" s="188"/>
      <c r="CA279" s="188"/>
      <c r="CB279" s="188"/>
      <c r="CC279" s="188"/>
      <c r="CD279" s="188"/>
      <c r="CE279" s="188"/>
      <c r="CF279" s="188"/>
      <c r="CG279" s="188"/>
      <c r="CH279" s="188"/>
      <c r="CI279" s="188"/>
      <c r="CJ279" s="188"/>
      <c r="CK279" s="188"/>
      <c r="CL279" s="188"/>
      <c r="CM279" s="188"/>
      <c r="CN279" s="188"/>
      <c r="CO279" s="188"/>
      <c r="CP279" s="188"/>
      <c r="CQ279" s="188"/>
      <c r="CR279" s="188"/>
      <c r="CS279" s="188"/>
      <c r="CT279" s="188"/>
      <c r="CU279" s="188"/>
      <c r="CV279" s="188"/>
      <c r="CW279" s="188"/>
      <c r="CX279" s="188"/>
      <c r="CY279" s="183" t="s">
        <v>2011</v>
      </c>
      <c r="CZ279" s="188"/>
      <c r="DA279" s="188"/>
      <c r="DB279" s="188"/>
      <c r="DC279" s="188"/>
      <c r="DD279" s="188"/>
      <c r="DE279" s="188"/>
      <c r="DF279" s="188"/>
      <c r="DG279" s="188"/>
      <c r="DH279" s="188"/>
      <c r="DI279" s="188"/>
      <c r="DJ279" s="188"/>
      <c r="DK279" s="188"/>
      <c r="DL279" s="180"/>
    </row>
    <row r="280" spans="44:116" ht="15" hidden="1" customHeight="1">
      <c r="AR280" s="177" t="str">
        <f t="shared" si="10"/>
        <v/>
      </c>
      <c r="AS280" s="177" t="str">
        <f t="shared" si="11"/>
        <v/>
      </c>
      <c r="AT280" s="6"/>
      <c r="AU280" s="6"/>
      <c r="AV280" s="177">
        <v>277</v>
      </c>
      <c r="AW280" s="188"/>
      <c r="AX280" s="188"/>
      <c r="AY280" s="188"/>
      <c r="AZ280" s="188"/>
      <c r="BA280" s="188"/>
      <c r="BB280" s="188"/>
      <c r="BC280" s="188"/>
      <c r="BD280" s="188"/>
      <c r="BE280" s="188"/>
      <c r="BF280" s="188"/>
      <c r="BG280" s="188"/>
      <c r="BH280" s="188"/>
      <c r="BI280" s="188"/>
      <c r="BJ280" s="188"/>
      <c r="BK280" s="188"/>
      <c r="BL280" s="188"/>
      <c r="BM280" s="188"/>
      <c r="BN280" s="188"/>
      <c r="BO280" s="188"/>
      <c r="BP280" t="s">
        <v>4388</v>
      </c>
      <c r="BQ280" s="188"/>
      <c r="BR280" s="188"/>
      <c r="BS280" s="188"/>
      <c r="BT280" s="188"/>
      <c r="BU280" s="188"/>
      <c r="BV280" s="188"/>
      <c r="BW280" s="188"/>
      <c r="BX280" s="188"/>
      <c r="BY280" s="188"/>
      <c r="BZ280" s="188"/>
      <c r="CA280" s="188"/>
      <c r="CB280" s="188"/>
      <c r="CC280" s="188"/>
      <c r="CD280" s="188"/>
      <c r="CE280" s="188"/>
      <c r="CF280" s="188"/>
      <c r="CG280" s="188"/>
      <c r="CH280" s="188"/>
      <c r="CI280" s="188"/>
      <c r="CJ280" s="188"/>
      <c r="CK280" s="188"/>
      <c r="CL280" s="188"/>
      <c r="CM280" s="188"/>
      <c r="CN280" s="188"/>
      <c r="CO280" s="188"/>
      <c r="CP280" s="188"/>
      <c r="CQ280" s="188"/>
      <c r="CR280" s="188"/>
      <c r="CS280" s="188"/>
      <c r="CT280" s="188"/>
      <c r="CU280" s="188"/>
      <c r="CV280" s="188"/>
      <c r="CW280" s="188"/>
      <c r="CX280" s="188"/>
      <c r="CY280" s="183" t="s">
        <v>2012</v>
      </c>
      <c r="CZ280" s="188"/>
      <c r="DA280" s="188"/>
      <c r="DB280" s="188"/>
      <c r="DC280" s="188"/>
      <c r="DD280" s="188"/>
      <c r="DE280" s="188"/>
      <c r="DF280" s="188"/>
      <c r="DG280" s="188"/>
      <c r="DH280" s="188"/>
      <c r="DI280" s="188"/>
      <c r="DJ280" s="188"/>
      <c r="DK280" s="188"/>
      <c r="DL280" s="180"/>
    </row>
    <row r="281" spans="44:116" ht="15" hidden="1" customHeight="1">
      <c r="AR281" s="177" t="str">
        <f t="shared" si="10"/>
        <v/>
      </c>
      <c r="AS281" s="177" t="str">
        <f t="shared" si="11"/>
        <v/>
      </c>
      <c r="AT281" s="6"/>
      <c r="AU281" s="6"/>
      <c r="AV281" s="177">
        <v>278</v>
      </c>
      <c r="AW281" s="188"/>
      <c r="AX281" s="188"/>
      <c r="AY281" s="188"/>
      <c r="AZ281" s="188"/>
      <c r="BA281" s="188"/>
      <c r="BB281" s="188"/>
      <c r="BC281" s="188"/>
      <c r="BD281" s="188"/>
      <c r="BE281" s="188"/>
      <c r="BF281" s="188"/>
      <c r="BG281" s="188"/>
      <c r="BH281" s="188"/>
      <c r="BI281" s="188"/>
      <c r="BJ281" s="188"/>
      <c r="BK281" s="188"/>
      <c r="BL281" s="188"/>
      <c r="BM281" s="188"/>
      <c r="BN281" s="188"/>
      <c r="BO281" s="188"/>
      <c r="BP281" t="s">
        <v>4389</v>
      </c>
      <c r="BQ281" s="188"/>
      <c r="BR281" s="188"/>
      <c r="BS281" s="188"/>
      <c r="BT281" s="188"/>
      <c r="BU281" s="188"/>
      <c r="BV281" s="188"/>
      <c r="BW281" s="188"/>
      <c r="BX281" s="188"/>
      <c r="BY281" s="188"/>
      <c r="BZ281" s="188"/>
      <c r="CA281" s="188"/>
      <c r="CB281" s="188"/>
      <c r="CC281" s="188"/>
      <c r="CD281" s="188"/>
      <c r="CE281" s="188"/>
      <c r="CF281" s="188"/>
      <c r="CG281" s="188"/>
      <c r="CH281" s="188"/>
      <c r="CI281" s="188"/>
      <c r="CJ281" s="188"/>
      <c r="CK281" s="188"/>
      <c r="CL281" s="188"/>
      <c r="CM281" s="188"/>
      <c r="CN281" s="188"/>
      <c r="CO281" s="188"/>
      <c r="CP281" s="188"/>
      <c r="CQ281" s="188"/>
      <c r="CR281" s="188"/>
      <c r="CS281" s="188"/>
      <c r="CT281" s="188"/>
      <c r="CU281" s="188"/>
      <c r="CV281" s="188"/>
      <c r="CW281" s="188"/>
      <c r="CX281" s="188"/>
      <c r="CY281" s="183" t="s">
        <v>2013</v>
      </c>
      <c r="CZ281" s="188"/>
      <c r="DA281" s="188"/>
      <c r="DB281" s="188"/>
      <c r="DC281" s="188"/>
      <c r="DD281" s="188"/>
      <c r="DE281" s="188"/>
      <c r="DF281" s="188"/>
      <c r="DG281" s="188"/>
      <c r="DH281" s="188"/>
      <c r="DI281" s="188"/>
      <c r="DJ281" s="188"/>
      <c r="DK281" s="188"/>
      <c r="DL281" s="180"/>
    </row>
    <row r="282" spans="44:116" ht="15" hidden="1" customHeight="1">
      <c r="AR282" s="177" t="str">
        <f t="shared" si="10"/>
        <v/>
      </c>
      <c r="AS282" s="177" t="str">
        <f t="shared" si="11"/>
        <v/>
      </c>
      <c r="AT282" s="6"/>
      <c r="AU282" s="6"/>
      <c r="AV282" s="177">
        <v>279</v>
      </c>
      <c r="AW282" s="188"/>
      <c r="AX282" s="188"/>
      <c r="AY282" s="188"/>
      <c r="AZ282" s="188"/>
      <c r="BA282" s="188"/>
      <c r="BB282" s="188"/>
      <c r="BC282" s="188"/>
      <c r="BD282" s="188"/>
      <c r="BE282" s="188"/>
      <c r="BF282" s="188"/>
      <c r="BG282" s="188"/>
      <c r="BH282" s="188"/>
      <c r="BI282" s="188"/>
      <c r="BJ282" s="188"/>
      <c r="BK282" s="188"/>
      <c r="BL282" s="188"/>
      <c r="BM282" s="188"/>
      <c r="BN282" s="188"/>
      <c r="BO282" s="188"/>
      <c r="BP282" t="s">
        <v>4390</v>
      </c>
      <c r="BQ282" s="188"/>
      <c r="BR282" s="188"/>
      <c r="BS282" s="188"/>
      <c r="BT282" s="188"/>
      <c r="BU282" s="188"/>
      <c r="BV282" s="188"/>
      <c r="BW282" s="188"/>
      <c r="BX282" s="188"/>
      <c r="BY282" s="188"/>
      <c r="BZ282" s="188"/>
      <c r="CA282" s="188"/>
      <c r="CB282" s="188"/>
      <c r="CC282" s="188"/>
      <c r="CD282" s="188"/>
      <c r="CE282" s="188"/>
      <c r="CF282" s="188"/>
      <c r="CG282" s="188"/>
      <c r="CH282" s="188"/>
      <c r="CI282" s="188"/>
      <c r="CJ282" s="188"/>
      <c r="CK282" s="188"/>
      <c r="CL282" s="188"/>
      <c r="CM282" s="188"/>
      <c r="CN282" s="188"/>
      <c r="CO282" s="188"/>
      <c r="CP282" s="188"/>
      <c r="CQ282" s="188"/>
      <c r="CR282" s="188"/>
      <c r="CS282" s="188"/>
      <c r="CT282" s="188"/>
      <c r="CU282" s="188"/>
      <c r="CV282" s="188"/>
      <c r="CW282" s="188"/>
      <c r="CX282" s="188"/>
      <c r="CY282" s="183" t="s">
        <v>2014</v>
      </c>
      <c r="CZ282" s="188"/>
      <c r="DA282" s="188"/>
      <c r="DB282" s="188"/>
      <c r="DC282" s="188"/>
      <c r="DD282" s="188"/>
      <c r="DE282" s="188"/>
      <c r="DF282" s="188"/>
      <c r="DG282" s="188"/>
      <c r="DH282" s="188"/>
      <c r="DI282" s="188"/>
      <c r="DJ282" s="188"/>
      <c r="DK282" s="188"/>
      <c r="DL282" s="180"/>
    </row>
    <row r="283" spans="44:116" ht="15" hidden="1" customHeight="1">
      <c r="AR283" s="177" t="str">
        <f t="shared" si="10"/>
        <v/>
      </c>
      <c r="AS283" s="177" t="str">
        <f t="shared" si="11"/>
        <v/>
      </c>
      <c r="AT283" s="6"/>
      <c r="AU283" s="6"/>
      <c r="AV283" s="177">
        <v>280</v>
      </c>
      <c r="AW283" s="188"/>
      <c r="AX283" s="188"/>
      <c r="AY283" s="188"/>
      <c r="AZ283" s="188"/>
      <c r="BA283" s="188"/>
      <c r="BB283" s="188"/>
      <c r="BC283" s="188"/>
      <c r="BD283" s="188"/>
      <c r="BE283" s="188"/>
      <c r="BF283" s="188"/>
      <c r="BG283" s="188"/>
      <c r="BH283" s="188"/>
      <c r="BI283" s="188"/>
      <c r="BJ283" s="188"/>
      <c r="BK283" s="188"/>
      <c r="BL283" s="188"/>
      <c r="BM283" s="188"/>
      <c r="BN283" s="188"/>
      <c r="BO283" s="188"/>
      <c r="BP283" t="s">
        <v>4391</v>
      </c>
      <c r="BQ283" s="188"/>
      <c r="BR283" s="188"/>
      <c r="BS283" s="188"/>
      <c r="BT283" s="188"/>
      <c r="BU283" s="188"/>
      <c r="BV283" s="188"/>
      <c r="BW283" s="188"/>
      <c r="BX283" s="188"/>
      <c r="BY283" s="188"/>
      <c r="BZ283" s="188"/>
      <c r="CA283" s="188"/>
      <c r="CB283" s="188"/>
      <c r="CC283" s="188"/>
      <c r="CD283" s="188"/>
      <c r="CE283" s="188"/>
      <c r="CF283" s="188"/>
      <c r="CG283" s="188"/>
      <c r="CH283" s="188"/>
      <c r="CI283" s="188"/>
      <c r="CJ283" s="188"/>
      <c r="CK283" s="188"/>
      <c r="CL283" s="188"/>
      <c r="CM283" s="188"/>
      <c r="CN283" s="188"/>
      <c r="CO283" s="188"/>
      <c r="CP283" s="188"/>
      <c r="CQ283" s="188"/>
      <c r="CR283" s="188"/>
      <c r="CS283" s="188"/>
      <c r="CT283" s="188"/>
      <c r="CU283" s="188"/>
      <c r="CV283" s="188"/>
      <c r="CW283" s="188"/>
      <c r="CX283" s="188"/>
      <c r="CY283" s="183" t="s">
        <v>2015</v>
      </c>
      <c r="CZ283" s="188"/>
      <c r="DA283" s="188"/>
      <c r="DB283" s="188"/>
      <c r="DC283" s="188"/>
      <c r="DD283" s="188"/>
      <c r="DE283" s="188"/>
      <c r="DF283" s="188"/>
      <c r="DG283" s="188"/>
      <c r="DH283" s="188"/>
      <c r="DI283" s="188"/>
      <c r="DJ283" s="188"/>
      <c r="DK283" s="188"/>
      <c r="DL283" s="180"/>
    </row>
    <row r="284" spans="44:116" ht="15" hidden="1" customHeight="1">
      <c r="AR284" s="177" t="str">
        <f t="shared" si="10"/>
        <v/>
      </c>
      <c r="AS284" s="177" t="str">
        <f t="shared" si="11"/>
        <v/>
      </c>
      <c r="AT284" s="6"/>
      <c r="AU284" s="6"/>
      <c r="AV284" s="177">
        <v>281</v>
      </c>
      <c r="AW284" s="188"/>
      <c r="AX284" s="188"/>
      <c r="AY284" s="188"/>
      <c r="AZ284" s="188"/>
      <c r="BA284" s="188"/>
      <c r="BB284" s="188"/>
      <c r="BC284" s="188"/>
      <c r="BD284" s="188"/>
      <c r="BE284" s="188"/>
      <c r="BF284" s="188"/>
      <c r="BG284" s="188"/>
      <c r="BH284" s="188"/>
      <c r="BI284" s="188"/>
      <c r="BJ284" s="188"/>
      <c r="BK284" s="188"/>
      <c r="BL284" s="188"/>
      <c r="BM284" s="188"/>
      <c r="BN284" s="188"/>
      <c r="BO284" s="188"/>
      <c r="BP284" t="s">
        <v>4392</v>
      </c>
      <c r="BQ284" s="188"/>
      <c r="BR284" s="188"/>
      <c r="BS284" s="188"/>
      <c r="BT284" s="188"/>
      <c r="BU284" s="188"/>
      <c r="BV284" s="188"/>
      <c r="BW284" s="188"/>
      <c r="BX284" s="188"/>
      <c r="BY284" s="188"/>
      <c r="BZ284" s="188"/>
      <c r="CA284" s="188"/>
      <c r="CB284" s="188"/>
      <c r="CC284" s="188"/>
      <c r="CD284" s="188"/>
      <c r="CE284" s="188"/>
      <c r="CF284" s="188"/>
      <c r="CG284" s="188"/>
      <c r="CH284" s="188"/>
      <c r="CI284" s="188"/>
      <c r="CJ284" s="188"/>
      <c r="CK284" s="188"/>
      <c r="CL284" s="188"/>
      <c r="CM284" s="188"/>
      <c r="CN284" s="188"/>
      <c r="CO284" s="188"/>
      <c r="CP284" s="188"/>
      <c r="CQ284" s="188"/>
      <c r="CR284" s="188"/>
      <c r="CS284" s="188"/>
      <c r="CT284" s="188"/>
      <c r="CU284" s="188"/>
      <c r="CV284" s="188"/>
      <c r="CW284" s="188"/>
      <c r="CX284" s="188"/>
      <c r="CY284" s="183" t="s">
        <v>2016</v>
      </c>
      <c r="CZ284" s="188"/>
      <c r="DA284" s="188"/>
      <c r="DB284" s="188"/>
      <c r="DC284" s="188"/>
      <c r="DD284" s="188"/>
      <c r="DE284" s="188"/>
      <c r="DF284" s="188"/>
      <c r="DG284" s="188"/>
      <c r="DH284" s="188"/>
      <c r="DI284" s="188"/>
      <c r="DJ284" s="188"/>
      <c r="DK284" s="188"/>
      <c r="DL284" s="180"/>
    </row>
    <row r="285" spans="44:116" ht="15" hidden="1" customHeight="1">
      <c r="AR285" s="177" t="str">
        <f t="shared" si="10"/>
        <v/>
      </c>
      <c r="AS285" s="177" t="str">
        <f t="shared" si="11"/>
        <v/>
      </c>
      <c r="AT285" s="6"/>
      <c r="AU285" s="6"/>
      <c r="AV285" s="177">
        <v>282</v>
      </c>
      <c r="AW285" s="188"/>
      <c r="AX285" s="188"/>
      <c r="AY285" s="188"/>
      <c r="AZ285" s="188"/>
      <c r="BA285" s="188"/>
      <c r="BB285" s="188"/>
      <c r="BC285" s="188"/>
      <c r="BD285" s="188"/>
      <c r="BE285" s="188"/>
      <c r="BF285" s="188"/>
      <c r="BG285" s="188"/>
      <c r="BH285" s="188"/>
      <c r="BI285" s="188"/>
      <c r="BJ285" s="188"/>
      <c r="BK285" s="188"/>
      <c r="BL285" s="188"/>
      <c r="BM285" s="188"/>
      <c r="BN285" s="188"/>
      <c r="BO285" s="188"/>
      <c r="BP285" t="s">
        <v>4393</v>
      </c>
      <c r="BQ285" s="188"/>
      <c r="BR285" s="188"/>
      <c r="BS285" s="188"/>
      <c r="BT285" s="188"/>
      <c r="BU285" s="188"/>
      <c r="BV285" s="188"/>
      <c r="BW285" s="188"/>
      <c r="BX285" s="188"/>
      <c r="BY285" s="188"/>
      <c r="BZ285" s="188"/>
      <c r="CA285" s="188"/>
      <c r="CB285" s="188"/>
      <c r="CC285" s="188"/>
      <c r="CD285" s="188"/>
      <c r="CE285" s="188"/>
      <c r="CF285" s="188"/>
      <c r="CG285" s="188"/>
      <c r="CH285" s="188"/>
      <c r="CI285" s="188"/>
      <c r="CJ285" s="188"/>
      <c r="CK285" s="188"/>
      <c r="CL285" s="188"/>
      <c r="CM285" s="188"/>
      <c r="CN285" s="188"/>
      <c r="CO285" s="188"/>
      <c r="CP285" s="188"/>
      <c r="CQ285" s="188"/>
      <c r="CR285" s="188"/>
      <c r="CS285" s="188"/>
      <c r="CT285" s="188"/>
      <c r="CU285" s="188"/>
      <c r="CV285" s="188"/>
      <c r="CW285" s="188"/>
      <c r="CX285" s="188"/>
      <c r="CY285" s="183" t="s">
        <v>2017</v>
      </c>
      <c r="CZ285" s="188"/>
      <c r="DA285" s="188"/>
      <c r="DB285" s="188"/>
      <c r="DC285" s="188"/>
      <c r="DD285" s="188"/>
      <c r="DE285" s="188"/>
      <c r="DF285" s="188"/>
      <c r="DG285" s="188"/>
      <c r="DH285" s="188"/>
      <c r="DI285" s="188"/>
      <c r="DJ285" s="188"/>
      <c r="DK285" s="188"/>
      <c r="DL285" s="180"/>
    </row>
    <row r="286" spans="44:116" ht="15" hidden="1" customHeight="1">
      <c r="AR286" s="177" t="str">
        <f t="shared" si="10"/>
        <v/>
      </c>
      <c r="AS286" s="177" t="str">
        <f t="shared" si="11"/>
        <v/>
      </c>
      <c r="AT286" s="6"/>
      <c r="AU286" s="6"/>
      <c r="AV286" s="177">
        <v>283</v>
      </c>
      <c r="AW286" s="188"/>
      <c r="AX286" s="188"/>
      <c r="AY286" s="188"/>
      <c r="AZ286" s="188"/>
      <c r="BA286" s="188"/>
      <c r="BB286" s="188"/>
      <c r="BC286" s="188"/>
      <c r="BD286" s="188"/>
      <c r="BE286" s="188"/>
      <c r="BF286" s="188"/>
      <c r="BG286" s="188"/>
      <c r="BH286" s="188"/>
      <c r="BI286" s="188"/>
      <c r="BJ286" s="188"/>
      <c r="BK286" s="188"/>
      <c r="BL286" s="188"/>
      <c r="BM286" s="188"/>
      <c r="BN286" s="188"/>
      <c r="BO286" s="188"/>
      <c r="BP286" t="s">
        <v>4394</v>
      </c>
      <c r="BQ286" s="188"/>
      <c r="BR286" s="188"/>
      <c r="BS286" s="188"/>
      <c r="BT286" s="188"/>
      <c r="BU286" s="188"/>
      <c r="BV286" s="188"/>
      <c r="BW286" s="188"/>
      <c r="BX286" s="188"/>
      <c r="BY286" s="188"/>
      <c r="BZ286" s="188"/>
      <c r="CA286" s="188"/>
      <c r="CB286" s="188"/>
      <c r="CC286" s="188"/>
      <c r="CD286" s="188"/>
      <c r="CE286" s="188"/>
      <c r="CF286" s="188"/>
      <c r="CG286" s="188"/>
      <c r="CH286" s="188"/>
      <c r="CI286" s="188"/>
      <c r="CJ286" s="188"/>
      <c r="CK286" s="188"/>
      <c r="CL286" s="188"/>
      <c r="CM286" s="188"/>
      <c r="CN286" s="188"/>
      <c r="CO286" s="188"/>
      <c r="CP286" s="188"/>
      <c r="CQ286" s="188"/>
      <c r="CR286" s="188"/>
      <c r="CS286" s="188"/>
      <c r="CT286" s="188"/>
      <c r="CU286" s="188"/>
      <c r="CV286" s="188"/>
      <c r="CW286" s="188"/>
      <c r="CX286" s="188"/>
      <c r="CY286" s="183" t="s">
        <v>2018</v>
      </c>
      <c r="CZ286" s="188"/>
      <c r="DA286" s="188"/>
      <c r="DB286" s="188"/>
      <c r="DC286" s="188"/>
      <c r="DD286" s="188"/>
      <c r="DE286" s="188"/>
      <c r="DF286" s="188"/>
      <c r="DG286" s="188"/>
      <c r="DH286" s="188"/>
      <c r="DI286" s="188"/>
      <c r="DJ286" s="188"/>
      <c r="DK286" s="188"/>
      <c r="DL286" s="180"/>
    </row>
    <row r="287" spans="44:116" ht="15" hidden="1" customHeight="1">
      <c r="AR287" s="177" t="str">
        <f t="shared" si="10"/>
        <v/>
      </c>
      <c r="AS287" s="177" t="str">
        <f t="shared" si="11"/>
        <v/>
      </c>
      <c r="AT287" s="6"/>
      <c r="AU287" s="6"/>
      <c r="AV287" s="177">
        <v>284</v>
      </c>
      <c r="AW287" s="188"/>
      <c r="AX287" s="188"/>
      <c r="AY287" s="188"/>
      <c r="AZ287" s="188"/>
      <c r="BA287" s="188"/>
      <c r="BB287" s="188"/>
      <c r="BC287" s="188"/>
      <c r="BD287" s="188"/>
      <c r="BE287" s="188"/>
      <c r="BF287" s="188"/>
      <c r="BG287" s="188"/>
      <c r="BH287" s="188"/>
      <c r="BI287" s="188"/>
      <c r="BJ287" s="188"/>
      <c r="BK287" s="188"/>
      <c r="BL287" s="188"/>
      <c r="BM287" s="188"/>
      <c r="BN287" s="188"/>
      <c r="BO287" s="188"/>
      <c r="BP287" t="s">
        <v>4395</v>
      </c>
      <c r="BQ287" s="188"/>
      <c r="BR287" s="188"/>
      <c r="BS287" s="188"/>
      <c r="BT287" s="188"/>
      <c r="BU287" s="188"/>
      <c r="BV287" s="188"/>
      <c r="BW287" s="188"/>
      <c r="BX287" s="188"/>
      <c r="BY287" s="188"/>
      <c r="BZ287" s="188"/>
      <c r="CA287" s="188"/>
      <c r="CB287" s="188"/>
      <c r="CC287" s="188"/>
      <c r="CD287" s="188"/>
      <c r="CE287" s="188"/>
      <c r="CF287" s="188"/>
      <c r="CG287" s="188"/>
      <c r="CH287" s="188"/>
      <c r="CI287" s="188"/>
      <c r="CJ287" s="188"/>
      <c r="CK287" s="188"/>
      <c r="CL287" s="188"/>
      <c r="CM287" s="188"/>
      <c r="CN287" s="188"/>
      <c r="CO287" s="188"/>
      <c r="CP287" s="188"/>
      <c r="CQ287" s="188"/>
      <c r="CR287" s="188"/>
      <c r="CS287" s="188"/>
      <c r="CT287" s="188"/>
      <c r="CU287" s="188"/>
      <c r="CV287" s="188"/>
      <c r="CW287" s="188"/>
      <c r="CX287" s="188"/>
      <c r="CY287" s="183" t="s">
        <v>2019</v>
      </c>
      <c r="CZ287" s="188"/>
      <c r="DA287" s="188"/>
      <c r="DB287" s="188"/>
      <c r="DC287" s="188"/>
      <c r="DD287" s="188"/>
      <c r="DE287" s="188"/>
      <c r="DF287" s="188"/>
      <c r="DG287" s="188"/>
      <c r="DH287" s="188"/>
      <c r="DI287" s="188"/>
      <c r="DJ287" s="188"/>
      <c r="DK287" s="188"/>
      <c r="DL287" s="180"/>
    </row>
    <row r="288" spans="44:116" ht="15" hidden="1" customHeight="1">
      <c r="AR288" s="177" t="str">
        <f t="shared" si="10"/>
        <v/>
      </c>
      <c r="AS288" s="177" t="str">
        <f t="shared" si="11"/>
        <v/>
      </c>
      <c r="AT288" s="6"/>
      <c r="AU288" s="6"/>
      <c r="AV288" s="177">
        <v>285</v>
      </c>
      <c r="AW288" s="188"/>
      <c r="AX288" s="188"/>
      <c r="AY288" s="188"/>
      <c r="AZ288" s="188"/>
      <c r="BA288" s="188"/>
      <c r="BB288" s="188"/>
      <c r="BC288" s="188"/>
      <c r="BD288" s="188"/>
      <c r="BE288" s="188"/>
      <c r="BF288" s="188"/>
      <c r="BG288" s="188"/>
      <c r="BH288" s="188"/>
      <c r="BI288" s="188"/>
      <c r="BJ288" s="188"/>
      <c r="BK288" s="188"/>
      <c r="BL288" s="188"/>
      <c r="BM288" s="188"/>
      <c r="BN288" s="188"/>
      <c r="BO288" s="188"/>
      <c r="BP288" t="s">
        <v>4396</v>
      </c>
      <c r="BQ288" s="188"/>
      <c r="BR288" s="188"/>
      <c r="BS288" s="188"/>
      <c r="BT288" s="188"/>
      <c r="BU288" s="188"/>
      <c r="BV288" s="188"/>
      <c r="BW288" s="188"/>
      <c r="BX288" s="188"/>
      <c r="BY288" s="188"/>
      <c r="BZ288" s="188"/>
      <c r="CA288" s="188"/>
      <c r="CB288" s="188"/>
      <c r="CC288" s="188"/>
      <c r="CD288" s="188"/>
      <c r="CE288" s="188"/>
      <c r="CF288" s="188"/>
      <c r="CG288" s="188"/>
      <c r="CH288" s="188"/>
      <c r="CI288" s="188"/>
      <c r="CJ288" s="188"/>
      <c r="CK288" s="188"/>
      <c r="CL288" s="188"/>
      <c r="CM288" s="188"/>
      <c r="CN288" s="188"/>
      <c r="CO288" s="188"/>
      <c r="CP288" s="188"/>
      <c r="CQ288" s="188"/>
      <c r="CR288" s="188"/>
      <c r="CS288" s="188"/>
      <c r="CT288" s="188"/>
      <c r="CU288" s="188"/>
      <c r="CV288" s="188"/>
      <c r="CW288" s="188"/>
      <c r="CX288" s="188"/>
      <c r="CY288" s="183" t="s">
        <v>2020</v>
      </c>
      <c r="CZ288" s="188"/>
      <c r="DA288" s="188"/>
      <c r="DB288" s="188"/>
      <c r="DC288" s="188"/>
      <c r="DD288" s="188"/>
      <c r="DE288" s="188"/>
      <c r="DF288" s="188"/>
      <c r="DG288" s="188"/>
      <c r="DH288" s="188"/>
      <c r="DI288" s="188"/>
      <c r="DJ288" s="188"/>
      <c r="DK288" s="188"/>
      <c r="DL288" s="180"/>
    </row>
    <row r="289" spans="44:116" ht="15" hidden="1" customHeight="1">
      <c r="AR289" s="177" t="str">
        <f t="shared" si="10"/>
        <v/>
      </c>
      <c r="AS289" s="177" t="str">
        <f t="shared" si="11"/>
        <v/>
      </c>
      <c r="AT289" s="6"/>
      <c r="AU289" s="6"/>
      <c r="AV289" s="177">
        <v>286</v>
      </c>
      <c r="AW289" s="188"/>
      <c r="AX289" s="188"/>
      <c r="AY289" s="188"/>
      <c r="AZ289" s="188"/>
      <c r="BA289" s="188"/>
      <c r="BB289" s="188"/>
      <c r="BC289" s="188"/>
      <c r="BD289" s="188"/>
      <c r="BE289" s="188"/>
      <c r="BF289" s="188"/>
      <c r="BG289" s="188"/>
      <c r="BH289" s="188"/>
      <c r="BI289" s="188"/>
      <c r="BJ289" s="188"/>
      <c r="BK289" s="188"/>
      <c r="BL289" s="188"/>
      <c r="BM289" s="188"/>
      <c r="BN289" s="188"/>
      <c r="BO289" s="188"/>
      <c r="BP289" t="s">
        <v>4397</v>
      </c>
      <c r="BQ289" s="188"/>
      <c r="BR289" s="188"/>
      <c r="BS289" s="188"/>
      <c r="BT289" s="188"/>
      <c r="BU289" s="188"/>
      <c r="BV289" s="188"/>
      <c r="BW289" s="188"/>
      <c r="BX289" s="188"/>
      <c r="BY289" s="188"/>
      <c r="BZ289" s="188"/>
      <c r="CA289" s="188"/>
      <c r="CB289" s="188"/>
      <c r="CC289" s="188"/>
      <c r="CD289" s="188"/>
      <c r="CE289" s="188"/>
      <c r="CF289" s="188"/>
      <c r="CG289" s="188"/>
      <c r="CH289" s="188"/>
      <c r="CI289" s="188"/>
      <c r="CJ289" s="188"/>
      <c r="CK289" s="188"/>
      <c r="CL289" s="188"/>
      <c r="CM289" s="188"/>
      <c r="CN289" s="188"/>
      <c r="CO289" s="188"/>
      <c r="CP289" s="188"/>
      <c r="CQ289" s="188"/>
      <c r="CR289" s="188"/>
      <c r="CS289" s="188"/>
      <c r="CT289" s="188"/>
      <c r="CU289" s="188"/>
      <c r="CV289" s="188"/>
      <c r="CW289" s="188"/>
      <c r="CX289" s="188"/>
      <c r="CY289" s="183" t="s">
        <v>2021</v>
      </c>
      <c r="CZ289" s="188"/>
      <c r="DA289" s="188"/>
      <c r="DB289" s="188"/>
      <c r="DC289" s="188"/>
      <c r="DD289" s="188"/>
      <c r="DE289" s="188"/>
      <c r="DF289" s="188"/>
      <c r="DG289" s="188"/>
      <c r="DH289" s="188"/>
      <c r="DI289" s="188"/>
      <c r="DJ289" s="188"/>
      <c r="DK289" s="188"/>
      <c r="DL289" s="180"/>
    </row>
    <row r="290" spans="44:116" ht="15" hidden="1" customHeight="1">
      <c r="AR290" s="177" t="str">
        <f t="shared" si="10"/>
        <v/>
      </c>
      <c r="AS290" s="177" t="str">
        <f t="shared" si="11"/>
        <v/>
      </c>
      <c r="AT290" s="6"/>
      <c r="AU290" s="6"/>
      <c r="AV290" s="177">
        <v>287</v>
      </c>
      <c r="AW290" s="188"/>
      <c r="AX290" s="188"/>
      <c r="AY290" s="188"/>
      <c r="AZ290" s="188"/>
      <c r="BA290" s="188"/>
      <c r="BB290" s="188"/>
      <c r="BC290" s="188"/>
      <c r="BD290" s="188"/>
      <c r="BE290" s="188"/>
      <c r="BF290" s="188"/>
      <c r="BG290" s="188"/>
      <c r="BH290" s="188"/>
      <c r="BI290" s="188"/>
      <c r="BJ290" s="188"/>
      <c r="BK290" s="188"/>
      <c r="BL290" s="188"/>
      <c r="BM290" s="188"/>
      <c r="BN290" s="188"/>
      <c r="BO290" s="188"/>
      <c r="BP290" t="s">
        <v>4398</v>
      </c>
      <c r="BQ290" s="188"/>
      <c r="BR290" s="188"/>
      <c r="BS290" s="188"/>
      <c r="BT290" s="188"/>
      <c r="BU290" s="188"/>
      <c r="BV290" s="188"/>
      <c r="BW290" s="188"/>
      <c r="BX290" s="188"/>
      <c r="BY290" s="188"/>
      <c r="BZ290" s="188"/>
      <c r="CA290" s="188"/>
      <c r="CB290" s="188"/>
      <c r="CC290" s="188"/>
      <c r="CD290" s="188"/>
      <c r="CE290" s="188"/>
      <c r="CF290" s="188"/>
      <c r="CG290" s="188"/>
      <c r="CH290" s="188"/>
      <c r="CI290" s="188"/>
      <c r="CJ290" s="188"/>
      <c r="CK290" s="188"/>
      <c r="CL290" s="188"/>
      <c r="CM290" s="188"/>
      <c r="CN290" s="188"/>
      <c r="CO290" s="188"/>
      <c r="CP290" s="188"/>
      <c r="CQ290" s="188"/>
      <c r="CR290" s="188"/>
      <c r="CS290" s="188"/>
      <c r="CT290" s="188"/>
      <c r="CU290" s="188"/>
      <c r="CV290" s="188"/>
      <c r="CW290" s="188"/>
      <c r="CX290" s="188"/>
      <c r="CY290" s="183" t="s">
        <v>2022</v>
      </c>
      <c r="CZ290" s="188"/>
      <c r="DA290" s="188"/>
      <c r="DB290" s="188"/>
      <c r="DC290" s="188"/>
      <c r="DD290" s="188"/>
      <c r="DE290" s="188"/>
      <c r="DF290" s="188"/>
      <c r="DG290" s="188"/>
      <c r="DH290" s="188"/>
      <c r="DI290" s="188"/>
      <c r="DJ290" s="188"/>
      <c r="DK290" s="188"/>
      <c r="DL290" s="180"/>
    </row>
    <row r="291" spans="44:116" ht="15" hidden="1" customHeight="1">
      <c r="AR291" s="177" t="str">
        <f t="shared" si="10"/>
        <v/>
      </c>
      <c r="AS291" s="177" t="str">
        <f t="shared" si="11"/>
        <v/>
      </c>
      <c r="AT291" s="6"/>
      <c r="AU291" s="6"/>
      <c r="AV291" s="177">
        <v>288</v>
      </c>
      <c r="AW291" s="188"/>
      <c r="AX291" s="188"/>
      <c r="AY291" s="188"/>
      <c r="AZ291" s="188"/>
      <c r="BA291" s="188"/>
      <c r="BB291" s="188"/>
      <c r="BC291" s="188"/>
      <c r="BD291" s="188"/>
      <c r="BE291" s="188"/>
      <c r="BF291" s="188"/>
      <c r="BG291" s="188"/>
      <c r="BH291" s="188"/>
      <c r="BI291" s="188"/>
      <c r="BJ291" s="188"/>
      <c r="BK291" s="188"/>
      <c r="BL291" s="188"/>
      <c r="BM291" s="188"/>
      <c r="BN291" s="188"/>
      <c r="BO291" s="188"/>
      <c r="BP291" t="s">
        <v>4399</v>
      </c>
      <c r="BQ291" s="188"/>
      <c r="BR291" s="188"/>
      <c r="BS291" s="188"/>
      <c r="BT291" s="188"/>
      <c r="BU291" s="188"/>
      <c r="BV291" s="188"/>
      <c r="BW291" s="188"/>
      <c r="BX291" s="188"/>
      <c r="BY291" s="188"/>
      <c r="BZ291" s="188"/>
      <c r="CA291" s="188"/>
      <c r="CB291" s="188"/>
      <c r="CC291" s="188"/>
      <c r="CD291" s="188"/>
      <c r="CE291" s="188"/>
      <c r="CF291" s="188"/>
      <c r="CG291" s="188"/>
      <c r="CH291" s="188"/>
      <c r="CI291" s="188"/>
      <c r="CJ291" s="188"/>
      <c r="CK291" s="188"/>
      <c r="CL291" s="188"/>
      <c r="CM291" s="188"/>
      <c r="CN291" s="188"/>
      <c r="CO291" s="188"/>
      <c r="CP291" s="188"/>
      <c r="CQ291" s="188"/>
      <c r="CR291" s="188"/>
      <c r="CS291" s="188"/>
      <c r="CT291" s="188"/>
      <c r="CU291" s="188"/>
      <c r="CV291" s="188"/>
      <c r="CW291" s="188"/>
      <c r="CX291" s="188"/>
      <c r="CY291" s="183" t="s">
        <v>2023</v>
      </c>
      <c r="CZ291" s="188"/>
      <c r="DA291" s="188"/>
      <c r="DB291" s="188"/>
      <c r="DC291" s="188"/>
      <c r="DD291" s="188"/>
      <c r="DE291" s="188"/>
      <c r="DF291" s="188"/>
      <c r="DG291" s="188"/>
      <c r="DH291" s="188"/>
      <c r="DI291" s="188"/>
      <c r="DJ291" s="188"/>
      <c r="DK291" s="188"/>
      <c r="DL291" s="180"/>
    </row>
    <row r="292" spans="44:116" ht="15" hidden="1" customHeight="1">
      <c r="AR292" s="177" t="str">
        <f t="shared" si="10"/>
        <v/>
      </c>
      <c r="AS292" s="177" t="str">
        <f t="shared" si="11"/>
        <v/>
      </c>
      <c r="AT292" s="6"/>
      <c r="AU292" s="6"/>
      <c r="AV292" s="177">
        <v>289</v>
      </c>
      <c r="AW292" s="188"/>
      <c r="AX292" s="188"/>
      <c r="AY292" s="188"/>
      <c r="AZ292" s="188"/>
      <c r="BA292" s="188"/>
      <c r="BB292" s="188"/>
      <c r="BC292" s="188"/>
      <c r="BD292" s="188"/>
      <c r="BE292" s="188"/>
      <c r="BF292" s="188"/>
      <c r="BG292" s="188"/>
      <c r="BH292" s="188"/>
      <c r="BI292" s="188"/>
      <c r="BJ292" s="188"/>
      <c r="BK292" s="188"/>
      <c r="BL292" s="188"/>
      <c r="BM292" s="188"/>
      <c r="BN292" s="188"/>
      <c r="BO292" s="188"/>
      <c r="BP292" t="s">
        <v>4400</v>
      </c>
      <c r="BQ292" s="188"/>
      <c r="BR292" s="188"/>
      <c r="BS292" s="188"/>
      <c r="BT292" s="188"/>
      <c r="BU292" s="188"/>
      <c r="BV292" s="188"/>
      <c r="BW292" s="188"/>
      <c r="BX292" s="188"/>
      <c r="BY292" s="188"/>
      <c r="BZ292" s="188"/>
      <c r="CA292" s="188"/>
      <c r="CB292" s="188"/>
      <c r="CC292" s="188"/>
      <c r="CD292" s="188"/>
      <c r="CE292" s="188"/>
      <c r="CF292" s="188"/>
      <c r="CG292" s="188"/>
      <c r="CH292" s="188"/>
      <c r="CI292" s="188"/>
      <c r="CJ292" s="188"/>
      <c r="CK292" s="188"/>
      <c r="CL292" s="188"/>
      <c r="CM292" s="188"/>
      <c r="CN292" s="188"/>
      <c r="CO292" s="188"/>
      <c r="CP292" s="188"/>
      <c r="CQ292" s="188"/>
      <c r="CR292" s="188"/>
      <c r="CS292" s="188"/>
      <c r="CT292" s="188"/>
      <c r="CU292" s="188"/>
      <c r="CV292" s="188"/>
      <c r="CW292" s="188"/>
      <c r="CX292" s="188"/>
      <c r="CY292" s="183" t="s">
        <v>2024</v>
      </c>
      <c r="CZ292" s="188"/>
      <c r="DA292" s="188"/>
      <c r="DB292" s="188"/>
      <c r="DC292" s="188"/>
      <c r="DD292" s="188"/>
      <c r="DE292" s="188"/>
      <c r="DF292" s="188"/>
      <c r="DG292" s="188"/>
      <c r="DH292" s="188"/>
      <c r="DI292" s="188"/>
      <c r="DJ292" s="188"/>
      <c r="DK292" s="188"/>
      <c r="DL292" s="180"/>
    </row>
    <row r="293" spans="44:116" ht="15" hidden="1" customHeight="1">
      <c r="AR293" s="177" t="str">
        <f t="shared" si="10"/>
        <v/>
      </c>
      <c r="AS293" s="177" t="str">
        <f t="shared" si="11"/>
        <v/>
      </c>
      <c r="AT293" s="6"/>
      <c r="AU293" s="6"/>
      <c r="AV293" s="177">
        <v>290</v>
      </c>
      <c r="AW293" s="188"/>
      <c r="AX293" s="188"/>
      <c r="AY293" s="188"/>
      <c r="AZ293" s="188"/>
      <c r="BA293" s="188"/>
      <c r="BB293" s="188"/>
      <c r="BC293" s="188"/>
      <c r="BD293" s="188"/>
      <c r="BE293" s="188"/>
      <c r="BF293" s="188"/>
      <c r="BG293" s="188"/>
      <c r="BH293" s="188"/>
      <c r="BI293" s="188"/>
      <c r="BJ293" s="188"/>
      <c r="BK293" s="188"/>
      <c r="BL293" s="188"/>
      <c r="BM293" s="188"/>
      <c r="BN293" s="188"/>
      <c r="BO293" s="188"/>
      <c r="BP293" t="s">
        <v>4401</v>
      </c>
      <c r="BQ293" s="188"/>
      <c r="BR293" s="188"/>
      <c r="BS293" s="188"/>
      <c r="BT293" s="188"/>
      <c r="BU293" s="188"/>
      <c r="BV293" s="188"/>
      <c r="BW293" s="188"/>
      <c r="BX293" s="188"/>
      <c r="BY293" s="188"/>
      <c r="BZ293" s="188"/>
      <c r="CA293" s="188"/>
      <c r="CB293" s="188"/>
      <c r="CC293" s="188"/>
      <c r="CD293" s="188"/>
      <c r="CE293" s="188"/>
      <c r="CF293" s="188"/>
      <c r="CG293" s="188"/>
      <c r="CH293" s="188"/>
      <c r="CI293" s="188"/>
      <c r="CJ293" s="188"/>
      <c r="CK293" s="188"/>
      <c r="CL293" s="188"/>
      <c r="CM293" s="188"/>
      <c r="CN293" s="188"/>
      <c r="CO293" s="188"/>
      <c r="CP293" s="188"/>
      <c r="CQ293" s="188"/>
      <c r="CR293" s="188"/>
      <c r="CS293" s="188"/>
      <c r="CT293" s="188"/>
      <c r="CU293" s="188"/>
      <c r="CV293" s="188"/>
      <c r="CW293" s="188"/>
      <c r="CX293" s="188"/>
      <c r="CY293" s="183" t="s">
        <v>2025</v>
      </c>
      <c r="CZ293" s="188"/>
      <c r="DA293" s="188"/>
      <c r="DB293" s="188"/>
      <c r="DC293" s="188"/>
      <c r="DD293" s="188"/>
      <c r="DE293" s="188"/>
      <c r="DF293" s="188"/>
      <c r="DG293" s="188"/>
      <c r="DH293" s="188"/>
      <c r="DI293" s="188"/>
      <c r="DJ293" s="188"/>
      <c r="DK293" s="188"/>
      <c r="DL293" s="180"/>
    </row>
    <row r="294" spans="44:116" ht="15" hidden="1" customHeight="1">
      <c r="AR294" s="177" t="str">
        <f t="shared" si="10"/>
        <v/>
      </c>
      <c r="AS294" s="177" t="str">
        <f t="shared" si="11"/>
        <v/>
      </c>
      <c r="AT294" s="6"/>
      <c r="AU294" s="6"/>
      <c r="AV294" s="177">
        <v>291</v>
      </c>
      <c r="AW294" s="188"/>
      <c r="AX294" s="188"/>
      <c r="AY294" s="188"/>
      <c r="AZ294" s="188"/>
      <c r="BA294" s="188"/>
      <c r="BB294" s="188"/>
      <c r="BC294" s="188"/>
      <c r="BD294" s="188"/>
      <c r="BE294" s="188"/>
      <c r="BF294" s="188"/>
      <c r="BG294" s="188"/>
      <c r="BH294" s="188"/>
      <c r="BI294" s="188"/>
      <c r="BJ294" s="188"/>
      <c r="BK294" s="188"/>
      <c r="BL294" s="188"/>
      <c r="BM294" s="188"/>
      <c r="BN294" s="188"/>
      <c r="BO294" s="188"/>
      <c r="BP294" t="s">
        <v>4402</v>
      </c>
      <c r="BQ294" s="188"/>
      <c r="BR294" s="188"/>
      <c r="BS294" s="188"/>
      <c r="BT294" s="188"/>
      <c r="BU294" s="188"/>
      <c r="BV294" s="188"/>
      <c r="BW294" s="188"/>
      <c r="BX294" s="188"/>
      <c r="BY294" s="188"/>
      <c r="BZ294" s="188"/>
      <c r="CA294" s="188"/>
      <c r="CB294" s="188"/>
      <c r="CC294" s="188"/>
      <c r="CD294" s="188"/>
      <c r="CE294" s="188"/>
      <c r="CF294" s="188"/>
      <c r="CG294" s="188"/>
      <c r="CH294" s="188"/>
      <c r="CI294" s="188"/>
      <c r="CJ294" s="188"/>
      <c r="CK294" s="188"/>
      <c r="CL294" s="188"/>
      <c r="CM294" s="188"/>
      <c r="CN294" s="188"/>
      <c r="CO294" s="188"/>
      <c r="CP294" s="188"/>
      <c r="CQ294" s="188"/>
      <c r="CR294" s="188"/>
      <c r="CS294" s="188"/>
      <c r="CT294" s="188"/>
      <c r="CU294" s="188"/>
      <c r="CV294" s="188"/>
      <c r="CW294" s="188"/>
      <c r="CX294" s="188"/>
      <c r="CY294" s="183" t="s">
        <v>2026</v>
      </c>
      <c r="CZ294" s="188"/>
      <c r="DA294" s="188"/>
      <c r="DB294" s="188"/>
      <c r="DC294" s="188"/>
      <c r="DD294" s="188"/>
      <c r="DE294" s="188"/>
      <c r="DF294" s="188"/>
      <c r="DG294" s="188"/>
      <c r="DH294" s="188"/>
      <c r="DI294" s="188"/>
      <c r="DJ294" s="188"/>
      <c r="DK294" s="188"/>
      <c r="DL294" s="180"/>
    </row>
    <row r="295" spans="44:116" ht="15" hidden="1" customHeight="1">
      <c r="AR295" s="177" t="str">
        <f t="shared" si="10"/>
        <v/>
      </c>
      <c r="AS295" s="177" t="str">
        <f t="shared" si="11"/>
        <v/>
      </c>
      <c r="AT295" s="6"/>
      <c r="AU295" s="6"/>
      <c r="AV295" s="177">
        <v>292</v>
      </c>
      <c r="AW295" s="188"/>
      <c r="AX295" s="188"/>
      <c r="AY295" s="188"/>
      <c r="AZ295" s="188"/>
      <c r="BA295" s="188"/>
      <c r="BB295" s="188"/>
      <c r="BC295" s="188"/>
      <c r="BD295" s="188"/>
      <c r="BE295" s="188"/>
      <c r="BF295" s="188"/>
      <c r="BG295" s="188"/>
      <c r="BH295" s="188"/>
      <c r="BI295" s="188"/>
      <c r="BJ295" s="188"/>
      <c r="BK295" s="188"/>
      <c r="BL295" s="188"/>
      <c r="BM295" s="188"/>
      <c r="BN295" s="188"/>
      <c r="BO295" s="188"/>
      <c r="BP295" t="s">
        <v>4403</v>
      </c>
      <c r="BQ295" s="188"/>
      <c r="BR295" s="188"/>
      <c r="BS295" s="188"/>
      <c r="BT295" s="188"/>
      <c r="BU295" s="188"/>
      <c r="BV295" s="188"/>
      <c r="BW295" s="188"/>
      <c r="BX295" s="188"/>
      <c r="BY295" s="188"/>
      <c r="BZ295" s="188"/>
      <c r="CA295" s="188"/>
      <c r="CB295" s="188"/>
      <c r="CC295" s="188"/>
      <c r="CD295" s="188"/>
      <c r="CE295" s="188"/>
      <c r="CF295" s="188"/>
      <c r="CG295" s="188"/>
      <c r="CH295" s="188"/>
      <c r="CI295" s="188"/>
      <c r="CJ295" s="188"/>
      <c r="CK295" s="188"/>
      <c r="CL295" s="188"/>
      <c r="CM295" s="188"/>
      <c r="CN295" s="188"/>
      <c r="CO295" s="188"/>
      <c r="CP295" s="188"/>
      <c r="CQ295" s="188"/>
      <c r="CR295" s="188"/>
      <c r="CS295" s="188"/>
      <c r="CT295" s="188"/>
      <c r="CU295" s="188"/>
      <c r="CV295" s="188"/>
      <c r="CW295" s="188"/>
      <c r="CX295" s="188"/>
      <c r="CY295" s="183" t="s">
        <v>2027</v>
      </c>
      <c r="CZ295" s="188"/>
      <c r="DA295" s="188"/>
      <c r="DB295" s="188"/>
      <c r="DC295" s="188"/>
      <c r="DD295" s="188"/>
      <c r="DE295" s="188"/>
      <c r="DF295" s="188"/>
      <c r="DG295" s="188"/>
      <c r="DH295" s="188"/>
      <c r="DI295" s="188"/>
      <c r="DJ295" s="188"/>
      <c r="DK295" s="188"/>
      <c r="DL295" s="180"/>
    </row>
    <row r="296" spans="44:116" ht="15" hidden="1" customHeight="1">
      <c r="AR296" s="177" t="str">
        <f t="shared" si="10"/>
        <v/>
      </c>
      <c r="AS296" s="177" t="str">
        <f t="shared" si="11"/>
        <v/>
      </c>
      <c r="AT296" s="6"/>
      <c r="AU296" s="6"/>
      <c r="AV296" s="177">
        <v>293</v>
      </c>
      <c r="AW296" s="188"/>
      <c r="AX296" s="188"/>
      <c r="AY296" s="188"/>
      <c r="AZ296" s="188"/>
      <c r="BA296" s="188"/>
      <c r="BB296" s="188"/>
      <c r="BC296" s="188"/>
      <c r="BD296" s="188"/>
      <c r="BE296" s="188"/>
      <c r="BF296" s="188"/>
      <c r="BG296" s="188"/>
      <c r="BH296" s="188"/>
      <c r="BI296" s="188"/>
      <c r="BJ296" s="188"/>
      <c r="BK296" s="188"/>
      <c r="BL296" s="188"/>
      <c r="BM296" s="188"/>
      <c r="BN296" s="188"/>
      <c r="BO296" s="188"/>
      <c r="BP296" t="s">
        <v>4404</v>
      </c>
      <c r="BQ296" s="188"/>
      <c r="BR296" s="188"/>
      <c r="BS296" s="188"/>
      <c r="BT296" s="188"/>
      <c r="BU296" s="188"/>
      <c r="BV296" s="188"/>
      <c r="BW296" s="188"/>
      <c r="BX296" s="188"/>
      <c r="BY296" s="188"/>
      <c r="BZ296" s="188"/>
      <c r="CA296" s="188"/>
      <c r="CB296" s="188"/>
      <c r="CC296" s="188"/>
      <c r="CD296" s="188"/>
      <c r="CE296" s="188"/>
      <c r="CF296" s="188"/>
      <c r="CG296" s="188"/>
      <c r="CH296" s="188"/>
      <c r="CI296" s="188"/>
      <c r="CJ296" s="188"/>
      <c r="CK296" s="188"/>
      <c r="CL296" s="188"/>
      <c r="CM296" s="188"/>
      <c r="CN296" s="188"/>
      <c r="CO296" s="188"/>
      <c r="CP296" s="188"/>
      <c r="CQ296" s="188"/>
      <c r="CR296" s="188"/>
      <c r="CS296" s="188"/>
      <c r="CT296" s="188"/>
      <c r="CU296" s="188"/>
      <c r="CV296" s="188"/>
      <c r="CW296" s="188"/>
      <c r="CX296" s="188"/>
      <c r="CY296" s="183" t="s">
        <v>2028</v>
      </c>
      <c r="CZ296" s="188"/>
      <c r="DA296" s="188"/>
      <c r="DB296" s="188"/>
      <c r="DC296" s="188"/>
      <c r="DD296" s="188"/>
      <c r="DE296" s="188"/>
      <c r="DF296" s="188"/>
      <c r="DG296" s="188"/>
      <c r="DH296" s="188"/>
      <c r="DI296" s="188"/>
      <c r="DJ296" s="188"/>
      <c r="DK296" s="188"/>
      <c r="DL296" s="180"/>
    </row>
    <row r="297" spans="44:116" ht="15" hidden="1" customHeight="1">
      <c r="AR297" s="177" t="str">
        <f t="shared" si="10"/>
        <v/>
      </c>
      <c r="AS297" s="177" t="str">
        <f t="shared" si="11"/>
        <v/>
      </c>
      <c r="AT297" s="6"/>
      <c r="AU297" s="6"/>
      <c r="AV297" s="177">
        <v>294</v>
      </c>
      <c r="AW297" s="188"/>
      <c r="AX297" s="188"/>
      <c r="AY297" s="188"/>
      <c r="AZ297" s="188"/>
      <c r="BA297" s="188"/>
      <c r="BB297" s="188"/>
      <c r="BC297" s="188"/>
      <c r="BD297" s="188"/>
      <c r="BE297" s="188"/>
      <c r="BF297" s="188"/>
      <c r="BG297" s="188"/>
      <c r="BH297" s="188"/>
      <c r="BI297" s="188"/>
      <c r="BJ297" s="188"/>
      <c r="BK297" s="188"/>
      <c r="BL297" s="188"/>
      <c r="BM297" s="188"/>
      <c r="BN297" s="188"/>
      <c r="BO297" s="188"/>
      <c r="BP297" t="s">
        <v>4405</v>
      </c>
      <c r="BQ297" s="188"/>
      <c r="BR297" s="188"/>
      <c r="BS297" s="188"/>
      <c r="BT297" s="188"/>
      <c r="BU297" s="188"/>
      <c r="BV297" s="188"/>
      <c r="BW297" s="188"/>
      <c r="BX297" s="188"/>
      <c r="BY297" s="188"/>
      <c r="BZ297" s="188"/>
      <c r="CA297" s="188"/>
      <c r="CB297" s="188"/>
      <c r="CC297" s="188"/>
      <c r="CD297" s="188"/>
      <c r="CE297" s="188"/>
      <c r="CF297" s="188"/>
      <c r="CG297" s="188"/>
      <c r="CH297" s="188"/>
      <c r="CI297" s="188"/>
      <c r="CJ297" s="188"/>
      <c r="CK297" s="188"/>
      <c r="CL297" s="188"/>
      <c r="CM297" s="188"/>
      <c r="CN297" s="188"/>
      <c r="CO297" s="188"/>
      <c r="CP297" s="188"/>
      <c r="CQ297" s="188"/>
      <c r="CR297" s="188"/>
      <c r="CS297" s="188"/>
      <c r="CT297" s="188"/>
      <c r="CU297" s="188"/>
      <c r="CV297" s="188"/>
      <c r="CW297" s="188"/>
      <c r="CX297" s="188"/>
      <c r="CY297" s="183" t="s">
        <v>2029</v>
      </c>
      <c r="CZ297" s="188"/>
      <c r="DA297" s="188"/>
      <c r="DB297" s="188"/>
      <c r="DC297" s="188"/>
      <c r="DD297" s="188"/>
      <c r="DE297" s="188"/>
      <c r="DF297" s="188"/>
      <c r="DG297" s="188"/>
      <c r="DH297" s="188"/>
      <c r="DI297" s="188"/>
      <c r="DJ297" s="188"/>
      <c r="DK297" s="188"/>
      <c r="DL297" s="180"/>
    </row>
    <row r="298" spans="44:116" ht="15" hidden="1" customHeight="1">
      <c r="AR298" s="177" t="str">
        <f t="shared" si="10"/>
        <v/>
      </c>
      <c r="AS298" s="177" t="str">
        <f t="shared" si="11"/>
        <v/>
      </c>
      <c r="AT298" s="6"/>
      <c r="AU298" s="6"/>
      <c r="AV298" s="177">
        <v>295</v>
      </c>
      <c r="AW298" s="188"/>
      <c r="AX298" s="188"/>
      <c r="AY298" s="188"/>
      <c r="AZ298" s="188"/>
      <c r="BA298" s="188"/>
      <c r="BB298" s="188"/>
      <c r="BC298" s="188"/>
      <c r="BD298" s="188"/>
      <c r="BE298" s="188"/>
      <c r="BF298" s="188"/>
      <c r="BG298" s="188"/>
      <c r="BH298" s="188"/>
      <c r="BI298" s="188"/>
      <c r="BJ298" s="188"/>
      <c r="BK298" s="188"/>
      <c r="BL298" s="188"/>
      <c r="BM298" s="188"/>
      <c r="BN298" s="188"/>
      <c r="BO298" s="188"/>
      <c r="BP298" t="s">
        <v>4406</v>
      </c>
      <c r="BQ298" s="188"/>
      <c r="BR298" s="188"/>
      <c r="BS298" s="188"/>
      <c r="BT298" s="188"/>
      <c r="BU298" s="188"/>
      <c r="BV298" s="188"/>
      <c r="BW298" s="188"/>
      <c r="BX298" s="188"/>
      <c r="BY298" s="188"/>
      <c r="BZ298" s="188"/>
      <c r="CA298" s="188"/>
      <c r="CB298" s="188"/>
      <c r="CC298" s="188"/>
      <c r="CD298" s="188"/>
      <c r="CE298" s="188"/>
      <c r="CF298" s="188"/>
      <c r="CG298" s="188"/>
      <c r="CH298" s="188"/>
      <c r="CI298" s="188"/>
      <c r="CJ298" s="188"/>
      <c r="CK298" s="188"/>
      <c r="CL298" s="188"/>
      <c r="CM298" s="188"/>
      <c r="CN298" s="188"/>
      <c r="CO298" s="188"/>
      <c r="CP298" s="188"/>
      <c r="CQ298" s="188"/>
      <c r="CR298" s="188"/>
      <c r="CS298" s="188"/>
      <c r="CT298" s="188"/>
      <c r="CU298" s="188"/>
      <c r="CV298" s="188"/>
      <c r="CW298" s="188"/>
      <c r="CX298" s="188"/>
      <c r="CY298" s="183" t="s">
        <v>2030</v>
      </c>
      <c r="CZ298" s="188"/>
      <c r="DA298" s="188"/>
      <c r="DB298" s="188"/>
      <c r="DC298" s="188"/>
      <c r="DD298" s="188"/>
      <c r="DE298" s="188"/>
      <c r="DF298" s="188"/>
      <c r="DG298" s="188"/>
      <c r="DH298" s="188"/>
      <c r="DI298" s="188"/>
      <c r="DJ298" s="188"/>
      <c r="DK298" s="188"/>
      <c r="DL298" s="180"/>
    </row>
    <row r="299" spans="44:116" ht="15" hidden="1" customHeight="1">
      <c r="AR299" s="177" t="str">
        <f t="shared" si="10"/>
        <v/>
      </c>
      <c r="AS299" s="177" t="str">
        <f t="shared" si="11"/>
        <v/>
      </c>
      <c r="AT299" s="6"/>
      <c r="AU299" s="6"/>
      <c r="AV299" s="177">
        <v>296</v>
      </c>
      <c r="AW299" s="188"/>
      <c r="AX299" s="188"/>
      <c r="AY299" s="188"/>
      <c r="AZ299" s="188"/>
      <c r="BA299" s="188"/>
      <c r="BB299" s="188"/>
      <c r="BC299" s="188"/>
      <c r="BD299" s="188"/>
      <c r="BE299" s="188"/>
      <c r="BF299" s="188"/>
      <c r="BG299" s="188"/>
      <c r="BH299" s="188"/>
      <c r="BI299" s="188"/>
      <c r="BJ299" s="188"/>
      <c r="BK299" s="188"/>
      <c r="BL299" s="188"/>
      <c r="BM299" s="188"/>
      <c r="BN299" s="188"/>
      <c r="BO299" s="188"/>
      <c r="BP299" t="s">
        <v>4407</v>
      </c>
      <c r="BQ299" s="188"/>
      <c r="BR299" s="188"/>
      <c r="BS299" s="188"/>
      <c r="BT299" s="188"/>
      <c r="BU299" s="188"/>
      <c r="BV299" s="188"/>
      <c r="BW299" s="188"/>
      <c r="BX299" s="188"/>
      <c r="BY299" s="188"/>
      <c r="BZ299" s="188"/>
      <c r="CA299" s="188"/>
      <c r="CB299" s="188"/>
      <c r="CC299" s="188"/>
      <c r="CD299" s="188"/>
      <c r="CE299" s="188"/>
      <c r="CF299" s="188"/>
      <c r="CG299" s="188"/>
      <c r="CH299" s="188"/>
      <c r="CI299" s="188"/>
      <c r="CJ299" s="188"/>
      <c r="CK299" s="188"/>
      <c r="CL299" s="188"/>
      <c r="CM299" s="188"/>
      <c r="CN299" s="188"/>
      <c r="CO299" s="188"/>
      <c r="CP299" s="188"/>
      <c r="CQ299" s="188"/>
      <c r="CR299" s="188"/>
      <c r="CS299" s="188"/>
      <c r="CT299" s="188"/>
      <c r="CU299" s="188"/>
      <c r="CV299" s="188"/>
      <c r="CW299" s="188"/>
      <c r="CX299" s="188"/>
      <c r="CY299" s="183" t="s">
        <v>2031</v>
      </c>
      <c r="CZ299" s="188"/>
      <c r="DA299" s="188"/>
      <c r="DB299" s="188"/>
      <c r="DC299" s="188"/>
      <c r="DD299" s="188"/>
      <c r="DE299" s="188"/>
      <c r="DF299" s="188"/>
      <c r="DG299" s="188"/>
      <c r="DH299" s="188"/>
      <c r="DI299" s="188"/>
      <c r="DJ299" s="188"/>
      <c r="DK299" s="188"/>
      <c r="DL299" s="180"/>
    </row>
    <row r="300" spans="44:116" ht="15" hidden="1" customHeight="1">
      <c r="AR300" s="177" t="str">
        <f t="shared" si="10"/>
        <v/>
      </c>
      <c r="AS300" s="177" t="str">
        <f t="shared" si="11"/>
        <v/>
      </c>
      <c r="AT300" s="6"/>
      <c r="AU300" s="6"/>
      <c r="AV300" s="177">
        <v>297</v>
      </c>
      <c r="AW300" s="188"/>
      <c r="AX300" s="188"/>
      <c r="AY300" s="188"/>
      <c r="AZ300" s="188"/>
      <c r="BA300" s="188"/>
      <c r="BB300" s="188"/>
      <c r="BC300" s="188"/>
      <c r="BD300" s="188"/>
      <c r="BE300" s="188"/>
      <c r="BF300" s="188"/>
      <c r="BG300" s="188"/>
      <c r="BH300" s="188"/>
      <c r="BI300" s="188"/>
      <c r="BJ300" s="188"/>
      <c r="BK300" s="188"/>
      <c r="BL300" s="188"/>
      <c r="BM300" s="188"/>
      <c r="BN300" s="188"/>
      <c r="BO300" s="188"/>
      <c r="BP300" t="s">
        <v>4408</v>
      </c>
      <c r="BQ300" s="188"/>
      <c r="BR300" s="188"/>
      <c r="BS300" s="188"/>
      <c r="BT300" s="188"/>
      <c r="BU300" s="188"/>
      <c r="BV300" s="188"/>
      <c r="BW300" s="188"/>
      <c r="BX300" s="188"/>
      <c r="BY300" s="188"/>
      <c r="BZ300" s="188"/>
      <c r="CA300" s="188"/>
      <c r="CB300" s="188"/>
      <c r="CC300" s="188"/>
      <c r="CD300" s="188"/>
      <c r="CE300" s="188"/>
      <c r="CF300" s="188"/>
      <c r="CG300" s="188"/>
      <c r="CH300" s="188"/>
      <c r="CI300" s="188"/>
      <c r="CJ300" s="188"/>
      <c r="CK300" s="188"/>
      <c r="CL300" s="188"/>
      <c r="CM300" s="188"/>
      <c r="CN300" s="188"/>
      <c r="CO300" s="188"/>
      <c r="CP300" s="188"/>
      <c r="CQ300" s="188"/>
      <c r="CR300" s="188"/>
      <c r="CS300" s="188"/>
      <c r="CT300" s="188"/>
      <c r="CU300" s="188"/>
      <c r="CV300" s="188"/>
      <c r="CW300" s="188"/>
      <c r="CX300" s="188"/>
      <c r="CY300" s="183" t="s">
        <v>2032</v>
      </c>
      <c r="CZ300" s="188"/>
      <c r="DA300" s="188"/>
      <c r="DB300" s="188"/>
      <c r="DC300" s="188"/>
      <c r="DD300" s="188"/>
      <c r="DE300" s="188"/>
      <c r="DF300" s="188"/>
      <c r="DG300" s="188"/>
      <c r="DH300" s="188"/>
      <c r="DI300" s="188"/>
      <c r="DJ300" s="188"/>
      <c r="DK300" s="188"/>
      <c r="DL300" s="180"/>
    </row>
    <row r="301" spans="44:116" ht="15" hidden="1" customHeight="1">
      <c r="AR301" s="177" t="str">
        <f t="shared" si="10"/>
        <v/>
      </c>
      <c r="AS301" s="177" t="str">
        <f t="shared" si="11"/>
        <v/>
      </c>
      <c r="AT301" s="6"/>
      <c r="AU301" s="6"/>
      <c r="AV301" s="177">
        <v>298</v>
      </c>
      <c r="AW301" s="188"/>
      <c r="AX301" s="188"/>
      <c r="AY301" s="188"/>
      <c r="AZ301" s="188"/>
      <c r="BA301" s="188"/>
      <c r="BB301" s="188"/>
      <c r="BC301" s="188"/>
      <c r="BD301" s="188"/>
      <c r="BE301" s="188"/>
      <c r="BF301" s="188"/>
      <c r="BG301" s="188"/>
      <c r="BH301" s="188"/>
      <c r="BI301" s="188"/>
      <c r="BJ301" s="188"/>
      <c r="BK301" s="188"/>
      <c r="BL301" s="188"/>
      <c r="BM301" s="188"/>
      <c r="BN301" s="188"/>
      <c r="BO301" s="188"/>
      <c r="BP301" t="s">
        <v>4409</v>
      </c>
      <c r="BQ301" s="188"/>
      <c r="BR301" s="188"/>
      <c r="BS301" s="188"/>
      <c r="BT301" s="188"/>
      <c r="BU301" s="188"/>
      <c r="BV301" s="188"/>
      <c r="BW301" s="188"/>
      <c r="BX301" s="188"/>
      <c r="BY301" s="188"/>
      <c r="BZ301" s="188"/>
      <c r="CA301" s="188"/>
      <c r="CB301" s="188"/>
      <c r="CC301" s="188"/>
      <c r="CD301" s="188"/>
      <c r="CE301" s="188"/>
      <c r="CF301" s="188"/>
      <c r="CG301" s="188"/>
      <c r="CH301" s="188"/>
      <c r="CI301" s="188"/>
      <c r="CJ301" s="188"/>
      <c r="CK301" s="188"/>
      <c r="CL301" s="188"/>
      <c r="CM301" s="188"/>
      <c r="CN301" s="188"/>
      <c r="CO301" s="188"/>
      <c r="CP301" s="188"/>
      <c r="CQ301" s="188"/>
      <c r="CR301" s="188"/>
      <c r="CS301" s="188"/>
      <c r="CT301" s="188"/>
      <c r="CU301" s="188"/>
      <c r="CV301" s="188"/>
      <c r="CW301" s="188"/>
      <c r="CX301" s="188"/>
      <c r="CY301" s="183" t="s">
        <v>2033</v>
      </c>
      <c r="CZ301" s="188"/>
      <c r="DA301" s="188"/>
      <c r="DB301" s="188"/>
      <c r="DC301" s="188"/>
      <c r="DD301" s="188"/>
      <c r="DE301" s="188"/>
      <c r="DF301" s="188"/>
      <c r="DG301" s="188"/>
      <c r="DH301" s="188"/>
      <c r="DI301" s="188"/>
      <c r="DJ301" s="188"/>
      <c r="DK301" s="188"/>
      <c r="DL301" s="180"/>
    </row>
    <row r="302" spans="44:116" ht="15" hidden="1" customHeight="1">
      <c r="AR302" s="177" t="str">
        <f t="shared" si="10"/>
        <v/>
      </c>
      <c r="AS302" s="177" t="str">
        <f t="shared" si="11"/>
        <v/>
      </c>
      <c r="AT302" s="6"/>
      <c r="AU302" s="6"/>
      <c r="AV302" s="177">
        <v>299</v>
      </c>
      <c r="AW302" s="188"/>
      <c r="AX302" s="188"/>
      <c r="AY302" s="188"/>
      <c r="AZ302" s="188"/>
      <c r="BA302" s="188"/>
      <c r="BB302" s="188"/>
      <c r="BC302" s="188"/>
      <c r="BD302" s="188"/>
      <c r="BE302" s="188"/>
      <c r="BF302" s="188"/>
      <c r="BG302" s="188"/>
      <c r="BH302" s="188"/>
      <c r="BI302" s="188"/>
      <c r="BJ302" s="188"/>
      <c r="BK302" s="188"/>
      <c r="BL302" s="188"/>
      <c r="BM302" s="188"/>
      <c r="BN302" s="188"/>
      <c r="BO302" s="188"/>
      <c r="BP302" t="s">
        <v>4410</v>
      </c>
      <c r="BQ302" s="188"/>
      <c r="BR302" s="188"/>
      <c r="BS302" s="188"/>
      <c r="BT302" s="188"/>
      <c r="BU302" s="188"/>
      <c r="BV302" s="188"/>
      <c r="BW302" s="188"/>
      <c r="BX302" s="188"/>
      <c r="BY302" s="188"/>
      <c r="BZ302" s="188"/>
      <c r="CA302" s="188"/>
      <c r="CB302" s="188"/>
      <c r="CC302" s="188"/>
      <c r="CD302" s="188"/>
      <c r="CE302" s="188"/>
      <c r="CF302" s="188"/>
      <c r="CG302" s="188"/>
      <c r="CH302" s="188"/>
      <c r="CI302" s="188"/>
      <c r="CJ302" s="188"/>
      <c r="CK302" s="188"/>
      <c r="CL302" s="188"/>
      <c r="CM302" s="188"/>
      <c r="CN302" s="188"/>
      <c r="CO302" s="188"/>
      <c r="CP302" s="188"/>
      <c r="CQ302" s="188"/>
      <c r="CR302" s="188"/>
      <c r="CS302" s="188"/>
      <c r="CT302" s="188"/>
      <c r="CU302" s="188"/>
      <c r="CV302" s="188"/>
      <c r="CW302" s="188"/>
      <c r="CX302" s="188"/>
      <c r="CY302" s="183" t="s">
        <v>2034</v>
      </c>
      <c r="CZ302" s="188"/>
      <c r="DA302" s="188"/>
      <c r="DB302" s="188"/>
      <c r="DC302" s="188"/>
      <c r="DD302" s="188"/>
      <c r="DE302" s="188"/>
      <c r="DF302" s="188"/>
      <c r="DG302" s="188"/>
      <c r="DH302" s="188"/>
      <c r="DI302" s="188"/>
      <c r="DJ302" s="188"/>
      <c r="DK302" s="188"/>
      <c r="DL302" s="180"/>
    </row>
    <row r="303" spans="44:116" ht="15" hidden="1" customHeight="1">
      <c r="AR303" s="177" t="str">
        <f t="shared" si="10"/>
        <v/>
      </c>
      <c r="AS303" s="177" t="str">
        <f t="shared" si="11"/>
        <v/>
      </c>
      <c r="AT303" s="6"/>
      <c r="AU303" s="6"/>
      <c r="AV303" s="177">
        <v>300</v>
      </c>
      <c r="AW303" s="188"/>
      <c r="AX303" s="188"/>
      <c r="AY303" s="188"/>
      <c r="AZ303" s="188"/>
      <c r="BA303" s="188"/>
      <c r="BB303" s="188"/>
      <c r="BC303" s="188"/>
      <c r="BD303" s="188"/>
      <c r="BE303" s="188"/>
      <c r="BF303" s="188"/>
      <c r="BG303" s="188"/>
      <c r="BH303" s="188"/>
      <c r="BI303" s="188"/>
      <c r="BJ303" s="188"/>
      <c r="BK303" s="188"/>
      <c r="BL303" s="188"/>
      <c r="BM303" s="188"/>
      <c r="BN303" s="188"/>
      <c r="BO303" s="188"/>
      <c r="BP303" t="s">
        <v>4411</v>
      </c>
      <c r="BQ303" s="188"/>
      <c r="BR303" s="188"/>
      <c r="BS303" s="188"/>
      <c r="BT303" s="188"/>
      <c r="BU303" s="188"/>
      <c r="BV303" s="188"/>
      <c r="BW303" s="188"/>
      <c r="BX303" s="188"/>
      <c r="BY303" s="188"/>
      <c r="BZ303" s="188"/>
      <c r="CA303" s="188"/>
      <c r="CB303" s="188"/>
      <c r="CC303" s="188"/>
      <c r="CD303" s="188"/>
      <c r="CE303" s="188"/>
      <c r="CF303" s="188"/>
      <c r="CG303" s="188"/>
      <c r="CH303" s="188"/>
      <c r="CI303" s="188"/>
      <c r="CJ303" s="188"/>
      <c r="CK303" s="188"/>
      <c r="CL303" s="188"/>
      <c r="CM303" s="188"/>
      <c r="CN303" s="188"/>
      <c r="CO303" s="188"/>
      <c r="CP303" s="188"/>
      <c r="CQ303" s="188"/>
      <c r="CR303" s="188"/>
      <c r="CS303" s="188"/>
      <c r="CT303" s="188"/>
      <c r="CU303" s="188"/>
      <c r="CV303" s="188"/>
      <c r="CW303" s="188"/>
      <c r="CX303" s="188"/>
      <c r="CY303" s="183" t="s">
        <v>2035</v>
      </c>
      <c r="CZ303" s="188"/>
      <c r="DA303" s="188"/>
      <c r="DB303" s="188"/>
      <c r="DC303" s="188"/>
      <c r="DD303" s="188"/>
      <c r="DE303" s="188"/>
      <c r="DF303" s="188"/>
      <c r="DG303" s="188"/>
      <c r="DH303" s="188"/>
      <c r="DI303" s="188"/>
      <c r="DJ303" s="188"/>
      <c r="DK303" s="188"/>
      <c r="DL303" s="180"/>
    </row>
    <row r="304" spans="44:116" ht="15" hidden="1" customHeight="1">
      <c r="AR304" s="177" t="str">
        <f t="shared" si="10"/>
        <v/>
      </c>
      <c r="AS304" s="177" t="str">
        <f t="shared" si="11"/>
        <v/>
      </c>
      <c r="AT304" s="6"/>
      <c r="AU304" s="6"/>
      <c r="AV304" s="177">
        <v>301</v>
      </c>
      <c r="AW304" s="188"/>
      <c r="AX304" s="188"/>
      <c r="AY304" s="188"/>
      <c r="AZ304" s="188"/>
      <c r="BA304" s="188"/>
      <c r="BB304" s="188"/>
      <c r="BC304" s="188"/>
      <c r="BD304" s="188"/>
      <c r="BE304" s="188"/>
      <c r="BF304" s="188"/>
      <c r="BG304" s="188"/>
      <c r="BH304" s="188"/>
      <c r="BI304" s="188"/>
      <c r="BJ304" s="188"/>
      <c r="BK304" s="188"/>
      <c r="BL304" s="188"/>
      <c r="BM304" s="188"/>
      <c r="BN304" s="188"/>
      <c r="BO304" s="188"/>
      <c r="BP304" t="s">
        <v>4412</v>
      </c>
      <c r="BQ304" s="188"/>
      <c r="BR304" s="188"/>
      <c r="BS304" s="188"/>
      <c r="BT304" s="188"/>
      <c r="BU304" s="188"/>
      <c r="BV304" s="188"/>
      <c r="BW304" s="188"/>
      <c r="BX304" s="188"/>
      <c r="BY304" s="188"/>
      <c r="BZ304" s="188"/>
      <c r="CA304" s="188"/>
      <c r="CB304" s="188"/>
      <c r="CC304" s="188"/>
      <c r="CD304" s="188"/>
      <c r="CE304" s="188"/>
      <c r="CF304" s="188"/>
      <c r="CG304" s="188"/>
      <c r="CH304" s="188"/>
      <c r="CI304" s="188"/>
      <c r="CJ304" s="188"/>
      <c r="CK304" s="188"/>
      <c r="CL304" s="188"/>
      <c r="CM304" s="188"/>
      <c r="CN304" s="188"/>
      <c r="CO304" s="188"/>
      <c r="CP304" s="188"/>
      <c r="CQ304" s="188"/>
      <c r="CR304" s="188"/>
      <c r="CS304" s="188"/>
      <c r="CT304" s="188"/>
      <c r="CU304" s="188"/>
      <c r="CV304" s="188"/>
      <c r="CW304" s="188"/>
      <c r="CX304" s="188"/>
      <c r="CY304" s="183" t="s">
        <v>2036</v>
      </c>
      <c r="CZ304" s="188"/>
      <c r="DA304" s="188"/>
      <c r="DB304" s="188"/>
      <c r="DC304" s="188"/>
      <c r="DD304" s="188"/>
      <c r="DE304" s="188"/>
      <c r="DF304" s="188"/>
      <c r="DG304" s="188"/>
      <c r="DH304" s="188"/>
      <c r="DI304" s="188"/>
      <c r="DJ304" s="188"/>
      <c r="DK304" s="188"/>
      <c r="DL304" s="180"/>
    </row>
    <row r="305" spans="44:116" ht="15" hidden="1" customHeight="1">
      <c r="AR305" s="177" t="str">
        <f t="shared" si="10"/>
        <v/>
      </c>
      <c r="AS305" s="177" t="str">
        <f t="shared" si="11"/>
        <v/>
      </c>
      <c r="AT305" s="6"/>
      <c r="AU305" s="6"/>
      <c r="AV305" s="177">
        <v>302</v>
      </c>
      <c r="AW305" s="188"/>
      <c r="AX305" s="188"/>
      <c r="AY305" s="188"/>
      <c r="AZ305" s="188"/>
      <c r="BA305" s="188"/>
      <c r="BB305" s="188"/>
      <c r="BC305" s="188"/>
      <c r="BD305" s="188"/>
      <c r="BE305" s="188"/>
      <c r="BF305" s="188"/>
      <c r="BG305" s="188"/>
      <c r="BH305" s="188"/>
      <c r="BI305" s="188"/>
      <c r="BJ305" s="188"/>
      <c r="BK305" s="188"/>
      <c r="BL305" s="188"/>
      <c r="BM305" s="188"/>
      <c r="BN305" s="188"/>
      <c r="BO305" s="188"/>
      <c r="BP305" t="s">
        <v>4413</v>
      </c>
      <c r="BQ305" s="188"/>
      <c r="BR305" s="188"/>
      <c r="BS305" s="188"/>
      <c r="BT305" s="188"/>
      <c r="BU305" s="188"/>
      <c r="BV305" s="188"/>
      <c r="BW305" s="188"/>
      <c r="BX305" s="188"/>
      <c r="BY305" s="188"/>
      <c r="BZ305" s="188"/>
      <c r="CA305" s="188"/>
      <c r="CB305" s="188"/>
      <c r="CC305" s="188"/>
      <c r="CD305" s="188"/>
      <c r="CE305" s="188"/>
      <c r="CF305" s="188"/>
      <c r="CG305" s="188"/>
      <c r="CH305" s="188"/>
      <c r="CI305" s="188"/>
      <c r="CJ305" s="188"/>
      <c r="CK305" s="188"/>
      <c r="CL305" s="188"/>
      <c r="CM305" s="188"/>
      <c r="CN305" s="188"/>
      <c r="CO305" s="188"/>
      <c r="CP305" s="188"/>
      <c r="CQ305" s="188"/>
      <c r="CR305" s="188"/>
      <c r="CS305" s="188"/>
      <c r="CT305" s="188"/>
      <c r="CU305" s="188"/>
      <c r="CV305" s="188"/>
      <c r="CW305" s="188"/>
      <c r="CX305" s="188"/>
      <c r="CY305" s="183" t="s">
        <v>2037</v>
      </c>
      <c r="CZ305" s="188"/>
      <c r="DA305" s="188"/>
      <c r="DB305" s="188"/>
      <c r="DC305" s="188"/>
      <c r="DD305" s="188"/>
      <c r="DE305" s="188"/>
      <c r="DF305" s="188"/>
      <c r="DG305" s="188"/>
      <c r="DH305" s="188"/>
      <c r="DI305" s="188"/>
      <c r="DJ305" s="188"/>
      <c r="DK305" s="188"/>
      <c r="DL305" s="180"/>
    </row>
    <row r="306" spans="44:116" ht="15" hidden="1" customHeight="1">
      <c r="AR306" s="177" t="str">
        <f t="shared" si="10"/>
        <v/>
      </c>
      <c r="AS306" s="177" t="str">
        <f t="shared" si="11"/>
        <v/>
      </c>
      <c r="AT306" s="6"/>
      <c r="AU306" s="6"/>
      <c r="AV306" s="177">
        <v>303</v>
      </c>
      <c r="AW306" s="188"/>
      <c r="AX306" s="188"/>
      <c r="AY306" s="188"/>
      <c r="AZ306" s="188"/>
      <c r="BA306" s="188"/>
      <c r="BB306" s="188"/>
      <c r="BC306" s="188"/>
      <c r="BD306" s="188"/>
      <c r="BE306" s="188"/>
      <c r="BF306" s="188"/>
      <c r="BG306" s="188"/>
      <c r="BH306" s="188"/>
      <c r="BI306" s="188"/>
      <c r="BJ306" s="188"/>
      <c r="BK306" s="188"/>
      <c r="BL306" s="188"/>
      <c r="BM306" s="188"/>
      <c r="BN306" s="188"/>
      <c r="BO306" s="188"/>
      <c r="BP306" t="s">
        <v>4414</v>
      </c>
      <c r="BQ306" s="188"/>
      <c r="BR306" s="188"/>
      <c r="BS306" s="188"/>
      <c r="BT306" s="188"/>
      <c r="BU306" s="188"/>
      <c r="BV306" s="188"/>
      <c r="BW306" s="188"/>
      <c r="BX306" s="188"/>
      <c r="BY306" s="188"/>
      <c r="BZ306" s="188"/>
      <c r="CA306" s="188"/>
      <c r="CB306" s="188"/>
      <c r="CC306" s="188"/>
      <c r="CD306" s="188"/>
      <c r="CE306" s="188"/>
      <c r="CF306" s="188"/>
      <c r="CG306" s="188"/>
      <c r="CH306" s="188"/>
      <c r="CI306" s="188"/>
      <c r="CJ306" s="188"/>
      <c r="CK306" s="188"/>
      <c r="CL306" s="188"/>
      <c r="CM306" s="188"/>
      <c r="CN306" s="188"/>
      <c r="CO306" s="188"/>
      <c r="CP306" s="188"/>
      <c r="CQ306" s="188"/>
      <c r="CR306" s="188"/>
      <c r="CS306" s="188"/>
      <c r="CT306" s="188"/>
      <c r="CU306" s="188"/>
      <c r="CV306" s="188"/>
      <c r="CW306" s="188"/>
      <c r="CX306" s="188"/>
      <c r="CY306" s="183" t="s">
        <v>2038</v>
      </c>
      <c r="CZ306" s="188"/>
      <c r="DA306" s="188"/>
      <c r="DB306" s="188"/>
      <c r="DC306" s="188"/>
      <c r="DD306" s="188"/>
      <c r="DE306" s="188"/>
      <c r="DF306" s="188"/>
      <c r="DG306" s="188"/>
      <c r="DH306" s="188"/>
      <c r="DI306" s="188"/>
      <c r="DJ306" s="188"/>
      <c r="DK306" s="188"/>
      <c r="DL306" s="180"/>
    </row>
    <row r="307" spans="44:116" ht="15" hidden="1" customHeight="1">
      <c r="AR307" s="177" t="str">
        <f t="shared" si="10"/>
        <v/>
      </c>
      <c r="AS307" s="177" t="str">
        <f t="shared" si="11"/>
        <v/>
      </c>
      <c r="AT307" s="6"/>
      <c r="AU307" s="6"/>
      <c r="AV307" s="177">
        <v>304</v>
      </c>
      <c r="AW307" s="188"/>
      <c r="AX307" s="188"/>
      <c r="AY307" s="188"/>
      <c r="AZ307" s="188"/>
      <c r="BA307" s="188"/>
      <c r="BB307" s="188"/>
      <c r="BC307" s="188"/>
      <c r="BD307" s="188"/>
      <c r="BE307" s="188"/>
      <c r="BF307" s="188"/>
      <c r="BG307" s="188"/>
      <c r="BH307" s="188"/>
      <c r="BI307" s="188"/>
      <c r="BJ307" s="188"/>
      <c r="BK307" s="188"/>
      <c r="BL307" s="188"/>
      <c r="BM307" s="188"/>
      <c r="BN307" s="188"/>
      <c r="BO307" s="188"/>
      <c r="BP307" t="s">
        <v>4415</v>
      </c>
      <c r="BQ307" s="188"/>
      <c r="BR307" s="188"/>
      <c r="BS307" s="188"/>
      <c r="BT307" s="188"/>
      <c r="BU307" s="188"/>
      <c r="BV307" s="188"/>
      <c r="BW307" s="188"/>
      <c r="BX307" s="188"/>
      <c r="BY307" s="188"/>
      <c r="BZ307" s="188"/>
      <c r="CA307" s="188"/>
      <c r="CB307" s="188"/>
      <c r="CC307" s="188"/>
      <c r="CD307" s="188"/>
      <c r="CE307" s="188"/>
      <c r="CF307" s="188"/>
      <c r="CG307" s="188"/>
      <c r="CH307" s="188"/>
      <c r="CI307" s="188"/>
      <c r="CJ307" s="188"/>
      <c r="CK307" s="188"/>
      <c r="CL307" s="188"/>
      <c r="CM307" s="188"/>
      <c r="CN307" s="188"/>
      <c r="CO307" s="188"/>
      <c r="CP307" s="188"/>
      <c r="CQ307" s="188"/>
      <c r="CR307" s="188"/>
      <c r="CS307" s="188"/>
      <c r="CT307" s="188"/>
      <c r="CU307" s="188"/>
      <c r="CV307" s="188"/>
      <c r="CW307" s="188"/>
      <c r="CX307" s="188"/>
      <c r="CY307" s="183" t="s">
        <v>2039</v>
      </c>
      <c r="CZ307" s="188"/>
      <c r="DA307" s="188"/>
      <c r="DB307" s="188"/>
      <c r="DC307" s="188"/>
      <c r="DD307" s="188"/>
      <c r="DE307" s="188"/>
      <c r="DF307" s="188"/>
      <c r="DG307" s="188"/>
      <c r="DH307" s="188"/>
      <c r="DI307" s="188"/>
      <c r="DJ307" s="188"/>
      <c r="DK307" s="188"/>
      <c r="DL307" s="180"/>
    </row>
    <row r="308" spans="44:116" ht="15" hidden="1" customHeight="1">
      <c r="AR308" s="177" t="str">
        <f t="shared" si="10"/>
        <v/>
      </c>
      <c r="AS308" s="177" t="str">
        <f t="shared" si="11"/>
        <v/>
      </c>
      <c r="AT308" s="6"/>
      <c r="AU308" s="6"/>
      <c r="AV308" s="177">
        <v>305</v>
      </c>
      <c r="AW308" s="188"/>
      <c r="AX308" s="188"/>
      <c r="AY308" s="188"/>
      <c r="AZ308" s="188"/>
      <c r="BA308" s="188"/>
      <c r="BB308" s="188"/>
      <c r="BC308" s="188"/>
      <c r="BD308" s="188"/>
      <c r="BE308" s="188"/>
      <c r="BF308" s="188"/>
      <c r="BG308" s="188"/>
      <c r="BH308" s="188"/>
      <c r="BI308" s="188"/>
      <c r="BJ308" s="188"/>
      <c r="BK308" s="188"/>
      <c r="BL308" s="188"/>
      <c r="BM308" s="188"/>
      <c r="BN308" s="188"/>
      <c r="BO308" s="188"/>
      <c r="BP308" t="s">
        <v>4416</v>
      </c>
      <c r="BQ308" s="188"/>
      <c r="BR308" s="188"/>
      <c r="BS308" s="188"/>
      <c r="BT308" s="188"/>
      <c r="BU308" s="188"/>
      <c r="BV308" s="188"/>
      <c r="BW308" s="188"/>
      <c r="BX308" s="188"/>
      <c r="BY308" s="188"/>
      <c r="BZ308" s="188"/>
      <c r="CA308" s="188"/>
      <c r="CB308" s="188"/>
      <c r="CC308" s="188"/>
      <c r="CD308" s="188"/>
      <c r="CE308" s="188"/>
      <c r="CF308" s="188"/>
      <c r="CG308" s="188"/>
      <c r="CH308" s="188"/>
      <c r="CI308" s="188"/>
      <c r="CJ308" s="188"/>
      <c r="CK308" s="188"/>
      <c r="CL308" s="188"/>
      <c r="CM308" s="188"/>
      <c r="CN308" s="188"/>
      <c r="CO308" s="188"/>
      <c r="CP308" s="188"/>
      <c r="CQ308" s="188"/>
      <c r="CR308" s="188"/>
      <c r="CS308" s="188"/>
      <c r="CT308" s="188"/>
      <c r="CU308" s="188"/>
      <c r="CV308" s="188"/>
      <c r="CW308" s="188"/>
      <c r="CX308" s="188"/>
      <c r="CY308" s="183" t="s">
        <v>2040</v>
      </c>
      <c r="CZ308" s="188"/>
      <c r="DA308" s="188"/>
      <c r="DB308" s="188"/>
      <c r="DC308" s="188"/>
      <c r="DD308" s="188"/>
      <c r="DE308" s="188"/>
      <c r="DF308" s="188"/>
      <c r="DG308" s="188"/>
      <c r="DH308" s="188"/>
      <c r="DI308" s="188"/>
      <c r="DJ308" s="188"/>
      <c r="DK308" s="188"/>
      <c r="DL308" s="180"/>
    </row>
    <row r="309" spans="44:116" ht="15" hidden="1" customHeight="1">
      <c r="AR309" s="177" t="str">
        <f t="shared" si="10"/>
        <v/>
      </c>
      <c r="AS309" s="177" t="str">
        <f t="shared" si="11"/>
        <v/>
      </c>
      <c r="AT309" s="6"/>
      <c r="AU309" s="6"/>
      <c r="AV309" s="177">
        <v>306</v>
      </c>
      <c r="AW309" s="188"/>
      <c r="AX309" s="188"/>
      <c r="AY309" s="188"/>
      <c r="AZ309" s="188"/>
      <c r="BA309" s="188"/>
      <c r="BB309" s="188"/>
      <c r="BC309" s="188"/>
      <c r="BD309" s="188"/>
      <c r="BE309" s="188"/>
      <c r="BF309" s="188"/>
      <c r="BG309" s="188"/>
      <c r="BH309" s="188"/>
      <c r="BI309" s="188"/>
      <c r="BJ309" s="188"/>
      <c r="BK309" s="188"/>
      <c r="BL309" s="188"/>
      <c r="BM309" s="188"/>
      <c r="BN309" s="188"/>
      <c r="BO309" s="188"/>
      <c r="BP309" t="s">
        <v>4417</v>
      </c>
      <c r="BQ309" s="188"/>
      <c r="BR309" s="188"/>
      <c r="BS309" s="188"/>
      <c r="BT309" s="188"/>
      <c r="BU309" s="188"/>
      <c r="BV309" s="188"/>
      <c r="BW309" s="188"/>
      <c r="BX309" s="188"/>
      <c r="BY309" s="188"/>
      <c r="BZ309" s="188"/>
      <c r="CA309" s="188"/>
      <c r="CB309" s="188"/>
      <c r="CC309" s="188"/>
      <c r="CD309" s="188"/>
      <c r="CE309" s="188"/>
      <c r="CF309" s="188"/>
      <c r="CG309" s="188"/>
      <c r="CH309" s="188"/>
      <c r="CI309" s="188"/>
      <c r="CJ309" s="188"/>
      <c r="CK309" s="188"/>
      <c r="CL309" s="188"/>
      <c r="CM309" s="188"/>
      <c r="CN309" s="188"/>
      <c r="CO309" s="188"/>
      <c r="CP309" s="188"/>
      <c r="CQ309" s="188"/>
      <c r="CR309" s="188"/>
      <c r="CS309" s="188"/>
      <c r="CT309" s="188"/>
      <c r="CU309" s="188"/>
      <c r="CV309" s="188"/>
      <c r="CW309" s="188"/>
      <c r="CX309" s="188"/>
      <c r="CY309" s="183" t="s">
        <v>2041</v>
      </c>
      <c r="CZ309" s="188"/>
      <c r="DA309" s="188"/>
      <c r="DB309" s="188"/>
      <c r="DC309" s="188"/>
      <c r="DD309" s="188"/>
      <c r="DE309" s="188"/>
      <c r="DF309" s="188"/>
      <c r="DG309" s="188"/>
      <c r="DH309" s="188"/>
      <c r="DI309" s="188"/>
      <c r="DJ309" s="188"/>
      <c r="DK309" s="188"/>
      <c r="DL309" s="180"/>
    </row>
    <row r="310" spans="44:116" ht="15" hidden="1" customHeight="1">
      <c r="AR310" s="177" t="str">
        <f t="shared" si="10"/>
        <v/>
      </c>
      <c r="AS310" s="177" t="str">
        <f t="shared" si="11"/>
        <v/>
      </c>
      <c r="AT310" s="6"/>
      <c r="AU310" s="6"/>
      <c r="AV310" s="177">
        <v>307</v>
      </c>
      <c r="AW310" s="188"/>
      <c r="AX310" s="188"/>
      <c r="AY310" s="188"/>
      <c r="AZ310" s="188"/>
      <c r="BA310" s="188"/>
      <c r="BB310" s="188"/>
      <c r="BC310" s="188"/>
      <c r="BD310" s="188"/>
      <c r="BE310" s="188"/>
      <c r="BF310" s="188"/>
      <c r="BG310" s="188"/>
      <c r="BH310" s="188"/>
      <c r="BI310" s="188"/>
      <c r="BJ310" s="188"/>
      <c r="BK310" s="188"/>
      <c r="BL310" s="188"/>
      <c r="BM310" s="188"/>
      <c r="BN310" s="188"/>
      <c r="BO310" s="188"/>
      <c r="BP310" t="s">
        <v>4418</v>
      </c>
      <c r="BQ310" s="188"/>
      <c r="BR310" s="188"/>
      <c r="BS310" s="188"/>
      <c r="BT310" s="188"/>
      <c r="BU310" s="188"/>
      <c r="BV310" s="188"/>
      <c r="BW310" s="188"/>
      <c r="BX310" s="188"/>
      <c r="BY310" s="188"/>
      <c r="BZ310" s="188"/>
      <c r="CA310" s="188"/>
      <c r="CB310" s="188"/>
      <c r="CC310" s="188"/>
      <c r="CD310" s="188"/>
      <c r="CE310" s="188"/>
      <c r="CF310" s="188"/>
      <c r="CG310" s="188"/>
      <c r="CH310" s="188"/>
      <c r="CI310" s="188"/>
      <c r="CJ310" s="188"/>
      <c r="CK310" s="188"/>
      <c r="CL310" s="188"/>
      <c r="CM310" s="188"/>
      <c r="CN310" s="188"/>
      <c r="CO310" s="188"/>
      <c r="CP310" s="188"/>
      <c r="CQ310" s="188"/>
      <c r="CR310" s="188"/>
      <c r="CS310" s="188"/>
      <c r="CT310" s="188"/>
      <c r="CU310" s="188"/>
      <c r="CV310" s="188"/>
      <c r="CW310" s="188"/>
      <c r="CX310" s="188"/>
      <c r="CY310" s="183" t="s">
        <v>2042</v>
      </c>
      <c r="CZ310" s="188"/>
      <c r="DA310" s="188"/>
      <c r="DB310" s="188"/>
      <c r="DC310" s="188"/>
      <c r="DD310" s="188"/>
      <c r="DE310" s="188"/>
      <c r="DF310" s="188"/>
      <c r="DG310" s="188"/>
      <c r="DH310" s="188"/>
      <c r="DI310" s="188"/>
      <c r="DJ310" s="188"/>
      <c r="DK310" s="188"/>
      <c r="DL310" s="180"/>
    </row>
    <row r="311" spans="44:116" ht="15" hidden="1" customHeight="1">
      <c r="AR311" s="177" t="str">
        <f t="shared" si="10"/>
        <v/>
      </c>
      <c r="AS311" s="177" t="str">
        <f t="shared" si="11"/>
        <v/>
      </c>
      <c r="AT311" s="6"/>
      <c r="AU311" s="6"/>
      <c r="AV311" s="177">
        <v>308</v>
      </c>
      <c r="AW311" s="188"/>
      <c r="AX311" s="188"/>
      <c r="AY311" s="188"/>
      <c r="AZ311" s="188"/>
      <c r="BA311" s="188"/>
      <c r="BB311" s="188"/>
      <c r="BC311" s="188"/>
      <c r="BD311" s="188"/>
      <c r="BE311" s="188"/>
      <c r="BF311" s="188"/>
      <c r="BG311" s="188"/>
      <c r="BH311" s="188"/>
      <c r="BI311" s="188"/>
      <c r="BJ311" s="188"/>
      <c r="BK311" s="188"/>
      <c r="BL311" s="188"/>
      <c r="BM311" s="188"/>
      <c r="BN311" s="188"/>
      <c r="BO311" s="188"/>
      <c r="BP311" t="s">
        <v>4419</v>
      </c>
      <c r="BQ311" s="188"/>
      <c r="BR311" s="188"/>
      <c r="BS311" s="188"/>
      <c r="BT311" s="188"/>
      <c r="BU311" s="188"/>
      <c r="BV311" s="188"/>
      <c r="BW311" s="188"/>
      <c r="BX311" s="188"/>
      <c r="BY311" s="188"/>
      <c r="BZ311" s="188"/>
      <c r="CA311" s="188"/>
      <c r="CB311" s="188"/>
      <c r="CC311" s="188"/>
      <c r="CD311" s="188"/>
      <c r="CE311" s="188"/>
      <c r="CF311" s="188"/>
      <c r="CG311" s="188"/>
      <c r="CH311" s="188"/>
      <c r="CI311" s="188"/>
      <c r="CJ311" s="188"/>
      <c r="CK311" s="188"/>
      <c r="CL311" s="188"/>
      <c r="CM311" s="188"/>
      <c r="CN311" s="188"/>
      <c r="CO311" s="188"/>
      <c r="CP311" s="188"/>
      <c r="CQ311" s="188"/>
      <c r="CR311" s="188"/>
      <c r="CS311" s="188"/>
      <c r="CT311" s="188"/>
      <c r="CU311" s="188"/>
      <c r="CV311" s="188"/>
      <c r="CW311" s="188"/>
      <c r="CX311" s="188"/>
      <c r="CY311" s="183" t="s">
        <v>2043</v>
      </c>
      <c r="CZ311" s="188"/>
      <c r="DA311" s="188"/>
      <c r="DB311" s="188"/>
      <c r="DC311" s="188"/>
      <c r="DD311" s="188"/>
      <c r="DE311" s="188"/>
      <c r="DF311" s="188"/>
      <c r="DG311" s="188"/>
      <c r="DH311" s="188"/>
      <c r="DI311" s="188"/>
      <c r="DJ311" s="188"/>
      <c r="DK311" s="188"/>
      <c r="DL311" s="180"/>
    </row>
    <row r="312" spans="44:116" ht="15" hidden="1" customHeight="1">
      <c r="AR312" s="177" t="str">
        <f t="shared" si="10"/>
        <v/>
      </c>
      <c r="AS312" s="177" t="str">
        <f t="shared" si="11"/>
        <v/>
      </c>
      <c r="AT312" s="6"/>
      <c r="AU312" s="6"/>
      <c r="AV312" s="177">
        <v>309</v>
      </c>
      <c r="AW312" s="188"/>
      <c r="AX312" s="188"/>
      <c r="AY312" s="188"/>
      <c r="AZ312" s="188"/>
      <c r="BA312" s="188"/>
      <c r="BB312" s="188"/>
      <c r="BC312" s="188"/>
      <c r="BD312" s="188"/>
      <c r="BE312" s="188"/>
      <c r="BF312" s="188"/>
      <c r="BG312" s="188"/>
      <c r="BH312" s="188"/>
      <c r="BI312" s="188"/>
      <c r="BJ312" s="188"/>
      <c r="BK312" s="188"/>
      <c r="BL312" s="188"/>
      <c r="BM312" s="188"/>
      <c r="BN312" s="188"/>
      <c r="BO312" s="188"/>
      <c r="BP312" t="s">
        <v>4420</v>
      </c>
      <c r="BQ312" s="188"/>
      <c r="BR312" s="188"/>
      <c r="BS312" s="188"/>
      <c r="BT312" s="188"/>
      <c r="BU312" s="188"/>
      <c r="BV312" s="188"/>
      <c r="BW312" s="188"/>
      <c r="BX312" s="188"/>
      <c r="BY312" s="188"/>
      <c r="BZ312" s="188"/>
      <c r="CA312" s="188"/>
      <c r="CB312" s="188"/>
      <c r="CC312" s="188"/>
      <c r="CD312" s="188"/>
      <c r="CE312" s="188"/>
      <c r="CF312" s="188"/>
      <c r="CG312" s="188"/>
      <c r="CH312" s="188"/>
      <c r="CI312" s="188"/>
      <c r="CJ312" s="188"/>
      <c r="CK312" s="188"/>
      <c r="CL312" s="188"/>
      <c r="CM312" s="188"/>
      <c r="CN312" s="188"/>
      <c r="CO312" s="188"/>
      <c r="CP312" s="188"/>
      <c r="CQ312" s="188"/>
      <c r="CR312" s="188"/>
      <c r="CS312" s="188"/>
      <c r="CT312" s="188"/>
      <c r="CU312" s="188"/>
      <c r="CV312" s="188"/>
      <c r="CW312" s="188"/>
      <c r="CX312" s="188"/>
      <c r="CY312" s="183" t="s">
        <v>2044</v>
      </c>
      <c r="CZ312" s="188"/>
      <c r="DA312" s="188"/>
      <c r="DB312" s="188"/>
      <c r="DC312" s="188"/>
      <c r="DD312" s="188"/>
      <c r="DE312" s="188"/>
      <c r="DF312" s="188"/>
      <c r="DG312" s="188"/>
      <c r="DH312" s="188"/>
      <c r="DI312" s="188"/>
      <c r="DJ312" s="188"/>
      <c r="DK312" s="188"/>
      <c r="DL312" s="180"/>
    </row>
    <row r="313" spans="44:116" ht="15" hidden="1" customHeight="1">
      <c r="AR313" s="177" t="str">
        <f t="shared" si="10"/>
        <v/>
      </c>
      <c r="AS313" s="177" t="str">
        <f t="shared" si="11"/>
        <v/>
      </c>
      <c r="AT313" s="6"/>
      <c r="AU313" s="6"/>
      <c r="AV313" s="177">
        <v>310</v>
      </c>
      <c r="AW313" s="188"/>
      <c r="AX313" s="188"/>
      <c r="AY313" s="188"/>
      <c r="AZ313" s="188"/>
      <c r="BA313" s="188"/>
      <c r="BB313" s="188"/>
      <c r="BC313" s="188"/>
      <c r="BD313" s="188"/>
      <c r="BE313" s="188"/>
      <c r="BF313" s="188"/>
      <c r="BG313" s="188"/>
      <c r="BH313" s="188"/>
      <c r="BI313" s="188"/>
      <c r="BJ313" s="188"/>
      <c r="BK313" s="188"/>
      <c r="BL313" s="188"/>
      <c r="BM313" s="188"/>
      <c r="BN313" s="188"/>
      <c r="BO313" s="188"/>
      <c r="BP313" t="s">
        <v>4421</v>
      </c>
      <c r="BQ313" s="188"/>
      <c r="BR313" s="188"/>
      <c r="BS313" s="188"/>
      <c r="BT313" s="188"/>
      <c r="BU313" s="188"/>
      <c r="BV313" s="188"/>
      <c r="BW313" s="188"/>
      <c r="BX313" s="188"/>
      <c r="BY313" s="188"/>
      <c r="BZ313" s="188"/>
      <c r="CA313" s="188"/>
      <c r="CB313" s="188"/>
      <c r="CC313" s="188"/>
      <c r="CD313" s="188"/>
      <c r="CE313" s="188"/>
      <c r="CF313" s="188"/>
      <c r="CG313" s="188"/>
      <c r="CH313" s="188"/>
      <c r="CI313" s="188"/>
      <c r="CJ313" s="188"/>
      <c r="CK313" s="188"/>
      <c r="CL313" s="188"/>
      <c r="CM313" s="188"/>
      <c r="CN313" s="188"/>
      <c r="CO313" s="188"/>
      <c r="CP313" s="188"/>
      <c r="CQ313" s="188"/>
      <c r="CR313" s="188"/>
      <c r="CS313" s="188"/>
      <c r="CT313" s="188"/>
      <c r="CU313" s="188"/>
      <c r="CV313" s="188"/>
      <c r="CW313" s="188"/>
      <c r="CX313" s="188"/>
      <c r="CY313" s="183" t="s">
        <v>2045</v>
      </c>
      <c r="CZ313" s="188"/>
      <c r="DA313" s="188"/>
      <c r="DB313" s="188"/>
      <c r="DC313" s="188"/>
      <c r="DD313" s="188"/>
      <c r="DE313" s="188"/>
      <c r="DF313" s="188"/>
      <c r="DG313" s="188"/>
      <c r="DH313" s="188"/>
      <c r="DI313" s="188"/>
      <c r="DJ313" s="188"/>
      <c r="DK313" s="188"/>
      <c r="DL313" s="180"/>
    </row>
    <row r="314" spans="44:116" ht="15" hidden="1" customHeight="1">
      <c r="AR314" s="177" t="str">
        <f t="shared" si="10"/>
        <v/>
      </c>
      <c r="AS314" s="177" t="str">
        <f t="shared" si="11"/>
        <v/>
      </c>
      <c r="AT314" s="6"/>
      <c r="AU314" s="6"/>
      <c r="AV314" s="177">
        <v>311</v>
      </c>
      <c r="AW314" s="188"/>
      <c r="AX314" s="188"/>
      <c r="AY314" s="188"/>
      <c r="AZ314" s="188"/>
      <c r="BA314" s="188"/>
      <c r="BB314" s="188"/>
      <c r="BC314" s="188"/>
      <c r="BD314" s="188"/>
      <c r="BE314" s="188"/>
      <c r="BF314" s="188"/>
      <c r="BG314" s="188"/>
      <c r="BH314" s="188"/>
      <c r="BI314" s="188"/>
      <c r="BJ314" s="188"/>
      <c r="BK314" s="188"/>
      <c r="BL314" s="188"/>
      <c r="BM314" s="188"/>
      <c r="BN314" s="188"/>
      <c r="BO314" s="188"/>
      <c r="BP314" t="s">
        <v>4422</v>
      </c>
      <c r="BQ314" s="188"/>
      <c r="BR314" s="188"/>
      <c r="BS314" s="188"/>
      <c r="BT314" s="188"/>
      <c r="BU314" s="188"/>
      <c r="BV314" s="188"/>
      <c r="BW314" s="188"/>
      <c r="BX314" s="188"/>
      <c r="BY314" s="188"/>
      <c r="BZ314" s="188"/>
      <c r="CA314" s="188"/>
      <c r="CB314" s="188"/>
      <c r="CC314" s="188"/>
      <c r="CD314" s="188"/>
      <c r="CE314" s="188"/>
      <c r="CF314" s="188"/>
      <c r="CG314" s="188"/>
      <c r="CH314" s="188"/>
      <c r="CI314" s="188"/>
      <c r="CJ314" s="188"/>
      <c r="CK314" s="188"/>
      <c r="CL314" s="188"/>
      <c r="CM314" s="188"/>
      <c r="CN314" s="188"/>
      <c r="CO314" s="188"/>
      <c r="CP314" s="188"/>
      <c r="CQ314" s="188"/>
      <c r="CR314" s="188"/>
      <c r="CS314" s="188"/>
      <c r="CT314" s="188"/>
      <c r="CU314" s="188"/>
      <c r="CV314" s="188"/>
      <c r="CW314" s="188"/>
      <c r="CX314" s="188"/>
      <c r="CY314" s="183" t="s">
        <v>2046</v>
      </c>
      <c r="CZ314" s="188"/>
      <c r="DA314" s="188"/>
      <c r="DB314" s="188"/>
      <c r="DC314" s="188"/>
      <c r="DD314" s="188"/>
      <c r="DE314" s="188"/>
      <c r="DF314" s="188"/>
      <c r="DG314" s="188"/>
      <c r="DH314" s="188"/>
      <c r="DI314" s="188"/>
      <c r="DJ314" s="188"/>
      <c r="DK314" s="188"/>
      <c r="DL314" s="180"/>
    </row>
    <row r="315" spans="44:116" ht="15" hidden="1" customHeight="1">
      <c r="AR315" s="177" t="str">
        <f t="shared" si="10"/>
        <v/>
      </c>
      <c r="AS315" s="177" t="str">
        <f t="shared" si="11"/>
        <v/>
      </c>
      <c r="AT315" s="6"/>
      <c r="AU315" s="6"/>
      <c r="AV315" s="177">
        <v>312</v>
      </c>
      <c r="AW315" s="188"/>
      <c r="AX315" s="188"/>
      <c r="AY315" s="188"/>
      <c r="AZ315" s="188"/>
      <c r="BA315" s="188"/>
      <c r="BB315" s="188"/>
      <c r="BC315" s="188"/>
      <c r="BD315" s="188"/>
      <c r="BE315" s="188"/>
      <c r="BF315" s="188"/>
      <c r="BG315" s="188"/>
      <c r="BH315" s="188"/>
      <c r="BI315" s="188"/>
      <c r="BJ315" s="188"/>
      <c r="BK315" s="188"/>
      <c r="BL315" s="188"/>
      <c r="BM315" s="188"/>
      <c r="BN315" s="188"/>
      <c r="BO315" s="188"/>
      <c r="BP315" t="s">
        <v>4423</v>
      </c>
      <c r="BQ315" s="188"/>
      <c r="BR315" s="188"/>
      <c r="BS315" s="188"/>
      <c r="BT315" s="188"/>
      <c r="BU315" s="188"/>
      <c r="BV315" s="188"/>
      <c r="BW315" s="188"/>
      <c r="BX315" s="188"/>
      <c r="BY315" s="188"/>
      <c r="BZ315" s="188"/>
      <c r="CA315" s="188"/>
      <c r="CB315" s="188"/>
      <c r="CC315" s="188"/>
      <c r="CD315" s="188"/>
      <c r="CE315" s="188"/>
      <c r="CF315" s="188"/>
      <c r="CG315" s="188"/>
      <c r="CH315" s="188"/>
      <c r="CI315" s="188"/>
      <c r="CJ315" s="188"/>
      <c r="CK315" s="188"/>
      <c r="CL315" s="188"/>
      <c r="CM315" s="188"/>
      <c r="CN315" s="188"/>
      <c r="CO315" s="188"/>
      <c r="CP315" s="188"/>
      <c r="CQ315" s="188"/>
      <c r="CR315" s="188"/>
      <c r="CS315" s="188"/>
      <c r="CT315" s="188"/>
      <c r="CU315" s="188"/>
      <c r="CV315" s="188"/>
      <c r="CW315" s="188"/>
      <c r="CX315" s="188"/>
      <c r="CY315" s="183" t="s">
        <v>2047</v>
      </c>
      <c r="CZ315" s="188"/>
      <c r="DA315" s="188"/>
      <c r="DB315" s="188"/>
      <c r="DC315" s="188"/>
      <c r="DD315" s="188"/>
      <c r="DE315" s="188"/>
      <c r="DF315" s="188"/>
      <c r="DG315" s="188"/>
      <c r="DH315" s="188"/>
      <c r="DI315" s="188"/>
      <c r="DJ315" s="188"/>
      <c r="DK315" s="188"/>
      <c r="DL315" s="180"/>
    </row>
    <row r="316" spans="44:116" ht="15" hidden="1" customHeight="1">
      <c r="AR316" s="177" t="str">
        <f t="shared" si="10"/>
        <v/>
      </c>
      <c r="AS316" s="177" t="str">
        <f t="shared" si="11"/>
        <v/>
      </c>
      <c r="AT316" s="6"/>
      <c r="AU316" s="6"/>
      <c r="AV316" s="177">
        <v>313</v>
      </c>
      <c r="AW316" s="188"/>
      <c r="AX316" s="188"/>
      <c r="AY316" s="188"/>
      <c r="AZ316" s="188"/>
      <c r="BA316" s="188"/>
      <c r="BB316" s="188"/>
      <c r="BC316" s="188"/>
      <c r="BD316" s="188"/>
      <c r="BE316" s="188"/>
      <c r="BF316" s="188"/>
      <c r="BG316" s="188"/>
      <c r="BH316" s="188"/>
      <c r="BI316" s="188"/>
      <c r="BJ316" s="188"/>
      <c r="BK316" s="188"/>
      <c r="BL316" s="188"/>
      <c r="BM316" s="188"/>
      <c r="BN316" s="188"/>
      <c r="BO316" s="188"/>
      <c r="BP316" t="s">
        <v>4424</v>
      </c>
      <c r="BQ316" s="188"/>
      <c r="BR316" s="188"/>
      <c r="BS316" s="188"/>
      <c r="BT316" s="188"/>
      <c r="BU316" s="188"/>
      <c r="BV316" s="188"/>
      <c r="BW316" s="188"/>
      <c r="BX316" s="188"/>
      <c r="BY316" s="188"/>
      <c r="BZ316" s="188"/>
      <c r="CA316" s="188"/>
      <c r="CB316" s="188"/>
      <c r="CC316" s="188"/>
      <c r="CD316" s="188"/>
      <c r="CE316" s="188"/>
      <c r="CF316" s="188"/>
      <c r="CG316" s="188"/>
      <c r="CH316" s="188"/>
      <c r="CI316" s="188"/>
      <c r="CJ316" s="188"/>
      <c r="CK316" s="188"/>
      <c r="CL316" s="188"/>
      <c r="CM316" s="188"/>
      <c r="CN316" s="188"/>
      <c r="CO316" s="188"/>
      <c r="CP316" s="188"/>
      <c r="CQ316" s="188"/>
      <c r="CR316" s="188"/>
      <c r="CS316" s="188"/>
      <c r="CT316" s="188"/>
      <c r="CU316" s="188"/>
      <c r="CV316" s="188"/>
      <c r="CW316" s="188"/>
      <c r="CX316" s="188"/>
      <c r="CY316" s="183" t="s">
        <v>2048</v>
      </c>
      <c r="CZ316" s="188"/>
      <c r="DA316" s="188"/>
      <c r="DB316" s="188"/>
      <c r="DC316" s="188"/>
      <c r="DD316" s="188"/>
      <c r="DE316" s="188"/>
      <c r="DF316" s="188"/>
      <c r="DG316" s="188"/>
      <c r="DH316" s="188"/>
      <c r="DI316" s="188"/>
      <c r="DJ316" s="188"/>
      <c r="DK316" s="188"/>
      <c r="DL316" s="180"/>
    </row>
    <row r="317" spans="44:116" ht="15" hidden="1" customHeight="1">
      <c r="AR317" s="177" t="str">
        <f t="shared" si="10"/>
        <v/>
      </c>
      <c r="AS317" s="177" t="str">
        <f t="shared" si="11"/>
        <v/>
      </c>
      <c r="AT317" s="6"/>
      <c r="AU317" s="6"/>
      <c r="AV317" s="177">
        <v>314</v>
      </c>
      <c r="AW317" s="188"/>
      <c r="AX317" s="188"/>
      <c r="AY317" s="188"/>
      <c r="AZ317" s="188"/>
      <c r="BA317" s="188"/>
      <c r="BB317" s="188"/>
      <c r="BC317" s="188"/>
      <c r="BD317" s="188"/>
      <c r="BE317" s="188"/>
      <c r="BF317" s="188"/>
      <c r="BG317" s="188"/>
      <c r="BH317" s="188"/>
      <c r="BI317" s="188"/>
      <c r="BJ317" s="188"/>
      <c r="BK317" s="188"/>
      <c r="BL317" s="188"/>
      <c r="BM317" s="188"/>
      <c r="BN317" s="188"/>
      <c r="BO317" s="188"/>
      <c r="BP317" t="s">
        <v>4425</v>
      </c>
      <c r="BQ317" s="188"/>
      <c r="BR317" s="188"/>
      <c r="BS317" s="188"/>
      <c r="BT317" s="188"/>
      <c r="BU317" s="188"/>
      <c r="BV317" s="188"/>
      <c r="BW317" s="188"/>
      <c r="BX317" s="188"/>
      <c r="BY317" s="188"/>
      <c r="BZ317" s="188"/>
      <c r="CA317" s="188"/>
      <c r="CB317" s="188"/>
      <c r="CC317" s="188"/>
      <c r="CD317" s="188"/>
      <c r="CE317" s="188"/>
      <c r="CF317" s="188"/>
      <c r="CG317" s="188"/>
      <c r="CH317" s="188"/>
      <c r="CI317" s="188"/>
      <c r="CJ317" s="188"/>
      <c r="CK317" s="188"/>
      <c r="CL317" s="188"/>
      <c r="CM317" s="188"/>
      <c r="CN317" s="188"/>
      <c r="CO317" s="188"/>
      <c r="CP317" s="188"/>
      <c r="CQ317" s="188"/>
      <c r="CR317" s="188"/>
      <c r="CS317" s="188"/>
      <c r="CT317" s="188"/>
      <c r="CU317" s="188"/>
      <c r="CV317" s="188"/>
      <c r="CW317" s="188"/>
      <c r="CX317" s="188"/>
      <c r="CY317" s="183" t="s">
        <v>2049</v>
      </c>
      <c r="CZ317" s="188"/>
      <c r="DA317" s="188"/>
      <c r="DB317" s="188"/>
      <c r="DC317" s="188"/>
      <c r="DD317" s="188"/>
      <c r="DE317" s="188"/>
      <c r="DF317" s="188"/>
      <c r="DG317" s="188"/>
      <c r="DH317" s="188"/>
      <c r="DI317" s="188"/>
      <c r="DJ317" s="188"/>
      <c r="DK317" s="188"/>
      <c r="DL317" s="180"/>
    </row>
    <row r="318" spans="44:116" ht="15" hidden="1" customHeight="1">
      <c r="AR318" s="177" t="str">
        <f t="shared" si="10"/>
        <v/>
      </c>
      <c r="AS318" s="177" t="str">
        <f t="shared" si="11"/>
        <v/>
      </c>
      <c r="AT318" s="6"/>
      <c r="AU318" s="6"/>
      <c r="AV318" s="177">
        <v>315</v>
      </c>
      <c r="AW318" s="188"/>
      <c r="AX318" s="188"/>
      <c r="AY318" s="188"/>
      <c r="AZ318" s="188"/>
      <c r="BA318" s="188"/>
      <c r="BB318" s="188"/>
      <c r="BC318" s="188"/>
      <c r="BD318" s="188"/>
      <c r="BE318" s="188"/>
      <c r="BF318" s="188"/>
      <c r="BG318" s="188"/>
      <c r="BH318" s="188"/>
      <c r="BI318" s="188"/>
      <c r="BJ318" s="188"/>
      <c r="BK318" s="188"/>
      <c r="BL318" s="188"/>
      <c r="BM318" s="188"/>
      <c r="BN318" s="188"/>
      <c r="BO318" s="188"/>
      <c r="BP318" t="s">
        <v>4426</v>
      </c>
      <c r="BQ318" s="188"/>
      <c r="BR318" s="188"/>
      <c r="BS318" s="188"/>
      <c r="BT318" s="188"/>
      <c r="BU318" s="188"/>
      <c r="BV318" s="188"/>
      <c r="BW318" s="188"/>
      <c r="BX318" s="188"/>
      <c r="BY318" s="188"/>
      <c r="BZ318" s="188"/>
      <c r="CA318" s="188"/>
      <c r="CB318" s="188"/>
      <c r="CC318" s="188"/>
      <c r="CD318" s="188"/>
      <c r="CE318" s="188"/>
      <c r="CF318" s="188"/>
      <c r="CG318" s="188"/>
      <c r="CH318" s="188"/>
      <c r="CI318" s="188"/>
      <c r="CJ318" s="188"/>
      <c r="CK318" s="188"/>
      <c r="CL318" s="188"/>
      <c r="CM318" s="188"/>
      <c r="CN318" s="188"/>
      <c r="CO318" s="188"/>
      <c r="CP318" s="188"/>
      <c r="CQ318" s="188"/>
      <c r="CR318" s="188"/>
      <c r="CS318" s="188"/>
      <c r="CT318" s="188"/>
      <c r="CU318" s="188"/>
      <c r="CV318" s="188"/>
      <c r="CW318" s="188"/>
      <c r="CX318" s="188"/>
      <c r="CY318" s="183" t="s">
        <v>2050</v>
      </c>
      <c r="CZ318" s="188"/>
      <c r="DA318" s="188"/>
      <c r="DB318" s="188"/>
      <c r="DC318" s="188"/>
      <c r="DD318" s="188"/>
      <c r="DE318" s="188"/>
      <c r="DF318" s="188"/>
      <c r="DG318" s="188"/>
      <c r="DH318" s="188"/>
      <c r="DI318" s="188"/>
      <c r="DJ318" s="188"/>
      <c r="DK318" s="188"/>
      <c r="DL318" s="180"/>
    </row>
    <row r="319" spans="44:116" ht="15" hidden="1" customHeight="1">
      <c r="AR319" s="177" t="str">
        <f t="shared" si="10"/>
        <v/>
      </c>
      <c r="AS319" s="177" t="str">
        <f t="shared" si="11"/>
        <v/>
      </c>
      <c r="AT319" s="6"/>
      <c r="AU319" s="6"/>
      <c r="AV319" s="177">
        <v>316</v>
      </c>
      <c r="AW319" s="188"/>
      <c r="AX319" s="188"/>
      <c r="AY319" s="188"/>
      <c r="AZ319" s="188"/>
      <c r="BA319" s="188"/>
      <c r="BB319" s="188"/>
      <c r="BC319" s="188"/>
      <c r="BD319" s="188"/>
      <c r="BE319" s="188"/>
      <c r="BF319" s="188"/>
      <c r="BG319" s="188"/>
      <c r="BH319" s="188"/>
      <c r="BI319" s="188"/>
      <c r="BJ319" s="188"/>
      <c r="BK319" s="188"/>
      <c r="BL319" s="188"/>
      <c r="BM319" s="188"/>
      <c r="BN319" s="188"/>
      <c r="BO319" s="188"/>
      <c r="BP319" t="s">
        <v>4427</v>
      </c>
      <c r="BQ319" s="188"/>
      <c r="BR319" s="188"/>
      <c r="BS319" s="188"/>
      <c r="BT319" s="188"/>
      <c r="BU319" s="188"/>
      <c r="BV319" s="188"/>
      <c r="BW319" s="188"/>
      <c r="BX319" s="188"/>
      <c r="BY319" s="188"/>
      <c r="BZ319" s="188"/>
      <c r="CA319" s="188"/>
      <c r="CB319" s="188"/>
      <c r="CC319" s="188"/>
      <c r="CD319" s="188"/>
      <c r="CE319" s="188"/>
      <c r="CF319" s="188"/>
      <c r="CG319" s="188"/>
      <c r="CH319" s="188"/>
      <c r="CI319" s="188"/>
      <c r="CJ319" s="188"/>
      <c r="CK319" s="188"/>
      <c r="CL319" s="188"/>
      <c r="CM319" s="188"/>
      <c r="CN319" s="188"/>
      <c r="CO319" s="188"/>
      <c r="CP319" s="188"/>
      <c r="CQ319" s="188"/>
      <c r="CR319" s="188"/>
      <c r="CS319" s="188"/>
      <c r="CT319" s="188"/>
      <c r="CU319" s="188"/>
      <c r="CV319" s="188"/>
      <c r="CW319" s="188"/>
      <c r="CX319" s="188"/>
      <c r="CY319" s="183" t="s">
        <v>2051</v>
      </c>
      <c r="CZ319" s="188"/>
      <c r="DA319" s="188"/>
      <c r="DB319" s="188"/>
      <c r="DC319" s="188"/>
      <c r="DD319" s="188"/>
      <c r="DE319" s="188"/>
      <c r="DF319" s="188"/>
      <c r="DG319" s="188"/>
      <c r="DH319" s="188"/>
      <c r="DI319" s="188"/>
      <c r="DJ319" s="188"/>
      <c r="DK319" s="188"/>
      <c r="DL319" s="180"/>
    </row>
    <row r="320" spans="44:116" ht="15" hidden="1" customHeight="1">
      <c r="AR320" s="177" t="str">
        <f t="shared" si="10"/>
        <v/>
      </c>
      <c r="AS320" s="177" t="str">
        <f t="shared" si="11"/>
        <v/>
      </c>
      <c r="AT320" s="6"/>
      <c r="AU320" s="6"/>
      <c r="AV320" s="177">
        <v>317</v>
      </c>
      <c r="AW320" s="188"/>
      <c r="AX320" s="188"/>
      <c r="AY320" s="188"/>
      <c r="AZ320" s="188"/>
      <c r="BA320" s="188"/>
      <c r="BB320" s="188"/>
      <c r="BC320" s="188"/>
      <c r="BD320" s="188"/>
      <c r="BE320" s="188"/>
      <c r="BF320" s="188"/>
      <c r="BG320" s="188"/>
      <c r="BH320" s="188"/>
      <c r="BI320" s="188"/>
      <c r="BJ320" s="188"/>
      <c r="BK320" s="188"/>
      <c r="BL320" s="188"/>
      <c r="BM320" s="188"/>
      <c r="BN320" s="188"/>
      <c r="BO320" s="188"/>
      <c r="BP320" t="s">
        <v>4428</v>
      </c>
      <c r="BQ320" s="188"/>
      <c r="BR320" s="188"/>
      <c r="BS320" s="188"/>
      <c r="BT320" s="188"/>
      <c r="BU320" s="188"/>
      <c r="BV320" s="188"/>
      <c r="BW320" s="188"/>
      <c r="BX320" s="188"/>
      <c r="BY320" s="188"/>
      <c r="BZ320" s="188"/>
      <c r="CA320" s="188"/>
      <c r="CB320" s="188"/>
      <c r="CC320" s="188"/>
      <c r="CD320" s="188"/>
      <c r="CE320" s="188"/>
      <c r="CF320" s="188"/>
      <c r="CG320" s="188"/>
      <c r="CH320" s="188"/>
      <c r="CI320" s="188"/>
      <c r="CJ320" s="188"/>
      <c r="CK320" s="188"/>
      <c r="CL320" s="188"/>
      <c r="CM320" s="188"/>
      <c r="CN320" s="188"/>
      <c r="CO320" s="188"/>
      <c r="CP320" s="188"/>
      <c r="CQ320" s="188"/>
      <c r="CR320" s="188"/>
      <c r="CS320" s="188"/>
      <c r="CT320" s="188"/>
      <c r="CU320" s="188"/>
      <c r="CV320" s="188"/>
      <c r="CW320" s="188"/>
      <c r="CX320" s="188"/>
      <c r="CY320" s="183" t="s">
        <v>2052</v>
      </c>
      <c r="CZ320" s="188"/>
      <c r="DA320" s="188"/>
      <c r="DB320" s="188"/>
      <c r="DC320" s="188"/>
      <c r="DD320" s="188"/>
      <c r="DE320" s="188"/>
      <c r="DF320" s="188"/>
      <c r="DG320" s="188"/>
      <c r="DH320" s="188"/>
      <c r="DI320" s="188"/>
      <c r="DJ320" s="188"/>
      <c r="DK320" s="188"/>
      <c r="DL320" s="180"/>
    </row>
    <row r="321" spans="44:116" ht="15" hidden="1" customHeight="1">
      <c r="AR321" s="177" t="str">
        <f t="shared" si="10"/>
        <v/>
      </c>
      <c r="AS321" s="177" t="str">
        <f t="shared" si="11"/>
        <v/>
      </c>
      <c r="AT321" s="6"/>
      <c r="AU321" s="6"/>
      <c r="AV321" s="177">
        <v>318</v>
      </c>
      <c r="AW321" s="188"/>
      <c r="AX321" s="188"/>
      <c r="AY321" s="188"/>
      <c r="AZ321" s="188"/>
      <c r="BA321" s="188"/>
      <c r="BB321" s="188"/>
      <c r="BC321" s="188"/>
      <c r="BD321" s="188"/>
      <c r="BE321" s="188"/>
      <c r="BF321" s="188"/>
      <c r="BG321" s="188"/>
      <c r="BH321" s="188"/>
      <c r="BI321" s="188"/>
      <c r="BJ321" s="188"/>
      <c r="BK321" s="188"/>
      <c r="BL321" s="188"/>
      <c r="BM321" s="188"/>
      <c r="BN321" s="188"/>
      <c r="BO321" s="188"/>
      <c r="BP321" t="s">
        <v>4429</v>
      </c>
      <c r="BQ321" s="188"/>
      <c r="BR321" s="188"/>
      <c r="BS321" s="188"/>
      <c r="BT321" s="188"/>
      <c r="BU321" s="188"/>
      <c r="BV321" s="188"/>
      <c r="BW321" s="188"/>
      <c r="BX321" s="188"/>
      <c r="BY321" s="188"/>
      <c r="BZ321" s="188"/>
      <c r="CA321" s="188"/>
      <c r="CB321" s="188"/>
      <c r="CC321" s="188"/>
      <c r="CD321" s="188"/>
      <c r="CE321" s="188"/>
      <c r="CF321" s="188"/>
      <c r="CG321" s="188"/>
      <c r="CH321" s="188"/>
      <c r="CI321" s="188"/>
      <c r="CJ321" s="188"/>
      <c r="CK321" s="188"/>
      <c r="CL321" s="188"/>
      <c r="CM321" s="188"/>
      <c r="CN321" s="188"/>
      <c r="CO321" s="188"/>
      <c r="CP321" s="188"/>
      <c r="CQ321" s="188"/>
      <c r="CR321" s="188"/>
      <c r="CS321" s="188"/>
      <c r="CT321" s="188"/>
      <c r="CU321" s="188"/>
      <c r="CV321" s="188"/>
      <c r="CW321" s="188"/>
      <c r="CX321" s="188"/>
      <c r="CY321" s="183" t="s">
        <v>2053</v>
      </c>
      <c r="CZ321" s="188"/>
      <c r="DA321" s="188"/>
      <c r="DB321" s="188"/>
      <c r="DC321" s="188"/>
      <c r="DD321" s="188"/>
      <c r="DE321" s="188"/>
      <c r="DF321" s="188"/>
      <c r="DG321" s="188"/>
      <c r="DH321" s="188"/>
      <c r="DI321" s="188"/>
      <c r="DJ321" s="188"/>
      <c r="DK321" s="188"/>
      <c r="DL321" s="180"/>
    </row>
    <row r="322" spans="44:116" ht="15" hidden="1" customHeight="1">
      <c r="AR322" s="177" t="str">
        <f t="shared" si="10"/>
        <v/>
      </c>
      <c r="AS322" s="177" t="str">
        <f t="shared" si="11"/>
        <v/>
      </c>
      <c r="AT322" s="6"/>
      <c r="AU322" s="6"/>
      <c r="AV322" s="177">
        <v>319</v>
      </c>
      <c r="AW322" s="188"/>
      <c r="AX322" s="188"/>
      <c r="AY322" s="188"/>
      <c r="AZ322" s="188"/>
      <c r="BA322" s="188"/>
      <c r="BB322" s="188"/>
      <c r="BC322" s="188"/>
      <c r="BD322" s="188"/>
      <c r="BE322" s="188"/>
      <c r="BF322" s="188"/>
      <c r="BG322" s="188"/>
      <c r="BH322" s="188"/>
      <c r="BI322" s="188"/>
      <c r="BJ322" s="188"/>
      <c r="BK322" s="188"/>
      <c r="BL322" s="188"/>
      <c r="BM322" s="188"/>
      <c r="BN322" s="188"/>
      <c r="BO322" s="188"/>
      <c r="BP322" t="s">
        <v>4430</v>
      </c>
      <c r="BQ322" s="188"/>
      <c r="BR322" s="188"/>
      <c r="BS322" s="188"/>
      <c r="BT322" s="188"/>
      <c r="BU322" s="188"/>
      <c r="BV322" s="188"/>
      <c r="BW322" s="188"/>
      <c r="BX322" s="188"/>
      <c r="BY322" s="188"/>
      <c r="BZ322" s="188"/>
      <c r="CA322" s="188"/>
      <c r="CB322" s="188"/>
      <c r="CC322" s="188"/>
      <c r="CD322" s="188"/>
      <c r="CE322" s="188"/>
      <c r="CF322" s="188"/>
      <c r="CG322" s="188"/>
      <c r="CH322" s="188"/>
      <c r="CI322" s="188"/>
      <c r="CJ322" s="188"/>
      <c r="CK322" s="188"/>
      <c r="CL322" s="188"/>
      <c r="CM322" s="188"/>
      <c r="CN322" s="188"/>
      <c r="CO322" s="188"/>
      <c r="CP322" s="188"/>
      <c r="CQ322" s="188"/>
      <c r="CR322" s="188"/>
      <c r="CS322" s="188"/>
      <c r="CT322" s="188"/>
      <c r="CU322" s="188"/>
      <c r="CV322" s="188"/>
      <c r="CW322" s="188"/>
      <c r="CX322" s="188"/>
      <c r="CY322" s="183" t="s">
        <v>2053</v>
      </c>
      <c r="CZ322" s="188"/>
      <c r="DA322" s="188"/>
      <c r="DB322" s="188"/>
      <c r="DC322" s="188"/>
      <c r="DD322" s="188"/>
      <c r="DE322" s="188"/>
      <c r="DF322" s="188"/>
      <c r="DG322" s="188"/>
      <c r="DH322" s="188"/>
      <c r="DI322" s="188"/>
      <c r="DJ322" s="188"/>
      <c r="DK322" s="188"/>
      <c r="DL322" s="180"/>
    </row>
    <row r="323" spans="44:116" ht="15" hidden="1" customHeight="1">
      <c r="AR323" s="177" t="str">
        <f t="shared" si="10"/>
        <v/>
      </c>
      <c r="AS323" s="177" t="str">
        <f t="shared" si="11"/>
        <v/>
      </c>
      <c r="AT323" s="6"/>
      <c r="AU323" s="6"/>
      <c r="AV323" s="177">
        <v>320</v>
      </c>
      <c r="AW323" s="188"/>
      <c r="AX323" s="188"/>
      <c r="AY323" s="188"/>
      <c r="AZ323" s="188"/>
      <c r="BA323" s="188"/>
      <c r="BB323" s="188"/>
      <c r="BC323" s="188"/>
      <c r="BD323" s="188"/>
      <c r="BE323" s="188"/>
      <c r="BF323" s="188"/>
      <c r="BG323" s="188"/>
      <c r="BH323" s="188"/>
      <c r="BI323" s="188"/>
      <c r="BJ323" s="188"/>
      <c r="BK323" s="188"/>
      <c r="BL323" s="188"/>
      <c r="BM323" s="188"/>
      <c r="BN323" s="188"/>
      <c r="BO323" s="188"/>
      <c r="BP323" t="s">
        <v>4431</v>
      </c>
      <c r="BQ323" s="188"/>
      <c r="BR323" s="188"/>
      <c r="BS323" s="188"/>
      <c r="BT323" s="188"/>
      <c r="BU323" s="188"/>
      <c r="BV323" s="188"/>
      <c r="BW323" s="188"/>
      <c r="BX323" s="188"/>
      <c r="BY323" s="188"/>
      <c r="BZ323" s="188"/>
      <c r="CA323" s="188"/>
      <c r="CB323" s="188"/>
      <c r="CC323" s="188"/>
      <c r="CD323" s="188"/>
      <c r="CE323" s="188"/>
      <c r="CF323" s="188"/>
      <c r="CG323" s="188"/>
      <c r="CH323" s="188"/>
      <c r="CI323" s="188"/>
      <c r="CJ323" s="188"/>
      <c r="CK323" s="188"/>
      <c r="CL323" s="188"/>
      <c r="CM323" s="188"/>
      <c r="CN323" s="188"/>
      <c r="CO323" s="188"/>
      <c r="CP323" s="188"/>
      <c r="CQ323" s="188"/>
      <c r="CR323" s="188"/>
      <c r="CS323" s="188"/>
      <c r="CT323" s="188"/>
      <c r="CU323" s="188"/>
      <c r="CV323" s="188"/>
      <c r="CW323" s="188"/>
      <c r="CX323" s="188"/>
      <c r="CY323" s="183" t="s">
        <v>2054</v>
      </c>
      <c r="CZ323" s="188"/>
      <c r="DA323" s="188"/>
      <c r="DB323" s="188"/>
      <c r="DC323" s="188"/>
      <c r="DD323" s="188"/>
      <c r="DE323" s="188"/>
      <c r="DF323" s="188"/>
      <c r="DG323" s="188"/>
      <c r="DH323" s="188"/>
      <c r="DI323" s="188"/>
      <c r="DJ323" s="188"/>
      <c r="DK323" s="188"/>
      <c r="DL323" s="180"/>
    </row>
    <row r="324" spans="44:116" ht="15" hidden="1" customHeight="1">
      <c r="AR324" s="177" t="str">
        <f t="shared" ref="AR324:AR387" si="12">IFERROR(IF(HLOOKUP($N$10,$CF$2:$DK$580,$AV327,FALSE)="","",HLOOKUP($N$10,$CF$2:$DK$580,$AV327,FALSE)),"")</f>
        <v/>
      </c>
      <c r="AS324" s="177" t="str">
        <f t="shared" ref="AS324:AS387" si="13">IFERROR(IF(AR324="","",HLOOKUP($N$10,$AW$2:$CB$574,AV327,FALSE)),"")</f>
        <v/>
      </c>
      <c r="AT324" s="6"/>
      <c r="AU324" s="6"/>
      <c r="AV324" s="177">
        <v>321</v>
      </c>
      <c r="AW324" s="188"/>
      <c r="AX324" s="188"/>
      <c r="AY324" s="188"/>
      <c r="AZ324" s="188"/>
      <c r="BA324" s="188"/>
      <c r="BB324" s="188"/>
      <c r="BC324" s="188"/>
      <c r="BD324" s="188"/>
      <c r="BE324" s="188"/>
      <c r="BF324" s="188"/>
      <c r="BG324" s="188"/>
      <c r="BH324" s="188"/>
      <c r="BI324" s="188"/>
      <c r="BJ324" s="188"/>
      <c r="BK324" s="188"/>
      <c r="BL324" s="188"/>
      <c r="BM324" s="188"/>
      <c r="BN324" s="188"/>
      <c r="BO324" s="188"/>
      <c r="BP324" t="s">
        <v>4432</v>
      </c>
      <c r="BQ324" s="188"/>
      <c r="BR324" s="188"/>
      <c r="BS324" s="188"/>
      <c r="BT324" s="188"/>
      <c r="BU324" s="188"/>
      <c r="BV324" s="188"/>
      <c r="BW324" s="188"/>
      <c r="BX324" s="188"/>
      <c r="BY324" s="188"/>
      <c r="BZ324" s="188"/>
      <c r="CA324" s="188"/>
      <c r="CB324" s="188"/>
      <c r="CC324" s="188"/>
      <c r="CD324" s="188"/>
      <c r="CE324" s="188"/>
      <c r="CF324" s="188"/>
      <c r="CG324" s="188"/>
      <c r="CH324" s="188"/>
      <c r="CI324" s="188"/>
      <c r="CJ324" s="188"/>
      <c r="CK324" s="188"/>
      <c r="CL324" s="188"/>
      <c r="CM324" s="188"/>
      <c r="CN324" s="188"/>
      <c r="CO324" s="188"/>
      <c r="CP324" s="188"/>
      <c r="CQ324" s="188"/>
      <c r="CR324" s="188"/>
      <c r="CS324" s="188"/>
      <c r="CT324" s="188"/>
      <c r="CU324" s="188"/>
      <c r="CV324" s="188"/>
      <c r="CW324" s="188"/>
      <c r="CX324" s="188"/>
      <c r="CY324" s="183" t="s">
        <v>2055</v>
      </c>
      <c r="CZ324" s="188"/>
      <c r="DA324" s="188"/>
      <c r="DB324" s="188"/>
      <c r="DC324" s="188"/>
      <c r="DD324" s="188"/>
      <c r="DE324" s="188"/>
      <c r="DF324" s="188"/>
      <c r="DG324" s="188"/>
      <c r="DH324" s="188"/>
      <c r="DI324" s="188"/>
      <c r="DJ324" s="188"/>
      <c r="DK324" s="188"/>
      <c r="DL324" s="180"/>
    </row>
    <row r="325" spans="44:116" ht="15" hidden="1" customHeight="1">
      <c r="AR325" s="177" t="str">
        <f t="shared" si="12"/>
        <v/>
      </c>
      <c r="AS325" s="177" t="str">
        <f t="shared" si="13"/>
        <v/>
      </c>
      <c r="AT325" s="6"/>
      <c r="AU325" s="6"/>
      <c r="AV325" s="177">
        <v>322</v>
      </c>
      <c r="AW325" s="192"/>
      <c r="AX325" s="192"/>
      <c r="AY325" s="192"/>
      <c r="AZ325" s="192"/>
      <c r="BA325" s="192"/>
      <c r="BB325" s="192"/>
      <c r="BC325" s="192"/>
      <c r="BD325" s="192"/>
      <c r="BE325" s="192"/>
      <c r="BF325" s="192"/>
      <c r="BG325" s="192"/>
      <c r="BH325" s="192"/>
      <c r="BI325" s="192"/>
      <c r="BJ325" s="192"/>
      <c r="BK325" s="192"/>
      <c r="BL325" s="192"/>
      <c r="BM325" s="192"/>
      <c r="BN325" s="192"/>
      <c r="BO325" s="192"/>
      <c r="BP325" t="s">
        <v>4433</v>
      </c>
      <c r="BQ325" s="192"/>
      <c r="BR325" s="192"/>
      <c r="BS325" s="192"/>
      <c r="BT325" s="192"/>
      <c r="BU325" s="192"/>
      <c r="BV325" s="192"/>
      <c r="BW325" s="192"/>
      <c r="BX325" s="192"/>
      <c r="BY325" s="192"/>
      <c r="BZ325" s="192"/>
      <c r="CA325" s="192"/>
      <c r="CB325" s="192"/>
      <c r="CC325" s="192"/>
      <c r="CD325" s="192"/>
      <c r="CE325" s="192"/>
      <c r="CF325" s="192"/>
      <c r="CG325" s="192"/>
      <c r="CH325" s="192"/>
      <c r="CI325" s="192"/>
      <c r="CJ325" s="192"/>
      <c r="CK325" s="192"/>
      <c r="CL325" s="192"/>
      <c r="CM325" s="192"/>
      <c r="CN325" s="192"/>
      <c r="CO325" s="192"/>
      <c r="CP325" s="192"/>
      <c r="CQ325" s="192"/>
      <c r="CR325" s="192"/>
      <c r="CS325" s="192"/>
      <c r="CT325" s="192"/>
      <c r="CU325" s="192"/>
      <c r="CV325" s="192"/>
      <c r="CW325" s="192"/>
      <c r="CX325" s="192"/>
      <c r="CY325" s="183" t="s">
        <v>2056</v>
      </c>
      <c r="CZ325" s="192"/>
      <c r="DA325" s="192"/>
      <c r="DB325" s="192"/>
      <c r="DC325" s="192"/>
      <c r="DD325" s="192"/>
      <c r="DE325" s="192"/>
      <c r="DF325" s="192"/>
      <c r="DG325" s="192"/>
      <c r="DH325" s="192"/>
      <c r="DI325" s="192"/>
      <c r="DJ325" s="192"/>
      <c r="DK325" s="192"/>
      <c r="DL325" s="180"/>
    </row>
    <row r="326" spans="44:116" ht="15" hidden="1" customHeight="1">
      <c r="AR326" s="177" t="str">
        <f t="shared" si="12"/>
        <v/>
      </c>
      <c r="AS326" s="177" t="str">
        <f t="shared" si="13"/>
        <v/>
      </c>
      <c r="AT326" s="6"/>
      <c r="AU326" s="6"/>
      <c r="AV326" s="177">
        <v>323</v>
      </c>
      <c r="AW326" s="192"/>
      <c r="AX326" s="192"/>
      <c r="AY326" s="192"/>
      <c r="AZ326" s="192"/>
      <c r="BA326" s="192"/>
      <c r="BB326" s="192"/>
      <c r="BC326" s="192"/>
      <c r="BD326" s="192"/>
      <c r="BE326" s="192"/>
      <c r="BF326" s="192"/>
      <c r="BG326" s="192"/>
      <c r="BH326" s="192"/>
      <c r="BI326" s="192"/>
      <c r="BJ326" s="192"/>
      <c r="BK326" s="192"/>
      <c r="BL326" s="192"/>
      <c r="BM326" s="192"/>
      <c r="BN326" s="192"/>
      <c r="BO326" s="192"/>
      <c r="BP326" t="s">
        <v>4434</v>
      </c>
      <c r="BQ326" s="192"/>
      <c r="BR326" s="192"/>
      <c r="BS326" s="192"/>
      <c r="BT326" s="192"/>
      <c r="BU326" s="192"/>
      <c r="BV326" s="192"/>
      <c r="BW326" s="192"/>
      <c r="BX326" s="192"/>
      <c r="BY326" s="192"/>
      <c r="BZ326" s="192"/>
      <c r="CA326" s="192"/>
      <c r="CB326" s="192"/>
      <c r="CC326" s="192"/>
      <c r="CD326" s="192"/>
      <c r="CE326" s="192"/>
      <c r="CF326" s="192"/>
      <c r="CG326" s="192"/>
      <c r="CH326" s="192"/>
      <c r="CI326" s="192"/>
      <c r="CJ326" s="192"/>
      <c r="CK326" s="192"/>
      <c r="CL326" s="192"/>
      <c r="CM326" s="192"/>
      <c r="CN326" s="192"/>
      <c r="CO326" s="192"/>
      <c r="CP326" s="192"/>
      <c r="CQ326" s="192"/>
      <c r="CR326" s="192"/>
      <c r="CS326" s="192"/>
      <c r="CT326" s="192"/>
      <c r="CU326" s="192"/>
      <c r="CV326" s="192"/>
      <c r="CW326" s="192"/>
      <c r="CX326" s="192"/>
      <c r="CY326" s="183" t="s">
        <v>2057</v>
      </c>
      <c r="CZ326" s="192"/>
      <c r="DA326" s="192"/>
      <c r="DB326" s="192"/>
      <c r="DC326" s="192"/>
      <c r="DD326" s="192"/>
      <c r="DE326" s="192"/>
      <c r="DF326" s="192"/>
      <c r="DG326" s="192"/>
      <c r="DH326" s="192"/>
      <c r="DI326" s="192"/>
      <c r="DJ326" s="192"/>
      <c r="DK326" s="192"/>
      <c r="DL326" s="180"/>
    </row>
    <row r="327" spans="44:116" ht="15" hidden="1" customHeight="1">
      <c r="AR327" s="177" t="str">
        <f t="shared" si="12"/>
        <v/>
      </c>
      <c r="AS327" s="177" t="str">
        <f t="shared" si="13"/>
        <v/>
      </c>
      <c r="AT327" s="6"/>
      <c r="AU327" s="6"/>
      <c r="AV327" s="177">
        <v>324</v>
      </c>
      <c r="AW327" s="188"/>
      <c r="AX327" s="188"/>
      <c r="AY327" s="188"/>
      <c r="AZ327" s="188"/>
      <c r="BA327" s="188"/>
      <c r="BB327" s="188"/>
      <c r="BC327" s="188"/>
      <c r="BD327" s="188"/>
      <c r="BE327" s="188"/>
      <c r="BF327" s="188"/>
      <c r="BG327" s="188"/>
      <c r="BH327" s="188"/>
      <c r="BI327" s="188"/>
      <c r="BJ327" s="188"/>
      <c r="BK327" s="188"/>
      <c r="BL327" s="188"/>
      <c r="BM327" s="188"/>
      <c r="BN327" s="188"/>
      <c r="BO327" s="188"/>
      <c r="BP327" t="s">
        <v>4435</v>
      </c>
      <c r="BQ327" s="188"/>
      <c r="BR327" s="188"/>
      <c r="BS327" s="188"/>
      <c r="BT327" s="188"/>
      <c r="BU327" s="188"/>
      <c r="BV327" s="188"/>
      <c r="BW327" s="188"/>
      <c r="BX327" s="188"/>
      <c r="BY327" s="188"/>
      <c r="BZ327" s="188"/>
      <c r="CA327" s="188"/>
      <c r="CB327" s="188"/>
      <c r="CC327" s="188"/>
      <c r="CD327" s="188"/>
      <c r="CE327" s="188"/>
      <c r="CF327" s="188"/>
      <c r="CG327" s="188"/>
      <c r="CH327" s="188"/>
      <c r="CI327" s="188"/>
      <c r="CJ327" s="188"/>
      <c r="CK327" s="188"/>
      <c r="CL327" s="188"/>
      <c r="CM327" s="188"/>
      <c r="CN327" s="188"/>
      <c r="CO327" s="188"/>
      <c r="CP327" s="188"/>
      <c r="CQ327" s="188"/>
      <c r="CR327" s="188"/>
      <c r="CS327" s="188"/>
      <c r="CT327" s="188"/>
      <c r="CU327" s="188"/>
      <c r="CV327" s="188"/>
      <c r="CW327" s="188"/>
      <c r="CX327" s="188"/>
      <c r="CY327" s="183" t="s">
        <v>2058</v>
      </c>
      <c r="CZ327" s="188"/>
      <c r="DA327" s="188"/>
      <c r="DB327" s="188"/>
      <c r="DC327" s="188"/>
      <c r="DD327" s="188"/>
      <c r="DE327" s="188"/>
      <c r="DF327" s="188"/>
      <c r="DG327" s="188"/>
      <c r="DH327" s="188"/>
      <c r="DI327" s="188"/>
      <c r="DJ327" s="188"/>
      <c r="DK327" s="188"/>
      <c r="DL327" s="180"/>
    </row>
    <row r="328" spans="44:116" ht="15" hidden="1" customHeight="1">
      <c r="AR328" s="177" t="str">
        <f t="shared" si="12"/>
        <v/>
      </c>
      <c r="AS328" s="177" t="str">
        <f t="shared" si="13"/>
        <v/>
      </c>
      <c r="AT328" s="6"/>
      <c r="AU328" s="6"/>
      <c r="AV328" s="177">
        <v>325</v>
      </c>
      <c r="AW328" s="188"/>
      <c r="AX328" s="188"/>
      <c r="AY328" s="188"/>
      <c r="AZ328" s="188"/>
      <c r="BA328" s="188"/>
      <c r="BB328" s="188"/>
      <c r="BC328" s="188"/>
      <c r="BD328" s="188"/>
      <c r="BE328" s="188"/>
      <c r="BF328" s="188"/>
      <c r="BG328" s="188"/>
      <c r="BH328" s="188"/>
      <c r="BI328" s="188"/>
      <c r="BJ328" s="188"/>
      <c r="BK328" s="188"/>
      <c r="BL328" s="188"/>
      <c r="BM328" s="188"/>
      <c r="BN328" s="188"/>
      <c r="BO328" s="188"/>
      <c r="BP328" t="s">
        <v>4436</v>
      </c>
      <c r="BQ328" s="188"/>
      <c r="BR328" s="188"/>
      <c r="BS328" s="188"/>
      <c r="BT328" s="188"/>
      <c r="BU328" s="188"/>
      <c r="BV328" s="188"/>
      <c r="BW328" s="188"/>
      <c r="BX328" s="188"/>
      <c r="BY328" s="188"/>
      <c r="BZ328" s="188"/>
      <c r="CA328" s="188"/>
      <c r="CB328" s="188"/>
      <c r="CC328" s="188"/>
      <c r="CD328" s="188"/>
      <c r="CE328" s="188"/>
      <c r="CF328" s="188"/>
      <c r="CG328" s="188"/>
      <c r="CH328" s="188"/>
      <c r="CI328" s="188"/>
      <c r="CJ328" s="188"/>
      <c r="CK328" s="188"/>
      <c r="CL328" s="188"/>
      <c r="CM328" s="188"/>
      <c r="CN328" s="188"/>
      <c r="CO328" s="188"/>
      <c r="CP328" s="188"/>
      <c r="CQ328" s="188"/>
      <c r="CR328" s="188"/>
      <c r="CS328" s="188"/>
      <c r="CT328" s="188"/>
      <c r="CU328" s="188"/>
      <c r="CV328" s="188"/>
      <c r="CW328" s="188"/>
      <c r="CX328" s="188"/>
      <c r="CY328" s="183" t="s">
        <v>2059</v>
      </c>
      <c r="CZ328" s="188"/>
      <c r="DA328" s="188"/>
      <c r="DB328" s="188"/>
      <c r="DC328" s="188"/>
      <c r="DD328" s="188"/>
      <c r="DE328" s="188"/>
      <c r="DF328" s="188"/>
      <c r="DG328" s="188"/>
      <c r="DH328" s="188"/>
      <c r="DI328" s="188"/>
      <c r="DJ328" s="188"/>
      <c r="DK328" s="188"/>
      <c r="DL328" s="180"/>
    </row>
    <row r="329" spans="44:116" ht="15" hidden="1" customHeight="1">
      <c r="AR329" s="177" t="str">
        <f t="shared" si="12"/>
        <v/>
      </c>
      <c r="AS329" s="177" t="str">
        <f t="shared" si="13"/>
        <v/>
      </c>
      <c r="AT329" s="6"/>
      <c r="AU329" s="6"/>
      <c r="AV329" s="177">
        <v>326</v>
      </c>
      <c r="AW329" s="188"/>
      <c r="AX329" s="188"/>
      <c r="AY329" s="188"/>
      <c r="AZ329" s="188"/>
      <c r="BA329" s="188"/>
      <c r="BB329" s="188"/>
      <c r="BC329" s="188"/>
      <c r="BD329" s="188"/>
      <c r="BE329" s="188"/>
      <c r="BF329" s="188"/>
      <c r="BG329" s="188"/>
      <c r="BH329" s="188"/>
      <c r="BI329" s="188"/>
      <c r="BJ329" s="188"/>
      <c r="BK329" s="188"/>
      <c r="BL329" s="188"/>
      <c r="BM329" s="188"/>
      <c r="BN329" s="188"/>
      <c r="BO329" s="188"/>
      <c r="BP329" t="s">
        <v>4437</v>
      </c>
      <c r="BQ329" s="188"/>
      <c r="BR329" s="188"/>
      <c r="BS329" s="188"/>
      <c r="BT329" s="188"/>
      <c r="BU329" s="188"/>
      <c r="BV329" s="188"/>
      <c r="BW329" s="188"/>
      <c r="BX329" s="188"/>
      <c r="BY329" s="188"/>
      <c r="BZ329" s="188"/>
      <c r="CA329" s="188"/>
      <c r="CB329" s="188"/>
      <c r="CC329" s="188"/>
      <c r="CD329" s="188"/>
      <c r="CE329" s="188"/>
      <c r="CF329" s="188"/>
      <c r="CG329" s="188"/>
      <c r="CH329" s="188"/>
      <c r="CI329" s="188"/>
      <c r="CJ329" s="188"/>
      <c r="CK329" s="188"/>
      <c r="CL329" s="188"/>
      <c r="CM329" s="188"/>
      <c r="CN329" s="188"/>
      <c r="CO329" s="188"/>
      <c r="CP329" s="188"/>
      <c r="CQ329" s="188"/>
      <c r="CR329" s="188"/>
      <c r="CS329" s="188"/>
      <c r="CT329" s="188"/>
      <c r="CU329" s="188"/>
      <c r="CV329" s="188"/>
      <c r="CW329" s="188"/>
      <c r="CX329" s="188"/>
      <c r="CY329" s="183" t="s">
        <v>2060</v>
      </c>
      <c r="CZ329" s="188"/>
      <c r="DA329" s="188"/>
      <c r="DB329" s="188"/>
      <c r="DC329" s="188"/>
      <c r="DD329" s="188"/>
      <c r="DE329" s="188"/>
      <c r="DF329" s="188"/>
      <c r="DG329" s="188"/>
      <c r="DH329" s="188"/>
      <c r="DI329" s="188"/>
      <c r="DJ329" s="188"/>
      <c r="DK329" s="188"/>
      <c r="DL329" s="180"/>
    </row>
    <row r="330" spans="44:116" ht="15" hidden="1" customHeight="1">
      <c r="AR330" s="177" t="str">
        <f t="shared" si="12"/>
        <v/>
      </c>
      <c r="AS330" s="177" t="str">
        <f t="shared" si="13"/>
        <v/>
      </c>
      <c r="AT330" s="6"/>
      <c r="AU330" s="6"/>
      <c r="AV330" s="177">
        <v>327</v>
      </c>
      <c r="AW330" s="188"/>
      <c r="AX330" s="188"/>
      <c r="AY330" s="188"/>
      <c r="AZ330" s="188"/>
      <c r="BA330" s="188"/>
      <c r="BB330" s="188"/>
      <c r="BC330" s="188"/>
      <c r="BD330" s="188"/>
      <c r="BE330" s="188"/>
      <c r="BF330" s="188"/>
      <c r="BG330" s="188"/>
      <c r="BH330" s="188"/>
      <c r="BI330" s="188"/>
      <c r="BJ330" s="188"/>
      <c r="BK330" s="188"/>
      <c r="BL330" s="188"/>
      <c r="BM330" s="188"/>
      <c r="BN330" s="188"/>
      <c r="BO330" s="188"/>
      <c r="BP330" t="s">
        <v>4438</v>
      </c>
      <c r="BQ330" s="188"/>
      <c r="BR330" s="188"/>
      <c r="BS330" s="188"/>
      <c r="BT330" s="188"/>
      <c r="BU330" s="188"/>
      <c r="BV330" s="188"/>
      <c r="BW330" s="188"/>
      <c r="BX330" s="188"/>
      <c r="BY330" s="188"/>
      <c r="BZ330" s="188"/>
      <c r="CA330" s="188"/>
      <c r="CB330" s="188"/>
      <c r="CC330" s="188"/>
      <c r="CD330" s="188"/>
      <c r="CE330" s="188"/>
      <c r="CF330" s="188"/>
      <c r="CG330" s="188"/>
      <c r="CH330" s="188"/>
      <c r="CI330" s="188"/>
      <c r="CJ330" s="188"/>
      <c r="CK330" s="188"/>
      <c r="CL330" s="188"/>
      <c r="CM330" s="188"/>
      <c r="CN330" s="188"/>
      <c r="CO330" s="188"/>
      <c r="CP330" s="188"/>
      <c r="CQ330" s="188"/>
      <c r="CR330" s="188"/>
      <c r="CS330" s="188"/>
      <c r="CT330" s="188"/>
      <c r="CU330" s="188"/>
      <c r="CV330" s="188"/>
      <c r="CW330" s="188"/>
      <c r="CX330" s="188"/>
      <c r="CY330" s="183" t="s">
        <v>2061</v>
      </c>
      <c r="CZ330" s="188"/>
      <c r="DA330" s="188"/>
      <c r="DB330" s="188"/>
      <c r="DC330" s="188"/>
      <c r="DD330" s="188"/>
      <c r="DE330" s="188"/>
      <c r="DF330" s="188"/>
      <c r="DG330" s="188"/>
      <c r="DH330" s="188"/>
      <c r="DI330" s="188"/>
      <c r="DJ330" s="188"/>
      <c r="DK330" s="188"/>
      <c r="DL330" s="180"/>
    </row>
    <row r="331" spans="44:116" ht="15" hidden="1" customHeight="1">
      <c r="AR331" s="177" t="str">
        <f t="shared" si="12"/>
        <v/>
      </c>
      <c r="AS331" s="177" t="str">
        <f t="shared" si="13"/>
        <v/>
      </c>
      <c r="AT331" s="6"/>
      <c r="AU331" s="6"/>
      <c r="AV331" s="177">
        <v>328</v>
      </c>
      <c r="AW331" s="188"/>
      <c r="AX331" s="188"/>
      <c r="AY331" s="188"/>
      <c r="AZ331" s="188"/>
      <c r="BA331" s="188"/>
      <c r="BB331" s="188"/>
      <c r="BC331" s="188"/>
      <c r="BD331" s="188"/>
      <c r="BE331" s="188"/>
      <c r="BF331" s="188"/>
      <c r="BG331" s="188"/>
      <c r="BH331" s="188"/>
      <c r="BI331" s="188"/>
      <c r="BJ331" s="188"/>
      <c r="BK331" s="188"/>
      <c r="BL331" s="188"/>
      <c r="BM331" s="188"/>
      <c r="BN331" s="188"/>
      <c r="BO331" s="188"/>
      <c r="BP331" t="s">
        <v>4439</v>
      </c>
      <c r="BQ331" s="188"/>
      <c r="BR331" s="188"/>
      <c r="BS331" s="188"/>
      <c r="BT331" s="188"/>
      <c r="BU331" s="188"/>
      <c r="BV331" s="188"/>
      <c r="BW331" s="188"/>
      <c r="BX331" s="188"/>
      <c r="BY331" s="188"/>
      <c r="BZ331" s="188"/>
      <c r="CA331" s="188"/>
      <c r="CB331" s="188"/>
      <c r="CC331" s="188"/>
      <c r="CD331" s="188"/>
      <c r="CE331" s="188"/>
      <c r="CF331" s="188"/>
      <c r="CG331" s="188"/>
      <c r="CH331" s="188"/>
      <c r="CI331" s="188"/>
      <c r="CJ331" s="188"/>
      <c r="CK331" s="188"/>
      <c r="CL331" s="188"/>
      <c r="CM331" s="188"/>
      <c r="CN331" s="188"/>
      <c r="CO331" s="188"/>
      <c r="CP331" s="188"/>
      <c r="CQ331" s="188"/>
      <c r="CR331" s="188"/>
      <c r="CS331" s="188"/>
      <c r="CT331" s="188"/>
      <c r="CU331" s="188"/>
      <c r="CV331" s="188"/>
      <c r="CW331" s="188"/>
      <c r="CX331" s="188"/>
      <c r="CY331" s="183" t="s">
        <v>2062</v>
      </c>
      <c r="CZ331" s="188"/>
      <c r="DA331" s="188"/>
      <c r="DB331" s="188"/>
      <c r="DC331" s="188"/>
      <c r="DD331" s="188"/>
      <c r="DE331" s="188"/>
      <c r="DF331" s="188"/>
      <c r="DG331" s="188"/>
      <c r="DH331" s="188"/>
      <c r="DI331" s="188"/>
      <c r="DJ331" s="188"/>
      <c r="DK331" s="188"/>
      <c r="DL331" s="180"/>
    </row>
    <row r="332" spans="44:116" ht="15" hidden="1" customHeight="1">
      <c r="AR332" s="177" t="str">
        <f t="shared" si="12"/>
        <v/>
      </c>
      <c r="AS332" s="177" t="str">
        <f t="shared" si="13"/>
        <v/>
      </c>
      <c r="AT332" s="6"/>
      <c r="AU332" s="6"/>
      <c r="AV332" s="177">
        <v>329</v>
      </c>
      <c r="AW332" s="188"/>
      <c r="AX332" s="188"/>
      <c r="AY332" s="188"/>
      <c r="AZ332" s="188"/>
      <c r="BA332" s="188"/>
      <c r="BB332" s="188"/>
      <c r="BC332" s="188"/>
      <c r="BD332" s="188"/>
      <c r="BE332" s="188"/>
      <c r="BF332" s="188"/>
      <c r="BG332" s="188"/>
      <c r="BH332" s="188"/>
      <c r="BI332" s="188"/>
      <c r="BJ332" s="188"/>
      <c r="BK332" s="188"/>
      <c r="BL332" s="188"/>
      <c r="BM332" s="188"/>
      <c r="BN332" s="188"/>
      <c r="BO332" s="188"/>
      <c r="BP332" t="s">
        <v>4440</v>
      </c>
      <c r="BQ332" s="188"/>
      <c r="BR332" s="188"/>
      <c r="BS332" s="188"/>
      <c r="BT332" s="188"/>
      <c r="BU332" s="188"/>
      <c r="BV332" s="188"/>
      <c r="BW332" s="188"/>
      <c r="BX332" s="188"/>
      <c r="BY332" s="188"/>
      <c r="BZ332" s="188"/>
      <c r="CA332" s="188"/>
      <c r="CB332" s="188"/>
      <c r="CC332" s="188"/>
      <c r="CD332" s="188"/>
      <c r="CE332" s="188"/>
      <c r="CF332" s="188"/>
      <c r="CG332" s="188"/>
      <c r="CH332" s="188"/>
      <c r="CI332" s="188"/>
      <c r="CJ332" s="188"/>
      <c r="CK332" s="188"/>
      <c r="CL332" s="188"/>
      <c r="CM332" s="188"/>
      <c r="CN332" s="188"/>
      <c r="CO332" s="188"/>
      <c r="CP332" s="188"/>
      <c r="CQ332" s="188"/>
      <c r="CR332" s="188"/>
      <c r="CS332" s="188"/>
      <c r="CT332" s="188"/>
      <c r="CU332" s="188"/>
      <c r="CV332" s="188"/>
      <c r="CW332" s="188"/>
      <c r="CX332" s="188"/>
      <c r="CY332" s="183" t="s">
        <v>2063</v>
      </c>
      <c r="CZ332" s="188"/>
      <c r="DA332" s="188"/>
      <c r="DB332" s="188"/>
      <c r="DC332" s="188"/>
      <c r="DD332" s="188"/>
      <c r="DE332" s="188"/>
      <c r="DF332" s="188"/>
      <c r="DG332" s="188"/>
      <c r="DH332" s="188"/>
      <c r="DI332" s="188"/>
      <c r="DJ332" s="188"/>
      <c r="DK332" s="188"/>
      <c r="DL332" s="180"/>
    </row>
    <row r="333" spans="44:116" ht="15" hidden="1" customHeight="1">
      <c r="AR333" s="177" t="str">
        <f t="shared" si="12"/>
        <v/>
      </c>
      <c r="AS333" s="177" t="str">
        <f t="shared" si="13"/>
        <v/>
      </c>
      <c r="AT333" s="6"/>
      <c r="AU333" s="6"/>
      <c r="AV333" s="177">
        <v>330</v>
      </c>
      <c r="AW333" s="188"/>
      <c r="AX333" s="188"/>
      <c r="AY333" s="188"/>
      <c r="AZ333" s="188"/>
      <c r="BA333" s="188"/>
      <c r="BB333" s="188"/>
      <c r="BC333" s="188"/>
      <c r="BD333" s="188"/>
      <c r="BE333" s="188"/>
      <c r="BF333" s="188"/>
      <c r="BG333" s="188"/>
      <c r="BH333" s="188"/>
      <c r="BI333" s="188"/>
      <c r="BJ333" s="188"/>
      <c r="BK333" s="188"/>
      <c r="BL333" s="188"/>
      <c r="BM333" s="188"/>
      <c r="BN333" s="188"/>
      <c r="BO333" s="188"/>
      <c r="BP333" t="s">
        <v>4441</v>
      </c>
      <c r="BQ333" s="188"/>
      <c r="BR333" s="188"/>
      <c r="BS333" s="188"/>
      <c r="BT333" s="188"/>
      <c r="BU333" s="188"/>
      <c r="BV333" s="188"/>
      <c r="BW333" s="188"/>
      <c r="BX333" s="188"/>
      <c r="BY333" s="188"/>
      <c r="BZ333" s="188"/>
      <c r="CA333" s="188"/>
      <c r="CB333" s="188"/>
      <c r="CC333" s="188"/>
      <c r="CD333" s="188"/>
      <c r="CE333" s="188"/>
      <c r="CF333" s="188"/>
      <c r="CG333" s="188"/>
      <c r="CH333" s="188"/>
      <c r="CI333" s="188"/>
      <c r="CJ333" s="188"/>
      <c r="CK333" s="188"/>
      <c r="CL333" s="188"/>
      <c r="CM333" s="188"/>
      <c r="CN333" s="188"/>
      <c r="CO333" s="188"/>
      <c r="CP333" s="188"/>
      <c r="CQ333" s="188"/>
      <c r="CR333" s="188"/>
      <c r="CS333" s="188"/>
      <c r="CT333" s="188"/>
      <c r="CU333" s="188"/>
      <c r="CV333" s="188"/>
      <c r="CW333" s="188"/>
      <c r="CX333" s="188"/>
      <c r="CY333" s="183" t="s">
        <v>2064</v>
      </c>
      <c r="CZ333" s="188"/>
      <c r="DA333" s="188"/>
      <c r="DB333" s="188"/>
      <c r="DC333" s="188"/>
      <c r="DD333" s="188"/>
      <c r="DE333" s="188"/>
      <c r="DF333" s="188"/>
      <c r="DG333" s="188"/>
      <c r="DH333" s="188"/>
      <c r="DI333" s="188"/>
      <c r="DJ333" s="188"/>
      <c r="DK333" s="188"/>
      <c r="DL333" s="180"/>
    </row>
    <row r="334" spans="44:116" ht="15" hidden="1" customHeight="1">
      <c r="AR334" s="177" t="str">
        <f t="shared" si="12"/>
        <v/>
      </c>
      <c r="AS334" s="177" t="str">
        <f t="shared" si="13"/>
        <v/>
      </c>
      <c r="AT334" s="6"/>
      <c r="AU334" s="6"/>
      <c r="AV334" s="177">
        <v>331</v>
      </c>
      <c r="AW334" s="188"/>
      <c r="AX334" s="188"/>
      <c r="AY334" s="188"/>
      <c r="AZ334" s="188"/>
      <c r="BA334" s="188"/>
      <c r="BB334" s="188"/>
      <c r="BC334" s="188"/>
      <c r="BD334" s="188"/>
      <c r="BE334" s="188"/>
      <c r="BF334" s="188"/>
      <c r="BG334" s="188"/>
      <c r="BH334" s="188"/>
      <c r="BI334" s="188"/>
      <c r="BJ334" s="188"/>
      <c r="BK334" s="188"/>
      <c r="BL334" s="188"/>
      <c r="BM334" s="188"/>
      <c r="BN334" s="188"/>
      <c r="BO334" s="188"/>
      <c r="BP334" t="s">
        <v>4442</v>
      </c>
      <c r="BQ334" s="188"/>
      <c r="BR334" s="188"/>
      <c r="BS334" s="188"/>
      <c r="BT334" s="188"/>
      <c r="BU334" s="188"/>
      <c r="BV334" s="188"/>
      <c r="BW334" s="188"/>
      <c r="BX334" s="188"/>
      <c r="BY334" s="188"/>
      <c r="BZ334" s="188"/>
      <c r="CA334" s="188"/>
      <c r="CB334" s="188"/>
      <c r="CC334" s="188"/>
      <c r="CD334" s="188"/>
      <c r="CE334" s="188"/>
      <c r="CF334" s="188"/>
      <c r="CG334" s="188"/>
      <c r="CH334" s="188"/>
      <c r="CI334" s="188"/>
      <c r="CJ334" s="188"/>
      <c r="CK334" s="188"/>
      <c r="CL334" s="188"/>
      <c r="CM334" s="188"/>
      <c r="CN334" s="188"/>
      <c r="CO334" s="188"/>
      <c r="CP334" s="188"/>
      <c r="CQ334" s="188"/>
      <c r="CR334" s="188"/>
      <c r="CS334" s="188"/>
      <c r="CT334" s="188"/>
      <c r="CU334" s="188"/>
      <c r="CV334" s="188"/>
      <c r="CW334" s="188"/>
      <c r="CX334" s="188"/>
      <c r="CY334" s="183" t="s">
        <v>2065</v>
      </c>
      <c r="CZ334" s="188"/>
      <c r="DA334" s="188"/>
      <c r="DB334" s="188"/>
      <c r="DC334" s="188"/>
      <c r="DD334" s="188"/>
      <c r="DE334" s="188"/>
      <c r="DF334" s="188"/>
      <c r="DG334" s="188"/>
      <c r="DH334" s="188"/>
      <c r="DI334" s="188"/>
      <c r="DJ334" s="188"/>
      <c r="DK334" s="188"/>
      <c r="DL334" s="180"/>
    </row>
    <row r="335" spans="44:116" ht="15" hidden="1" customHeight="1">
      <c r="AR335" s="177" t="str">
        <f t="shared" si="12"/>
        <v/>
      </c>
      <c r="AS335" s="177" t="str">
        <f t="shared" si="13"/>
        <v/>
      </c>
      <c r="AT335" s="6"/>
      <c r="AU335" s="6"/>
      <c r="AV335" s="177">
        <v>332</v>
      </c>
      <c r="AW335" s="188"/>
      <c r="AX335" s="188"/>
      <c r="AY335" s="188"/>
      <c r="AZ335" s="188"/>
      <c r="BA335" s="188"/>
      <c r="BB335" s="188"/>
      <c r="BC335" s="188"/>
      <c r="BD335" s="188"/>
      <c r="BE335" s="188"/>
      <c r="BF335" s="188"/>
      <c r="BG335" s="188"/>
      <c r="BH335" s="188"/>
      <c r="BI335" s="188"/>
      <c r="BJ335" s="188"/>
      <c r="BK335" s="188"/>
      <c r="BL335" s="188"/>
      <c r="BM335" s="188"/>
      <c r="BN335" s="188"/>
      <c r="BO335" s="188"/>
      <c r="BP335" t="s">
        <v>4443</v>
      </c>
      <c r="BQ335" s="188"/>
      <c r="BR335" s="188"/>
      <c r="BS335" s="188"/>
      <c r="BT335" s="188"/>
      <c r="BU335" s="188"/>
      <c r="BV335" s="188"/>
      <c r="BW335" s="188"/>
      <c r="BX335" s="188"/>
      <c r="BY335" s="188"/>
      <c r="BZ335" s="188"/>
      <c r="CA335" s="188"/>
      <c r="CB335" s="188"/>
      <c r="CC335" s="188"/>
      <c r="CD335" s="188"/>
      <c r="CE335" s="188"/>
      <c r="CF335" s="188"/>
      <c r="CG335" s="188"/>
      <c r="CH335" s="188"/>
      <c r="CI335" s="188"/>
      <c r="CJ335" s="188"/>
      <c r="CK335" s="188"/>
      <c r="CL335" s="188"/>
      <c r="CM335" s="188"/>
      <c r="CN335" s="188"/>
      <c r="CO335" s="188"/>
      <c r="CP335" s="188"/>
      <c r="CQ335" s="188"/>
      <c r="CR335" s="188"/>
      <c r="CS335" s="188"/>
      <c r="CT335" s="188"/>
      <c r="CU335" s="188"/>
      <c r="CV335" s="188"/>
      <c r="CW335" s="188"/>
      <c r="CX335" s="188"/>
      <c r="CY335" s="183" t="s">
        <v>2066</v>
      </c>
      <c r="CZ335" s="188"/>
      <c r="DA335" s="188"/>
      <c r="DB335" s="188"/>
      <c r="DC335" s="188"/>
      <c r="DD335" s="188"/>
      <c r="DE335" s="188"/>
      <c r="DF335" s="188"/>
      <c r="DG335" s="188"/>
      <c r="DH335" s="188"/>
      <c r="DI335" s="188"/>
      <c r="DJ335" s="188"/>
      <c r="DK335" s="188"/>
      <c r="DL335" s="180"/>
    </row>
    <row r="336" spans="44:116" ht="15" hidden="1" customHeight="1">
      <c r="AR336" s="177" t="str">
        <f t="shared" si="12"/>
        <v/>
      </c>
      <c r="AS336" s="177" t="str">
        <f t="shared" si="13"/>
        <v/>
      </c>
      <c r="AT336" s="6"/>
      <c r="AU336" s="6"/>
      <c r="AV336" s="177">
        <v>333</v>
      </c>
      <c r="AW336" s="188"/>
      <c r="AX336" s="188"/>
      <c r="AY336" s="188"/>
      <c r="AZ336" s="188"/>
      <c r="BA336" s="188"/>
      <c r="BB336" s="188"/>
      <c r="BC336" s="188"/>
      <c r="BD336" s="188"/>
      <c r="BE336" s="188"/>
      <c r="BF336" s="188"/>
      <c r="BG336" s="188"/>
      <c r="BH336" s="188"/>
      <c r="BI336" s="188"/>
      <c r="BJ336" s="188"/>
      <c r="BK336" s="188"/>
      <c r="BL336" s="188"/>
      <c r="BM336" s="188"/>
      <c r="BN336" s="188"/>
      <c r="BO336" s="188"/>
      <c r="BP336" t="s">
        <v>4444</v>
      </c>
      <c r="BQ336" s="188"/>
      <c r="BR336" s="188"/>
      <c r="BS336" s="188"/>
      <c r="BT336" s="188"/>
      <c r="BU336" s="188"/>
      <c r="BV336" s="188"/>
      <c r="BW336" s="188"/>
      <c r="BX336" s="188"/>
      <c r="BY336" s="188"/>
      <c r="BZ336" s="188"/>
      <c r="CA336" s="188"/>
      <c r="CB336" s="188"/>
      <c r="CC336" s="188"/>
      <c r="CD336" s="188"/>
      <c r="CE336" s="188"/>
      <c r="CF336" s="188"/>
      <c r="CG336" s="188"/>
      <c r="CH336" s="188"/>
      <c r="CI336" s="188"/>
      <c r="CJ336" s="188"/>
      <c r="CK336" s="188"/>
      <c r="CL336" s="188"/>
      <c r="CM336" s="188"/>
      <c r="CN336" s="188"/>
      <c r="CO336" s="188"/>
      <c r="CP336" s="188"/>
      <c r="CQ336" s="188"/>
      <c r="CR336" s="188"/>
      <c r="CS336" s="188"/>
      <c r="CT336" s="188"/>
      <c r="CU336" s="188"/>
      <c r="CV336" s="188"/>
      <c r="CW336" s="188"/>
      <c r="CX336" s="188"/>
      <c r="CY336" s="183" t="s">
        <v>2067</v>
      </c>
      <c r="CZ336" s="188"/>
      <c r="DA336" s="188"/>
      <c r="DB336" s="188"/>
      <c r="DC336" s="188"/>
      <c r="DD336" s="188"/>
      <c r="DE336" s="188"/>
      <c r="DF336" s="188"/>
      <c r="DG336" s="188"/>
      <c r="DH336" s="188"/>
      <c r="DI336" s="188"/>
      <c r="DJ336" s="188"/>
      <c r="DK336" s="188"/>
      <c r="DL336" s="180"/>
    </row>
    <row r="337" spans="44:116" ht="15" hidden="1" customHeight="1">
      <c r="AR337" s="177" t="str">
        <f t="shared" si="12"/>
        <v/>
      </c>
      <c r="AS337" s="177" t="str">
        <f t="shared" si="13"/>
        <v/>
      </c>
      <c r="AT337" s="6"/>
      <c r="AU337" s="6"/>
      <c r="AV337" s="177">
        <v>334</v>
      </c>
      <c r="AW337" s="188"/>
      <c r="AX337" s="188"/>
      <c r="AY337" s="188"/>
      <c r="AZ337" s="188"/>
      <c r="BA337" s="188"/>
      <c r="BB337" s="188"/>
      <c r="BC337" s="188"/>
      <c r="BD337" s="188"/>
      <c r="BE337" s="188"/>
      <c r="BF337" s="188"/>
      <c r="BG337" s="188"/>
      <c r="BH337" s="188"/>
      <c r="BI337" s="188"/>
      <c r="BJ337" s="188"/>
      <c r="BK337" s="188"/>
      <c r="BL337" s="188"/>
      <c r="BM337" s="188"/>
      <c r="BN337" s="188"/>
      <c r="BO337" s="188"/>
      <c r="BP337" t="s">
        <v>4445</v>
      </c>
      <c r="BQ337" s="188"/>
      <c r="BR337" s="188"/>
      <c r="BS337" s="188"/>
      <c r="BT337" s="188"/>
      <c r="BU337" s="188"/>
      <c r="BV337" s="188"/>
      <c r="BW337" s="188"/>
      <c r="BX337" s="188"/>
      <c r="BY337" s="188"/>
      <c r="BZ337" s="188"/>
      <c r="CA337" s="188"/>
      <c r="CB337" s="188"/>
      <c r="CC337" s="188"/>
      <c r="CD337" s="188"/>
      <c r="CE337" s="188"/>
      <c r="CF337" s="188"/>
      <c r="CG337" s="188"/>
      <c r="CH337" s="188"/>
      <c r="CI337" s="188"/>
      <c r="CJ337" s="188"/>
      <c r="CK337" s="188"/>
      <c r="CL337" s="188"/>
      <c r="CM337" s="188"/>
      <c r="CN337" s="188"/>
      <c r="CO337" s="188"/>
      <c r="CP337" s="188"/>
      <c r="CQ337" s="188"/>
      <c r="CR337" s="188"/>
      <c r="CS337" s="188"/>
      <c r="CT337" s="188"/>
      <c r="CU337" s="188"/>
      <c r="CV337" s="188"/>
      <c r="CW337" s="188"/>
      <c r="CX337" s="188"/>
      <c r="CY337" s="183" t="s">
        <v>2068</v>
      </c>
      <c r="CZ337" s="188"/>
      <c r="DA337" s="188"/>
      <c r="DB337" s="188"/>
      <c r="DC337" s="188"/>
      <c r="DD337" s="188"/>
      <c r="DE337" s="188"/>
      <c r="DF337" s="188"/>
      <c r="DG337" s="188"/>
      <c r="DH337" s="188"/>
      <c r="DI337" s="188"/>
      <c r="DJ337" s="188"/>
      <c r="DK337" s="188"/>
      <c r="DL337" s="180"/>
    </row>
    <row r="338" spans="44:116" ht="15" hidden="1" customHeight="1">
      <c r="AR338" s="177" t="str">
        <f t="shared" si="12"/>
        <v/>
      </c>
      <c r="AS338" s="177" t="str">
        <f t="shared" si="13"/>
        <v/>
      </c>
      <c r="AT338" s="6"/>
      <c r="AU338" s="6"/>
      <c r="AV338" s="177">
        <v>335</v>
      </c>
      <c r="AW338" s="188"/>
      <c r="AX338" s="188"/>
      <c r="AY338" s="188"/>
      <c r="AZ338" s="188"/>
      <c r="BA338" s="188"/>
      <c r="BB338" s="188"/>
      <c r="BC338" s="188"/>
      <c r="BD338" s="188"/>
      <c r="BE338" s="188"/>
      <c r="BF338" s="188"/>
      <c r="BG338" s="188"/>
      <c r="BH338" s="188"/>
      <c r="BI338" s="188"/>
      <c r="BJ338" s="188"/>
      <c r="BK338" s="188"/>
      <c r="BL338" s="188"/>
      <c r="BM338" s="188"/>
      <c r="BN338" s="188"/>
      <c r="BO338" s="188"/>
      <c r="BP338" t="s">
        <v>4446</v>
      </c>
      <c r="BQ338" s="188"/>
      <c r="BR338" s="188"/>
      <c r="BS338" s="188"/>
      <c r="BT338" s="188"/>
      <c r="BU338" s="188"/>
      <c r="BV338" s="188"/>
      <c r="BW338" s="188"/>
      <c r="BX338" s="188"/>
      <c r="BY338" s="188"/>
      <c r="BZ338" s="188"/>
      <c r="CA338" s="188"/>
      <c r="CB338" s="188"/>
      <c r="CC338" s="188"/>
      <c r="CD338" s="188"/>
      <c r="CE338" s="188"/>
      <c r="CF338" s="188"/>
      <c r="CG338" s="188"/>
      <c r="CH338" s="188"/>
      <c r="CI338" s="188"/>
      <c r="CJ338" s="188"/>
      <c r="CK338" s="188"/>
      <c r="CL338" s="188"/>
      <c r="CM338" s="188"/>
      <c r="CN338" s="188"/>
      <c r="CO338" s="188"/>
      <c r="CP338" s="188"/>
      <c r="CQ338" s="188"/>
      <c r="CR338" s="188"/>
      <c r="CS338" s="188"/>
      <c r="CT338" s="188"/>
      <c r="CU338" s="188"/>
      <c r="CV338" s="188"/>
      <c r="CW338" s="188"/>
      <c r="CX338" s="188"/>
      <c r="CY338" s="183" t="s">
        <v>2069</v>
      </c>
      <c r="CZ338" s="188"/>
      <c r="DA338" s="188"/>
      <c r="DB338" s="188"/>
      <c r="DC338" s="188"/>
      <c r="DD338" s="188"/>
      <c r="DE338" s="188"/>
      <c r="DF338" s="188"/>
      <c r="DG338" s="188"/>
      <c r="DH338" s="188"/>
      <c r="DI338" s="188"/>
      <c r="DJ338" s="188"/>
      <c r="DK338" s="188"/>
      <c r="DL338" s="180"/>
    </row>
    <row r="339" spans="44:116" ht="15" hidden="1" customHeight="1">
      <c r="AR339" s="177" t="str">
        <f t="shared" si="12"/>
        <v/>
      </c>
      <c r="AS339" s="177" t="str">
        <f t="shared" si="13"/>
        <v/>
      </c>
      <c r="AT339" s="6"/>
      <c r="AU339" s="6"/>
      <c r="AV339" s="177">
        <v>336</v>
      </c>
      <c r="AW339" s="188"/>
      <c r="AX339" s="188"/>
      <c r="AY339" s="188"/>
      <c r="AZ339" s="188"/>
      <c r="BA339" s="188"/>
      <c r="BB339" s="188"/>
      <c r="BC339" s="188"/>
      <c r="BD339" s="188"/>
      <c r="BE339" s="188"/>
      <c r="BF339" s="188"/>
      <c r="BG339" s="188"/>
      <c r="BH339" s="188"/>
      <c r="BI339" s="188"/>
      <c r="BJ339" s="188"/>
      <c r="BK339" s="188"/>
      <c r="BL339" s="188"/>
      <c r="BM339" s="188"/>
      <c r="BN339" s="188"/>
      <c r="BO339" s="188"/>
      <c r="BP339" t="s">
        <v>4447</v>
      </c>
      <c r="BQ339" s="188"/>
      <c r="BR339" s="188"/>
      <c r="BS339" s="188"/>
      <c r="BT339" s="188"/>
      <c r="BU339" s="188"/>
      <c r="BV339" s="188"/>
      <c r="BW339" s="188"/>
      <c r="BX339" s="188"/>
      <c r="BY339" s="188"/>
      <c r="BZ339" s="188"/>
      <c r="CA339" s="188"/>
      <c r="CB339" s="188"/>
      <c r="CC339" s="188"/>
      <c r="CD339" s="188"/>
      <c r="CE339" s="188"/>
      <c r="CF339" s="188"/>
      <c r="CG339" s="188"/>
      <c r="CH339" s="188"/>
      <c r="CI339" s="188"/>
      <c r="CJ339" s="188"/>
      <c r="CK339" s="188"/>
      <c r="CL339" s="188"/>
      <c r="CM339" s="188"/>
      <c r="CN339" s="188"/>
      <c r="CO339" s="188"/>
      <c r="CP339" s="188"/>
      <c r="CQ339" s="188"/>
      <c r="CR339" s="188"/>
      <c r="CS339" s="188"/>
      <c r="CT339" s="188"/>
      <c r="CU339" s="188"/>
      <c r="CV339" s="188"/>
      <c r="CW339" s="188"/>
      <c r="CX339" s="188"/>
      <c r="CY339" s="183" t="s">
        <v>2070</v>
      </c>
      <c r="CZ339" s="188"/>
      <c r="DA339" s="188"/>
      <c r="DB339" s="188"/>
      <c r="DC339" s="188"/>
      <c r="DD339" s="188"/>
      <c r="DE339" s="188"/>
      <c r="DF339" s="188"/>
      <c r="DG339" s="188"/>
      <c r="DH339" s="188"/>
      <c r="DI339" s="188"/>
      <c r="DJ339" s="188"/>
      <c r="DK339" s="188"/>
      <c r="DL339" s="180"/>
    </row>
    <row r="340" spans="44:116" ht="15" hidden="1" customHeight="1">
      <c r="AR340" s="177" t="str">
        <f t="shared" si="12"/>
        <v/>
      </c>
      <c r="AS340" s="177" t="str">
        <f t="shared" si="13"/>
        <v/>
      </c>
      <c r="AT340" s="6"/>
      <c r="AU340" s="6"/>
      <c r="AV340" s="177">
        <v>337</v>
      </c>
      <c r="AW340" s="188"/>
      <c r="AX340" s="188"/>
      <c r="AY340" s="188"/>
      <c r="AZ340" s="188"/>
      <c r="BA340" s="188"/>
      <c r="BB340" s="188"/>
      <c r="BC340" s="188"/>
      <c r="BD340" s="188"/>
      <c r="BE340" s="188"/>
      <c r="BF340" s="188"/>
      <c r="BG340" s="188"/>
      <c r="BH340" s="188"/>
      <c r="BI340" s="188"/>
      <c r="BJ340" s="188"/>
      <c r="BK340" s="188"/>
      <c r="BL340" s="188"/>
      <c r="BM340" s="188"/>
      <c r="BN340" s="188"/>
      <c r="BO340" s="188"/>
      <c r="BP340" t="s">
        <v>4448</v>
      </c>
      <c r="BQ340" s="188"/>
      <c r="BR340" s="188"/>
      <c r="BS340" s="188"/>
      <c r="BT340" s="188"/>
      <c r="BU340" s="188"/>
      <c r="BV340" s="188"/>
      <c r="BW340" s="188"/>
      <c r="BX340" s="188"/>
      <c r="BY340" s="188"/>
      <c r="BZ340" s="188"/>
      <c r="CA340" s="188"/>
      <c r="CB340" s="188"/>
      <c r="CC340" s="188"/>
      <c r="CD340" s="188"/>
      <c r="CE340" s="188"/>
      <c r="CF340" s="188"/>
      <c r="CG340" s="188"/>
      <c r="CH340" s="188"/>
      <c r="CI340" s="188"/>
      <c r="CJ340" s="188"/>
      <c r="CK340" s="188"/>
      <c r="CL340" s="188"/>
      <c r="CM340" s="188"/>
      <c r="CN340" s="188"/>
      <c r="CO340" s="188"/>
      <c r="CP340" s="188"/>
      <c r="CQ340" s="188"/>
      <c r="CR340" s="188"/>
      <c r="CS340" s="188"/>
      <c r="CT340" s="188"/>
      <c r="CU340" s="188"/>
      <c r="CV340" s="188"/>
      <c r="CW340" s="188"/>
      <c r="CX340" s="188"/>
      <c r="CY340" s="183" t="s">
        <v>2071</v>
      </c>
      <c r="CZ340" s="188"/>
      <c r="DA340" s="188"/>
      <c r="DB340" s="188"/>
      <c r="DC340" s="188"/>
      <c r="DD340" s="188"/>
      <c r="DE340" s="188"/>
      <c r="DF340" s="188"/>
      <c r="DG340" s="188"/>
      <c r="DH340" s="188"/>
      <c r="DI340" s="188"/>
      <c r="DJ340" s="188"/>
      <c r="DK340" s="188"/>
      <c r="DL340" s="180"/>
    </row>
    <row r="341" spans="44:116" ht="15" hidden="1" customHeight="1">
      <c r="AR341" s="177" t="str">
        <f t="shared" si="12"/>
        <v/>
      </c>
      <c r="AS341" s="177" t="str">
        <f t="shared" si="13"/>
        <v/>
      </c>
      <c r="AT341" s="6"/>
      <c r="AU341" s="6"/>
      <c r="AV341" s="177">
        <v>338</v>
      </c>
      <c r="AW341" s="188"/>
      <c r="AX341" s="188"/>
      <c r="AY341" s="188"/>
      <c r="AZ341" s="188"/>
      <c r="BA341" s="188"/>
      <c r="BB341" s="188"/>
      <c r="BC341" s="188"/>
      <c r="BD341" s="188"/>
      <c r="BE341" s="188"/>
      <c r="BF341" s="188"/>
      <c r="BG341" s="188"/>
      <c r="BH341" s="188"/>
      <c r="BI341" s="188"/>
      <c r="BJ341" s="188"/>
      <c r="BK341" s="188"/>
      <c r="BL341" s="188"/>
      <c r="BM341" s="188"/>
      <c r="BN341" s="188"/>
      <c r="BO341" s="188"/>
      <c r="BP341" t="s">
        <v>4449</v>
      </c>
      <c r="BQ341" s="188"/>
      <c r="BR341" s="188"/>
      <c r="BS341" s="188"/>
      <c r="BT341" s="188"/>
      <c r="BU341" s="188"/>
      <c r="BV341" s="188"/>
      <c r="BW341" s="188"/>
      <c r="BX341" s="188"/>
      <c r="BY341" s="188"/>
      <c r="BZ341" s="188"/>
      <c r="CA341" s="188"/>
      <c r="CB341" s="188"/>
      <c r="CC341" s="188"/>
      <c r="CD341" s="188"/>
      <c r="CE341" s="188"/>
      <c r="CF341" s="188"/>
      <c r="CG341" s="188"/>
      <c r="CH341" s="188"/>
      <c r="CI341" s="188"/>
      <c r="CJ341" s="188"/>
      <c r="CK341" s="188"/>
      <c r="CL341" s="188"/>
      <c r="CM341" s="188"/>
      <c r="CN341" s="188"/>
      <c r="CO341" s="188"/>
      <c r="CP341" s="188"/>
      <c r="CQ341" s="188"/>
      <c r="CR341" s="188"/>
      <c r="CS341" s="188"/>
      <c r="CT341" s="188"/>
      <c r="CU341" s="188"/>
      <c r="CV341" s="188"/>
      <c r="CW341" s="188"/>
      <c r="CX341" s="188"/>
      <c r="CY341" s="183" t="s">
        <v>2072</v>
      </c>
      <c r="CZ341" s="188"/>
      <c r="DA341" s="188"/>
      <c r="DB341" s="188"/>
      <c r="DC341" s="188"/>
      <c r="DD341" s="188"/>
      <c r="DE341" s="188"/>
      <c r="DF341" s="188"/>
      <c r="DG341" s="188"/>
      <c r="DH341" s="188"/>
      <c r="DI341" s="188"/>
      <c r="DJ341" s="188"/>
      <c r="DK341" s="188"/>
      <c r="DL341" s="180"/>
    </row>
    <row r="342" spans="44:116" ht="15" hidden="1" customHeight="1">
      <c r="AR342" s="177" t="str">
        <f t="shared" si="12"/>
        <v/>
      </c>
      <c r="AS342" s="177" t="str">
        <f t="shared" si="13"/>
        <v/>
      </c>
      <c r="AT342" s="6"/>
      <c r="AU342" s="6"/>
      <c r="AV342" s="177">
        <v>339</v>
      </c>
      <c r="AW342" s="188"/>
      <c r="AX342" s="188"/>
      <c r="AY342" s="188"/>
      <c r="AZ342" s="188"/>
      <c r="BA342" s="188"/>
      <c r="BB342" s="188"/>
      <c r="BC342" s="188"/>
      <c r="BD342" s="188"/>
      <c r="BE342" s="188"/>
      <c r="BF342" s="188"/>
      <c r="BG342" s="188"/>
      <c r="BH342" s="188"/>
      <c r="BI342" s="188"/>
      <c r="BJ342" s="188"/>
      <c r="BK342" s="188"/>
      <c r="BL342" s="188"/>
      <c r="BM342" s="188"/>
      <c r="BN342" s="188"/>
      <c r="BO342" s="188"/>
      <c r="BP342" t="s">
        <v>4450</v>
      </c>
      <c r="BQ342" s="188"/>
      <c r="BR342" s="188"/>
      <c r="BS342" s="188"/>
      <c r="BT342" s="188"/>
      <c r="BU342" s="188"/>
      <c r="BV342" s="188"/>
      <c r="BW342" s="188"/>
      <c r="BX342" s="188"/>
      <c r="BY342" s="188"/>
      <c r="BZ342" s="188"/>
      <c r="CA342" s="188"/>
      <c r="CB342" s="188"/>
      <c r="CC342" s="188"/>
      <c r="CD342" s="188"/>
      <c r="CE342" s="188"/>
      <c r="CF342" s="188"/>
      <c r="CG342" s="188"/>
      <c r="CH342" s="188"/>
      <c r="CI342" s="188"/>
      <c r="CJ342" s="188"/>
      <c r="CK342" s="188"/>
      <c r="CL342" s="188"/>
      <c r="CM342" s="188"/>
      <c r="CN342" s="188"/>
      <c r="CO342" s="188"/>
      <c r="CP342" s="188"/>
      <c r="CQ342" s="188"/>
      <c r="CR342" s="188"/>
      <c r="CS342" s="188"/>
      <c r="CT342" s="188"/>
      <c r="CU342" s="188"/>
      <c r="CV342" s="188"/>
      <c r="CW342" s="188"/>
      <c r="CX342" s="188"/>
      <c r="CY342" s="183" t="s">
        <v>2073</v>
      </c>
      <c r="CZ342" s="188"/>
      <c r="DA342" s="188"/>
      <c r="DB342" s="188"/>
      <c r="DC342" s="188"/>
      <c r="DD342" s="188"/>
      <c r="DE342" s="188"/>
      <c r="DF342" s="188"/>
      <c r="DG342" s="188"/>
      <c r="DH342" s="188"/>
      <c r="DI342" s="188"/>
      <c r="DJ342" s="188"/>
      <c r="DK342" s="188"/>
      <c r="DL342" s="180"/>
    </row>
    <row r="343" spans="44:116" ht="15" hidden="1" customHeight="1">
      <c r="AR343" s="177" t="str">
        <f t="shared" si="12"/>
        <v/>
      </c>
      <c r="AS343" s="177" t="str">
        <f t="shared" si="13"/>
        <v/>
      </c>
      <c r="AT343" s="6"/>
      <c r="AU343" s="6"/>
      <c r="AV343" s="177">
        <v>340</v>
      </c>
      <c r="AW343" s="188"/>
      <c r="AX343" s="188"/>
      <c r="AY343" s="188"/>
      <c r="AZ343" s="188"/>
      <c r="BA343" s="188"/>
      <c r="BB343" s="188"/>
      <c r="BC343" s="188"/>
      <c r="BD343" s="188"/>
      <c r="BE343" s="188"/>
      <c r="BF343" s="188"/>
      <c r="BG343" s="188"/>
      <c r="BH343" s="188"/>
      <c r="BI343" s="188"/>
      <c r="BJ343" s="188"/>
      <c r="BK343" s="188"/>
      <c r="BL343" s="188"/>
      <c r="BM343" s="188"/>
      <c r="BN343" s="188"/>
      <c r="BO343" s="188"/>
      <c r="BP343" t="s">
        <v>4451</v>
      </c>
      <c r="BQ343" s="188"/>
      <c r="BR343" s="188"/>
      <c r="BS343" s="188"/>
      <c r="BT343" s="188"/>
      <c r="BU343" s="188"/>
      <c r="BV343" s="188"/>
      <c r="BW343" s="188"/>
      <c r="BX343" s="188"/>
      <c r="BY343" s="188"/>
      <c r="BZ343" s="188"/>
      <c r="CA343" s="188"/>
      <c r="CB343" s="188"/>
      <c r="CC343" s="188"/>
      <c r="CD343" s="188"/>
      <c r="CE343" s="188"/>
      <c r="CF343" s="188"/>
      <c r="CG343" s="188"/>
      <c r="CH343" s="188"/>
      <c r="CI343" s="188"/>
      <c r="CJ343" s="188"/>
      <c r="CK343" s="188"/>
      <c r="CL343" s="188"/>
      <c r="CM343" s="188"/>
      <c r="CN343" s="188"/>
      <c r="CO343" s="188"/>
      <c r="CP343" s="188"/>
      <c r="CQ343" s="188"/>
      <c r="CR343" s="188"/>
      <c r="CS343" s="188"/>
      <c r="CT343" s="188"/>
      <c r="CU343" s="188"/>
      <c r="CV343" s="188"/>
      <c r="CW343" s="188"/>
      <c r="CX343" s="188"/>
      <c r="CY343" s="183" t="s">
        <v>2074</v>
      </c>
      <c r="CZ343" s="188"/>
      <c r="DA343" s="188"/>
      <c r="DB343" s="188"/>
      <c r="DC343" s="188"/>
      <c r="DD343" s="188"/>
      <c r="DE343" s="188"/>
      <c r="DF343" s="188"/>
      <c r="DG343" s="188"/>
      <c r="DH343" s="188"/>
      <c r="DI343" s="188"/>
      <c r="DJ343" s="188"/>
      <c r="DK343" s="188"/>
      <c r="DL343" s="180"/>
    </row>
    <row r="344" spans="44:116" ht="15" hidden="1" customHeight="1">
      <c r="AR344" s="177" t="str">
        <f t="shared" si="12"/>
        <v/>
      </c>
      <c r="AS344" s="177" t="str">
        <f t="shared" si="13"/>
        <v/>
      </c>
      <c r="AT344" s="6"/>
      <c r="AU344" s="6"/>
      <c r="AV344" s="177">
        <v>341</v>
      </c>
      <c r="AW344" s="188"/>
      <c r="AX344" s="188"/>
      <c r="AY344" s="188"/>
      <c r="AZ344" s="188"/>
      <c r="BA344" s="188"/>
      <c r="BB344" s="188"/>
      <c r="BC344" s="188"/>
      <c r="BD344" s="188"/>
      <c r="BE344" s="188"/>
      <c r="BF344" s="188"/>
      <c r="BG344" s="188"/>
      <c r="BH344" s="188"/>
      <c r="BI344" s="188"/>
      <c r="BJ344" s="188"/>
      <c r="BK344" s="188"/>
      <c r="BL344" s="188"/>
      <c r="BM344" s="188"/>
      <c r="BN344" s="188"/>
      <c r="BO344" s="188"/>
      <c r="BP344" t="s">
        <v>4452</v>
      </c>
      <c r="BQ344" s="188"/>
      <c r="BR344" s="188"/>
      <c r="BS344" s="188"/>
      <c r="BT344" s="188"/>
      <c r="BU344" s="188"/>
      <c r="BV344" s="188"/>
      <c r="BW344" s="188"/>
      <c r="BX344" s="188"/>
      <c r="BY344" s="188"/>
      <c r="BZ344" s="188"/>
      <c r="CA344" s="188"/>
      <c r="CB344" s="188"/>
      <c r="CC344" s="188"/>
      <c r="CD344" s="188"/>
      <c r="CE344" s="188"/>
      <c r="CF344" s="188"/>
      <c r="CG344" s="188"/>
      <c r="CH344" s="188"/>
      <c r="CI344" s="188"/>
      <c r="CJ344" s="188"/>
      <c r="CK344" s="188"/>
      <c r="CL344" s="188"/>
      <c r="CM344" s="188"/>
      <c r="CN344" s="188"/>
      <c r="CO344" s="188"/>
      <c r="CP344" s="188"/>
      <c r="CQ344" s="188"/>
      <c r="CR344" s="188"/>
      <c r="CS344" s="188"/>
      <c r="CT344" s="188"/>
      <c r="CU344" s="188"/>
      <c r="CV344" s="188"/>
      <c r="CW344" s="188"/>
      <c r="CX344" s="188"/>
      <c r="CY344" s="183" t="s">
        <v>2075</v>
      </c>
      <c r="CZ344" s="188"/>
      <c r="DA344" s="188"/>
      <c r="DB344" s="188"/>
      <c r="DC344" s="188"/>
      <c r="DD344" s="188"/>
      <c r="DE344" s="188"/>
      <c r="DF344" s="188"/>
      <c r="DG344" s="188"/>
      <c r="DH344" s="188"/>
      <c r="DI344" s="188"/>
      <c r="DJ344" s="188"/>
      <c r="DK344" s="188"/>
      <c r="DL344" s="180"/>
    </row>
    <row r="345" spans="44:116" ht="15" hidden="1" customHeight="1">
      <c r="AR345" s="177" t="str">
        <f t="shared" si="12"/>
        <v/>
      </c>
      <c r="AS345" s="177" t="str">
        <f t="shared" si="13"/>
        <v/>
      </c>
      <c r="AT345" s="6"/>
      <c r="AU345" s="6"/>
      <c r="AV345" s="177">
        <v>342</v>
      </c>
      <c r="AW345" s="188"/>
      <c r="AX345" s="188"/>
      <c r="AY345" s="188"/>
      <c r="AZ345" s="188"/>
      <c r="BA345" s="188"/>
      <c r="BB345" s="188"/>
      <c r="BC345" s="188"/>
      <c r="BD345" s="188"/>
      <c r="BE345" s="188"/>
      <c r="BF345" s="188"/>
      <c r="BG345" s="188"/>
      <c r="BH345" s="188"/>
      <c r="BI345" s="188"/>
      <c r="BJ345" s="188"/>
      <c r="BK345" s="188"/>
      <c r="BL345" s="188"/>
      <c r="BM345" s="188"/>
      <c r="BN345" s="188"/>
      <c r="BO345" s="188"/>
      <c r="BP345" t="s">
        <v>4453</v>
      </c>
      <c r="BQ345" s="188"/>
      <c r="BR345" s="188"/>
      <c r="BS345" s="188"/>
      <c r="BT345" s="188"/>
      <c r="BU345" s="188"/>
      <c r="BV345" s="188"/>
      <c r="BW345" s="188"/>
      <c r="BX345" s="188"/>
      <c r="BY345" s="188"/>
      <c r="BZ345" s="188"/>
      <c r="CA345" s="188"/>
      <c r="CB345" s="188"/>
      <c r="CC345" s="188"/>
      <c r="CD345" s="188"/>
      <c r="CE345" s="188"/>
      <c r="CF345" s="188"/>
      <c r="CG345" s="188"/>
      <c r="CH345" s="188"/>
      <c r="CI345" s="188"/>
      <c r="CJ345" s="188"/>
      <c r="CK345" s="188"/>
      <c r="CL345" s="188"/>
      <c r="CM345" s="188"/>
      <c r="CN345" s="188"/>
      <c r="CO345" s="188"/>
      <c r="CP345" s="188"/>
      <c r="CQ345" s="188"/>
      <c r="CR345" s="188"/>
      <c r="CS345" s="188"/>
      <c r="CT345" s="188"/>
      <c r="CU345" s="188"/>
      <c r="CV345" s="188"/>
      <c r="CW345" s="188"/>
      <c r="CX345" s="188"/>
      <c r="CY345" s="183" t="s">
        <v>2076</v>
      </c>
      <c r="CZ345" s="188"/>
      <c r="DA345" s="188"/>
      <c r="DB345" s="188"/>
      <c r="DC345" s="188"/>
      <c r="DD345" s="188"/>
      <c r="DE345" s="188"/>
      <c r="DF345" s="188"/>
      <c r="DG345" s="188"/>
      <c r="DH345" s="188"/>
      <c r="DI345" s="188"/>
      <c r="DJ345" s="188"/>
      <c r="DK345" s="188"/>
      <c r="DL345" s="180"/>
    </row>
    <row r="346" spans="44:116" ht="15" hidden="1" customHeight="1">
      <c r="AR346" s="177" t="str">
        <f t="shared" si="12"/>
        <v/>
      </c>
      <c r="AS346" s="177" t="str">
        <f t="shared" si="13"/>
        <v/>
      </c>
      <c r="AT346" s="6"/>
      <c r="AU346" s="6"/>
      <c r="AV346" s="177">
        <v>343</v>
      </c>
      <c r="AW346" s="188"/>
      <c r="AX346" s="188"/>
      <c r="AY346" s="188"/>
      <c r="AZ346" s="188"/>
      <c r="BA346" s="188"/>
      <c r="BB346" s="188"/>
      <c r="BC346" s="188"/>
      <c r="BD346" s="188"/>
      <c r="BE346" s="188"/>
      <c r="BF346" s="188"/>
      <c r="BG346" s="188"/>
      <c r="BH346" s="188"/>
      <c r="BI346" s="188"/>
      <c r="BJ346" s="188"/>
      <c r="BK346" s="188"/>
      <c r="BL346" s="188"/>
      <c r="BM346" s="188"/>
      <c r="BN346" s="188"/>
      <c r="BO346" s="188"/>
      <c r="BP346" t="s">
        <v>4454</v>
      </c>
      <c r="BQ346" s="188"/>
      <c r="BR346" s="188"/>
      <c r="BS346" s="188"/>
      <c r="BT346" s="188"/>
      <c r="BU346" s="188"/>
      <c r="BV346" s="188"/>
      <c r="BW346" s="188"/>
      <c r="BX346" s="188"/>
      <c r="BY346" s="188"/>
      <c r="BZ346" s="188"/>
      <c r="CA346" s="188"/>
      <c r="CB346" s="188"/>
      <c r="CC346" s="188"/>
      <c r="CD346" s="188"/>
      <c r="CE346" s="188"/>
      <c r="CF346" s="188"/>
      <c r="CG346" s="188"/>
      <c r="CH346" s="188"/>
      <c r="CI346" s="188"/>
      <c r="CJ346" s="188"/>
      <c r="CK346" s="188"/>
      <c r="CL346" s="188"/>
      <c r="CM346" s="188"/>
      <c r="CN346" s="188"/>
      <c r="CO346" s="188"/>
      <c r="CP346" s="188"/>
      <c r="CQ346" s="188"/>
      <c r="CR346" s="188"/>
      <c r="CS346" s="188"/>
      <c r="CT346" s="188"/>
      <c r="CU346" s="188"/>
      <c r="CV346" s="188"/>
      <c r="CW346" s="188"/>
      <c r="CX346" s="188"/>
      <c r="CY346" s="183" t="s">
        <v>2077</v>
      </c>
      <c r="CZ346" s="188"/>
      <c r="DA346" s="188"/>
      <c r="DB346" s="188"/>
      <c r="DC346" s="188"/>
      <c r="DD346" s="188"/>
      <c r="DE346" s="188"/>
      <c r="DF346" s="188"/>
      <c r="DG346" s="188"/>
      <c r="DH346" s="188"/>
      <c r="DI346" s="188"/>
      <c r="DJ346" s="188"/>
      <c r="DK346" s="188"/>
      <c r="DL346" s="180"/>
    </row>
    <row r="347" spans="44:116" ht="15" hidden="1" customHeight="1">
      <c r="AR347" s="177" t="str">
        <f t="shared" si="12"/>
        <v/>
      </c>
      <c r="AS347" s="177" t="str">
        <f t="shared" si="13"/>
        <v/>
      </c>
      <c r="AT347" s="6"/>
      <c r="AU347" s="6"/>
      <c r="AV347" s="177">
        <v>344</v>
      </c>
      <c r="AW347" s="188"/>
      <c r="AX347" s="188"/>
      <c r="AY347" s="188"/>
      <c r="AZ347" s="188"/>
      <c r="BA347" s="188"/>
      <c r="BB347" s="188"/>
      <c r="BC347" s="188"/>
      <c r="BD347" s="188"/>
      <c r="BE347" s="188"/>
      <c r="BF347" s="188"/>
      <c r="BG347" s="188"/>
      <c r="BH347" s="188"/>
      <c r="BI347" s="188"/>
      <c r="BJ347" s="188"/>
      <c r="BK347" s="188"/>
      <c r="BL347" s="188"/>
      <c r="BM347" s="188"/>
      <c r="BN347" s="188"/>
      <c r="BO347" s="188"/>
      <c r="BP347" t="s">
        <v>4455</v>
      </c>
      <c r="BQ347" s="188"/>
      <c r="BR347" s="188"/>
      <c r="BS347" s="188"/>
      <c r="BT347" s="188"/>
      <c r="BU347" s="188"/>
      <c r="BV347" s="188"/>
      <c r="BW347" s="188"/>
      <c r="BX347" s="188"/>
      <c r="BY347" s="188"/>
      <c r="BZ347" s="188"/>
      <c r="CA347" s="188"/>
      <c r="CB347" s="188"/>
      <c r="CC347" s="188"/>
      <c r="CD347" s="188"/>
      <c r="CE347" s="188"/>
      <c r="CF347" s="188"/>
      <c r="CG347" s="188"/>
      <c r="CH347" s="188"/>
      <c r="CI347" s="188"/>
      <c r="CJ347" s="188"/>
      <c r="CK347" s="188"/>
      <c r="CL347" s="188"/>
      <c r="CM347" s="188"/>
      <c r="CN347" s="188"/>
      <c r="CO347" s="188"/>
      <c r="CP347" s="188"/>
      <c r="CQ347" s="188"/>
      <c r="CR347" s="188"/>
      <c r="CS347" s="188"/>
      <c r="CT347" s="188"/>
      <c r="CU347" s="188"/>
      <c r="CV347" s="188"/>
      <c r="CW347" s="188"/>
      <c r="CX347" s="188"/>
      <c r="CY347" s="183" t="s">
        <v>2078</v>
      </c>
      <c r="CZ347" s="188"/>
      <c r="DA347" s="188"/>
      <c r="DB347" s="188"/>
      <c r="DC347" s="188"/>
      <c r="DD347" s="188"/>
      <c r="DE347" s="188"/>
      <c r="DF347" s="188"/>
      <c r="DG347" s="188"/>
      <c r="DH347" s="188"/>
      <c r="DI347" s="188"/>
      <c r="DJ347" s="188"/>
      <c r="DK347" s="188"/>
      <c r="DL347" s="180"/>
    </row>
    <row r="348" spans="44:116" ht="15" hidden="1" customHeight="1">
      <c r="AR348" s="177" t="str">
        <f t="shared" si="12"/>
        <v/>
      </c>
      <c r="AS348" s="177" t="str">
        <f t="shared" si="13"/>
        <v/>
      </c>
      <c r="AT348" s="6"/>
      <c r="AU348" s="6"/>
      <c r="AV348" s="177">
        <v>345</v>
      </c>
      <c r="AW348" s="188"/>
      <c r="AX348" s="188"/>
      <c r="AY348" s="188"/>
      <c r="AZ348" s="188"/>
      <c r="BA348" s="188"/>
      <c r="BB348" s="188"/>
      <c r="BC348" s="188"/>
      <c r="BD348" s="188"/>
      <c r="BE348" s="188"/>
      <c r="BF348" s="188"/>
      <c r="BG348" s="188"/>
      <c r="BH348" s="188"/>
      <c r="BI348" s="188"/>
      <c r="BJ348" s="188"/>
      <c r="BK348" s="188"/>
      <c r="BL348" s="188"/>
      <c r="BM348" s="188"/>
      <c r="BN348" s="188"/>
      <c r="BO348" s="188"/>
      <c r="BP348" t="s">
        <v>4456</v>
      </c>
      <c r="BQ348" s="188"/>
      <c r="BR348" s="188"/>
      <c r="BS348" s="188"/>
      <c r="BT348" s="188"/>
      <c r="BU348" s="188"/>
      <c r="BV348" s="188"/>
      <c r="BW348" s="188"/>
      <c r="BX348" s="188"/>
      <c r="BY348" s="188"/>
      <c r="BZ348" s="188"/>
      <c r="CA348" s="188"/>
      <c r="CB348" s="188"/>
      <c r="CC348" s="188"/>
      <c r="CD348" s="188"/>
      <c r="CE348" s="188"/>
      <c r="CF348" s="188"/>
      <c r="CG348" s="188"/>
      <c r="CH348" s="188"/>
      <c r="CI348" s="188"/>
      <c r="CJ348" s="188"/>
      <c r="CK348" s="188"/>
      <c r="CL348" s="188"/>
      <c r="CM348" s="188"/>
      <c r="CN348" s="188"/>
      <c r="CO348" s="188"/>
      <c r="CP348" s="188"/>
      <c r="CQ348" s="188"/>
      <c r="CR348" s="188"/>
      <c r="CS348" s="188"/>
      <c r="CT348" s="188"/>
      <c r="CU348" s="188"/>
      <c r="CV348" s="188"/>
      <c r="CW348" s="188"/>
      <c r="CX348" s="188"/>
      <c r="CY348" s="183" t="s">
        <v>2079</v>
      </c>
      <c r="CZ348" s="188"/>
      <c r="DA348" s="188"/>
      <c r="DB348" s="188"/>
      <c r="DC348" s="188"/>
      <c r="DD348" s="188"/>
      <c r="DE348" s="188"/>
      <c r="DF348" s="188"/>
      <c r="DG348" s="188"/>
      <c r="DH348" s="188"/>
      <c r="DI348" s="188"/>
      <c r="DJ348" s="188"/>
      <c r="DK348" s="188"/>
      <c r="DL348" s="180"/>
    </row>
    <row r="349" spans="44:116" ht="15" hidden="1" customHeight="1">
      <c r="AR349" s="177" t="str">
        <f t="shared" si="12"/>
        <v/>
      </c>
      <c r="AS349" s="177" t="str">
        <f t="shared" si="13"/>
        <v/>
      </c>
      <c r="AT349" s="6"/>
      <c r="AU349" s="6"/>
      <c r="AV349" s="177">
        <v>346</v>
      </c>
      <c r="AW349" s="188"/>
      <c r="AX349" s="188"/>
      <c r="AY349" s="188"/>
      <c r="AZ349" s="188"/>
      <c r="BA349" s="188"/>
      <c r="BB349" s="188"/>
      <c r="BC349" s="188"/>
      <c r="BD349" s="188"/>
      <c r="BE349" s="188"/>
      <c r="BF349" s="188"/>
      <c r="BG349" s="188"/>
      <c r="BH349" s="188"/>
      <c r="BI349" s="188"/>
      <c r="BJ349" s="188"/>
      <c r="BK349" s="188"/>
      <c r="BL349" s="188"/>
      <c r="BM349" s="188"/>
      <c r="BN349" s="188"/>
      <c r="BO349" s="188"/>
      <c r="BP349" t="s">
        <v>4457</v>
      </c>
      <c r="BQ349" s="188"/>
      <c r="BR349" s="188"/>
      <c r="BS349" s="188"/>
      <c r="BT349" s="188"/>
      <c r="BU349" s="188"/>
      <c r="BV349" s="188"/>
      <c r="BW349" s="188"/>
      <c r="BX349" s="188"/>
      <c r="BY349" s="188"/>
      <c r="BZ349" s="188"/>
      <c r="CA349" s="188"/>
      <c r="CB349" s="188"/>
      <c r="CC349" s="188"/>
      <c r="CD349" s="188"/>
      <c r="CE349" s="188"/>
      <c r="CF349" s="188"/>
      <c r="CG349" s="188"/>
      <c r="CH349" s="188"/>
      <c r="CI349" s="188"/>
      <c r="CJ349" s="188"/>
      <c r="CK349" s="188"/>
      <c r="CL349" s="188"/>
      <c r="CM349" s="188"/>
      <c r="CN349" s="188"/>
      <c r="CO349" s="188"/>
      <c r="CP349" s="188"/>
      <c r="CQ349" s="188"/>
      <c r="CR349" s="188"/>
      <c r="CS349" s="188"/>
      <c r="CT349" s="188"/>
      <c r="CU349" s="188"/>
      <c r="CV349" s="188"/>
      <c r="CW349" s="188"/>
      <c r="CX349" s="188"/>
      <c r="CY349" s="183" t="s">
        <v>2080</v>
      </c>
      <c r="CZ349" s="188"/>
      <c r="DA349" s="188"/>
      <c r="DB349" s="188"/>
      <c r="DC349" s="188"/>
      <c r="DD349" s="188"/>
      <c r="DE349" s="188"/>
      <c r="DF349" s="188"/>
      <c r="DG349" s="188"/>
      <c r="DH349" s="188"/>
      <c r="DI349" s="188"/>
      <c r="DJ349" s="188"/>
      <c r="DK349" s="188"/>
      <c r="DL349" s="180"/>
    </row>
    <row r="350" spans="44:116" ht="15" hidden="1" customHeight="1">
      <c r="AR350" s="177" t="str">
        <f t="shared" si="12"/>
        <v/>
      </c>
      <c r="AS350" s="177" t="str">
        <f t="shared" si="13"/>
        <v/>
      </c>
      <c r="AT350" s="6"/>
      <c r="AU350" s="6"/>
      <c r="AV350" s="177">
        <v>347</v>
      </c>
      <c r="AW350" s="188"/>
      <c r="AX350" s="188"/>
      <c r="AY350" s="188"/>
      <c r="AZ350" s="188"/>
      <c r="BA350" s="188"/>
      <c r="BB350" s="188"/>
      <c r="BC350" s="188"/>
      <c r="BD350" s="188"/>
      <c r="BE350" s="188"/>
      <c r="BF350" s="188"/>
      <c r="BG350" s="188"/>
      <c r="BH350" s="188"/>
      <c r="BI350" s="188"/>
      <c r="BJ350" s="188"/>
      <c r="BK350" s="188"/>
      <c r="BL350" s="188"/>
      <c r="BM350" s="188"/>
      <c r="BN350" s="188"/>
      <c r="BO350" s="188"/>
      <c r="BP350" t="s">
        <v>4458</v>
      </c>
      <c r="BQ350" s="188"/>
      <c r="BR350" s="188"/>
      <c r="BS350" s="188"/>
      <c r="BT350" s="188"/>
      <c r="BU350" s="188"/>
      <c r="BV350" s="188"/>
      <c r="BW350" s="188"/>
      <c r="BX350" s="188"/>
      <c r="BY350" s="188"/>
      <c r="BZ350" s="188"/>
      <c r="CA350" s="188"/>
      <c r="CB350" s="188"/>
      <c r="CC350" s="188"/>
      <c r="CD350" s="188"/>
      <c r="CE350" s="188"/>
      <c r="CF350" s="188"/>
      <c r="CG350" s="188"/>
      <c r="CH350" s="188"/>
      <c r="CI350" s="188"/>
      <c r="CJ350" s="188"/>
      <c r="CK350" s="188"/>
      <c r="CL350" s="188"/>
      <c r="CM350" s="188"/>
      <c r="CN350" s="188"/>
      <c r="CO350" s="188"/>
      <c r="CP350" s="188"/>
      <c r="CQ350" s="188"/>
      <c r="CR350" s="188"/>
      <c r="CS350" s="188"/>
      <c r="CT350" s="188"/>
      <c r="CU350" s="188"/>
      <c r="CV350" s="188"/>
      <c r="CW350" s="188"/>
      <c r="CX350" s="188"/>
      <c r="CY350" s="183" t="s">
        <v>2081</v>
      </c>
      <c r="CZ350" s="188"/>
      <c r="DA350" s="188"/>
      <c r="DB350" s="188"/>
      <c r="DC350" s="188"/>
      <c r="DD350" s="188"/>
      <c r="DE350" s="188"/>
      <c r="DF350" s="188"/>
      <c r="DG350" s="188"/>
      <c r="DH350" s="188"/>
      <c r="DI350" s="188"/>
      <c r="DJ350" s="188"/>
      <c r="DK350" s="188"/>
      <c r="DL350" s="180"/>
    </row>
    <row r="351" spans="44:116" ht="15" hidden="1" customHeight="1">
      <c r="AR351" s="177" t="str">
        <f t="shared" si="12"/>
        <v/>
      </c>
      <c r="AS351" s="177" t="str">
        <f t="shared" si="13"/>
        <v/>
      </c>
      <c r="AT351" s="6"/>
      <c r="AU351" s="6"/>
      <c r="AV351" s="177">
        <v>348</v>
      </c>
      <c r="AW351" s="188"/>
      <c r="AX351" s="188"/>
      <c r="AY351" s="188"/>
      <c r="AZ351" s="188"/>
      <c r="BA351" s="188"/>
      <c r="BB351" s="188"/>
      <c r="BC351" s="188"/>
      <c r="BD351" s="188"/>
      <c r="BE351" s="188"/>
      <c r="BF351" s="188"/>
      <c r="BG351" s="188"/>
      <c r="BH351" s="188"/>
      <c r="BI351" s="188"/>
      <c r="BJ351" s="188"/>
      <c r="BK351" s="188"/>
      <c r="BL351" s="188"/>
      <c r="BM351" s="188"/>
      <c r="BN351" s="188"/>
      <c r="BO351" s="188"/>
      <c r="BP351" t="s">
        <v>4459</v>
      </c>
      <c r="BQ351" s="188"/>
      <c r="BR351" s="188"/>
      <c r="BS351" s="188"/>
      <c r="BT351" s="188"/>
      <c r="BU351" s="188"/>
      <c r="BV351" s="188"/>
      <c r="BW351" s="188"/>
      <c r="BX351" s="188"/>
      <c r="BY351" s="188"/>
      <c r="BZ351" s="188"/>
      <c r="CA351" s="188"/>
      <c r="CB351" s="188"/>
      <c r="CC351" s="188"/>
      <c r="CD351" s="188"/>
      <c r="CE351" s="188"/>
      <c r="CF351" s="188"/>
      <c r="CG351" s="188"/>
      <c r="CH351" s="188"/>
      <c r="CI351" s="188"/>
      <c r="CJ351" s="188"/>
      <c r="CK351" s="188"/>
      <c r="CL351" s="188"/>
      <c r="CM351" s="188"/>
      <c r="CN351" s="188"/>
      <c r="CO351" s="188"/>
      <c r="CP351" s="188"/>
      <c r="CQ351" s="188"/>
      <c r="CR351" s="188"/>
      <c r="CS351" s="188"/>
      <c r="CT351" s="188"/>
      <c r="CU351" s="188"/>
      <c r="CV351" s="188"/>
      <c r="CW351" s="188"/>
      <c r="CX351" s="188"/>
      <c r="CY351" s="183" t="s">
        <v>2082</v>
      </c>
      <c r="CZ351" s="188"/>
      <c r="DA351" s="188"/>
      <c r="DB351" s="188"/>
      <c r="DC351" s="188"/>
      <c r="DD351" s="188"/>
      <c r="DE351" s="188"/>
      <c r="DF351" s="188"/>
      <c r="DG351" s="188"/>
      <c r="DH351" s="188"/>
      <c r="DI351" s="188"/>
      <c r="DJ351" s="188"/>
      <c r="DK351" s="188"/>
      <c r="DL351" s="180"/>
    </row>
    <row r="352" spans="44:116" ht="15" hidden="1" customHeight="1">
      <c r="AR352" s="177" t="str">
        <f t="shared" si="12"/>
        <v/>
      </c>
      <c r="AS352" s="177" t="str">
        <f t="shared" si="13"/>
        <v/>
      </c>
      <c r="AT352" s="6"/>
      <c r="AU352" s="6"/>
      <c r="AV352" s="177">
        <v>349</v>
      </c>
      <c r="AW352" s="188"/>
      <c r="AX352" s="188"/>
      <c r="AY352" s="188"/>
      <c r="AZ352" s="188"/>
      <c r="BA352" s="188"/>
      <c r="BB352" s="188"/>
      <c r="BC352" s="188"/>
      <c r="BD352" s="188"/>
      <c r="BE352" s="188"/>
      <c r="BF352" s="188"/>
      <c r="BG352" s="188"/>
      <c r="BH352" s="188"/>
      <c r="BI352" s="188"/>
      <c r="BJ352" s="188"/>
      <c r="BK352" s="188"/>
      <c r="BL352" s="188"/>
      <c r="BM352" s="188"/>
      <c r="BN352" s="188"/>
      <c r="BO352" s="188"/>
      <c r="BP352" t="s">
        <v>4460</v>
      </c>
      <c r="BQ352" s="188"/>
      <c r="BR352" s="188"/>
      <c r="BS352" s="188"/>
      <c r="BT352" s="188"/>
      <c r="BU352" s="188"/>
      <c r="BV352" s="188"/>
      <c r="BW352" s="188"/>
      <c r="BX352" s="188"/>
      <c r="BY352" s="188"/>
      <c r="BZ352" s="188"/>
      <c r="CA352" s="188"/>
      <c r="CB352" s="188"/>
      <c r="CC352" s="188"/>
      <c r="CD352" s="188"/>
      <c r="CE352" s="188"/>
      <c r="CF352" s="188"/>
      <c r="CG352" s="188"/>
      <c r="CH352" s="188"/>
      <c r="CI352" s="188"/>
      <c r="CJ352" s="188"/>
      <c r="CK352" s="188"/>
      <c r="CL352" s="188"/>
      <c r="CM352" s="188"/>
      <c r="CN352" s="188"/>
      <c r="CO352" s="188"/>
      <c r="CP352" s="188"/>
      <c r="CQ352" s="188"/>
      <c r="CR352" s="188"/>
      <c r="CS352" s="188"/>
      <c r="CT352" s="188"/>
      <c r="CU352" s="188"/>
      <c r="CV352" s="188"/>
      <c r="CW352" s="188"/>
      <c r="CX352" s="188"/>
      <c r="CY352" s="183" t="s">
        <v>2083</v>
      </c>
      <c r="CZ352" s="188"/>
      <c r="DA352" s="188"/>
      <c r="DB352" s="188"/>
      <c r="DC352" s="188"/>
      <c r="DD352" s="188"/>
      <c r="DE352" s="188"/>
      <c r="DF352" s="188"/>
      <c r="DG352" s="188"/>
      <c r="DH352" s="188"/>
      <c r="DI352" s="188"/>
      <c r="DJ352" s="188"/>
      <c r="DK352" s="188"/>
      <c r="DL352" s="180"/>
    </row>
    <row r="353" spans="44:116" ht="15" hidden="1" customHeight="1">
      <c r="AR353" s="177" t="str">
        <f t="shared" si="12"/>
        <v/>
      </c>
      <c r="AS353" s="177" t="str">
        <f t="shared" si="13"/>
        <v/>
      </c>
      <c r="AT353" s="6"/>
      <c r="AU353" s="6"/>
      <c r="AV353" s="177">
        <v>350</v>
      </c>
      <c r="AW353" s="177"/>
      <c r="AX353" s="177"/>
      <c r="AY353" s="177"/>
      <c r="AZ353" s="177"/>
      <c r="BA353" s="177"/>
      <c r="BB353" s="177"/>
      <c r="BC353" s="177"/>
      <c r="BD353" s="177"/>
      <c r="BE353" s="177"/>
      <c r="BF353" s="177"/>
      <c r="BG353" s="177"/>
      <c r="BH353" s="177"/>
      <c r="BI353" s="177"/>
      <c r="BJ353" s="177"/>
      <c r="BK353" s="177"/>
      <c r="BL353" s="177"/>
      <c r="BM353" s="177"/>
      <c r="BN353" s="177"/>
      <c r="BO353" s="177"/>
      <c r="BP353" t="s">
        <v>4461</v>
      </c>
      <c r="BQ353" s="177"/>
      <c r="BR353" s="177"/>
      <c r="BS353" s="177"/>
      <c r="BT353" s="177"/>
      <c r="BU353" s="177"/>
      <c r="BV353" s="177"/>
      <c r="BW353" s="177"/>
      <c r="BX353" s="177"/>
      <c r="BY353" s="177"/>
      <c r="BZ353" s="177"/>
      <c r="CA353" s="177"/>
      <c r="CB353" s="177"/>
      <c r="CC353" s="177"/>
      <c r="CD353" s="177"/>
      <c r="CE353" s="177"/>
      <c r="CF353" s="177"/>
      <c r="CG353" s="177"/>
      <c r="CH353" s="177"/>
      <c r="CI353" s="177"/>
      <c r="CJ353" s="177"/>
      <c r="CK353" s="177"/>
      <c r="CL353" s="177"/>
      <c r="CM353" s="177"/>
      <c r="CN353" s="177"/>
      <c r="CO353" s="177"/>
      <c r="CP353" s="177"/>
      <c r="CQ353" s="177"/>
      <c r="CR353" s="177"/>
      <c r="CS353" s="177"/>
      <c r="CT353" s="177"/>
      <c r="CU353" s="177"/>
      <c r="CV353" s="177"/>
      <c r="CW353" s="177"/>
      <c r="CX353" s="177"/>
      <c r="CY353" s="183" t="s">
        <v>2084</v>
      </c>
      <c r="CZ353" s="177"/>
      <c r="DA353" s="177"/>
      <c r="DB353" s="177"/>
      <c r="DC353" s="177"/>
      <c r="DD353" s="177"/>
      <c r="DE353" s="177"/>
      <c r="DF353" s="177"/>
      <c r="DG353" s="177"/>
      <c r="DH353" s="177"/>
      <c r="DI353" s="177"/>
      <c r="DJ353" s="177"/>
      <c r="DK353" s="177"/>
      <c r="DL353" s="180"/>
    </row>
    <row r="354" spans="44:116" ht="15" hidden="1" customHeight="1">
      <c r="AR354" s="177" t="str">
        <f t="shared" si="12"/>
        <v/>
      </c>
      <c r="AS354" s="177" t="str">
        <f t="shared" si="13"/>
        <v/>
      </c>
      <c r="AT354" s="6"/>
      <c r="AU354" s="6"/>
      <c r="AV354" s="177">
        <v>351</v>
      </c>
      <c r="AW354" s="177"/>
      <c r="AX354" s="177"/>
      <c r="AY354" s="177"/>
      <c r="AZ354" s="177"/>
      <c r="BA354" s="177"/>
      <c r="BB354" s="177"/>
      <c r="BC354" s="177"/>
      <c r="BD354" s="177"/>
      <c r="BE354" s="177"/>
      <c r="BF354" s="177"/>
      <c r="BG354" s="177"/>
      <c r="BH354" s="177"/>
      <c r="BI354" s="177"/>
      <c r="BJ354" s="177"/>
      <c r="BK354" s="177"/>
      <c r="BL354" s="177"/>
      <c r="BM354" s="177"/>
      <c r="BN354" s="177"/>
      <c r="BO354" s="177"/>
      <c r="BP354" t="s">
        <v>4462</v>
      </c>
      <c r="BQ354" s="177"/>
      <c r="BR354" s="177"/>
      <c r="BS354" s="177"/>
      <c r="BT354" s="177"/>
      <c r="BU354" s="177"/>
      <c r="BV354" s="177"/>
      <c r="BW354" s="177"/>
      <c r="BX354" s="177"/>
      <c r="BY354" s="177"/>
      <c r="BZ354" s="177"/>
      <c r="CA354" s="177"/>
      <c r="CB354" s="177"/>
      <c r="CC354" s="177"/>
      <c r="CD354" s="177"/>
      <c r="CE354" s="177"/>
      <c r="CF354" s="177"/>
      <c r="CG354" s="177"/>
      <c r="CH354" s="177"/>
      <c r="CI354" s="177"/>
      <c r="CJ354" s="177"/>
      <c r="CK354" s="177"/>
      <c r="CL354" s="177"/>
      <c r="CM354" s="177"/>
      <c r="CN354" s="177"/>
      <c r="CO354" s="177"/>
      <c r="CP354" s="177"/>
      <c r="CQ354" s="177"/>
      <c r="CR354" s="177"/>
      <c r="CS354" s="177"/>
      <c r="CT354" s="177"/>
      <c r="CU354" s="177"/>
      <c r="CV354" s="177"/>
      <c r="CW354" s="177"/>
      <c r="CX354" s="177"/>
      <c r="CY354" s="183" t="s">
        <v>2085</v>
      </c>
      <c r="CZ354" s="177"/>
      <c r="DA354" s="177"/>
      <c r="DB354" s="177"/>
      <c r="DC354" s="177"/>
      <c r="DD354" s="177"/>
      <c r="DE354" s="177"/>
      <c r="DF354" s="177"/>
      <c r="DG354" s="177"/>
      <c r="DH354" s="177"/>
      <c r="DI354" s="177"/>
      <c r="DJ354" s="177"/>
      <c r="DK354" s="177"/>
      <c r="DL354" s="180"/>
    </row>
    <row r="355" spans="44:116" ht="15" hidden="1" customHeight="1">
      <c r="AR355" s="177" t="str">
        <f t="shared" si="12"/>
        <v/>
      </c>
      <c r="AS355" s="177" t="str">
        <f t="shared" si="13"/>
        <v/>
      </c>
      <c r="AT355" s="6"/>
      <c r="AU355" s="6"/>
      <c r="AV355" s="177">
        <v>352</v>
      </c>
      <c r="AW355" s="177"/>
      <c r="AX355" s="177"/>
      <c r="AY355" s="177"/>
      <c r="AZ355" s="177"/>
      <c r="BA355" s="177"/>
      <c r="BB355" s="177"/>
      <c r="BC355" s="177"/>
      <c r="BD355" s="177"/>
      <c r="BE355" s="177"/>
      <c r="BF355" s="177"/>
      <c r="BG355" s="177"/>
      <c r="BH355" s="177"/>
      <c r="BI355" s="177"/>
      <c r="BJ355" s="177"/>
      <c r="BK355" s="177"/>
      <c r="BL355" s="177"/>
      <c r="BM355" s="177"/>
      <c r="BN355" s="177"/>
      <c r="BO355" s="177"/>
      <c r="BP355" t="s">
        <v>4463</v>
      </c>
      <c r="BQ355" s="177"/>
      <c r="BR355" s="177"/>
      <c r="BS355" s="177"/>
      <c r="BT355" s="177"/>
      <c r="BU355" s="177"/>
      <c r="BV355" s="177"/>
      <c r="BW355" s="177"/>
      <c r="BX355" s="177"/>
      <c r="BY355" s="177"/>
      <c r="BZ355" s="177"/>
      <c r="CA355" s="177"/>
      <c r="CB355" s="177"/>
      <c r="CC355" s="177"/>
      <c r="CD355" s="177"/>
      <c r="CE355" s="177"/>
      <c r="CF355" s="177"/>
      <c r="CG355" s="177"/>
      <c r="CH355" s="177"/>
      <c r="CI355" s="177"/>
      <c r="CJ355" s="177"/>
      <c r="CK355" s="177"/>
      <c r="CL355" s="177"/>
      <c r="CM355" s="177"/>
      <c r="CN355" s="177"/>
      <c r="CO355" s="177"/>
      <c r="CP355" s="177"/>
      <c r="CQ355" s="177"/>
      <c r="CR355" s="177"/>
      <c r="CS355" s="177"/>
      <c r="CT355" s="177"/>
      <c r="CU355" s="177"/>
      <c r="CV355" s="177"/>
      <c r="CW355" s="177"/>
      <c r="CX355" s="177"/>
      <c r="CY355" s="183" t="s">
        <v>2086</v>
      </c>
      <c r="CZ355" s="177"/>
      <c r="DA355" s="177"/>
      <c r="DB355" s="177"/>
      <c r="DC355" s="177"/>
      <c r="DD355" s="177"/>
      <c r="DE355" s="177"/>
      <c r="DF355" s="177"/>
      <c r="DG355" s="177"/>
      <c r="DH355" s="177"/>
      <c r="DI355" s="177"/>
      <c r="DJ355" s="177"/>
      <c r="DK355" s="177"/>
      <c r="DL355" s="180"/>
    </row>
    <row r="356" spans="44:116" ht="15" hidden="1" customHeight="1">
      <c r="AR356" s="177" t="str">
        <f t="shared" si="12"/>
        <v/>
      </c>
      <c r="AS356" s="177" t="str">
        <f t="shared" si="13"/>
        <v/>
      </c>
      <c r="AT356" s="6"/>
      <c r="AU356" s="6"/>
      <c r="AV356" s="177">
        <v>353</v>
      </c>
      <c r="AW356" s="188"/>
      <c r="AX356" s="188"/>
      <c r="AY356" s="188"/>
      <c r="AZ356" s="188"/>
      <c r="BA356" s="188"/>
      <c r="BB356" s="188"/>
      <c r="BC356" s="188"/>
      <c r="BD356" s="188"/>
      <c r="BE356" s="188"/>
      <c r="BF356" s="188"/>
      <c r="BG356" s="188"/>
      <c r="BH356" s="188"/>
      <c r="BI356" s="188"/>
      <c r="BJ356" s="188"/>
      <c r="BK356" s="188"/>
      <c r="BL356" s="188"/>
      <c r="BM356" s="188"/>
      <c r="BN356" s="188"/>
      <c r="BO356" s="188"/>
      <c r="BP356" t="s">
        <v>4464</v>
      </c>
      <c r="BQ356" s="188"/>
      <c r="BR356" s="188"/>
      <c r="BS356" s="188"/>
      <c r="BT356" s="188"/>
      <c r="BU356" s="188"/>
      <c r="BV356" s="188"/>
      <c r="BW356" s="188"/>
      <c r="BX356" s="188"/>
      <c r="BY356" s="188"/>
      <c r="BZ356" s="188"/>
      <c r="CA356" s="188"/>
      <c r="CB356" s="188"/>
      <c r="CC356" s="188"/>
      <c r="CD356" s="188"/>
      <c r="CE356" s="188"/>
      <c r="CF356" s="188"/>
      <c r="CG356" s="188"/>
      <c r="CH356" s="188"/>
      <c r="CI356" s="188"/>
      <c r="CJ356" s="188"/>
      <c r="CK356" s="188"/>
      <c r="CL356" s="188"/>
      <c r="CM356" s="188"/>
      <c r="CN356" s="188"/>
      <c r="CO356" s="188"/>
      <c r="CP356" s="188"/>
      <c r="CQ356" s="188"/>
      <c r="CR356" s="188"/>
      <c r="CS356" s="188"/>
      <c r="CT356" s="188"/>
      <c r="CU356" s="188"/>
      <c r="CV356" s="188"/>
      <c r="CW356" s="188"/>
      <c r="CX356" s="188"/>
      <c r="CY356" s="183" t="s">
        <v>2087</v>
      </c>
      <c r="CZ356" s="188"/>
      <c r="DA356" s="188"/>
      <c r="DB356" s="188"/>
      <c r="DC356" s="188"/>
      <c r="DD356" s="188"/>
      <c r="DE356" s="188"/>
      <c r="DF356" s="188"/>
      <c r="DG356" s="188"/>
      <c r="DH356" s="188"/>
      <c r="DI356" s="188"/>
      <c r="DJ356" s="188"/>
      <c r="DK356" s="188"/>
      <c r="DL356" s="180"/>
    </row>
    <row r="357" spans="44:116" ht="15" hidden="1" customHeight="1">
      <c r="AR357" s="177" t="str">
        <f t="shared" si="12"/>
        <v/>
      </c>
      <c r="AS357" s="177" t="str">
        <f t="shared" si="13"/>
        <v/>
      </c>
      <c r="AT357" s="6"/>
      <c r="AU357" s="6"/>
      <c r="AV357" s="177">
        <v>354</v>
      </c>
      <c r="AW357" s="188"/>
      <c r="AX357" s="188"/>
      <c r="AY357" s="188"/>
      <c r="AZ357" s="188"/>
      <c r="BA357" s="188"/>
      <c r="BB357" s="188"/>
      <c r="BC357" s="188"/>
      <c r="BD357" s="188"/>
      <c r="BE357" s="188"/>
      <c r="BF357" s="188"/>
      <c r="BG357" s="188"/>
      <c r="BH357" s="188"/>
      <c r="BI357" s="188"/>
      <c r="BJ357" s="188"/>
      <c r="BK357" s="188"/>
      <c r="BL357" s="188"/>
      <c r="BM357" s="188"/>
      <c r="BN357" s="188"/>
      <c r="BO357" s="188"/>
      <c r="BP357" t="s">
        <v>4465</v>
      </c>
      <c r="BQ357" s="188"/>
      <c r="BR357" s="188"/>
      <c r="BS357" s="188"/>
      <c r="BT357" s="188"/>
      <c r="BU357" s="188"/>
      <c r="BV357" s="188"/>
      <c r="BW357" s="188"/>
      <c r="BX357" s="188"/>
      <c r="BY357" s="188"/>
      <c r="BZ357" s="188"/>
      <c r="CA357" s="188"/>
      <c r="CB357" s="188"/>
      <c r="CC357" s="188"/>
      <c r="CD357" s="188"/>
      <c r="CE357" s="188"/>
      <c r="CF357" s="188"/>
      <c r="CG357" s="188"/>
      <c r="CH357" s="188"/>
      <c r="CI357" s="188"/>
      <c r="CJ357" s="188"/>
      <c r="CK357" s="188"/>
      <c r="CL357" s="188"/>
      <c r="CM357" s="188"/>
      <c r="CN357" s="188"/>
      <c r="CO357" s="188"/>
      <c r="CP357" s="188"/>
      <c r="CQ357" s="188"/>
      <c r="CR357" s="188"/>
      <c r="CS357" s="188"/>
      <c r="CT357" s="188"/>
      <c r="CU357" s="188"/>
      <c r="CV357" s="188"/>
      <c r="CW357" s="188"/>
      <c r="CX357" s="188"/>
      <c r="CY357" s="183" t="s">
        <v>2088</v>
      </c>
      <c r="CZ357" s="188"/>
      <c r="DA357" s="188"/>
      <c r="DB357" s="188"/>
      <c r="DC357" s="188"/>
      <c r="DD357" s="188"/>
      <c r="DE357" s="188"/>
      <c r="DF357" s="188"/>
      <c r="DG357" s="188"/>
      <c r="DH357" s="188"/>
      <c r="DI357" s="188"/>
      <c r="DJ357" s="188"/>
      <c r="DK357" s="188"/>
      <c r="DL357" s="180"/>
    </row>
    <row r="358" spans="44:116" ht="15" hidden="1" customHeight="1">
      <c r="AR358" s="177" t="str">
        <f t="shared" si="12"/>
        <v/>
      </c>
      <c r="AS358" s="177" t="str">
        <f t="shared" si="13"/>
        <v/>
      </c>
      <c r="AT358" s="6"/>
      <c r="AU358" s="6"/>
      <c r="AV358" s="177">
        <v>355</v>
      </c>
      <c r="AW358" s="188"/>
      <c r="AX358" s="188"/>
      <c r="AY358" s="188"/>
      <c r="AZ358" s="188"/>
      <c r="BA358" s="188"/>
      <c r="BB358" s="188"/>
      <c r="BC358" s="188"/>
      <c r="BD358" s="188"/>
      <c r="BE358" s="188"/>
      <c r="BF358" s="188"/>
      <c r="BG358" s="188"/>
      <c r="BH358" s="188"/>
      <c r="BI358" s="188"/>
      <c r="BJ358" s="188"/>
      <c r="BK358" s="188"/>
      <c r="BL358" s="188"/>
      <c r="BM358" s="188"/>
      <c r="BN358" s="188"/>
      <c r="BO358" s="188"/>
      <c r="BP358" t="s">
        <v>4466</v>
      </c>
      <c r="BQ358" s="188"/>
      <c r="BR358" s="188"/>
      <c r="BS358" s="188"/>
      <c r="BT358" s="188"/>
      <c r="BU358" s="188"/>
      <c r="BV358" s="188"/>
      <c r="BW358" s="188"/>
      <c r="BX358" s="188"/>
      <c r="BY358" s="188"/>
      <c r="BZ358" s="188"/>
      <c r="CA358" s="188"/>
      <c r="CB358" s="188"/>
      <c r="CC358" s="188"/>
      <c r="CD358" s="188"/>
      <c r="CE358" s="188"/>
      <c r="CF358" s="188"/>
      <c r="CG358" s="188"/>
      <c r="CH358" s="188"/>
      <c r="CI358" s="188"/>
      <c r="CJ358" s="188"/>
      <c r="CK358" s="188"/>
      <c r="CL358" s="188"/>
      <c r="CM358" s="188"/>
      <c r="CN358" s="188"/>
      <c r="CO358" s="188"/>
      <c r="CP358" s="188"/>
      <c r="CQ358" s="188"/>
      <c r="CR358" s="188"/>
      <c r="CS358" s="188"/>
      <c r="CT358" s="188"/>
      <c r="CU358" s="188"/>
      <c r="CV358" s="188"/>
      <c r="CW358" s="188"/>
      <c r="CX358" s="188"/>
      <c r="CY358" s="183" t="s">
        <v>2089</v>
      </c>
      <c r="CZ358" s="188"/>
      <c r="DA358" s="188"/>
      <c r="DB358" s="188"/>
      <c r="DC358" s="188"/>
      <c r="DD358" s="188"/>
      <c r="DE358" s="188"/>
      <c r="DF358" s="188"/>
      <c r="DG358" s="188"/>
      <c r="DH358" s="188"/>
      <c r="DI358" s="188"/>
      <c r="DJ358" s="188"/>
      <c r="DK358" s="188"/>
      <c r="DL358" s="180"/>
    </row>
    <row r="359" spans="44:116" ht="15" hidden="1" customHeight="1">
      <c r="AR359" s="177" t="str">
        <f t="shared" si="12"/>
        <v/>
      </c>
      <c r="AS359" s="177" t="str">
        <f t="shared" si="13"/>
        <v/>
      </c>
      <c r="AT359" s="6"/>
      <c r="AU359" s="6"/>
      <c r="AV359" s="177">
        <v>356</v>
      </c>
      <c r="AW359" s="188"/>
      <c r="AX359" s="188"/>
      <c r="AY359" s="188"/>
      <c r="AZ359" s="188"/>
      <c r="BA359" s="188"/>
      <c r="BB359" s="188"/>
      <c r="BC359" s="188"/>
      <c r="BD359" s="188"/>
      <c r="BE359" s="188"/>
      <c r="BF359" s="188"/>
      <c r="BG359" s="188"/>
      <c r="BH359" s="188"/>
      <c r="BI359" s="188"/>
      <c r="BJ359" s="188"/>
      <c r="BK359" s="188"/>
      <c r="BL359" s="188"/>
      <c r="BM359" s="188"/>
      <c r="BN359" s="188"/>
      <c r="BO359" s="188"/>
      <c r="BP359" t="s">
        <v>4467</v>
      </c>
      <c r="BQ359" s="188"/>
      <c r="BR359" s="188"/>
      <c r="BS359" s="188"/>
      <c r="BT359" s="188"/>
      <c r="BU359" s="188"/>
      <c r="BV359" s="188"/>
      <c r="BW359" s="188"/>
      <c r="BX359" s="188"/>
      <c r="BY359" s="188"/>
      <c r="BZ359" s="188"/>
      <c r="CA359" s="188"/>
      <c r="CB359" s="188"/>
      <c r="CC359" s="188"/>
      <c r="CD359" s="188"/>
      <c r="CE359" s="188"/>
      <c r="CF359" s="188"/>
      <c r="CG359" s="188"/>
      <c r="CH359" s="188"/>
      <c r="CI359" s="188"/>
      <c r="CJ359" s="188"/>
      <c r="CK359" s="188"/>
      <c r="CL359" s="188"/>
      <c r="CM359" s="188"/>
      <c r="CN359" s="188"/>
      <c r="CO359" s="188"/>
      <c r="CP359" s="188"/>
      <c r="CQ359" s="188"/>
      <c r="CR359" s="188"/>
      <c r="CS359" s="188"/>
      <c r="CT359" s="188"/>
      <c r="CU359" s="188"/>
      <c r="CV359" s="188"/>
      <c r="CW359" s="188"/>
      <c r="CX359" s="188"/>
      <c r="CY359" s="183" t="s">
        <v>2090</v>
      </c>
      <c r="CZ359" s="188"/>
      <c r="DA359" s="188"/>
      <c r="DB359" s="188"/>
      <c r="DC359" s="188"/>
      <c r="DD359" s="188"/>
      <c r="DE359" s="188"/>
      <c r="DF359" s="188"/>
      <c r="DG359" s="188"/>
      <c r="DH359" s="188"/>
      <c r="DI359" s="188"/>
      <c r="DJ359" s="188"/>
      <c r="DK359" s="188"/>
      <c r="DL359" s="180"/>
    </row>
    <row r="360" spans="44:116" ht="15" hidden="1" customHeight="1">
      <c r="AR360" s="177" t="str">
        <f t="shared" si="12"/>
        <v/>
      </c>
      <c r="AS360" s="177" t="str">
        <f t="shared" si="13"/>
        <v/>
      </c>
      <c r="AT360" s="6"/>
      <c r="AU360" s="6"/>
      <c r="AV360" s="177">
        <v>357</v>
      </c>
      <c r="AW360" s="188"/>
      <c r="AX360" s="188"/>
      <c r="AY360" s="188"/>
      <c r="AZ360" s="188"/>
      <c r="BA360" s="188"/>
      <c r="BB360" s="188"/>
      <c r="BC360" s="188"/>
      <c r="BD360" s="188"/>
      <c r="BE360" s="188"/>
      <c r="BF360" s="188"/>
      <c r="BG360" s="188"/>
      <c r="BH360" s="188"/>
      <c r="BI360" s="188"/>
      <c r="BJ360" s="188"/>
      <c r="BK360" s="188"/>
      <c r="BL360" s="188"/>
      <c r="BM360" s="188"/>
      <c r="BN360" s="188"/>
      <c r="BO360" s="188"/>
      <c r="BP360" t="s">
        <v>4468</v>
      </c>
      <c r="BQ360" s="188"/>
      <c r="BR360" s="188"/>
      <c r="BS360" s="188"/>
      <c r="BT360" s="188"/>
      <c r="BU360" s="188"/>
      <c r="BV360" s="188"/>
      <c r="BW360" s="188"/>
      <c r="BX360" s="188"/>
      <c r="BY360" s="188"/>
      <c r="BZ360" s="188"/>
      <c r="CA360" s="188"/>
      <c r="CB360" s="188"/>
      <c r="CC360" s="188"/>
      <c r="CD360" s="188"/>
      <c r="CE360" s="188"/>
      <c r="CF360" s="188"/>
      <c r="CG360" s="188"/>
      <c r="CH360" s="188"/>
      <c r="CI360" s="188"/>
      <c r="CJ360" s="188"/>
      <c r="CK360" s="188"/>
      <c r="CL360" s="188"/>
      <c r="CM360" s="188"/>
      <c r="CN360" s="188"/>
      <c r="CO360" s="188"/>
      <c r="CP360" s="188"/>
      <c r="CQ360" s="188"/>
      <c r="CR360" s="188"/>
      <c r="CS360" s="188"/>
      <c r="CT360" s="188"/>
      <c r="CU360" s="188"/>
      <c r="CV360" s="188"/>
      <c r="CW360" s="188"/>
      <c r="CX360" s="188"/>
      <c r="CY360" s="183" t="s">
        <v>2091</v>
      </c>
      <c r="CZ360" s="188"/>
      <c r="DA360" s="188"/>
      <c r="DB360" s="188"/>
      <c r="DC360" s="188"/>
      <c r="DD360" s="188"/>
      <c r="DE360" s="188"/>
      <c r="DF360" s="188"/>
      <c r="DG360" s="188"/>
      <c r="DH360" s="188"/>
      <c r="DI360" s="188"/>
      <c r="DJ360" s="188"/>
      <c r="DK360" s="188"/>
      <c r="DL360" s="180"/>
    </row>
    <row r="361" spans="44:116" ht="15" hidden="1" customHeight="1">
      <c r="AR361" s="177" t="str">
        <f t="shared" si="12"/>
        <v/>
      </c>
      <c r="AS361" s="177" t="str">
        <f t="shared" si="13"/>
        <v/>
      </c>
      <c r="AT361" s="6"/>
      <c r="AU361" s="6"/>
      <c r="AV361" s="177">
        <v>358</v>
      </c>
      <c r="AW361" s="188"/>
      <c r="AX361" s="188"/>
      <c r="AY361" s="188"/>
      <c r="AZ361" s="188"/>
      <c r="BA361" s="188"/>
      <c r="BB361" s="188"/>
      <c r="BC361" s="188"/>
      <c r="BD361" s="188"/>
      <c r="BE361" s="188"/>
      <c r="BF361" s="188"/>
      <c r="BG361" s="188"/>
      <c r="BH361" s="188"/>
      <c r="BI361" s="188"/>
      <c r="BJ361" s="188"/>
      <c r="BK361" s="188"/>
      <c r="BL361" s="188"/>
      <c r="BM361" s="188"/>
      <c r="BN361" s="188"/>
      <c r="BO361" s="188"/>
      <c r="BP361" t="s">
        <v>4469</v>
      </c>
      <c r="BQ361" s="188"/>
      <c r="BR361" s="188"/>
      <c r="BS361" s="188"/>
      <c r="BT361" s="188"/>
      <c r="BU361" s="188"/>
      <c r="BV361" s="188"/>
      <c r="BW361" s="188"/>
      <c r="BX361" s="188"/>
      <c r="BY361" s="188"/>
      <c r="BZ361" s="188"/>
      <c r="CA361" s="188"/>
      <c r="CB361" s="188"/>
      <c r="CC361" s="188"/>
      <c r="CD361" s="188"/>
      <c r="CE361" s="188"/>
      <c r="CF361" s="188"/>
      <c r="CG361" s="188"/>
      <c r="CH361" s="188"/>
      <c r="CI361" s="188"/>
      <c r="CJ361" s="188"/>
      <c r="CK361" s="188"/>
      <c r="CL361" s="188"/>
      <c r="CM361" s="188"/>
      <c r="CN361" s="188"/>
      <c r="CO361" s="188"/>
      <c r="CP361" s="188"/>
      <c r="CQ361" s="188"/>
      <c r="CR361" s="188"/>
      <c r="CS361" s="188"/>
      <c r="CT361" s="188"/>
      <c r="CU361" s="188"/>
      <c r="CV361" s="188"/>
      <c r="CW361" s="188"/>
      <c r="CX361" s="188"/>
      <c r="CY361" s="183" t="s">
        <v>2092</v>
      </c>
      <c r="CZ361" s="188"/>
      <c r="DA361" s="188"/>
      <c r="DB361" s="188"/>
      <c r="DC361" s="188"/>
      <c r="DD361" s="188"/>
      <c r="DE361" s="188"/>
      <c r="DF361" s="188"/>
      <c r="DG361" s="188"/>
      <c r="DH361" s="188"/>
      <c r="DI361" s="188"/>
      <c r="DJ361" s="188"/>
      <c r="DK361" s="188"/>
      <c r="DL361" s="180"/>
    </row>
    <row r="362" spans="44:116" ht="15" hidden="1" customHeight="1">
      <c r="AR362" s="177" t="str">
        <f t="shared" si="12"/>
        <v/>
      </c>
      <c r="AS362" s="177" t="str">
        <f t="shared" si="13"/>
        <v/>
      </c>
      <c r="AT362" s="6"/>
      <c r="AU362" s="6"/>
      <c r="AV362" s="177">
        <v>359</v>
      </c>
      <c r="AW362" s="188"/>
      <c r="AX362" s="188"/>
      <c r="AY362" s="188"/>
      <c r="AZ362" s="188"/>
      <c r="BA362" s="188"/>
      <c r="BB362" s="188"/>
      <c r="BC362" s="188"/>
      <c r="BD362" s="188"/>
      <c r="BE362" s="188"/>
      <c r="BF362" s="188"/>
      <c r="BG362" s="188"/>
      <c r="BH362" s="188"/>
      <c r="BI362" s="188"/>
      <c r="BJ362" s="188"/>
      <c r="BK362" s="188"/>
      <c r="BL362" s="188"/>
      <c r="BM362" s="188"/>
      <c r="BN362" s="188"/>
      <c r="BO362" s="188"/>
      <c r="BP362" t="s">
        <v>4470</v>
      </c>
      <c r="BQ362" s="188"/>
      <c r="BR362" s="188"/>
      <c r="BS362" s="188"/>
      <c r="BT362" s="188"/>
      <c r="BU362" s="188"/>
      <c r="BV362" s="188"/>
      <c r="BW362" s="188"/>
      <c r="BX362" s="188"/>
      <c r="BY362" s="188"/>
      <c r="BZ362" s="188"/>
      <c r="CA362" s="188"/>
      <c r="CB362" s="188"/>
      <c r="CC362" s="188"/>
      <c r="CD362" s="188"/>
      <c r="CE362" s="188"/>
      <c r="CF362" s="188"/>
      <c r="CG362" s="188"/>
      <c r="CH362" s="188"/>
      <c r="CI362" s="188"/>
      <c r="CJ362" s="188"/>
      <c r="CK362" s="188"/>
      <c r="CL362" s="188"/>
      <c r="CM362" s="188"/>
      <c r="CN362" s="188"/>
      <c r="CO362" s="188"/>
      <c r="CP362" s="188"/>
      <c r="CQ362" s="188"/>
      <c r="CR362" s="188"/>
      <c r="CS362" s="188"/>
      <c r="CT362" s="188"/>
      <c r="CU362" s="188"/>
      <c r="CV362" s="188"/>
      <c r="CW362" s="188"/>
      <c r="CX362" s="188"/>
      <c r="CY362" s="183" t="s">
        <v>2093</v>
      </c>
      <c r="CZ362" s="188"/>
      <c r="DA362" s="188"/>
      <c r="DB362" s="188"/>
      <c r="DC362" s="188"/>
      <c r="DD362" s="188"/>
      <c r="DE362" s="188"/>
      <c r="DF362" s="188"/>
      <c r="DG362" s="188"/>
      <c r="DH362" s="188"/>
      <c r="DI362" s="188"/>
      <c r="DJ362" s="188"/>
      <c r="DK362" s="188"/>
      <c r="DL362" s="180"/>
    </row>
    <row r="363" spans="44:116" ht="15" hidden="1" customHeight="1">
      <c r="AR363" s="177" t="str">
        <f t="shared" si="12"/>
        <v/>
      </c>
      <c r="AS363" s="177" t="str">
        <f t="shared" si="13"/>
        <v/>
      </c>
      <c r="AT363" s="6"/>
      <c r="AU363" s="6"/>
      <c r="AV363" s="177">
        <v>360</v>
      </c>
      <c r="AW363" s="188"/>
      <c r="AX363" s="188"/>
      <c r="AY363" s="188"/>
      <c r="AZ363" s="188"/>
      <c r="BA363" s="188"/>
      <c r="BB363" s="188"/>
      <c r="BC363" s="188"/>
      <c r="BD363" s="188"/>
      <c r="BE363" s="188"/>
      <c r="BF363" s="188"/>
      <c r="BG363" s="188"/>
      <c r="BH363" s="188"/>
      <c r="BI363" s="188"/>
      <c r="BJ363" s="188"/>
      <c r="BK363" s="188"/>
      <c r="BL363" s="188"/>
      <c r="BM363" s="188"/>
      <c r="BN363" s="188"/>
      <c r="BO363" s="188"/>
      <c r="BP363" t="s">
        <v>4471</v>
      </c>
      <c r="BQ363" s="188"/>
      <c r="BR363" s="188"/>
      <c r="BS363" s="188"/>
      <c r="BT363" s="188"/>
      <c r="BU363" s="188"/>
      <c r="BV363" s="188"/>
      <c r="BW363" s="188"/>
      <c r="BX363" s="188"/>
      <c r="BY363" s="188"/>
      <c r="BZ363" s="188"/>
      <c r="CA363" s="188"/>
      <c r="CB363" s="188"/>
      <c r="CC363" s="188"/>
      <c r="CD363" s="188"/>
      <c r="CE363" s="188"/>
      <c r="CF363" s="188"/>
      <c r="CG363" s="188"/>
      <c r="CH363" s="188"/>
      <c r="CI363" s="188"/>
      <c r="CJ363" s="188"/>
      <c r="CK363" s="188"/>
      <c r="CL363" s="188"/>
      <c r="CM363" s="188"/>
      <c r="CN363" s="188"/>
      <c r="CO363" s="188"/>
      <c r="CP363" s="188"/>
      <c r="CQ363" s="188"/>
      <c r="CR363" s="188"/>
      <c r="CS363" s="188"/>
      <c r="CT363" s="188"/>
      <c r="CU363" s="188"/>
      <c r="CV363" s="188"/>
      <c r="CW363" s="188"/>
      <c r="CX363" s="188"/>
      <c r="CY363" s="183" t="s">
        <v>2094</v>
      </c>
      <c r="CZ363" s="188"/>
      <c r="DA363" s="188"/>
      <c r="DB363" s="188"/>
      <c r="DC363" s="188"/>
      <c r="DD363" s="188"/>
      <c r="DE363" s="188"/>
      <c r="DF363" s="188"/>
      <c r="DG363" s="188"/>
      <c r="DH363" s="188"/>
      <c r="DI363" s="188"/>
      <c r="DJ363" s="188"/>
      <c r="DK363" s="188"/>
      <c r="DL363" s="180"/>
    </row>
    <row r="364" spans="44:116" ht="15" hidden="1" customHeight="1">
      <c r="AR364" s="177" t="str">
        <f t="shared" si="12"/>
        <v/>
      </c>
      <c r="AS364" s="177" t="str">
        <f t="shared" si="13"/>
        <v/>
      </c>
      <c r="AT364" s="6"/>
      <c r="AU364" s="6"/>
      <c r="AV364" s="177">
        <v>361</v>
      </c>
      <c r="AW364" s="188"/>
      <c r="AX364" s="188"/>
      <c r="AY364" s="188"/>
      <c r="AZ364" s="188"/>
      <c r="BA364" s="188"/>
      <c r="BB364" s="188"/>
      <c r="BC364" s="188"/>
      <c r="BD364" s="188"/>
      <c r="BE364" s="188"/>
      <c r="BF364" s="188"/>
      <c r="BG364" s="188"/>
      <c r="BH364" s="188"/>
      <c r="BI364" s="188"/>
      <c r="BJ364" s="188"/>
      <c r="BK364" s="188"/>
      <c r="BL364" s="188"/>
      <c r="BM364" s="188"/>
      <c r="BN364" s="188"/>
      <c r="BO364" s="188"/>
      <c r="BP364" t="s">
        <v>4472</v>
      </c>
      <c r="BQ364" s="188"/>
      <c r="BR364" s="188"/>
      <c r="BS364" s="188"/>
      <c r="BT364" s="188"/>
      <c r="BU364" s="188"/>
      <c r="BV364" s="188"/>
      <c r="BW364" s="188"/>
      <c r="BX364" s="188"/>
      <c r="BY364" s="188"/>
      <c r="BZ364" s="188"/>
      <c r="CA364" s="188"/>
      <c r="CB364" s="188"/>
      <c r="CC364" s="188"/>
      <c r="CD364" s="188"/>
      <c r="CE364" s="188"/>
      <c r="CF364" s="188"/>
      <c r="CG364" s="188"/>
      <c r="CH364" s="188"/>
      <c r="CI364" s="188"/>
      <c r="CJ364" s="188"/>
      <c r="CK364" s="188"/>
      <c r="CL364" s="188"/>
      <c r="CM364" s="188"/>
      <c r="CN364" s="188"/>
      <c r="CO364" s="188"/>
      <c r="CP364" s="188"/>
      <c r="CQ364" s="188"/>
      <c r="CR364" s="188"/>
      <c r="CS364" s="188"/>
      <c r="CT364" s="188"/>
      <c r="CU364" s="188"/>
      <c r="CV364" s="188"/>
      <c r="CW364" s="188"/>
      <c r="CX364" s="188"/>
      <c r="CY364" s="183" t="s">
        <v>2095</v>
      </c>
      <c r="CZ364" s="188"/>
      <c r="DA364" s="188"/>
      <c r="DB364" s="188"/>
      <c r="DC364" s="188"/>
      <c r="DD364" s="188"/>
      <c r="DE364" s="188"/>
      <c r="DF364" s="188"/>
      <c r="DG364" s="188"/>
      <c r="DH364" s="188"/>
      <c r="DI364" s="188"/>
      <c r="DJ364" s="188"/>
      <c r="DK364" s="188"/>
      <c r="DL364" s="180"/>
    </row>
    <row r="365" spans="44:116" ht="15" hidden="1" customHeight="1">
      <c r="AR365" s="177" t="str">
        <f t="shared" si="12"/>
        <v/>
      </c>
      <c r="AS365" s="177" t="str">
        <f t="shared" si="13"/>
        <v/>
      </c>
      <c r="AT365" s="6"/>
      <c r="AU365" s="6"/>
      <c r="AV365" s="177">
        <v>362</v>
      </c>
      <c r="AW365" s="188"/>
      <c r="AX365" s="188"/>
      <c r="AY365" s="188"/>
      <c r="AZ365" s="188"/>
      <c r="BA365" s="188"/>
      <c r="BB365" s="188"/>
      <c r="BC365" s="188"/>
      <c r="BD365" s="188"/>
      <c r="BE365" s="188"/>
      <c r="BF365" s="188"/>
      <c r="BG365" s="188"/>
      <c r="BH365" s="188"/>
      <c r="BI365" s="188"/>
      <c r="BJ365" s="188"/>
      <c r="BK365" s="188"/>
      <c r="BL365" s="188"/>
      <c r="BM365" s="188"/>
      <c r="BN365" s="188"/>
      <c r="BO365" s="188"/>
      <c r="BP365" t="s">
        <v>4473</v>
      </c>
      <c r="BQ365" s="188"/>
      <c r="BR365" s="188"/>
      <c r="BS365" s="188"/>
      <c r="BT365" s="188"/>
      <c r="BU365" s="188"/>
      <c r="BV365" s="188"/>
      <c r="BW365" s="188"/>
      <c r="BX365" s="188"/>
      <c r="BY365" s="188"/>
      <c r="BZ365" s="188"/>
      <c r="CA365" s="188"/>
      <c r="CB365" s="188"/>
      <c r="CC365" s="188"/>
      <c r="CD365" s="188"/>
      <c r="CE365" s="188"/>
      <c r="CF365" s="188"/>
      <c r="CG365" s="188"/>
      <c r="CH365" s="188"/>
      <c r="CI365" s="188"/>
      <c r="CJ365" s="188"/>
      <c r="CK365" s="188"/>
      <c r="CL365" s="188"/>
      <c r="CM365" s="188"/>
      <c r="CN365" s="188"/>
      <c r="CO365" s="188"/>
      <c r="CP365" s="188"/>
      <c r="CQ365" s="188"/>
      <c r="CR365" s="188"/>
      <c r="CS365" s="188"/>
      <c r="CT365" s="188"/>
      <c r="CU365" s="188"/>
      <c r="CV365" s="188"/>
      <c r="CW365" s="188"/>
      <c r="CX365" s="188"/>
      <c r="CY365" s="183" t="s">
        <v>2096</v>
      </c>
      <c r="CZ365" s="188"/>
      <c r="DA365" s="188"/>
      <c r="DB365" s="188"/>
      <c r="DC365" s="188"/>
      <c r="DD365" s="188"/>
      <c r="DE365" s="188"/>
      <c r="DF365" s="188"/>
      <c r="DG365" s="188"/>
      <c r="DH365" s="188"/>
      <c r="DI365" s="188"/>
      <c r="DJ365" s="188"/>
      <c r="DK365" s="188"/>
      <c r="DL365" s="180"/>
    </row>
    <row r="366" spans="44:116" ht="15" hidden="1" customHeight="1">
      <c r="AR366" s="177" t="str">
        <f t="shared" si="12"/>
        <v/>
      </c>
      <c r="AS366" s="177" t="str">
        <f t="shared" si="13"/>
        <v/>
      </c>
      <c r="AT366" s="6"/>
      <c r="AU366" s="6"/>
      <c r="AV366" s="177">
        <v>363</v>
      </c>
      <c r="AW366" s="188"/>
      <c r="AX366" s="188"/>
      <c r="AY366" s="188"/>
      <c r="AZ366" s="188"/>
      <c r="BA366" s="188"/>
      <c r="BB366" s="188"/>
      <c r="BC366" s="188"/>
      <c r="BD366" s="188"/>
      <c r="BE366" s="188"/>
      <c r="BF366" s="188"/>
      <c r="BG366" s="188"/>
      <c r="BH366" s="188"/>
      <c r="BI366" s="188"/>
      <c r="BJ366" s="188"/>
      <c r="BK366" s="188"/>
      <c r="BL366" s="188"/>
      <c r="BM366" s="188"/>
      <c r="BN366" s="188"/>
      <c r="BO366" s="188"/>
      <c r="BP366" t="s">
        <v>4474</v>
      </c>
      <c r="BQ366" s="188"/>
      <c r="BR366" s="188"/>
      <c r="BS366" s="188"/>
      <c r="BT366" s="188"/>
      <c r="BU366" s="188"/>
      <c r="BV366" s="188"/>
      <c r="BW366" s="188"/>
      <c r="BX366" s="188"/>
      <c r="BY366" s="188"/>
      <c r="BZ366" s="188"/>
      <c r="CA366" s="188"/>
      <c r="CB366" s="188"/>
      <c r="CC366" s="188"/>
      <c r="CD366" s="188"/>
      <c r="CE366" s="188"/>
      <c r="CF366" s="188"/>
      <c r="CG366" s="188"/>
      <c r="CH366" s="188"/>
      <c r="CI366" s="188"/>
      <c r="CJ366" s="188"/>
      <c r="CK366" s="188"/>
      <c r="CL366" s="188"/>
      <c r="CM366" s="188"/>
      <c r="CN366" s="188"/>
      <c r="CO366" s="188"/>
      <c r="CP366" s="188"/>
      <c r="CQ366" s="188"/>
      <c r="CR366" s="188"/>
      <c r="CS366" s="188"/>
      <c r="CT366" s="188"/>
      <c r="CU366" s="188"/>
      <c r="CV366" s="188"/>
      <c r="CW366" s="188"/>
      <c r="CX366" s="188"/>
      <c r="CY366" s="183" t="s">
        <v>2097</v>
      </c>
      <c r="CZ366" s="188"/>
      <c r="DA366" s="188"/>
      <c r="DB366" s="188"/>
      <c r="DC366" s="188"/>
      <c r="DD366" s="188"/>
      <c r="DE366" s="188"/>
      <c r="DF366" s="188"/>
      <c r="DG366" s="188"/>
      <c r="DH366" s="188"/>
      <c r="DI366" s="188"/>
      <c r="DJ366" s="188"/>
      <c r="DK366" s="188"/>
      <c r="DL366" s="180"/>
    </row>
    <row r="367" spans="44:116" ht="15" hidden="1" customHeight="1">
      <c r="AR367" s="177" t="str">
        <f t="shared" si="12"/>
        <v/>
      </c>
      <c r="AS367" s="177" t="str">
        <f t="shared" si="13"/>
        <v/>
      </c>
      <c r="AT367" s="6"/>
      <c r="AU367" s="6"/>
      <c r="AV367" s="177">
        <v>364</v>
      </c>
      <c r="AW367" s="188"/>
      <c r="AX367" s="188"/>
      <c r="AY367" s="188"/>
      <c r="AZ367" s="188"/>
      <c r="BA367" s="188"/>
      <c r="BB367" s="188"/>
      <c r="BC367" s="188"/>
      <c r="BD367" s="188"/>
      <c r="BE367" s="188"/>
      <c r="BF367" s="188"/>
      <c r="BG367" s="188"/>
      <c r="BH367" s="188"/>
      <c r="BI367" s="188"/>
      <c r="BJ367" s="188"/>
      <c r="BK367" s="188"/>
      <c r="BL367" s="188"/>
      <c r="BM367" s="188"/>
      <c r="BN367" s="188"/>
      <c r="BO367" s="188"/>
      <c r="BP367" t="s">
        <v>4475</v>
      </c>
      <c r="BQ367" s="188"/>
      <c r="BR367" s="188"/>
      <c r="BS367" s="188"/>
      <c r="BT367" s="188"/>
      <c r="BU367" s="188"/>
      <c r="BV367" s="188"/>
      <c r="BW367" s="188"/>
      <c r="BX367" s="188"/>
      <c r="BY367" s="188"/>
      <c r="BZ367" s="188"/>
      <c r="CA367" s="188"/>
      <c r="CB367" s="188"/>
      <c r="CC367" s="188"/>
      <c r="CD367" s="188"/>
      <c r="CE367" s="188"/>
      <c r="CF367" s="188"/>
      <c r="CG367" s="188"/>
      <c r="CH367" s="188"/>
      <c r="CI367" s="188"/>
      <c r="CJ367" s="188"/>
      <c r="CK367" s="188"/>
      <c r="CL367" s="188"/>
      <c r="CM367" s="188"/>
      <c r="CN367" s="188"/>
      <c r="CO367" s="188"/>
      <c r="CP367" s="188"/>
      <c r="CQ367" s="188"/>
      <c r="CR367" s="188"/>
      <c r="CS367" s="188"/>
      <c r="CT367" s="188"/>
      <c r="CU367" s="188"/>
      <c r="CV367" s="188"/>
      <c r="CW367" s="188"/>
      <c r="CX367" s="188"/>
      <c r="CY367" s="183" t="s">
        <v>2098</v>
      </c>
      <c r="CZ367" s="188"/>
      <c r="DA367" s="188"/>
      <c r="DB367" s="188"/>
      <c r="DC367" s="188"/>
      <c r="DD367" s="188"/>
      <c r="DE367" s="188"/>
      <c r="DF367" s="188"/>
      <c r="DG367" s="188"/>
      <c r="DH367" s="188"/>
      <c r="DI367" s="188"/>
      <c r="DJ367" s="188"/>
      <c r="DK367" s="188"/>
      <c r="DL367" s="180"/>
    </row>
    <row r="368" spans="44:116" ht="15" hidden="1" customHeight="1">
      <c r="AR368" s="177" t="str">
        <f t="shared" si="12"/>
        <v/>
      </c>
      <c r="AS368" s="177" t="str">
        <f t="shared" si="13"/>
        <v/>
      </c>
      <c r="AT368" s="6"/>
      <c r="AU368" s="6"/>
      <c r="AV368" s="177">
        <v>365</v>
      </c>
      <c r="AW368" s="188"/>
      <c r="AX368" s="188"/>
      <c r="AY368" s="188"/>
      <c r="AZ368" s="188"/>
      <c r="BA368" s="188"/>
      <c r="BB368" s="188"/>
      <c r="BC368" s="188"/>
      <c r="BD368" s="188"/>
      <c r="BE368" s="188"/>
      <c r="BF368" s="188"/>
      <c r="BG368" s="188"/>
      <c r="BH368" s="188"/>
      <c r="BI368" s="188"/>
      <c r="BJ368" s="188"/>
      <c r="BK368" s="188"/>
      <c r="BL368" s="188"/>
      <c r="BM368" s="188"/>
      <c r="BN368" s="188"/>
      <c r="BO368" s="188"/>
      <c r="BP368" t="s">
        <v>4476</v>
      </c>
      <c r="BQ368" s="188"/>
      <c r="BR368" s="188"/>
      <c r="BS368" s="188"/>
      <c r="BT368" s="188"/>
      <c r="BU368" s="188"/>
      <c r="BV368" s="188"/>
      <c r="BW368" s="188"/>
      <c r="BX368" s="188"/>
      <c r="BY368" s="188"/>
      <c r="BZ368" s="188"/>
      <c r="CA368" s="188"/>
      <c r="CB368" s="188"/>
      <c r="CC368" s="188"/>
      <c r="CD368" s="188"/>
      <c r="CE368" s="188"/>
      <c r="CF368" s="188"/>
      <c r="CG368" s="188"/>
      <c r="CH368" s="188"/>
      <c r="CI368" s="188"/>
      <c r="CJ368" s="188"/>
      <c r="CK368" s="188"/>
      <c r="CL368" s="188"/>
      <c r="CM368" s="188"/>
      <c r="CN368" s="188"/>
      <c r="CO368" s="188"/>
      <c r="CP368" s="188"/>
      <c r="CQ368" s="188"/>
      <c r="CR368" s="188"/>
      <c r="CS368" s="188"/>
      <c r="CT368" s="188"/>
      <c r="CU368" s="188"/>
      <c r="CV368" s="188"/>
      <c r="CW368" s="188"/>
      <c r="CX368" s="188"/>
      <c r="CY368" s="183" t="s">
        <v>2099</v>
      </c>
      <c r="CZ368" s="188"/>
      <c r="DA368" s="188"/>
      <c r="DB368" s="188"/>
      <c r="DC368" s="188"/>
      <c r="DD368" s="188"/>
      <c r="DE368" s="188"/>
      <c r="DF368" s="188"/>
      <c r="DG368" s="188"/>
      <c r="DH368" s="188"/>
      <c r="DI368" s="188"/>
      <c r="DJ368" s="188"/>
      <c r="DK368" s="188"/>
      <c r="DL368" s="180"/>
    </row>
    <row r="369" spans="44:116" ht="15" hidden="1" customHeight="1">
      <c r="AR369" s="177" t="str">
        <f t="shared" si="12"/>
        <v/>
      </c>
      <c r="AS369" s="177" t="str">
        <f t="shared" si="13"/>
        <v/>
      </c>
      <c r="AT369" s="6"/>
      <c r="AU369" s="6"/>
      <c r="AV369" s="177">
        <v>366</v>
      </c>
      <c r="AW369" s="188"/>
      <c r="AX369" s="188"/>
      <c r="AY369" s="188"/>
      <c r="AZ369" s="188"/>
      <c r="BA369" s="188"/>
      <c r="BB369" s="188"/>
      <c r="BC369" s="188"/>
      <c r="BD369" s="188"/>
      <c r="BE369" s="188"/>
      <c r="BF369" s="188"/>
      <c r="BG369" s="188"/>
      <c r="BH369" s="188"/>
      <c r="BI369" s="188"/>
      <c r="BJ369" s="188"/>
      <c r="BK369" s="188"/>
      <c r="BL369" s="188"/>
      <c r="BM369" s="188"/>
      <c r="BN369" s="188"/>
      <c r="BO369" s="188"/>
      <c r="BP369" t="s">
        <v>4477</v>
      </c>
      <c r="BQ369" s="188"/>
      <c r="BR369" s="188"/>
      <c r="BS369" s="188"/>
      <c r="BT369" s="188"/>
      <c r="BU369" s="188"/>
      <c r="BV369" s="188"/>
      <c r="BW369" s="188"/>
      <c r="BX369" s="188"/>
      <c r="BY369" s="188"/>
      <c r="BZ369" s="188"/>
      <c r="CA369" s="188"/>
      <c r="CB369" s="188"/>
      <c r="CC369" s="188"/>
      <c r="CD369" s="188"/>
      <c r="CE369" s="188"/>
      <c r="CF369" s="188"/>
      <c r="CG369" s="188"/>
      <c r="CH369" s="188"/>
      <c r="CI369" s="188"/>
      <c r="CJ369" s="188"/>
      <c r="CK369" s="188"/>
      <c r="CL369" s="188"/>
      <c r="CM369" s="188"/>
      <c r="CN369" s="188"/>
      <c r="CO369" s="188"/>
      <c r="CP369" s="188"/>
      <c r="CQ369" s="188"/>
      <c r="CR369" s="188"/>
      <c r="CS369" s="188"/>
      <c r="CT369" s="188"/>
      <c r="CU369" s="188"/>
      <c r="CV369" s="188"/>
      <c r="CW369" s="188"/>
      <c r="CX369" s="188"/>
      <c r="CY369" s="183" t="s">
        <v>2100</v>
      </c>
      <c r="CZ369" s="188"/>
      <c r="DA369" s="188"/>
      <c r="DB369" s="188"/>
      <c r="DC369" s="188"/>
      <c r="DD369" s="188"/>
      <c r="DE369" s="188"/>
      <c r="DF369" s="188"/>
      <c r="DG369" s="188"/>
      <c r="DH369" s="188"/>
      <c r="DI369" s="188"/>
      <c r="DJ369" s="188"/>
      <c r="DK369" s="188"/>
      <c r="DL369" s="180"/>
    </row>
    <row r="370" spans="44:116" ht="15" hidden="1" customHeight="1">
      <c r="AR370" s="177" t="str">
        <f t="shared" si="12"/>
        <v/>
      </c>
      <c r="AS370" s="177" t="str">
        <f t="shared" si="13"/>
        <v/>
      </c>
      <c r="AT370" s="6"/>
      <c r="AU370" s="6"/>
      <c r="AV370" s="177">
        <v>367</v>
      </c>
      <c r="AW370" s="188"/>
      <c r="AX370" s="188"/>
      <c r="AY370" s="188"/>
      <c r="AZ370" s="188"/>
      <c r="BA370" s="188"/>
      <c r="BB370" s="188"/>
      <c r="BC370" s="188"/>
      <c r="BD370" s="188"/>
      <c r="BE370" s="188"/>
      <c r="BF370" s="188"/>
      <c r="BG370" s="188"/>
      <c r="BH370" s="188"/>
      <c r="BI370" s="188"/>
      <c r="BJ370" s="188"/>
      <c r="BK370" s="188"/>
      <c r="BL370" s="188"/>
      <c r="BM370" s="188"/>
      <c r="BN370" s="188"/>
      <c r="BO370" s="188"/>
      <c r="BP370" t="s">
        <v>4478</v>
      </c>
      <c r="BQ370" s="188"/>
      <c r="BR370" s="188"/>
      <c r="BS370" s="188"/>
      <c r="BT370" s="188"/>
      <c r="BU370" s="188"/>
      <c r="BV370" s="188"/>
      <c r="BW370" s="188"/>
      <c r="BX370" s="188"/>
      <c r="BY370" s="188"/>
      <c r="BZ370" s="188"/>
      <c r="CA370" s="188"/>
      <c r="CB370" s="188"/>
      <c r="CC370" s="188"/>
      <c r="CD370" s="188"/>
      <c r="CE370" s="188"/>
      <c r="CF370" s="188"/>
      <c r="CG370" s="188"/>
      <c r="CH370" s="188"/>
      <c r="CI370" s="188"/>
      <c r="CJ370" s="188"/>
      <c r="CK370" s="188"/>
      <c r="CL370" s="188"/>
      <c r="CM370" s="188"/>
      <c r="CN370" s="188"/>
      <c r="CO370" s="188"/>
      <c r="CP370" s="188"/>
      <c r="CQ370" s="188"/>
      <c r="CR370" s="188"/>
      <c r="CS370" s="188"/>
      <c r="CT370" s="188"/>
      <c r="CU370" s="188"/>
      <c r="CV370" s="188"/>
      <c r="CW370" s="188"/>
      <c r="CX370" s="188"/>
      <c r="CY370" s="183" t="s">
        <v>2101</v>
      </c>
      <c r="CZ370" s="188"/>
      <c r="DA370" s="188"/>
      <c r="DB370" s="188"/>
      <c r="DC370" s="188"/>
      <c r="DD370" s="188"/>
      <c r="DE370" s="188"/>
      <c r="DF370" s="188"/>
      <c r="DG370" s="188"/>
      <c r="DH370" s="188"/>
      <c r="DI370" s="188"/>
      <c r="DJ370" s="188"/>
      <c r="DK370" s="188"/>
      <c r="DL370" s="180"/>
    </row>
    <row r="371" spans="44:116" ht="15" hidden="1" customHeight="1">
      <c r="AR371" s="177" t="str">
        <f t="shared" si="12"/>
        <v/>
      </c>
      <c r="AS371" s="177" t="str">
        <f t="shared" si="13"/>
        <v/>
      </c>
      <c r="AT371" s="6"/>
      <c r="AU371" s="6"/>
      <c r="AV371" s="177">
        <v>368</v>
      </c>
      <c r="AW371" s="188"/>
      <c r="AX371" s="188"/>
      <c r="AY371" s="188"/>
      <c r="AZ371" s="188"/>
      <c r="BA371" s="188"/>
      <c r="BB371" s="188"/>
      <c r="BC371" s="188"/>
      <c r="BD371" s="188"/>
      <c r="BE371" s="188"/>
      <c r="BF371" s="188"/>
      <c r="BG371" s="188"/>
      <c r="BH371" s="188"/>
      <c r="BI371" s="188"/>
      <c r="BJ371" s="188"/>
      <c r="BK371" s="188"/>
      <c r="BL371" s="188"/>
      <c r="BM371" s="188"/>
      <c r="BN371" s="188"/>
      <c r="BO371" s="188"/>
      <c r="BP371" t="s">
        <v>4479</v>
      </c>
      <c r="BQ371" s="188"/>
      <c r="BR371" s="188"/>
      <c r="BS371" s="188"/>
      <c r="BT371" s="188"/>
      <c r="BU371" s="188"/>
      <c r="BV371" s="188"/>
      <c r="BW371" s="188"/>
      <c r="BX371" s="188"/>
      <c r="BY371" s="188"/>
      <c r="BZ371" s="188"/>
      <c r="CA371" s="188"/>
      <c r="CB371" s="188"/>
      <c r="CC371" s="188"/>
      <c r="CD371" s="188"/>
      <c r="CE371" s="188"/>
      <c r="CF371" s="188"/>
      <c r="CG371" s="188"/>
      <c r="CH371" s="188"/>
      <c r="CI371" s="188"/>
      <c r="CJ371" s="188"/>
      <c r="CK371" s="188"/>
      <c r="CL371" s="188"/>
      <c r="CM371" s="188"/>
      <c r="CN371" s="188"/>
      <c r="CO371" s="188"/>
      <c r="CP371" s="188"/>
      <c r="CQ371" s="188"/>
      <c r="CR371" s="188"/>
      <c r="CS371" s="188"/>
      <c r="CT371" s="188"/>
      <c r="CU371" s="188"/>
      <c r="CV371" s="188"/>
      <c r="CW371" s="188"/>
      <c r="CX371" s="188"/>
      <c r="CY371" s="183" t="s">
        <v>2102</v>
      </c>
      <c r="CZ371" s="188"/>
      <c r="DA371" s="188"/>
      <c r="DB371" s="188"/>
      <c r="DC371" s="188"/>
      <c r="DD371" s="188"/>
      <c r="DE371" s="188"/>
      <c r="DF371" s="188"/>
      <c r="DG371" s="188"/>
      <c r="DH371" s="188"/>
      <c r="DI371" s="188"/>
      <c r="DJ371" s="188"/>
      <c r="DK371" s="188"/>
      <c r="DL371" s="180"/>
    </row>
    <row r="372" spans="44:116" ht="15" hidden="1" customHeight="1">
      <c r="AR372" s="177" t="str">
        <f t="shared" si="12"/>
        <v/>
      </c>
      <c r="AS372" s="177" t="str">
        <f t="shared" si="13"/>
        <v/>
      </c>
      <c r="AT372" s="6"/>
      <c r="AU372" s="6"/>
      <c r="AV372" s="177">
        <v>369</v>
      </c>
      <c r="AW372" s="188"/>
      <c r="AX372" s="188"/>
      <c r="AY372" s="188"/>
      <c r="AZ372" s="188"/>
      <c r="BA372" s="188"/>
      <c r="BB372" s="188"/>
      <c r="BC372" s="188"/>
      <c r="BD372" s="188"/>
      <c r="BE372" s="188"/>
      <c r="BF372" s="188"/>
      <c r="BG372" s="188"/>
      <c r="BH372" s="188"/>
      <c r="BI372" s="188"/>
      <c r="BJ372" s="188"/>
      <c r="BK372" s="188"/>
      <c r="BL372" s="188"/>
      <c r="BM372" s="188"/>
      <c r="BN372" s="188"/>
      <c r="BO372" s="188"/>
      <c r="BP372" t="s">
        <v>4480</v>
      </c>
      <c r="BQ372" s="188"/>
      <c r="BR372" s="188"/>
      <c r="BS372" s="188"/>
      <c r="BT372" s="188"/>
      <c r="BU372" s="188"/>
      <c r="BV372" s="188"/>
      <c r="BW372" s="188"/>
      <c r="BX372" s="188"/>
      <c r="BY372" s="188"/>
      <c r="BZ372" s="188"/>
      <c r="CA372" s="188"/>
      <c r="CB372" s="188"/>
      <c r="CC372" s="188"/>
      <c r="CD372" s="188"/>
      <c r="CE372" s="188"/>
      <c r="CF372" s="188"/>
      <c r="CG372" s="188"/>
      <c r="CH372" s="188"/>
      <c r="CI372" s="188"/>
      <c r="CJ372" s="188"/>
      <c r="CK372" s="188"/>
      <c r="CL372" s="188"/>
      <c r="CM372" s="188"/>
      <c r="CN372" s="188"/>
      <c r="CO372" s="188"/>
      <c r="CP372" s="188"/>
      <c r="CQ372" s="188"/>
      <c r="CR372" s="188"/>
      <c r="CS372" s="188"/>
      <c r="CT372" s="188"/>
      <c r="CU372" s="188"/>
      <c r="CV372" s="188"/>
      <c r="CW372" s="188"/>
      <c r="CX372" s="188"/>
      <c r="CY372" s="183" t="s">
        <v>2103</v>
      </c>
      <c r="CZ372" s="188"/>
      <c r="DA372" s="188"/>
      <c r="DB372" s="188"/>
      <c r="DC372" s="188"/>
      <c r="DD372" s="188"/>
      <c r="DE372" s="188"/>
      <c r="DF372" s="188"/>
      <c r="DG372" s="188"/>
      <c r="DH372" s="188"/>
      <c r="DI372" s="188"/>
      <c r="DJ372" s="188"/>
      <c r="DK372" s="188"/>
      <c r="DL372" s="180"/>
    </row>
    <row r="373" spans="44:116" ht="15" hidden="1" customHeight="1">
      <c r="AR373" s="177" t="str">
        <f t="shared" si="12"/>
        <v/>
      </c>
      <c r="AS373" s="177" t="str">
        <f t="shared" si="13"/>
        <v/>
      </c>
      <c r="AT373" s="6"/>
      <c r="AU373" s="6"/>
      <c r="AV373" s="177">
        <v>370</v>
      </c>
      <c r="AW373" s="188"/>
      <c r="AX373" s="188"/>
      <c r="AY373" s="188"/>
      <c r="AZ373" s="188"/>
      <c r="BA373" s="188"/>
      <c r="BB373" s="188"/>
      <c r="BC373" s="188"/>
      <c r="BD373" s="188"/>
      <c r="BE373" s="188"/>
      <c r="BF373" s="188"/>
      <c r="BG373" s="188"/>
      <c r="BH373" s="188"/>
      <c r="BI373" s="188"/>
      <c r="BJ373" s="188"/>
      <c r="BK373" s="188"/>
      <c r="BL373" s="188"/>
      <c r="BM373" s="188"/>
      <c r="BN373" s="188"/>
      <c r="BO373" s="188"/>
      <c r="BP373" t="s">
        <v>4481</v>
      </c>
      <c r="BQ373" s="188"/>
      <c r="BR373" s="188"/>
      <c r="BS373" s="188"/>
      <c r="BT373" s="188"/>
      <c r="BU373" s="188"/>
      <c r="BV373" s="188"/>
      <c r="BW373" s="188"/>
      <c r="BX373" s="188"/>
      <c r="BY373" s="188"/>
      <c r="BZ373" s="188"/>
      <c r="CA373" s="188"/>
      <c r="CB373" s="188"/>
      <c r="CC373" s="188"/>
      <c r="CD373" s="188"/>
      <c r="CE373" s="188"/>
      <c r="CF373" s="188"/>
      <c r="CG373" s="188"/>
      <c r="CH373" s="188"/>
      <c r="CI373" s="188"/>
      <c r="CJ373" s="188"/>
      <c r="CK373" s="188"/>
      <c r="CL373" s="188"/>
      <c r="CM373" s="188"/>
      <c r="CN373" s="188"/>
      <c r="CO373" s="188"/>
      <c r="CP373" s="188"/>
      <c r="CQ373" s="188"/>
      <c r="CR373" s="188"/>
      <c r="CS373" s="188"/>
      <c r="CT373" s="188"/>
      <c r="CU373" s="188"/>
      <c r="CV373" s="188"/>
      <c r="CW373" s="188"/>
      <c r="CX373" s="188"/>
      <c r="CY373" s="183" t="s">
        <v>2104</v>
      </c>
      <c r="CZ373" s="188"/>
      <c r="DA373" s="188"/>
      <c r="DB373" s="188"/>
      <c r="DC373" s="188"/>
      <c r="DD373" s="188"/>
      <c r="DE373" s="188"/>
      <c r="DF373" s="188"/>
      <c r="DG373" s="188"/>
      <c r="DH373" s="188"/>
      <c r="DI373" s="188"/>
      <c r="DJ373" s="188"/>
      <c r="DK373" s="188"/>
      <c r="DL373" s="180"/>
    </row>
    <row r="374" spans="44:116" ht="15" hidden="1" customHeight="1">
      <c r="AR374" s="177" t="str">
        <f t="shared" si="12"/>
        <v/>
      </c>
      <c r="AS374" s="177" t="str">
        <f t="shared" si="13"/>
        <v/>
      </c>
      <c r="AT374" s="6"/>
      <c r="AU374" s="6"/>
      <c r="AV374" s="177">
        <v>371</v>
      </c>
      <c r="AW374" s="188"/>
      <c r="AX374" s="188"/>
      <c r="AY374" s="188"/>
      <c r="AZ374" s="188"/>
      <c r="BA374" s="188"/>
      <c r="BB374" s="188"/>
      <c r="BC374" s="188"/>
      <c r="BD374" s="188"/>
      <c r="BE374" s="188"/>
      <c r="BF374" s="188"/>
      <c r="BG374" s="188"/>
      <c r="BH374" s="188"/>
      <c r="BI374" s="188"/>
      <c r="BJ374" s="188"/>
      <c r="BK374" s="188"/>
      <c r="BL374" s="188"/>
      <c r="BM374" s="188"/>
      <c r="BN374" s="188"/>
      <c r="BO374" s="188"/>
      <c r="BP374" t="s">
        <v>4482</v>
      </c>
      <c r="BQ374" s="188"/>
      <c r="BR374" s="188"/>
      <c r="BS374" s="188"/>
      <c r="BT374" s="188"/>
      <c r="BU374" s="188"/>
      <c r="BV374" s="188"/>
      <c r="BW374" s="188"/>
      <c r="BX374" s="188"/>
      <c r="BY374" s="188"/>
      <c r="BZ374" s="188"/>
      <c r="CA374" s="188"/>
      <c r="CB374" s="188"/>
      <c r="CC374" s="188"/>
      <c r="CD374" s="188"/>
      <c r="CE374" s="188"/>
      <c r="CF374" s="188"/>
      <c r="CG374" s="188"/>
      <c r="CH374" s="188"/>
      <c r="CI374" s="188"/>
      <c r="CJ374" s="188"/>
      <c r="CK374" s="188"/>
      <c r="CL374" s="188"/>
      <c r="CM374" s="188"/>
      <c r="CN374" s="188"/>
      <c r="CO374" s="188"/>
      <c r="CP374" s="188"/>
      <c r="CQ374" s="188"/>
      <c r="CR374" s="188"/>
      <c r="CS374" s="188"/>
      <c r="CT374" s="188"/>
      <c r="CU374" s="188"/>
      <c r="CV374" s="188"/>
      <c r="CW374" s="188"/>
      <c r="CX374" s="188"/>
      <c r="CY374" s="183" t="s">
        <v>2105</v>
      </c>
      <c r="CZ374" s="188"/>
      <c r="DA374" s="188"/>
      <c r="DB374" s="188"/>
      <c r="DC374" s="188"/>
      <c r="DD374" s="188"/>
      <c r="DE374" s="188"/>
      <c r="DF374" s="188"/>
      <c r="DG374" s="188"/>
      <c r="DH374" s="188"/>
      <c r="DI374" s="188"/>
      <c r="DJ374" s="188"/>
      <c r="DK374" s="188"/>
      <c r="DL374" s="180"/>
    </row>
    <row r="375" spans="44:116" ht="15" hidden="1" customHeight="1">
      <c r="AR375" s="177" t="str">
        <f t="shared" si="12"/>
        <v/>
      </c>
      <c r="AS375" s="177" t="str">
        <f t="shared" si="13"/>
        <v/>
      </c>
      <c r="AT375" s="6"/>
      <c r="AU375" s="6"/>
      <c r="AV375" s="177">
        <v>372</v>
      </c>
      <c r="AW375" s="177"/>
      <c r="AX375" s="177"/>
      <c r="AY375" s="177"/>
      <c r="AZ375" s="177"/>
      <c r="BA375" s="177"/>
      <c r="BB375" s="177"/>
      <c r="BC375" s="177"/>
      <c r="BD375" s="177"/>
      <c r="BE375" s="177"/>
      <c r="BF375" s="177"/>
      <c r="BG375" s="177"/>
      <c r="BH375" s="177"/>
      <c r="BI375" s="177"/>
      <c r="BJ375" s="177"/>
      <c r="BK375" s="177"/>
      <c r="BL375" s="177"/>
      <c r="BM375" s="177"/>
      <c r="BN375" s="177"/>
      <c r="BO375" s="177"/>
      <c r="BP375" t="s">
        <v>4483</v>
      </c>
      <c r="BQ375" s="177"/>
      <c r="BR375" s="177"/>
      <c r="BS375" s="177"/>
      <c r="BT375" s="177"/>
      <c r="BU375" s="177"/>
      <c r="BV375" s="177"/>
      <c r="BW375" s="177"/>
      <c r="BX375" s="177"/>
      <c r="BY375" s="177"/>
      <c r="BZ375" s="177"/>
      <c r="CA375" s="177"/>
      <c r="CB375" s="177"/>
      <c r="CC375" s="177"/>
      <c r="CD375" s="177"/>
      <c r="CE375" s="177"/>
      <c r="CF375" s="177"/>
      <c r="CG375" s="177"/>
      <c r="CH375" s="177"/>
      <c r="CI375" s="177"/>
      <c r="CJ375" s="177"/>
      <c r="CK375" s="177"/>
      <c r="CL375" s="177"/>
      <c r="CM375" s="177"/>
      <c r="CN375" s="177"/>
      <c r="CO375" s="177"/>
      <c r="CP375" s="177"/>
      <c r="CQ375" s="177"/>
      <c r="CR375" s="177"/>
      <c r="CS375" s="177"/>
      <c r="CT375" s="177"/>
      <c r="CU375" s="177"/>
      <c r="CV375" s="177"/>
      <c r="CW375" s="177"/>
      <c r="CX375" s="177"/>
      <c r="CY375" s="183" t="s">
        <v>2106</v>
      </c>
      <c r="CZ375" s="177"/>
      <c r="DA375" s="177"/>
      <c r="DB375" s="177"/>
      <c r="DC375" s="177"/>
      <c r="DD375" s="177"/>
      <c r="DE375" s="177"/>
      <c r="DF375" s="177"/>
      <c r="DG375" s="177"/>
      <c r="DH375" s="177"/>
      <c r="DI375" s="177"/>
      <c r="DJ375" s="177"/>
      <c r="DK375" s="177"/>
      <c r="DL375" s="180"/>
    </row>
    <row r="376" spans="44:116" ht="15" hidden="1" customHeight="1">
      <c r="AR376" s="177" t="str">
        <f t="shared" si="12"/>
        <v/>
      </c>
      <c r="AS376" s="177" t="str">
        <f t="shared" si="13"/>
        <v/>
      </c>
      <c r="AT376" s="6"/>
      <c r="AU376" s="6"/>
      <c r="AV376" s="177">
        <v>373</v>
      </c>
      <c r="AW376" s="177"/>
      <c r="AX376" s="177"/>
      <c r="AY376" s="177"/>
      <c r="AZ376" s="177"/>
      <c r="BA376" s="177"/>
      <c r="BB376" s="177"/>
      <c r="BC376" s="177"/>
      <c r="BD376" s="177"/>
      <c r="BE376" s="177"/>
      <c r="BF376" s="177"/>
      <c r="BG376" s="177"/>
      <c r="BH376" s="177"/>
      <c r="BI376" s="177"/>
      <c r="BJ376" s="177"/>
      <c r="BK376" s="177"/>
      <c r="BL376" s="177"/>
      <c r="BM376" s="177"/>
      <c r="BN376" s="177"/>
      <c r="BO376" s="177"/>
      <c r="BP376" t="s">
        <v>4484</v>
      </c>
      <c r="BQ376" s="177"/>
      <c r="BR376" s="177"/>
      <c r="BS376" s="177"/>
      <c r="BT376" s="177"/>
      <c r="BU376" s="177"/>
      <c r="BV376" s="177"/>
      <c r="BW376" s="177"/>
      <c r="BX376" s="177"/>
      <c r="BY376" s="177"/>
      <c r="BZ376" s="177"/>
      <c r="CA376" s="177"/>
      <c r="CB376" s="177"/>
      <c r="CC376" s="177"/>
      <c r="CD376" s="177"/>
      <c r="CE376" s="177"/>
      <c r="CF376" s="177"/>
      <c r="CG376" s="177"/>
      <c r="CH376" s="177"/>
      <c r="CI376" s="177"/>
      <c r="CJ376" s="177"/>
      <c r="CK376" s="177"/>
      <c r="CL376" s="177"/>
      <c r="CM376" s="177"/>
      <c r="CN376" s="177"/>
      <c r="CO376" s="177"/>
      <c r="CP376" s="177"/>
      <c r="CQ376" s="177"/>
      <c r="CR376" s="177"/>
      <c r="CS376" s="177"/>
      <c r="CT376" s="177"/>
      <c r="CU376" s="177"/>
      <c r="CV376" s="177"/>
      <c r="CW376" s="177"/>
      <c r="CX376" s="177"/>
      <c r="CY376" s="183" t="s">
        <v>2107</v>
      </c>
      <c r="CZ376" s="177"/>
      <c r="DA376" s="177"/>
      <c r="DB376" s="177"/>
      <c r="DC376" s="177"/>
      <c r="DD376" s="177"/>
      <c r="DE376" s="177"/>
      <c r="DF376" s="177"/>
      <c r="DG376" s="177"/>
      <c r="DH376" s="177"/>
      <c r="DI376" s="177"/>
      <c r="DJ376" s="177"/>
      <c r="DK376" s="177"/>
      <c r="DL376" s="180"/>
    </row>
    <row r="377" spans="44:116" ht="15" hidden="1" customHeight="1">
      <c r="AR377" s="177" t="str">
        <f t="shared" si="12"/>
        <v/>
      </c>
      <c r="AS377" s="177" t="str">
        <f t="shared" si="13"/>
        <v/>
      </c>
      <c r="AT377" s="6"/>
      <c r="AU377" s="6"/>
      <c r="AV377" s="177">
        <v>374</v>
      </c>
      <c r="AW377" s="188"/>
      <c r="AX377" s="188"/>
      <c r="AY377" s="188"/>
      <c r="AZ377" s="188"/>
      <c r="BA377" s="188"/>
      <c r="BB377" s="188"/>
      <c r="BC377" s="188"/>
      <c r="BD377" s="188"/>
      <c r="BE377" s="188"/>
      <c r="BF377" s="188"/>
      <c r="BG377" s="188"/>
      <c r="BH377" s="188"/>
      <c r="BI377" s="188"/>
      <c r="BJ377" s="188"/>
      <c r="BK377" s="188"/>
      <c r="BL377" s="188"/>
      <c r="BM377" s="188"/>
      <c r="BN377" s="188"/>
      <c r="BO377" s="188"/>
      <c r="BP377" t="s">
        <v>4485</v>
      </c>
      <c r="BQ377" s="188"/>
      <c r="BR377" s="188"/>
      <c r="BS377" s="188"/>
      <c r="BT377" s="188"/>
      <c r="BU377" s="188"/>
      <c r="BV377" s="188"/>
      <c r="BW377" s="188"/>
      <c r="BX377" s="188"/>
      <c r="BY377" s="188"/>
      <c r="BZ377" s="188"/>
      <c r="CA377" s="188"/>
      <c r="CB377" s="188"/>
      <c r="CC377" s="188"/>
      <c r="CD377" s="188"/>
      <c r="CE377" s="188"/>
      <c r="CF377" s="188"/>
      <c r="CG377" s="188"/>
      <c r="CH377" s="188"/>
      <c r="CI377" s="188"/>
      <c r="CJ377" s="188"/>
      <c r="CK377" s="188"/>
      <c r="CL377" s="188"/>
      <c r="CM377" s="188"/>
      <c r="CN377" s="188"/>
      <c r="CO377" s="188"/>
      <c r="CP377" s="188"/>
      <c r="CQ377" s="188"/>
      <c r="CR377" s="188"/>
      <c r="CS377" s="188"/>
      <c r="CT377" s="188"/>
      <c r="CU377" s="188"/>
      <c r="CV377" s="188"/>
      <c r="CW377" s="188"/>
      <c r="CX377" s="188"/>
      <c r="CY377" s="183" t="s">
        <v>2108</v>
      </c>
      <c r="CZ377" s="188"/>
      <c r="DA377" s="188"/>
      <c r="DB377" s="188"/>
      <c r="DC377" s="188"/>
      <c r="DD377" s="188"/>
      <c r="DE377" s="188"/>
      <c r="DF377" s="188"/>
      <c r="DG377" s="188"/>
      <c r="DH377" s="188"/>
      <c r="DI377" s="188"/>
      <c r="DJ377" s="188"/>
      <c r="DK377" s="188"/>
      <c r="DL377" s="180"/>
    </row>
    <row r="378" spans="44:116" ht="15" hidden="1" customHeight="1">
      <c r="AR378" s="177" t="str">
        <f t="shared" si="12"/>
        <v/>
      </c>
      <c r="AS378" s="177" t="str">
        <f t="shared" si="13"/>
        <v/>
      </c>
      <c r="AT378" s="6"/>
      <c r="AU378" s="6"/>
      <c r="AV378" s="177">
        <v>375</v>
      </c>
      <c r="AW378" s="188"/>
      <c r="AX378" s="188"/>
      <c r="AY378" s="188"/>
      <c r="AZ378" s="188"/>
      <c r="BA378" s="188"/>
      <c r="BB378" s="188"/>
      <c r="BC378" s="188"/>
      <c r="BD378" s="188"/>
      <c r="BE378" s="188"/>
      <c r="BF378" s="188"/>
      <c r="BG378" s="188"/>
      <c r="BH378" s="188"/>
      <c r="BI378" s="188"/>
      <c r="BJ378" s="188"/>
      <c r="BK378" s="188"/>
      <c r="BL378" s="188"/>
      <c r="BM378" s="188"/>
      <c r="BN378" s="188"/>
      <c r="BO378" s="188"/>
      <c r="BP378" t="s">
        <v>4486</v>
      </c>
      <c r="BQ378" s="188"/>
      <c r="BR378" s="188"/>
      <c r="BS378" s="188"/>
      <c r="BT378" s="188"/>
      <c r="BU378" s="188"/>
      <c r="BV378" s="188"/>
      <c r="BW378" s="188"/>
      <c r="BX378" s="188"/>
      <c r="BY378" s="188"/>
      <c r="BZ378" s="188"/>
      <c r="CA378" s="188"/>
      <c r="CB378" s="188"/>
      <c r="CC378" s="188"/>
      <c r="CD378" s="188"/>
      <c r="CE378" s="188"/>
      <c r="CF378" s="188"/>
      <c r="CG378" s="188"/>
      <c r="CH378" s="188"/>
      <c r="CI378" s="188"/>
      <c r="CJ378" s="188"/>
      <c r="CK378" s="188"/>
      <c r="CL378" s="188"/>
      <c r="CM378" s="188"/>
      <c r="CN378" s="188"/>
      <c r="CO378" s="188"/>
      <c r="CP378" s="188"/>
      <c r="CQ378" s="188"/>
      <c r="CR378" s="188"/>
      <c r="CS378" s="188"/>
      <c r="CT378" s="188"/>
      <c r="CU378" s="188"/>
      <c r="CV378" s="188"/>
      <c r="CW378" s="188"/>
      <c r="CX378" s="188"/>
      <c r="CY378" s="183" t="s">
        <v>2109</v>
      </c>
      <c r="CZ378" s="188"/>
      <c r="DA378" s="188"/>
      <c r="DB378" s="188"/>
      <c r="DC378" s="188"/>
      <c r="DD378" s="188"/>
      <c r="DE378" s="188"/>
      <c r="DF378" s="188"/>
      <c r="DG378" s="188"/>
      <c r="DH378" s="188"/>
      <c r="DI378" s="188"/>
      <c r="DJ378" s="188"/>
      <c r="DK378" s="188"/>
      <c r="DL378" s="180"/>
    </row>
    <row r="379" spans="44:116" ht="15" hidden="1" customHeight="1">
      <c r="AR379" s="177" t="str">
        <f t="shared" si="12"/>
        <v/>
      </c>
      <c r="AS379" s="177" t="str">
        <f t="shared" si="13"/>
        <v/>
      </c>
      <c r="AT379" s="6"/>
      <c r="AU379" s="6"/>
      <c r="AV379" s="177">
        <v>376</v>
      </c>
      <c r="AW379" s="188"/>
      <c r="AX379" s="188"/>
      <c r="AY379" s="188"/>
      <c r="AZ379" s="188"/>
      <c r="BA379" s="188"/>
      <c r="BB379" s="188"/>
      <c r="BC379" s="188"/>
      <c r="BD379" s="188"/>
      <c r="BE379" s="188"/>
      <c r="BF379" s="188"/>
      <c r="BG379" s="188"/>
      <c r="BH379" s="188"/>
      <c r="BI379" s="188"/>
      <c r="BJ379" s="188"/>
      <c r="BK379" s="188"/>
      <c r="BL379" s="188"/>
      <c r="BM379" s="188"/>
      <c r="BN379" s="188"/>
      <c r="BO379" s="188"/>
      <c r="BP379" t="s">
        <v>4487</v>
      </c>
      <c r="BQ379" s="188"/>
      <c r="BR379" s="188"/>
      <c r="BS379" s="188"/>
      <c r="BT379" s="188"/>
      <c r="BU379" s="188"/>
      <c r="BV379" s="188"/>
      <c r="BW379" s="188"/>
      <c r="BX379" s="188"/>
      <c r="BY379" s="188"/>
      <c r="BZ379" s="188"/>
      <c r="CA379" s="188"/>
      <c r="CB379" s="188"/>
      <c r="CC379" s="188"/>
      <c r="CD379" s="188"/>
      <c r="CE379" s="188"/>
      <c r="CF379" s="188"/>
      <c r="CG379" s="188"/>
      <c r="CH379" s="188"/>
      <c r="CI379" s="188"/>
      <c r="CJ379" s="188"/>
      <c r="CK379" s="188"/>
      <c r="CL379" s="188"/>
      <c r="CM379" s="188"/>
      <c r="CN379" s="188"/>
      <c r="CO379" s="188"/>
      <c r="CP379" s="188"/>
      <c r="CQ379" s="188"/>
      <c r="CR379" s="188"/>
      <c r="CS379" s="188"/>
      <c r="CT379" s="188"/>
      <c r="CU379" s="188"/>
      <c r="CV379" s="188"/>
      <c r="CW379" s="188"/>
      <c r="CX379" s="188"/>
      <c r="CY379" s="183" t="s">
        <v>2110</v>
      </c>
      <c r="CZ379" s="188"/>
      <c r="DA379" s="188"/>
      <c r="DB379" s="188"/>
      <c r="DC379" s="188"/>
      <c r="DD379" s="188"/>
      <c r="DE379" s="188"/>
      <c r="DF379" s="188"/>
      <c r="DG379" s="188"/>
      <c r="DH379" s="188"/>
      <c r="DI379" s="188"/>
      <c r="DJ379" s="188"/>
      <c r="DK379" s="188"/>
      <c r="DL379" s="180"/>
    </row>
    <row r="380" spans="44:116" ht="15" hidden="1" customHeight="1">
      <c r="AR380" s="177" t="str">
        <f t="shared" si="12"/>
        <v/>
      </c>
      <c r="AS380" s="177" t="str">
        <f t="shared" si="13"/>
        <v/>
      </c>
      <c r="AT380" s="6"/>
      <c r="AU380" s="6"/>
      <c r="AV380" s="177">
        <v>377</v>
      </c>
      <c r="AW380" s="188"/>
      <c r="AX380" s="188"/>
      <c r="AY380" s="188"/>
      <c r="AZ380" s="188"/>
      <c r="BA380" s="188"/>
      <c r="BB380" s="188"/>
      <c r="BC380" s="188"/>
      <c r="BD380" s="188"/>
      <c r="BE380" s="188"/>
      <c r="BF380" s="188"/>
      <c r="BG380" s="188"/>
      <c r="BH380" s="188"/>
      <c r="BI380" s="188"/>
      <c r="BJ380" s="188"/>
      <c r="BK380" s="188"/>
      <c r="BL380" s="188"/>
      <c r="BM380" s="188"/>
      <c r="BN380" s="188"/>
      <c r="BO380" s="188"/>
      <c r="BP380" t="s">
        <v>4488</v>
      </c>
      <c r="BQ380" s="188"/>
      <c r="BR380" s="188"/>
      <c r="BS380" s="188"/>
      <c r="BT380" s="188"/>
      <c r="BU380" s="188"/>
      <c r="BV380" s="188"/>
      <c r="BW380" s="188"/>
      <c r="BX380" s="188"/>
      <c r="BY380" s="188"/>
      <c r="BZ380" s="188"/>
      <c r="CA380" s="188"/>
      <c r="CB380" s="188"/>
      <c r="CC380" s="188"/>
      <c r="CD380" s="188"/>
      <c r="CE380" s="188"/>
      <c r="CF380" s="188"/>
      <c r="CG380" s="188"/>
      <c r="CH380" s="188"/>
      <c r="CI380" s="188"/>
      <c r="CJ380" s="188"/>
      <c r="CK380" s="188"/>
      <c r="CL380" s="188"/>
      <c r="CM380" s="188"/>
      <c r="CN380" s="188"/>
      <c r="CO380" s="188"/>
      <c r="CP380" s="188"/>
      <c r="CQ380" s="188"/>
      <c r="CR380" s="188"/>
      <c r="CS380" s="188"/>
      <c r="CT380" s="188"/>
      <c r="CU380" s="188"/>
      <c r="CV380" s="188"/>
      <c r="CW380" s="188"/>
      <c r="CX380" s="188"/>
      <c r="CY380" s="183" t="s">
        <v>2111</v>
      </c>
      <c r="CZ380" s="188"/>
      <c r="DA380" s="188"/>
      <c r="DB380" s="188"/>
      <c r="DC380" s="188"/>
      <c r="DD380" s="188"/>
      <c r="DE380" s="188"/>
      <c r="DF380" s="188"/>
      <c r="DG380" s="188"/>
      <c r="DH380" s="188"/>
      <c r="DI380" s="188"/>
      <c r="DJ380" s="188"/>
      <c r="DK380" s="188"/>
      <c r="DL380" s="180"/>
    </row>
    <row r="381" spans="44:116" ht="15" hidden="1" customHeight="1">
      <c r="AR381" s="177" t="str">
        <f t="shared" si="12"/>
        <v/>
      </c>
      <c r="AS381" s="177" t="str">
        <f t="shared" si="13"/>
        <v/>
      </c>
      <c r="AT381" s="6"/>
      <c r="AU381" s="6"/>
      <c r="AV381" s="177">
        <v>378</v>
      </c>
      <c r="AW381" s="188"/>
      <c r="AX381" s="188"/>
      <c r="AY381" s="188"/>
      <c r="AZ381" s="188"/>
      <c r="BA381" s="188"/>
      <c r="BB381" s="188"/>
      <c r="BC381" s="188"/>
      <c r="BD381" s="188"/>
      <c r="BE381" s="188"/>
      <c r="BF381" s="188"/>
      <c r="BG381" s="188"/>
      <c r="BH381" s="188"/>
      <c r="BI381" s="188"/>
      <c r="BJ381" s="188"/>
      <c r="BK381" s="188"/>
      <c r="BL381" s="188"/>
      <c r="BM381" s="188"/>
      <c r="BN381" s="188"/>
      <c r="BO381" s="188"/>
      <c r="BP381" t="s">
        <v>4489</v>
      </c>
      <c r="BQ381" s="188"/>
      <c r="BR381" s="188"/>
      <c r="BS381" s="188"/>
      <c r="BT381" s="188"/>
      <c r="BU381" s="188"/>
      <c r="BV381" s="188"/>
      <c r="BW381" s="188"/>
      <c r="BX381" s="188"/>
      <c r="BY381" s="188"/>
      <c r="BZ381" s="188"/>
      <c r="CA381" s="188"/>
      <c r="CB381" s="188"/>
      <c r="CC381" s="188"/>
      <c r="CD381" s="188"/>
      <c r="CE381" s="188"/>
      <c r="CF381" s="188"/>
      <c r="CG381" s="188"/>
      <c r="CH381" s="188"/>
      <c r="CI381" s="188"/>
      <c r="CJ381" s="188"/>
      <c r="CK381" s="188"/>
      <c r="CL381" s="188"/>
      <c r="CM381" s="188"/>
      <c r="CN381" s="188"/>
      <c r="CO381" s="188"/>
      <c r="CP381" s="188"/>
      <c r="CQ381" s="188"/>
      <c r="CR381" s="188"/>
      <c r="CS381" s="188"/>
      <c r="CT381" s="188"/>
      <c r="CU381" s="188"/>
      <c r="CV381" s="188"/>
      <c r="CW381" s="188"/>
      <c r="CX381" s="188"/>
      <c r="CY381" s="183" t="s">
        <v>2112</v>
      </c>
      <c r="CZ381" s="188"/>
      <c r="DA381" s="188"/>
      <c r="DB381" s="188"/>
      <c r="DC381" s="188"/>
      <c r="DD381" s="188"/>
      <c r="DE381" s="188"/>
      <c r="DF381" s="188"/>
      <c r="DG381" s="188"/>
      <c r="DH381" s="188"/>
      <c r="DI381" s="188"/>
      <c r="DJ381" s="188"/>
      <c r="DK381" s="188"/>
      <c r="DL381" s="180"/>
    </row>
    <row r="382" spans="44:116" ht="15" hidden="1" customHeight="1">
      <c r="AR382" s="177" t="str">
        <f t="shared" si="12"/>
        <v/>
      </c>
      <c r="AS382" s="177" t="str">
        <f t="shared" si="13"/>
        <v/>
      </c>
      <c r="AT382" s="6"/>
      <c r="AU382" s="6"/>
      <c r="AV382" s="177">
        <v>379</v>
      </c>
      <c r="AW382" s="188"/>
      <c r="AX382" s="188"/>
      <c r="AY382" s="188"/>
      <c r="AZ382" s="188"/>
      <c r="BA382" s="188"/>
      <c r="BB382" s="188"/>
      <c r="BC382" s="188"/>
      <c r="BD382" s="188"/>
      <c r="BE382" s="188"/>
      <c r="BF382" s="188"/>
      <c r="BG382" s="188"/>
      <c r="BH382" s="188"/>
      <c r="BI382" s="188"/>
      <c r="BJ382" s="188"/>
      <c r="BK382" s="188"/>
      <c r="BL382" s="188"/>
      <c r="BM382" s="188"/>
      <c r="BN382" s="188"/>
      <c r="BO382" s="188"/>
      <c r="BP382" t="s">
        <v>4490</v>
      </c>
      <c r="BQ382" s="188"/>
      <c r="BR382" s="188"/>
      <c r="BS382" s="188"/>
      <c r="BT382" s="188"/>
      <c r="BU382" s="188"/>
      <c r="BV382" s="188"/>
      <c r="BW382" s="188"/>
      <c r="BX382" s="188"/>
      <c r="BY382" s="188"/>
      <c r="BZ382" s="188"/>
      <c r="CA382" s="188"/>
      <c r="CB382" s="188"/>
      <c r="CC382" s="188"/>
      <c r="CD382" s="188"/>
      <c r="CE382" s="188"/>
      <c r="CF382" s="188"/>
      <c r="CG382" s="188"/>
      <c r="CH382" s="188"/>
      <c r="CI382" s="188"/>
      <c r="CJ382" s="188"/>
      <c r="CK382" s="188"/>
      <c r="CL382" s="188"/>
      <c r="CM382" s="188"/>
      <c r="CN382" s="188"/>
      <c r="CO382" s="188"/>
      <c r="CP382" s="188"/>
      <c r="CQ382" s="188"/>
      <c r="CR382" s="188"/>
      <c r="CS382" s="188"/>
      <c r="CT382" s="188"/>
      <c r="CU382" s="188"/>
      <c r="CV382" s="188"/>
      <c r="CW382" s="188"/>
      <c r="CX382" s="188"/>
      <c r="CY382" s="183" t="s">
        <v>2113</v>
      </c>
      <c r="CZ382" s="188"/>
      <c r="DA382" s="188"/>
      <c r="DB382" s="188"/>
      <c r="DC382" s="188"/>
      <c r="DD382" s="188"/>
      <c r="DE382" s="188"/>
      <c r="DF382" s="188"/>
      <c r="DG382" s="188"/>
      <c r="DH382" s="188"/>
      <c r="DI382" s="188"/>
      <c r="DJ382" s="188"/>
      <c r="DK382" s="188"/>
      <c r="DL382" s="180"/>
    </row>
    <row r="383" spans="44:116" ht="15" hidden="1" customHeight="1">
      <c r="AR383" s="177" t="str">
        <f t="shared" si="12"/>
        <v/>
      </c>
      <c r="AS383" s="177" t="str">
        <f t="shared" si="13"/>
        <v/>
      </c>
      <c r="AT383" s="6"/>
      <c r="AU383" s="6"/>
      <c r="AV383" s="177">
        <v>380</v>
      </c>
      <c r="AW383" s="188"/>
      <c r="AX383" s="188"/>
      <c r="AY383" s="188"/>
      <c r="AZ383" s="188"/>
      <c r="BA383" s="188"/>
      <c r="BB383" s="188"/>
      <c r="BC383" s="188"/>
      <c r="BD383" s="188"/>
      <c r="BE383" s="188"/>
      <c r="BF383" s="188"/>
      <c r="BG383" s="188"/>
      <c r="BH383" s="188"/>
      <c r="BI383" s="188"/>
      <c r="BJ383" s="188"/>
      <c r="BK383" s="188"/>
      <c r="BL383" s="188"/>
      <c r="BM383" s="188"/>
      <c r="BN383" s="188"/>
      <c r="BO383" s="188"/>
      <c r="BP383" t="s">
        <v>4491</v>
      </c>
      <c r="BQ383" s="188"/>
      <c r="BR383" s="188"/>
      <c r="BS383" s="188"/>
      <c r="BT383" s="188"/>
      <c r="BU383" s="188"/>
      <c r="BV383" s="188"/>
      <c r="BW383" s="188"/>
      <c r="BX383" s="188"/>
      <c r="BY383" s="188"/>
      <c r="BZ383" s="188"/>
      <c r="CA383" s="188"/>
      <c r="CB383" s="188"/>
      <c r="CC383" s="188"/>
      <c r="CD383" s="188"/>
      <c r="CE383" s="188"/>
      <c r="CF383" s="188"/>
      <c r="CG383" s="188"/>
      <c r="CH383" s="188"/>
      <c r="CI383" s="188"/>
      <c r="CJ383" s="188"/>
      <c r="CK383" s="188"/>
      <c r="CL383" s="188"/>
      <c r="CM383" s="188"/>
      <c r="CN383" s="188"/>
      <c r="CO383" s="188"/>
      <c r="CP383" s="188"/>
      <c r="CQ383" s="188"/>
      <c r="CR383" s="188"/>
      <c r="CS383" s="188"/>
      <c r="CT383" s="188"/>
      <c r="CU383" s="188"/>
      <c r="CV383" s="188"/>
      <c r="CW383" s="188"/>
      <c r="CX383" s="188"/>
      <c r="CY383" s="183" t="s">
        <v>2114</v>
      </c>
      <c r="CZ383" s="188"/>
      <c r="DA383" s="188"/>
      <c r="DB383" s="188"/>
      <c r="DC383" s="188"/>
      <c r="DD383" s="188"/>
      <c r="DE383" s="188"/>
      <c r="DF383" s="188"/>
      <c r="DG383" s="188"/>
      <c r="DH383" s="188"/>
      <c r="DI383" s="188"/>
      <c r="DJ383" s="188"/>
      <c r="DK383" s="188"/>
      <c r="DL383" s="180"/>
    </row>
    <row r="384" spans="44:116" ht="15" hidden="1" customHeight="1">
      <c r="AR384" s="177" t="str">
        <f t="shared" si="12"/>
        <v/>
      </c>
      <c r="AS384" s="177" t="str">
        <f t="shared" si="13"/>
        <v/>
      </c>
      <c r="AT384" s="6"/>
      <c r="AU384" s="6"/>
      <c r="AV384" s="177">
        <v>381</v>
      </c>
      <c r="AW384" s="188"/>
      <c r="AX384" s="188"/>
      <c r="AY384" s="188"/>
      <c r="AZ384" s="188"/>
      <c r="BA384" s="188"/>
      <c r="BB384" s="188"/>
      <c r="BC384" s="188"/>
      <c r="BD384" s="188"/>
      <c r="BE384" s="188"/>
      <c r="BF384" s="188"/>
      <c r="BG384" s="188"/>
      <c r="BH384" s="188"/>
      <c r="BI384" s="188"/>
      <c r="BJ384" s="188"/>
      <c r="BK384" s="188"/>
      <c r="BL384" s="188"/>
      <c r="BM384" s="188"/>
      <c r="BN384" s="188"/>
      <c r="BO384" s="188"/>
      <c r="BP384" t="s">
        <v>4492</v>
      </c>
      <c r="BQ384" s="188"/>
      <c r="BR384" s="188"/>
      <c r="BS384" s="188"/>
      <c r="BT384" s="188"/>
      <c r="BU384" s="188"/>
      <c r="BV384" s="188"/>
      <c r="BW384" s="188"/>
      <c r="BX384" s="188"/>
      <c r="BY384" s="188"/>
      <c r="BZ384" s="188"/>
      <c r="CA384" s="188"/>
      <c r="CB384" s="188"/>
      <c r="CC384" s="188"/>
      <c r="CD384" s="188"/>
      <c r="CE384" s="188"/>
      <c r="CF384" s="188"/>
      <c r="CG384" s="188"/>
      <c r="CH384" s="188"/>
      <c r="CI384" s="188"/>
      <c r="CJ384" s="188"/>
      <c r="CK384" s="188"/>
      <c r="CL384" s="188"/>
      <c r="CM384" s="188"/>
      <c r="CN384" s="188"/>
      <c r="CO384" s="188"/>
      <c r="CP384" s="188"/>
      <c r="CQ384" s="188"/>
      <c r="CR384" s="188"/>
      <c r="CS384" s="188"/>
      <c r="CT384" s="188"/>
      <c r="CU384" s="188"/>
      <c r="CV384" s="188"/>
      <c r="CW384" s="188"/>
      <c r="CX384" s="188"/>
      <c r="CY384" s="183" t="s">
        <v>2115</v>
      </c>
      <c r="CZ384" s="188"/>
      <c r="DA384" s="188"/>
      <c r="DB384" s="188"/>
      <c r="DC384" s="188"/>
      <c r="DD384" s="188"/>
      <c r="DE384" s="188"/>
      <c r="DF384" s="188"/>
      <c r="DG384" s="188"/>
      <c r="DH384" s="188"/>
      <c r="DI384" s="188"/>
      <c r="DJ384" s="188"/>
      <c r="DK384" s="188"/>
      <c r="DL384" s="180"/>
    </row>
    <row r="385" spans="44:116" ht="15" hidden="1" customHeight="1">
      <c r="AR385" s="177" t="str">
        <f t="shared" si="12"/>
        <v/>
      </c>
      <c r="AS385" s="177" t="str">
        <f t="shared" si="13"/>
        <v/>
      </c>
      <c r="AT385" s="6"/>
      <c r="AU385" s="6"/>
      <c r="AV385" s="177">
        <v>382</v>
      </c>
      <c r="AW385" s="188"/>
      <c r="AX385" s="188"/>
      <c r="AY385" s="188"/>
      <c r="AZ385" s="188"/>
      <c r="BA385" s="188"/>
      <c r="BB385" s="188"/>
      <c r="BC385" s="188"/>
      <c r="BD385" s="188"/>
      <c r="BE385" s="188"/>
      <c r="BF385" s="188"/>
      <c r="BG385" s="188"/>
      <c r="BH385" s="188"/>
      <c r="BI385" s="188"/>
      <c r="BJ385" s="188"/>
      <c r="BK385" s="188"/>
      <c r="BL385" s="188"/>
      <c r="BM385" s="188"/>
      <c r="BN385" s="188"/>
      <c r="BO385" s="188"/>
      <c r="BP385" t="s">
        <v>4493</v>
      </c>
      <c r="BQ385" s="188"/>
      <c r="BR385" s="188"/>
      <c r="BS385" s="188"/>
      <c r="BT385" s="188"/>
      <c r="BU385" s="188"/>
      <c r="BV385" s="188"/>
      <c r="BW385" s="188"/>
      <c r="BX385" s="188"/>
      <c r="BY385" s="188"/>
      <c r="BZ385" s="188"/>
      <c r="CA385" s="188"/>
      <c r="CB385" s="188"/>
      <c r="CC385" s="188"/>
      <c r="CD385" s="188"/>
      <c r="CE385" s="188"/>
      <c r="CF385" s="188"/>
      <c r="CG385" s="188"/>
      <c r="CH385" s="188"/>
      <c r="CI385" s="188"/>
      <c r="CJ385" s="188"/>
      <c r="CK385" s="188"/>
      <c r="CL385" s="188"/>
      <c r="CM385" s="188"/>
      <c r="CN385" s="188"/>
      <c r="CO385" s="188"/>
      <c r="CP385" s="188"/>
      <c r="CQ385" s="188"/>
      <c r="CR385" s="188"/>
      <c r="CS385" s="188"/>
      <c r="CT385" s="188"/>
      <c r="CU385" s="188"/>
      <c r="CV385" s="188"/>
      <c r="CW385" s="188"/>
      <c r="CX385" s="188"/>
      <c r="CY385" s="183" t="s">
        <v>2116</v>
      </c>
      <c r="CZ385" s="188"/>
      <c r="DA385" s="188"/>
      <c r="DB385" s="188"/>
      <c r="DC385" s="188"/>
      <c r="DD385" s="188"/>
      <c r="DE385" s="188"/>
      <c r="DF385" s="188"/>
      <c r="DG385" s="188"/>
      <c r="DH385" s="188"/>
      <c r="DI385" s="188"/>
      <c r="DJ385" s="188"/>
      <c r="DK385" s="188"/>
      <c r="DL385" s="180"/>
    </row>
    <row r="386" spans="44:116" ht="15" hidden="1" customHeight="1">
      <c r="AR386" s="177" t="str">
        <f t="shared" si="12"/>
        <v/>
      </c>
      <c r="AS386" s="177" t="str">
        <f t="shared" si="13"/>
        <v/>
      </c>
      <c r="AT386" s="6"/>
      <c r="AU386" s="6"/>
      <c r="AV386" s="177">
        <v>383</v>
      </c>
      <c r="AW386" s="188"/>
      <c r="AX386" s="188"/>
      <c r="AY386" s="188"/>
      <c r="AZ386" s="188"/>
      <c r="BA386" s="188"/>
      <c r="BB386" s="188"/>
      <c r="BC386" s="188"/>
      <c r="BD386" s="188"/>
      <c r="BE386" s="188"/>
      <c r="BF386" s="188"/>
      <c r="BG386" s="188"/>
      <c r="BH386" s="188"/>
      <c r="BI386" s="188"/>
      <c r="BJ386" s="188"/>
      <c r="BK386" s="188"/>
      <c r="BL386" s="188"/>
      <c r="BM386" s="188"/>
      <c r="BN386" s="188"/>
      <c r="BO386" s="188"/>
      <c r="BP386" t="s">
        <v>4494</v>
      </c>
      <c r="BQ386" s="188"/>
      <c r="BR386" s="188"/>
      <c r="BS386" s="188"/>
      <c r="BT386" s="188"/>
      <c r="BU386" s="188"/>
      <c r="BV386" s="188"/>
      <c r="BW386" s="188"/>
      <c r="BX386" s="188"/>
      <c r="BY386" s="188"/>
      <c r="BZ386" s="188"/>
      <c r="CA386" s="188"/>
      <c r="CB386" s="188"/>
      <c r="CC386" s="188"/>
      <c r="CD386" s="188"/>
      <c r="CE386" s="188"/>
      <c r="CF386" s="188"/>
      <c r="CG386" s="188"/>
      <c r="CH386" s="188"/>
      <c r="CI386" s="188"/>
      <c r="CJ386" s="188"/>
      <c r="CK386" s="188"/>
      <c r="CL386" s="188"/>
      <c r="CM386" s="188"/>
      <c r="CN386" s="188"/>
      <c r="CO386" s="188"/>
      <c r="CP386" s="188"/>
      <c r="CQ386" s="188"/>
      <c r="CR386" s="188"/>
      <c r="CS386" s="188"/>
      <c r="CT386" s="188"/>
      <c r="CU386" s="188"/>
      <c r="CV386" s="188"/>
      <c r="CW386" s="188"/>
      <c r="CX386" s="188"/>
      <c r="CY386" s="183" t="s">
        <v>2117</v>
      </c>
      <c r="CZ386" s="188"/>
      <c r="DA386" s="188"/>
      <c r="DB386" s="188"/>
      <c r="DC386" s="188"/>
      <c r="DD386" s="188"/>
      <c r="DE386" s="188"/>
      <c r="DF386" s="188"/>
      <c r="DG386" s="188"/>
      <c r="DH386" s="188"/>
      <c r="DI386" s="188"/>
      <c r="DJ386" s="188"/>
      <c r="DK386" s="188"/>
      <c r="DL386" s="180"/>
    </row>
    <row r="387" spans="44:116" ht="15" hidden="1" customHeight="1">
      <c r="AR387" s="177" t="str">
        <f t="shared" si="12"/>
        <v/>
      </c>
      <c r="AS387" s="177" t="str">
        <f t="shared" si="13"/>
        <v/>
      </c>
      <c r="AT387" s="6"/>
      <c r="AU387" s="6"/>
      <c r="AV387" s="177">
        <v>384</v>
      </c>
      <c r="AW387" s="188"/>
      <c r="AX387" s="188"/>
      <c r="AY387" s="188"/>
      <c r="AZ387" s="188"/>
      <c r="BA387" s="188"/>
      <c r="BB387" s="188"/>
      <c r="BC387" s="188"/>
      <c r="BD387" s="188"/>
      <c r="BE387" s="188"/>
      <c r="BF387" s="188"/>
      <c r="BG387" s="188"/>
      <c r="BH387" s="188"/>
      <c r="BI387" s="188"/>
      <c r="BJ387" s="188"/>
      <c r="BK387" s="188"/>
      <c r="BL387" s="188"/>
      <c r="BM387" s="188"/>
      <c r="BN387" s="188"/>
      <c r="BO387" s="188"/>
      <c r="BP387" t="s">
        <v>4495</v>
      </c>
      <c r="BQ387" s="188"/>
      <c r="BR387" s="188"/>
      <c r="BS387" s="188"/>
      <c r="BT387" s="188"/>
      <c r="BU387" s="188"/>
      <c r="BV387" s="188"/>
      <c r="BW387" s="188"/>
      <c r="BX387" s="188"/>
      <c r="BY387" s="188"/>
      <c r="BZ387" s="188"/>
      <c r="CA387" s="188"/>
      <c r="CB387" s="188"/>
      <c r="CC387" s="188"/>
      <c r="CD387" s="188"/>
      <c r="CE387" s="188"/>
      <c r="CF387" s="188"/>
      <c r="CG387" s="188"/>
      <c r="CH387" s="188"/>
      <c r="CI387" s="188"/>
      <c r="CJ387" s="188"/>
      <c r="CK387" s="188"/>
      <c r="CL387" s="188"/>
      <c r="CM387" s="188"/>
      <c r="CN387" s="188"/>
      <c r="CO387" s="188"/>
      <c r="CP387" s="188"/>
      <c r="CQ387" s="188"/>
      <c r="CR387" s="188"/>
      <c r="CS387" s="188"/>
      <c r="CT387" s="188"/>
      <c r="CU387" s="188"/>
      <c r="CV387" s="188"/>
      <c r="CW387" s="188"/>
      <c r="CX387" s="188"/>
      <c r="CY387" s="183" t="s">
        <v>2118</v>
      </c>
      <c r="CZ387" s="188"/>
      <c r="DA387" s="188"/>
      <c r="DB387" s="188"/>
      <c r="DC387" s="188"/>
      <c r="DD387" s="188"/>
      <c r="DE387" s="188"/>
      <c r="DF387" s="188"/>
      <c r="DG387" s="188"/>
      <c r="DH387" s="188"/>
      <c r="DI387" s="188"/>
      <c r="DJ387" s="188"/>
      <c r="DK387" s="188"/>
      <c r="DL387" s="180"/>
    </row>
    <row r="388" spans="44:116" ht="15" hidden="1" customHeight="1">
      <c r="AR388" s="177" t="str">
        <f t="shared" ref="AR388:AR451" si="14">IFERROR(IF(HLOOKUP($N$10,$CF$2:$DK$580,$AV391,FALSE)="","",HLOOKUP($N$10,$CF$2:$DK$580,$AV391,FALSE)),"")</f>
        <v/>
      </c>
      <c r="AS388" s="177" t="str">
        <f t="shared" ref="AS388:AS451" si="15">IFERROR(IF(AR388="","",HLOOKUP($N$10,$AW$2:$CB$574,AV391,FALSE)),"")</f>
        <v/>
      </c>
      <c r="AT388" s="6"/>
      <c r="AU388" s="6"/>
      <c r="AV388" s="177">
        <v>385</v>
      </c>
      <c r="AW388" s="188"/>
      <c r="AX388" s="188"/>
      <c r="AY388" s="188"/>
      <c r="AZ388" s="188"/>
      <c r="BA388" s="188"/>
      <c r="BB388" s="188"/>
      <c r="BC388" s="188"/>
      <c r="BD388" s="188"/>
      <c r="BE388" s="188"/>
      <c r="BF388" s="188"/>
      <c r="BG388" s="188"/>
      <c r="BH388" s="188"/>
      <c r="BI388" s="188"/>
      <c r="BJ388" s="188"/>
      <c r="BK388" s="188"/>
      <c r="BL388" s="188"/>
      <c r="BM388" s="188"/>
      <c r="BN388" s="188"/>
      <c r="BO388" s="188"/>
      <c r="BP388" t="s">
        <v>4496</v>
      </c>
      <c r="BQ388" s="188"/>
      <c r="BR388" s="188"/>
      <c r="BS388" s="188"/>
      <c r="BT388" s="188"/>
      <c r="BU388" s="188"/>
      <c r="BV388" s="188"/>
      <c r="BW388" s="188"/>
      <c r="BX388" s="188"/>
      <c r="BY388" s="188"/>
      <c r="BZ388" s="188"/>
      <c r="CA388" s="188"/>
      <c r="CB388" s="188"/>
      <c r="CC388" s="188"/>
      <c r="CD388" s="188"/>
      <c r="CE388" s="188"/>
      <c r="CF388" s="188"/>
      <c r="CG388" s="188"/>
      <c r="CH388" s="188"/>
      <c r="CI388" s="188"/>
      <c r="CJ388" s="188"/>
      <c r="CK388" s="188"/>
      <c r="CL388" s="188"/>
      <c r="CM388" s="188"/>
      <c r="CN388" s="188"/>
      <c r="CO388" s="188"/>
      <c r="CP388" s="188"/>
      <c r="CQ388" s="188"/>
      <c r="CR388" s="188"/>
      <c r="CS388" s="188"/>
      <c r="CT388" s="188"/>
      <c r="CU388" s="188"/>
      <c r="CV388" s="188"/>
      <c r="CW388" s="188"/>
      <c r="CX388" s="188"/>
      <c r="CY388" s="183" t="s">
        <v>2119</v>
      </c>
      <c r="CZ388" s="188"/>
      <c r="DA388" s="188"/>
      <c r="DB388" s="188"/>
      <c r="DC388" s="188"/>
      <c r="DD388" s="188"/>
      <c r="DE388" s="188"/>
      <c r="DF388" s="188"/>
      <c r="DG388" s="188"/>
      <c r="DH388" s="188"/>
      <c r="DI388" s="188"/>
      <c r="DJ388" s="188"/>
      <c r="DK388" s="188"/>
      <c r="DL388" s="180"/>
    </row>
    <row r="389" spans="44:116" ht="15" hidden="1" customHeight="1">
      <c r="AR389" s="177" t="str">
        <f t="shared" si="14"/>
        <v/>
      </c>
      <c r="AS389" s="177" t="str">
        <f t="shared" si="15"/>
        <v/>
      </c>
      <c r="AT389" s="6"/>
      <c r="AU389" s="6"/>
      <c r="AV389" s="177">
        <v>386</v>
      </c>
      <c r="AW389" s="188"/>
      <c r="AX389" s="188"/>
      <c r="AY389" s="188"/>
      <c r="AZ389" s="188"/>
      <c r="BA389" s="188"/>
      <c r="BB389" s="188"/>
      <c r="BC389" s="188"/>
      <c r="BD389" s="188"/>
      <c r="BE389" s="188"/>
      <c r="BF389" s="188"/>
      <c r="BG389" s="188"/>
      <c r="BH389" s="188"/>
      <c r="BI389" s="188"/>
      <c r="BJ389" s="188"/>
      <c r="BK389" s="188"/>
      <c r="BL389" s="188"/>
      <c r="BM389" s="188"/>
      <c r="BN389" s="188"/>
      <c r="BO389" s="188"/>
      <c r="BP389" t="s">
        <v>4497</v>
      </c>
      <c r="BQ389" s="188"/>
      <c r="BR389" s="188"/>
      <c r="BS389" s="188"/>
      <c r="BT389" s="188"/>
      <c r="BU389" s="188"/>
      <c r="BV389" s="188"/>
      <c r="BW389" s="188"/>
      <c r="BX389" s="188"/>
      <c r="BY389" s="188"/>
      <c r="BZ389" s="188"/>
      <c r="CA389" s="188"/>
      <c r="CB389" s="188"/>
      <c r="CC389" s="188"/>
      <c r="CD389" s="188"/>
      <c r="CE389" s="188"/>
      <c r="CF389" s="188"/>
      <c r="CG389" s="188"/>
      <c r="CH389" s="188"/>
      <c r="CI389" s="188"/>
      <c r="CJ389" s="188"/>
      <c r="CK389" s="188"/>
      <c r="CL389" s="188"/>
      <c r="CM389" s="188"/>
      <c r="CN389" s="188"/>
      <c r="CO389" s="188"/>
      <c r="CP389" s="188"/>
      <c r="CQ389" s="188"/>
      <c r="CR389" s="188"/>
      <c r="CS389" s="188"/>
      <c r="CT389" s="188"/>
      <c r="CU389" s="188"/>
      <c r="CV389" s="188"/>
      <c r="CW389" s="188"/>
      <c r="CX389" s="188"/>
      <c r="CY389" s="183" t="s">
        <v>2120</v>
      </c>
      <c r="CZ389" s="188"/>
      <c r="DA389" s="188"/>
      <c r="DB389" s="188"/>
      <c r="DC389" s="188"/>
      <c r="DD389" s="188"/>
      <c r="DE389" s="188"/>
      <c r="DF389" s="188"/>
      <c r="DG389" s="188"/>
      <c r="DH389" s="188"/>
      <c r="DI389" s="188"/>
      <c r="DJ389" s="188"/>
      <c r="DK389" s="188"/>
      <c r="DL389" s="180"/>
    </row>
    <row r="390" spans="44:116" ht="15" hidden="1" customHeight="1">
      <c r="AR390" s="177" t="str">
        <f t="shared" si="14"/>
        <v/>
      </c>
      <c r="AS390" s="177" t="str">
        <f t="shared" si="15"/>
        <v/>
      </c>
      <c r="AT390" s="6"/>
      <c r="AU390" s="6"/>
      <c r="AV390" s="177">
        <v>387</v>
      </c>
      <c r="AW390" s="188"/>
      <c r="AX390" s="188"/>
      <c r="AY390" s="188"/>
      <c r="AZ390" s="188"/>
      <c r="BA390" s="188"/>
      <c r="BB390" s="188"/>
      <c r="BC390" s="188"/>
      <c r="BD390" s="188"/>
      <c r="BE390" s="188"/>
      <c r="BF390" s="188"/>
      <c r="BG390" s="188"/>
      <c r="BH390" s="188"/>
      <c r="BI390" s="188"/>
      <c r="BJ390" s="188"/>
      <c r="BK390" s="188"/>
      <c r="BL390" s="188"/>
      <c r="BM390" s="188"/>
      <c r="BN390" s="188"/>
      <c r="BO390" s="188"/>
      <c r="BP390" t="s">
        <v>4498</v>
      </c>
      <c r="BQ390" s="188"/>
      <c r="BR390" s="188"/>
      <c r="BS390" s="188"/>
      <c r="BT390" s="188"/>
      <c r="BU390" s="188"/>
      <c r="BV390" s="188"/>
      <c r="BW390" s="188"/>
      <c r="BX390" s="188"/>
      <c r="BY390" s="188"/>
      <c r="BZ390" s="188"/>
      <c r="CA390" s="188"/>
      <c r="CB390" s="188"/>
      <c r="CC390" s="188"/>
      <c r="CD390" s="188"/>
      <c r="CE390" s="188"/>
      <c r="CF390" s="188"/>
      <c r="CG390" s="188"/>
      <c r="CH390" s="188"/>
      <c r="CI390" s="188"/>
      <c r="CJ390" s="188"/>
      <c r="CK390" s="188"/>
      <c r="CL390" s="188"/>
      <c r="CM390" s="188"/>
      <c r="CN390" s="188"/>
      <c r="CO390" s="188"/>
      <c r="CP390" s="188"/>
      <c r="CQ390" s="188"/>
      <c r="CR390" s="188"/>
      <c r="CS390" s="188"/>
      <c r="CT390" s="188"/>
      <c r="CU390" s="188"/>
      <c r="CV390" s="188"/>
      <c r="CW390" s="188"/>
      <c r="CX390" s="188"/>
      <c r="CY390" s="183" t="s">
        <v>2121</v>
      </c>
      <c r="CZ390" s="188"/>
      <c r="DA390" s="188"/>
      <c r="DB390" s="188"/>
      <c r="DC390" s="188"/>
      <c r="DD390" s="188"/>
      <c r="DE390" s="188"/>
      <c r="DF390" s="188"/>
      <c r="DG390" s="188"/>
      <c r="DH390" s="188"/>
      <c r="DI390" s="188"/>
      <c r="DJ390" s="188"/>
      <c r="DK390" s="188"/>
      <c r="DL390" s="180"/>
    </row>
    <row r="391" spans="44:116" ht="15" hidden="1" customHeight="1">
      <c r="AR391" s="177" t="str">
        <f t="shared" si="14"/>
        <v/>
      </c>
      <c r="AS391" s="177" t="str">
        <f t="shared" si="15"/>
        <v/>
      </c>
      <c r="AT391" s="6"/>
      <c r="AU391" s="6"/>
      <c r="AV391" s="177">
        <v>388</v>
      </c>
      <c r="AW391" s="188"/>
      <c r="AX391" s="188"/>
      <c r="AY391" s="188"/>
      <c r="AZ391" s="188"/>
      <c r="BA391" s="188"/>
      <c r="BB391" s="188"/>
      <c r="BC391" s="188"/>
      <c r="BD391" s="188"/>
      <c r="BE391" s="188"/>
      <c r="BF391" s="188"/>
      <c r="BG391" s="188"/>
      <c r="BH391" s="188"/>
      <c r="BI391" s="188"/>
      <c r="BJ391" s="188"/>
      <c r="BK391" s="188"/>
      <c r="BL391" s="188"/>
      <c r="BM391" s="188"/>
      <c r="BN391" s="188"/>
      <c r="BO391" s="188"/>
      <c r="BP391" t="s">
        <v>4499</v>
      </c>
      <c r="BQ391" s="188"/>
      <c r="BR391" s="188"/>
      <c r="BS391" s="188"/>
      <c r="BT391" s="188"/>
      <c r="BU391" s="188"/>
      <c r="BV391" s="188"/>
      <c r="BW391" s="188"/>
      <c r="BX391" s="188"/>
      <c r="BY391" s="188"/>
      <c r="BZ391" s="188"/>
      <c r="CA391" s="188"/>
      <c r="CB391" s="188"/>
      <c r="CC391" s="188"/>
      <c r="CD391" s="188"/>
      <c r="CE391" s="188"/>
      <c r="CF391" s="188"/>
      <c r="CG391" s="188"/>
      <c r="CH391" s="188"/>
      <c r="CI391" s="188"/>
      <c r="CJ391" s="188"/>
      <c r="CK391" s="188"/>
      <c r="CL391" s="188"/>
      <c r="CM391" s="188"/>
      <c r="CN391" s="188"/>
      <c r="CO391" s="188"/>
      <c r="CP391" s="188"/>
      <c r="CQ391" s="188"/>
      <c r="CR391" s="188"/>
      <c r="CS391" s="188"/>
      <c r="CT391" s="188"/>
      <c r="CU391" s="188"/>
      <c r="CV391" s="188"/>
      <c r="CW391" s="188"/>
      <c r="CX391" s="188"/>
      <c r="CY391" s="183" t="s">
        <v>2122</v>
      </c>
      <c r="CZ391" s="188"/>
      <c r="DA391" s="188"/>
      <c r="DB391" s="188"/>
      <c r="DC391" s="188"/>
      <c r="DD391" s="188"/>
      <c r="DE391" s="188"/>
      <c r="DF391" s="188"/>
      <c r="DG391" s="188"/>
      <c r="DH391" s="188"/>
      <c r="DI391" s="188"/>
      <c r="DJ391" s="188"/>
      <c r="DK391" s="188"/>
      <c r="DL391" s="180"/>
    </row>
    <row r="392" spans="44:116" ht="15" hidden="1" customHeight="1">
      <c r="AR392" s="177" t="str">
        <f t="shared" si="14"/>
        <v/>
      </c>
      <c r="AS392" s="177" t="str">
        <f t="shared" si="15"/>
        <v/>
      </c>
      <c r="AT392" s="6"/>
      <c r="AU392" s="6"/>
      <c r="AV392" s="177">
        <v>389</v>
      </c>
      <c r="AW392" s="188"/>
      <c r="AX392" s="188"/>
      <c r="AY392" s="188"/>
      <c r="AZ392" s="188"/>
      <c r="BA392" s="188"/>
      <c r="BB392" s="188"/>
      <c r="BC392" s="188"/>
      <c r="BD392" s="188"/>
      <c r="BE392" s="188"/>
      <c r="BF392" s="188"/>
      <c r="BG392" s="188"/>
      <c r="BH392" s="188"/>
      <c r="BI392" s="188"/>
      <c r="BJ392" s="188"/>
      <c r="BK392" s="188"/>
      <c r="BL392" s="188"/>
      <c r="BM392" s="188"/>
      <c r="BN392" s="188"/>
      <c r="BO392" s="188"/>
      <c r="BP392" t="s">
        <v>4500</v>
      </c>
      <c r="BQ392" s="188"/>
      <c r="BR392" s="188"/>
      <c r="BS392" s="188"/>
      <c r="BT392" s="188"/>
      <c r="BU392" s="188"/>
      <c r="BV392" s="188"/>
      <c r="BW392" s="188"/>
      <c r="BX392" s="188"/>
      <c r="BY392" s="188"/>
      <c r="BZ392" s="188"/>
      <c r="CA392" s="188"/>
      <c r="CB392" s="188"/>
      <c r="CC392" s="188"/>
      <c r="CD392" s="188"/>
      <c r="CE392" s="188"/>
      <c r="CF392" s="188"/>
      <c r="CG392" s="188"/>
      <c r="CH392" s="188"/>
      <c r="CI392" s="188"/>
      <c r="CJ392" s="188"/>
      <c r="CK392" s="188"/>
      <c r="CL392" s="188"/>
      <c r="CM392" s="188"/>
      <c r="CN392" s="188"/>
      <c r="CO392" s="188"/>
      <c r="CP392" s="188"/>
      <c r="CQ392" s="188"/>
      <c r="CR392" s="188"/>
      <c r="CS392" s="188"/>
      <c r="CT392" s="188"/>
      <c r="CU392" s="188"/>
      <c r="CV392" s="188"/>
      <c r="CW392" s="188"/>
      <c r="CX392" s="188"/>
      <c r="CY392" s="183" t="s">
        <v>2123</v>
      </c>
      <c r="CZ392" s="188"/>
      <c r="DA392" s="188"/>
      <c r="DB392" s="188"/>
      <c r="DC392" s="188"/>
      <c r="DD392" s="188"/>
      <c r="DE392" s="188"/>
      <c r="DF392" s="188"/>
      <c r="DG392" s="188"/>
      <c r="DH392" s="188"/>
      <c r="DI392" s="188"/>
      <c r="DJ392" s="188"/>
      <c r="DK392" s="188"/>
      <c r="DL392" s="180"/>
    </row>
    <row r="393" spans="44:116" ht="15" hidden="1" customHeight="1">
      <c r="AR393" s="177" t="str">
        <f t="shared" si="14"/>
        <v/>
      </c>
      <c r="AS393" s="177" t="str">
        <f t="shared" si="15"/>
        <v/>
      </c>
      <c r="AT393" s="6"/>
      <c r="AU393" s="6"/>
      <c r="AV393" s="177">
        <v>390</v>
      </c>
      <c r="AW393" s="188"/>
      <c r="AX393" s="188"/>
      <c r="AY393" s="188"/>
      <c r="AZ393" s="188"/>
      <c r="BA393" s="188"/>
      <c r="BB393" s="188"/>
      <c r="BC393" s="188"/>
      <c r="BD393" s="188"/>
      <c r="BE393" s="188"/>
      <c r="BF393" s="188"/>
      <c r="BG393" s="188"/>
      <c r="BH393" s="188"/>
      <c r="BI393" s="188"/>
      <c r="BJ393" s="188"/>
      <c r="BK393" s="188"/>
      <c r="BL393" s="188"/>
      <c r="BM393" s="188"/>
      <c r="BN393" s="188"/>
      <c r="BO393" s="188"/>
      <c r="BP393" t="s">
        <v>4501</v>
      </c>
      <c r="BQ393" s="188"/>
      <c r="BR393" s="188"/>
      <c r="BS393" s="188"/>
      <c r="BT393" s="188"/>
      <c r="BU393" s="188"/>
      <c r="BV393" s="188"/>
      <c r="BW393" s="188"/>
      <c r="BX393" s="188"/>
      <c r="BY393" s="188"/>
      <c r="BZ393" s="188"/>
      <c r="CA393" s="188"/>
      <c r="CB393" s="188"/>
      <c r="CC393" s="188"/>
      <c r="CD393" s="188"/>
      <c r="CE393" s="188"/>
      <c r="CF393" s="188"/>
      <c r="CG393" s="188"/>
      <c r="CH393" s="188"/>
      <c r="CI393" s="188"/>
      <c r="CJ393" s="188"/>
      <c r="CK393" s="188"/>
      <c r="CL393" s="188"/>
      <c r="CM393" s="188"/>
      <c r="CN393" s="188"/>
      <c r="CO393" s="188"/>
      <c r="CP393" s="188"/>
      <c r="CQ393" s="188"/>
      <c r="CR393" s="188"/>
      <c r="CS393" s="188"/>
      <c r="CT393" s="188"/>
      <c r="CU393" s="188"/>
      <c r="CV393" s="188"/>
      <c r="CW393" s="188"/>
      <c r="CX393" s="188"/>
      <c r="CY393" s="183" t="s">
        <v>2124</v>
      </c>
      <c r="CZ393" s="188"/>
      <c r="DA393" s="188"/>
      <c r="DB393" s="188"/>
      <c r="DC393" s="188"/>
      <c r="DD393" s="188"/>
      <c r="DE393" s="188"/>
      <c r="DF393" s="188"/>
      <c r="DG393" s="188"/>
      <c r="DH393" s="188"/>
      <c r="DI393" s="188"/>
      <c r="DJ393" s="188"/>
      <c r="DK393" s="188"/>
      <c r="DL393" s="180"/>
    </row>
    <row r="394" spans="44:116" ht="15" hidden="1" customHeight="1">
      <c r="AR394" s="177" t="str">
        <f t="shared" si="14"/>
        <v/>
      </c>
      <c r="AS394" s="177" t="str">
        <f t="shared" si="15"/>
        <v/>
      </c>
      <c r="AT394" s="6"/>
      <c r="AU394" s="6"/>
      <c r="AV394" s="177">
        <v>391</v>
      </c>
      <c r="AW394" s="188"/>
      <c r="AX394" s="188"/>
      <c r="AY394" s="188"/>
      <c r="AZ394" s="188"/>
      <c r="BA394" s="188"/>
      <c r="BB394" s="188"/>
      <c r="BC394" s="188"/>
      <c r="BD394" s="188"/>
      <c r="BE394" s="188"/>
      <c r="BF394" s="188"/>
      <c r="BG394" s="188"/>
      <c r="BH394" s="188"/>
      <c r="BI394" s="188"/>
      <c r="BJ394" s="188"/>
      <c r="BK394" s="188"/>
      <c r="BL394" s="188"/>
      <c r="BM394" s="188"/>
      <c r="BN394" s="188"/>
      <c r="BO394" s="188"/>
      <c r="BP394" t="s">
        <v>4502</v>
      </c>
      <c r="BQ394" s="188"/>
      <c r="BR394" s="188"/>
      <c r="BS394" s="188"/>
      <c r="BT394" s="188"/>
      <c r="BU394" s="188"/>
      <c r="BV394" s="188"/>
      <c r="BW394" s="188"/>
      <c r="BX394" s="188"/>
      <c r="BY394" s="188"/>
      <c r="BZ394" s="188"/>
      <c r="CA394" s="188"/>
      <c r="CB394" s="188"/>
      <c r="CC394" s="188"/>
      <c r="CD394" s="188"/>
      <c r="CE394" s="188"/>
      <c r="CF394" s="188"/>
      <c r="CG394" s="188"/>
      <c r="CH394" s="188"/>
      <c r="CI394" s="188"/>
      <c r="CJ394" s="188"/>
      <c r="CK394" s="188"/>
      <c r="CL394" s="188"/>
      <c r="CM394" s="188"/>
      <c r="CN394" s="188"/>
      <c r="CO394" s="188"/>
      <c r="CP394" s="188"/>
      <c r="CQ394" s="188"/>
      <c r="CR394" s="188"/>
      <c r="CS394" s="188"/>
      <c r="CT394" s="188"/>
      <c r="CU394" s="188"/>
      <c r="CV394" s="188"/>
      <c r="CW394" s="188"/>
      <c r="CX394" s="188"/>
      <c r="CY394" s="183" t="s">
        <v>2125</v>
      </c>
      <c r="CZ394" s="188"/>
      <c r="DA394" s="188"/>
      <c r="DB394" s="188"/>
      <c r="DC394" s="188"/>
      <c r="DD394" s="188"/>
      <c r="DE394" s="188"/>
      <c r="DF394" s="188"/>
      <c r="DG394" s="188"/>
      <c r="DH394" s="188"/>
      <c r="DI394" s="188"/>
      <c r="DJ394" s="188"/>
      <c r="DK394" s="188"/>
      <c r="DL394" s="180"/>
    </row>
    <row r="395" spans="44:116" ht="15" hidden="1" customHeight="1">
      <c r="AR395" s="177" t="str">
        <f t="shared" si="14"/>
        <v/>
      </c>
      <c r="AS395" s="177" t="str">
        <f t="shared" si="15"/>
        <v/>
      </c>
      <c r="AT395" s="6"/>
      <c r="AU395" s="6"/>
      <c r="AV395" s="177">
        <v>392</v>
      </c>
      <c r="AW395" s="188"/>
      <c r="AX395" s="188"/>
      <c r="AY395" s="188"/>
      <c r="AZ395" s="188"/>
      <c r="BA395" s="188"/>
      <c r="BB395" s="188"/>
      <c r="BC395" s="188"/>
      <c r="BD395" s="188"/>
      <c r="BE395" s="188"/>
      <c r="BF395" s="188"/>
      <c r="BG395" s="188"/>
      <c r="BH395" s="188"/>
      <c r="BI395" s="188"/>
      <c r="BJ395" s="188"/>
      <c r="BK395" s="188"/>
      <c r="BL395" s="188"/>
      <c r="BM395" s="188"/>
      <c r="BN395" s="188"/>
      <c r="BO395" s="188"/>
      <c r="BP395" t="s">
        <v>4503</v>
      </c>
      <c r="BQ395" s="188"/>
      <c r="BR395" s="188"/>
      <c r="BS395" s="188"/>
      <c r="BT395" s="188"/>
      <c r="BU395" s="188"/>
      <c r="BV395" s="188"/>
      <c r="BW395" s="188"/>
      <c r="BX395" s="188"/>
      <c r="BY395" s="188"/>
      <c r="BZ395" s="188"/>
      <c r="CA395" s="188"/>
      <c r="CB395" s="188"/>
      <c r="CC395" s="188"/>
      <c r="CD395" s="188"/>
      <c r="CE395" s="188"/>
      <c r="CF395" s="188"/>
      <c r="CG395" s="188"/>
      <c r="CH395" s="188"/>
      <c r="CI395" s="188"/>
      <c r="CJ395" s="188"/>
      <c r="CK395" s="188"/>
      <c r="CL395" s="188"/>
      <c r="CM395" s="188"/>
      <c r="CN395" s="188"/>
      <c r="CO395" s="188"/>
      <c r="CP395" s="188"/>
      <c r="CQ395" s="188"/>
      <c r="CR395" s="188"/>
      <c r="CS395" s="188"/>
      <c r="CT395" s="188"/>
      <c r="CU395" s="188"/>
      <c r="CV395" s="188"/>
      <c r="CW395" s="188"/>
      <c r="CX395" s="188"/>
      <c r="CY395" s="183" t="s">
        <v>2126</v>
      </c>
      <c r="CZ395" s="188"/>
      <c r="DA395" s="188"/>
      <c r="DB395" s="188"/>
      <c r="DC395" s="188"/>
      <c r="DD395" s="188"/>
      <c r="DE395" s="188"/>
      <c r="DF395" s="188"/>
      <c r="DG395" s="188"/>
      <c r="DH395" s="188"/>
      <c r="DI395" s="188"/>
      <c r="DJ395" s="188"/>
      <c r="DK395" s="188"/>
      <c r="DL395" s="180"/>
    </row>
    <row r="396" spans="44:116" ht="15" hidden="1" customHeight="1">
      <c r="AR396" s="177" t="str">
        <f t="shared" si="14"/>
        <v/>
      </c>
      <c r="AS396" s="177" t="str">
        <f t="shared" si="15"/>
        <v/>
      </c>
      <c r="AT396" s="6"/>
      <c r="AU396" s="6"/>
      <c r="AV396" s="177">
        <v>393</v>
      </c>
      <c r="AW396" s="188"/>
      <c r="AX396" s="188"/>
      <c r="AY396" s="188"/>
      <c r="AZ396" s="188"/>
      <c r="BA396" s="188"/>
      <c r="BB396" s="188"/>
      <c r="BC396" s="188"/>
      <c r="BD396" s="188"/>
      <c r="BE396" s="188"/>
      <c r="BF396" s="188"/>
      <c r="BG396" s="188"/>
      <c r="BH396" s="188"/>
      <c r="BI396" s="188"/>
      <c r="BJ396" s="188"/>
      <c r="BK396" s="188"/>
      <c r="BL396" s="188"/>
      <c r="BM396" s="188"/>
      <c r="BN396" s="188"/>
      <c r="BO396" s="188"/>
      <c r="BP396" t="s">
        <v>4504</v>
      </c>
      <c r="BQ396" s="188"/>
      <c r="BR396" s="188"/>
      <c r="BS396" s="188"/>
      <c r="BT396" s="188"/>
      <c r="BU396" s="188"/>
      <c r="BV396" s="188"/>
      <c r="BW396" s="188"/>
      <c r="BX396" s="188"/>
      <c r="BY396" s="188"/>
      <c r="BZ396" s="188"/>
      <c r="CA396" s="188"/>
      <c r="CB396" s="188"/>
      <c r="CC396" s="188"/>
      <c r="CD396" s="188"/>
      <c r="CE396" s="188"/>
      <c r="CF396" s="188"/>
      <c r="CG396" s="188"/>
      <c r="CH396" s="188"/>
      <c r="CI396" s="188"/>
      <c r="CJ396" s="188"/>
      <c r="CK396" s="188"/>
      <c r="CL396" s="188"/>
      <c r="CM396" s="188"/>
      <c r="CN396" s="188"/>
      <c r="CO396" s="188"/>
      <c r="CP396" s="188"/>
      <c r="CQ396" s="188"/>
      <c r="CR396" s="188"/>
      <c r="CS396" s="188"/>
      <c r="CT396" s="188"/>
      <c r="CU396" s="188"/>
      <c r="CV396" s="188"/>
      <c r="CW396" s="188"/>
      <c r="CX396" s="188"/>
      <c r="CY396" s="183" t="s">
        <v>2127</v>
      </c>
      <c r="CZ396" s="188"/>
      <c r="DA396" s="188"/>
      <c r="DB396" s="188"/>
      <c r="DC396" s="188"/>
      <c r="DD396" s="188"/>
      <c r="DE396" s="188"/>
      <c r="DF396" s="188"/>
      <c r="DG396" s="188"/>
      <c r="DH396" s="188"/>
      <c r="DI396" s="188"/>
      <c r="DJ396" s="188"/>
      <c r="DK396" s="188"/>
      <c r="DL396" s="180"/>
    </row>
    <row r="397" spans="44:116" ht="15" hidden="1" customHeight="1">
      <c r="AR397" s="177" t="str">
        <f t="shared" si="14"/>
        <v/>
      </c>
      <c r="AS397" s="177" t="str">
        <f t="shared" si="15"/>
        <v/>
      </c>
      <c r="AT397" s="6"/>
      <c r="AU397" s="6"/>
      <c r="AV397" s="177">
        <v>394</v>
      </c>
      <c r="AW397" s="188"/>
      <c r="AX397" s="188"/>
      <c r="AY397" s="188"/>
      <c r="AZ397" s="188"/>
      <c r="BA397" s="188"/>
      <c r="BB397" s="188"/>
      <c r="BC397" s="188"/>
      <c r="BD397" s="188"/>
      <c r="BE397" s="188"/>
      <c r="BF397" s="188"/>
      <c r="BG397" s="188"/>
      <c r="BH397" s="188"/>
      <c r="BI397" s="188"/>
      <c r="BJ397" s="188"/>
      <c r="BK397" s="188"/>
      <c r="BL397" s="188"/>
      <c r="BM397" s="188"/>
      <c r="BN397" s="188"/>
      <c r="BO397" s="188"/>
      <c r="BP397" t="s">
        <v>4505</v>
      </c>
      <c r="BQ397" s="188"/>
      <c r="BR397" s="188"/>
      <c r="BS397" s="188"/>
      <c r="BT397" s="188"/>
      <c r="BU397" s="188"/>
      <c r="BV397" s="188"/>
      <c r="BW397" s="188"/>
      <c r="BX397" s="188"/>
      <c r="BY397" s="188"/>
      <c r="BZ397" s="188"/>
      <c r="CA397" s="188"/>
      <c r="CB397" s="188"/>
      <c r="CC397" s="188"/>
      <c r="CD397" s="188"/>
      <c r="CE397" s="188"/>
      <c r="CF397" s="188"/>
      <c r="CG397" s="188"/>
      <c r="CH397" s="188"/>
      <c r="CI397" s="188"/>
      <c r="CJ397" s="188"/>
      <c r="CK397" s="188"/>
      <c r="CL397" s="188"/>
      <c r="CM397" s="188"/>
      <c r="CN397" s="188"/>
      <c r="CO397" s="188"/>
      <c r="CP397" s="188"/>
      <c r="CQ397" s="188"/>
      <c r="CR397" s="188"/>
      <c r="CS397" s="188"/>
      <c r="CT397" s="188"/>
      <c r="CU397" s="188"/>
      <c r="CV397" s="188"/>
      <c r="CW397" s="188"/>
      <c r="CX397" s="188"/>
      <c r="CY397" s="183" t="s">
        <v>2128</v>
      </c>
      <c r="CZ397" s="188"/>
      <c r="DA397" s="188"/>
      <c r="DB397" s="188"/>
      <c r="DC397" s="188"/>
      <c r="DD397" s="188"/>
      <c r="DE397" s="188"/>
      <c r="DF397" s="188"/>
      <c r="DG397" s="188"/>
      <c r="DH397" s="188"/>
      <c r="DI397" s="188"/>
      <c r="DJ397" s="188"/>
      <c r="DK397" s="188"/>
      <c r="DL397" s="180"/>
    </row>
    <row r="398" spans="44:116" ht="15" hidden="1" customHeight="1">
      <c r="AR398" s="177" t="str">
        <f t="shared" si="14"/>
        <v/>
      </c>
      <c r="AS398" s="177" t="str">
        <f t="shared" si="15"/>
        <v/>
      </c>
      <c r="AT398" s="6"/>
      <c r="AU398" s="6"/>
      <c r="AV398" s="177">
        <v>395</v>
      </c>
      <c r="AW398" s="188"/>
      <c r="AX398" s="188"/>
      <c r="AY398" s="188"/>
      <c r="AZ398" s="188"/>
      <c r="BA398" s="188"/>
      <c r="BB398" s="188"/>
      <c r="BC398" s="188"/>
      <c r="BD398" s="188"/>
      <c r="BE398" s="188"/>
      <c r="BF398" s="188"/>
      <c r="BG398" s="188"/>
      <c r="BH398" s="188"/>
      <c r="BI398" s="188"/>
      <c r="BJ398" s="188"/>
      <c r="BK398" s="188"/>
      <c r="BL398" s="188"/>
      <c r="BM398" s="188"/>
      <c r="BN398" s="188"/>
      <c r="BO398" s="188"/>
      <c r="BP398" t="s">
        <v>4506</v>
      </c>
      <c r="BQ398" s="188"/>
      <c r="BR398" s="188"/>
      <c r="BS398" s="188"/>
      <c r="BT398" s="188"/>
      <c r="BU398" s="188"/>
      <c r="BV398" s="188"/>
      <c r="BW398" s="188"/>
      <c r="BX398" s="188"/>
      <c r="BY398" s="188"/>
      <c r="BZ398" s="188"/>
      <c r="CA398" s="188"/>
      <c r="CB398" s="188"/>
      <c r="CC398" s="188"/>
      <c r="CD398" s="188"/>
      <c r="CE398" s="188"/>
      <c r="CF398" s="188"/>
      <c r="CG398" s="188"/>
      <c r="CH398" s="188"/>
      <c r="CI398" s="188"/>
      <c r="CJ398" s="188"/>
      <c r="CK398" s="188"/>
      <c r="CL398" s="188"/>
      <c r="CM398" s="188"/>
      <c r="CN398" s="188"/>
      <c r="CO398" s="188"/>
      <c r="CP398" s="188"/>
      <c r="CQ398" s="188"/>
      <c r="CR398" s="188"/>
      <c r="CS398" s="188"/>
      <c r="CT398" s="188"/>
      <c r="CU398" s="188"/>
      <c r="CV398" s="188"/>
      <c r="CW398" s="188"/>
      <c r="CX398" s="188"/>
      <c r="CY398" s="183" t="s">
        <v>2129</v>
      </c>
      <c r="CZ398" s="188"/>
      <c r="DA398" s="188"/>
      <c r="DB398" s="188"/>
      <c r="DC398" s="188"/>
      <c r="DD398" s="188"/>
      <c r="DE398" s="188"/>
      <c r="DF398" s="188"/>
      <c r="DG398" s="188"/>
      <c r="DH398" s="188"/>
      <c r="DI398" s="188"/>
      <c r="DJ398" s="188"/>
      <c r="DK398" s="188"/>
      <c r="DL398" s="180"/>
    </row>
    <row r="399" spans="44:116" ht="15" hidden="1" customHeight="1">
      <c r="AR399" s="177" t="str">
        <f t="shared" si="14"/>
        <v/>
      </c>
      <c r="AS399" s="177" t="str">
        <f t="shared" si="15"/>
        <v/>
      </c>
      <c r="AT399" s="6"/>
      <c r="AU399" s="6"/>
      <c r="AV399" s="177">
        <v>396</v>
      </c>
      <c r="AW399" s="188"/>
      <c r="AX399" s="188"/>
      <c r="AY399" s="188"/>
      <c r="AZ399" s="188"/>
      <c r="BA399" s="188"/>
      <c r="BB399" s="188"/>
      <c r="BC399" s="188"/>
      <c r="BD399" s="188"/>
      <c r="BE399" s="188"/>
      <c r="BF399" s="188"/>
      <c r="BG399" s="188"/>
      <c r="BH399" s="188"/>
      <c r="BI399" s="188"/>
      <c r="BJ399" s="188"/>
      <c r="BK399" s="188"/>
      <c r="BL399" s="188"/>
      <c r="BM399" s="188"/>
      <c r="BN399" s="188"/>
      <c r="BO399" s="188"/>
      <c r="BP399" t="s">
        <v>4507</v>
      </c>
      <c r="BQ399" s="188"/>
      <c r="BR399" s="188"/>
      <c r="BS399" s="188"/>
      <c r="BT399" s="188"/>
      <c r="BU399" s="188"/>
      <c r="BV399" s="188"/>
      <c r="BW399" s="188"/>
      <c r="BX399" s="188"/>
      <c r="BY399" s="188"/>
      <c r="BZ399" s="188"/>
      <c r="CA399" s="188"/>
      <c r="CB399" s="188"/>
      <c r="CC399" s="188"/>
      <c r="CD399" s="188"/>
      <c r="CE399" s="188"/>
      <c r="CF399" s="188"/>
      <c r="CG399" s="188"/>
      <c r="CH399" s="188"/>
      <c r="CI399" s="188"/>
      <c r="CJ399" s="188"/>
      <c r="CK399" s="188"/>
      <c r="CL399" s="188"/>
      <c r="CM399" s="188"/>
      <c r="CN399" s="188"/>
      <c r="CO399" s="188"/>
      <c r="CP399" s="188"/>
      <c r="CQ399" s="188"/>
      <c r="CR399" s="188"/>
      <c r="CS399" s="188"/>
      <c r="CT399" s="188"/>
      <c r="CU399" s="188"/>
      <c r="CV399" s="188"/>
      <c r="CW399" s="188"/>
      <c r="CX399" s="188"/>
      <c r="CY399" s="183" t="s">
        <v>2130</v>
      </c>
      <c r="CZ399" s="188"/>
      <c r="DA399" s="188"/>
      <c r="DB399" s="188"/>
      <c r="DC399" s="188"/>
      <c r="DD399" s="188"/>
      <c r="DE399" s="188"/>
      <c r="DF399" s="188"/>
      <c r="DG399" s="188"/>
      <c r="DH399" s="188"/>
      <c r="DI399" s="188"/>
      <c r="DJ399" s="188"/>
      <c r="DK399" s="188"/>
      <c r="DL399" s="180"/>
    </row>
    <row r="400" spans="44:116" ht="15" hidden="1" customHeight="1">
      <c r="AR400" s="177" t="str">
        <f t="shared" si="14"/>
        <v/>
      </c>
      <c r="AS400" s="177" t="str">
        <f t="shared" si="15"/>
        <v/>
      </c>
      <c r="AT400" s="6"/>
      <c r="AU400" s="6"/>
      <c r="AV400" s="177">
        <v>397</v>
      </c>
      <c r="AW400" s="188"/>
      <c r="AX400" s="188"/>
      <c r="AY400" s="188"/>
      <c r="AZ400" s="188"/>
      <c r="BA400" s="188"/>
      <c r="BB400" s="188"/>
      <c r="BC400" s="188"/>
      <c r="BD400" s="188"/>
      <c r="BE400" s="188"/>
      <c r="BF400" s="188"/>
      <c r="BG400" s="188"/>
      <c r="BH400" s="188"/>
      <c r="BI400" s="188"/>
      <c r="BJ400" s="188"/>
      <c r="BK400" s="188"/>
      <c r="BL400" s="188"/>
      <c r="BM400" s="188"/>
      <c r="BN400" s="188"/>
      <c r="BO400" s="188"/>
      <c r="BP400" t="s">
        <v>4508</v>
      </c>
      <c r="BQ400" s="188"/>
      <c r="BR400" s="188"/>
      <c r="BS400" s="188"/>
      <c r="BT400" s="188"/>
      <c r="BU400" s="188"/>
      <c r="BV400" s="188"/>
      <c r="BW400" s="188"/>
      <c r="BX400" s="188"/>
      <c r="BY400" s="188"/>
      <c r="BZ400" s="188"/>
      <c r="CA400" s="188"/>
      <c r="CB400" s="188"/>
      <c r="CC400" s="188"/>
      <c r="CD400" s="188"/>
      <c r="CE400" s="188"/>
      <c r="CF400" s="188"/>
      <c r="CG400" s="188"/>
      <c r="CH400" s="188"/>
      <c r="CI400" s="188"/>
      <c r="CJ400" s="188"/>
      <c r="CK400" s="188"/>
      <c r="CL400" s="188"/>
      <c r="CM400" s="188"/>
      <c r="CN400" s="188"/>
      <c r="CO400" s="188"/>
      <c r="CP400" s="188"/>
      <c r="CQ400" s="188"/>
      <c r="CR400" s="188"/>
      <c r="CS400" s="188"/>
      <c r="CT400" s="188"/>
      <c r="CU400" s="188"/>
      <c r="CV400" s="188"/>
      <c r="CW400" s="188"/>
      <c r="CX400" s="188"/>
      <c r="CY400" s="183" t="s">
        <v>2131</v>
      </c>
      <c r="CZ400" s="188"/>
      <c r="DA400" s="188"/>
      <c r="DB400" s="188"/>
      <c r="DC400" s="188"/>
      <c r="DD400" s="188"/>
      <c r="DE400" s="188"/>
      <c r="DF400" s="188"/>
      <c r="DG400" s="188"/>
      <c r="DH400" s="188"/>
      <c r="DI400" s="188"/>
      <c r="DJ400" s="188"/>
      <c r="DK400" s="188"/>
      <c r="DL400" s="180"/>
    </row>
    <row r="401" spans="44:116" ht="15" hidden="1" customHeight="1">
      <c r="AR401" s="177" t="str">
        <f t="shared" si="14"/>
        <v/>
      </c>
      <c r="AS401" s="177" t="str">
        <f t="shared" si="15"/>
        <v/>
      </c>
      <c r="AT401" s="6"/>
      <c r="AU401" s="6"/>
      <c r="AV401" s="177">
        <v>398</v>
      </c>
      <c r="AW401" s="188"/>
      <c r="AX401" s="188"/>
      <c r="AY401" s="188"/>
      <c r="AZ401" s="188"/>
      <c r="BA401" s="188"/>
      <c r="BB401" s="188"/>
      <c r="BC401" s="188"/>
      <c r="BD401" s="188"/>
      <c r="BE401" s="188"/>
      <c r="BF401" s="188"/>
      <c r="BG401" s="188"/>
      <c r="BH401" s="188"/>
      <c r="BI401" s="188"/>
      <c r="BJ401" s="188"/>
      <c r="BK401" s="188"/>
      <c r="BL401" s="188"/>
      <c r="BM401" s="188"/>
      <c r="BN401" s="188"/>
      <c r="BO401" s="188"/>
      <c r="BP401" t="s">
        <v>4509</v>
      </c>
      <c r="BQ401" s="188"/>
      <c r="BR401" s="188"/>
      <c r="BS401" s="188"/>
      <c r="BT401" s="188"/>
      <c r="BU401" s="188"/>
      <c r="BV401" s="188"/>
      <c r="BW401" s="188"/>
      <c r="BX401" s="188"/>
      <c r="BY401" s="188"/>
      <c r="BZ401" s="188"/>
      <c r="CA401" s="188"/>
      <c r="CB401" s="188"/>
      <c r="CC401" s="188"/>
      <c r="CD401" s="188"/>
      <c r="CE401" s="188"/>
      <c r="CF401" s="188"/>
      <c r="CG401" s="188"/>
      <c r="CH401" s="188"/>
      <c r="CI401" s="188"/>
      <c r="CJ401" s="188"/>
      <c r="CK401" s="188"/>
      <c r="CL401" s="188"/>
      <c r="CM401" s="188"/>
      <c r="CN401" s="188"/>
      <c r="CO401" s="188"/>
      <c r="CP401" s="188"/>
      <c r="CQ401" s="188"/>
      <c r="CR401" s="188"/>
      <c r="CS401" s="188"/>
      <c r="CT401" s="188"/>
      <c r="CU401" s="188"/>
      <c r="CV401" s="188"/>
      <c r="CW401" s="188"/>
      <c r="CX401" s="188"/>
      <c r="CY401" s="183" t="s">
        <v>2132</v>
      </c>
      <c r="CZ401" s="188"/>
      <c r="DA401" s="188"/>
      <c r="DB401" s="188"/>
      <c r="DC401" s="188"/>
      <c r="DD401" s="188"/>
      <c r="DE401" s="188"/>
      <c r="DF401" s="188"/>
      <c r="DG401" s="188"/>
      <c r="DH401" s="188"/>
      <c r="DI401" s="188"/>
      <c r="DJ401" s="188"/>
      <c r="DK401" s="188"/>
      <c r="DL401" s="180"/>
    </row>
    <row r="402" spans="44:116" ht="15" hidden="1" customHeight="1">
      <c r="AR402" s="177" t="str">
        <f t="shared" si="14"/>
        <v/>
      </c>
      <c r="AS402" s="177" t="str">
        <f t="shared" si="15"/>
        <v/>
      </c>
      <c r="AT402" s="6"/>
      <c r="AU402" s="6"/>
      <c r="AV402" s="177">
        <v>399</v>
      </c>
      <c r="AW402" s="188"/>
      <c r="AX402" s="188"/>
      <c r="AY402" s="188"/>
      <c r="AZ402" s="188"/>
      <c r="BA402" s="188"/>
      <c r="BB402" s="188"/>
      <c r="BC402" s="188"/>
      <c r="BD402" s="188"/>
      <c r="BE402" s="188"/>
      <c r="BF402" s="188"/>
      <c r="BG402" s="188"/>
      <c r="BH402" s="188"/>
      <c r="BI402" s="188"/>
      <c r="BJ402" s="188"/>
      <c r="BK402" s="188"/>
      <c r="BL402" s="188"/>
      <c r="BM402" s="188"/>
      <c r="BN402" s="188"/>
      <c r="BO402" s="188"/>
      <c r="BP402" t="s">
        <v>4510</v>
      </c>
      <c r="BQ402" s="188"/>
      <c r="BR402" s="188"/>
      <c r="BS402" s="188"/>
      <c r="BT402" s="188"/>
      <c r="BU402" s="188"/>
      <c r="BV402" s="188"/>
      <c r="BW402" s="188"/>
      <c r="BX402" s="188"/>
      <c r="BY402" s="188"/>
      <c r="BZ402" s="188"/>
      <c r="CA402" s="188"/>
      <c r="CB402" s="188"/>
      <c r="CC402" s="188"/>
      <c r="CD402" s="188"/>
      <c r="CE402" s="188"/>
      <c r="CF402" s="188"/>
      <c r="CG402" s="188"/>
      <c r="CH402" s="188"/>
      <c r="CI402" s="188"/>
      <c r="CJ402" s="188"/>
      <c r="CK402" s="188"/>
      <c r="CL402" s="188"/>
      <c r="CM402" s="188"/>
      <c r="CN402" s="188"/>
      <c r="CO402" s="188"/>
      <c r="CP402" s="188"/>
      <c r="CQ402" s="188"/>
      <c r="CR402" s="188"/>
      <c r="CS402" s="188"/>
      <c r="CT402" s="188"/>
      <c r="CU402" s="188"/>
      <c r="CV402" s="188"/>
      <c r="CW402" s="188"/>
      <c r="CX402" s="188"/>
      <c r="CY402" s="183" t="s">
        <v>2133</v>
      </c>
      <c r="CZ402" s="188"/>
      <c r="DA402" s="188"/>
      <c r="DB402" s="188"/>
      <c r="DC402" s="188"/>
      <c r="DD402" s="188"/>
      <c r="DE402" s="188"/>
      <c r="DF402" s="188"/>
      <c r="DG402" s="188"/>
      <c r="DH402" s="188"/>
      <c r="DI402" s="188"/>
      <c r="DJ402" s="188"/>
      <c r="DK402" s="188"/>
      <c r="DL402" s="180"/>
    </row>
    <row r="403" spans="44:116" ht="15" hidden="1" customHeight="1">
      <c r="AR403" s="177" t="str">
        <f t="shared" si="14"/>
        <v/>
      </c>
      <c r="AS403" s="177" t="str">
        <f t="shared" si="15"/>
        <v/>
      </c>
      <c r="AT403" s="6"/>
      <c r="AU403" s="6"/>
      <c r="AV403" s="177">
        <v>400</v>
      </c>
      <c r="AW403" s="188"/>
      <c r="AX403" s="188"/>
      <c r="AY403" s="188"/>
      <c r="AZ403" s="188"/>
      <c r="BA403" s="188"/>
      <c r="BB403" s="188"/>
      <c r="BC403" s="188"/>
      <c r="BD403" s="188"/>
      <c r="BE403" s="188"/>
      <c r="BF403" s="188"/>
      <c r="BG403" s="188"/>
      <c r="BH403" s="188"/>
      <c r="BI403" s="188"/>
      <c r="BJ403" s="188"/>
      <c r="BK403" s="188"/>
      <c r="BL403" s="188"/>
      <c r="BM403" s="188"/>
      <c r="BN403" s="188"/>
      <c r="BO403" s="188"/>
      <c r="BP403" t="s">
        <v>4511</v>
      </c>
      <c r="BQ403" s="188"/>
      <c r="BR403" s="188"/>
      <c r="BS403" s="188"/>
      <c r="BT403" s="188"/>
      <c r="BU403" s="188"/>
      <c r="BV403" s="188"/>
      <c r="BW403" s="188"/>
      <c r="BX403" s="188"/>
      <c r="BY403" s="188"/>
      <c r="BZ403" s="188"/>
      <c r="CA403" s="188"/>
      <c r="CB403" s="188"/>
      <c r="CC403" s="188"/>
      <c r="CD403" s="188"/>
      <c r="CE403" s="188"/>
      <c r="CF403" s="188"/>
      <c r="CG403" s="188"/>
      <c r="CH403" s="188"/>
      <c r="CI403" s="188"/>
      <c r="CJ403" s="188"/>
      <c r="CK403" s="188"/>
      <c r="CL403" s="188"/>
      <c r="CM403" s="188"/>
      <c r="CN403" s="188"/>
      <c r="CO403" s="188"/>
      <c r="CP403" s="188"/>
      <c r="CQ403" s="188"/>
      <c r="CR403" s="188"/>
      <c r="CS403" s="188"/>
      <c r="CT403" s="188"/>
      <c r="CU403" s="188"/>
      <c r="CV403" s="188"/>
      <c r="CW403" s="188"/>
      <c r="CX403" s="188"/>
      <c r="CY403" s="183" t="s">
        <v>2134</v>
      </c>
      <c r="CZ403" s="188"/>
      <c r="DA403" s="188"/>
      <c r="DB403" s="188"/>
      <c r="DC403" s="188"/>
      <c r="DD403" s="188"/>
      <c r="DE403" s="188"/>
      <c r="DF403" s="188"/>
      <c r="DG403" s="188"/>
      <c r="DH403" s="188"/>
      <c r="DI403" s="188"/>
      <c r="DJ403" s="188"/>
      <c r="DK403" s="188"/>
      <c r="DL403" s="180"/>
    </row>
    <row r="404" spans="44:116" ht="15" hidden="1" customHeight="1">
      <c r="AR404" s="177" t="str">
        <f t="shared" si="14"/>
        <v/>
      </c>
      <c r="AS404" s="177" t="str">
        <f t="shared" si="15"/>
        <v/>
      </c>
      <c r="AT404" s="6"/>
      <c r="AU404" s="6"/>
      <c r="AV404" s="177">
        <v>401</v>
      </c>
      <c r="AW404" s="188"/>
      <c r="AX404" s="188"/>
      <c r="AY404" s="188"/>
      <c r="AZ404" s="188"/>
      <c r="BA404" s="188"/>
      <c r="BB404" s="188"/>
      <c r="BC404" s="188"/>
      <c r="BD404" s="188"/>
      <c r="BE404" s="188"/>
      <c r="BF404" s="188"/>
      <c r="BG404" s="188"/>
      <c r="BH404" s="188"/>
      <c r="BI404" s="188"/>
      <c r="BJ404" s="188"/>
      <c r="BK404" s="188"/>
      <c r="BL404" s="188"/>
      <c r="BM404" s="188"/>
      <c r="BN404" s="188"/>
      <c r="BO404" s="188"/>
      <c r="BP404" t="s">
        <v>4512</v>
      </c>
      <c r="BQ404" s="188"/>
      <c r="BR404" s="188"/>
      <c r="BS404" s="188"/>
      <c r="BT404" s="188"/>
      <c r="BU404" s="188"/>
      <c r="BV404" s="188"/>
      <c r="BW404" s="188"/>
      <c r="BX404" s="188"/>
      <c r="BY404" s="188"/>
      <c r="BZ404" s="188"/>
      <c r="CA404" s="188"/>
      <c r="CB404" s="188"/>
      <c r="CC404" s="188"/>
      <c r="CD404" s="188"/>
      <c r="CE404" s="188"/>
      <c r="CF404" s="188"/>
      <c r="CG404" s="188"/>
      <c r="CH404" s="188"/>
      <c r="CI404" s="188"/>
      <c r="CJ404" s="188"/>
      <c r="CK404" s="188"/>
      <c r="CL404" s="188"/>
      <c r="CM404" s="188"/>
      <c r="CN404" s="188"/>
      <c r="CO404" s="188"/>
      <c r="CP404" s="188"/>
      <c r="CQ404" s="188"/>
      <c r="CR404" s="188"/>
      <c r="CS404" s="188"/>
      <c r="CT404" s="188"/>
      <c r="CU404" s="188"/>
      <c r="CV404" s="188"/>
      <c r="CW404" s="188"/>
      <c r="CX404" s="188"/>
      <c r="CY404" s="183" t="s">
        <v>2135</v>
      </c>
      <c r="CZ404" s="188"/>
      <c r="DA404" s="188"/>
      <c r="DB404" s="188"/>
      <c r="DC404" s="188"/>
      <c r="DD404" s="188"/>
      <c r="DE404" s="188"/>
      <c r="DF404" s="188"/>
      <c r="DG404" s="188"/>
      <c r="DH404" s="188"/>
      <c r="DI404" s="188"/>
      <c r="DJ404" s="188"/>
      <c r="DK404" s="188"/>
      <c r="DL404" s="180"/>
    </row>
    <row r="405" spans="44:116" ht="15" hidden="1" customHeight="1">
      <c r="AR405" s="177" t="str">
        <f t="shared" si="14"/>
        <v/>
      </c>
      <c r="AS405" s="177" t="str">
        <f t="shared" si="15"/>
        <v/>
      </c>
      <c r="AT405" s="6"/>
      <c r="AU405" s="6"/>
      <c r="AV405" s="177">
        <v>402</v>
      </c>
      <c r="AW405" s="188"/>
      <c r="AX405" s="188"/>
      <c r="AY405" s="188"/>
      <c r="AZ405" s="188"/>
      <c r="BA405" s="188"/>
      <c r="BB405" s="188"/>
      <c r="BC405" s="188"/>
      <c r="BD405" s="188"/>
      <c r="BE405" s="188"/>
      <c r="BF405" s="188"/>
      <c r="BG405" s="188"/>
      <c r="BH405" s="188"/>
      <c r="BI405" s="188"/>
      <c r="BJ405" s="188"/>
      <c r="BK405" s="188"/>
      <c r="BL405" s="188"/>
      <c r="BM405" s="188"/>
      <c r="BN405" s="188"/>
      <c r="BO405" s="188"/>
      <c r="BP405" t="s">
        <v>4513</v>
      </c>
      <c r="BQ405" s="188"/>
      <c r="BR405" s="188"/>
      <c r="BS405" s="188"/>
      <c r="BT405" s="188"/>
      <c r="BU405" s="188"/>
      <c r="BV405" s="188"/>
      <c r="BW405" s="188"/>
      <c r="BX405" s="188"/>
      <c r="BY405" s="188"/>
      <c r="BZ405" s="188"/>
      <c r="CA405" s="188"/>
      <c r="CB405" s="188"/>
      <c r="CC405" s="188"/>
      <c r="CD405" s="188"/>
      <c r="CE405" s="188"/>
      <c r="CF405" s="188"/>
      <c r="CG405" s="188"/>
      <c r="CH405" s="188"/>
      <c r="CI405" s="188"/>
      <c r="CJ405" s="188"/>
      <c r="CK405" s="188"/>
      <c r="CL405" s="188"/>
      <c r="CM405" s="188"/>
      <c r="CN405" s="188"/>
      <c r="CO405" s="188"/>
      <c r="CP405" s="188"/>
      <c r="CQ405" s="188"/>
      <c r="CR405" s="188"/>
      <c r="CS405" s="188"/>
      <c r="CT405" s="188"/>
      <c r="CU405" s="188"/>
      <c r="CV405" s="188"/>
      <c r="CW405" s="188"/>
      <c r="CX405" s="188"/>
      <c r="CY405" s="183" t="s">
        <v>2136</v>
      </c>
      <c r="CZ405" s="188"/>
      <c r="DA405" s="188"/>
      <c r="DB405" s="188"/>
      <c r="DC405" s="188"/>
      <c r="DD405" s="188"/>
      <c r="DE405" s="188"/>
      <c r="DF405" s="188"/>
      <c r="DG405" s="188"/>
      <c r="DH405" s="188"/>
      <c r="DI405" s="188"/>
      <c r="DJ405" s="188"/>
      <c r="DK405" s="188"/>
      <c r="DL405" s="180"/>
    </row>
    <row r="406" spans="44:116" ht="15" hidden="1" customHeight="1">
      <c r="AR406" s="177" t="str">
        <f t="shared" si="14"/>
        <v/>
      </c>
      <c r="AS406" s="177" t="str">
        <f t="shared" si="15"/>
        <v/>
      </c>
      <c r="AT406" s="6"/>
      <c r="AU406" s="6"/>
      <c r="AV406" s="177">
        <v>403</v>
      </c>
      <c r="AW406" s="188"/>
      <c r="AX406" s="188"/>
      <c r="AY406" s="188"/>
      <c r="AZ406" s="188"/>
      <c r="BA406" s="188"/>
      <c r="BB406" s="188"/>
      <c r="BC406" s="188"/>
      <c r="BD406" s="188"/>
      <c r="BE406" s="188"/>
      <c r="BF406" s="188"/>
      <c r="BG406" s="188"/>
      <c r="BH406" s="188"/>
      <c r="BI406" s="188"/>
      <c r="BJ406" s="188"/>
      <c r="BK406" s="188"/>
      <c r="BL406" s="188"/>
      <c r="BM406" s="188"/>
      <c r="BN406" s="188"/>
      <c r="BO406" s="188"/>
      <c r="BP406" t="s">
        <v>4514</v>
      </c>
      <c r="BQ406" s="188"/>
      <c r="BR406" s="188"/>
      <c r="BS406" s="188"/>
      <c r="BT406" s="188"/>
      <c r="BU406" s="188"/>
      <c r="BV406" s="188"/>
      <c r="BW406" s="188"/>
      <c r="BX406" s="188"/>
      <c r="BY406" s="188"/>
      <c r="BZ406" s="188"/>
      <c r="CA406" s="188"/>
      <c r="CB406" s="188"/>
      <c r="CC406" s="188"/>
      <c r="CD406" s="188"/>
      <c r="CE406" s="188"/>
      <c r="CF406" s="188"/>
      <c r="CG406" s="188"/>
      <c r="CH406" s="188"/>
      <c r="CI406" s="188"/>
      <c r="CJ406" s="188"/>
      <c r="CK406" s="188"/>
      <c r="CL406" s="188"/>
      <c r="CM406" s="188"/>
      <c r="CN406" s="188"/>
      <c r="CO406" s="188"/>
      <c r="CP406" s="188"/>
      <c r="CQ406" s="188"/>
      <c r="CR406" s="188"/>
      <c r="CS406" s="188"/>
      <c r="CT406" s="188"/>
      <c r="CU406" s="188"/>
      <c r="CV406" s="188"/>
      <c r="CW406" s="188"/>
      <c r="CX406" s="188"/>
      <c r="CY406" s="183" t="s">
        <v>2137</v>
      </c>
      <c r="CZ406" s="188"/>
      <c r="DA406" s="188"/>
      <c r="DB406" s="188"/>
      <c r="DC406" s="188"/>
      <c r="DD406" s="188"/>
      <c r="DE406" s="188"/>
      <c r="DF406" s="188"/>
      <c r="DG406" s="188"/>
      <c r="DH406" s="188"/>
      <c r="DI406" s="188"/>
      <c r="DJ406" s="188"/>
      <c r="DK406" s="188"/>
      <c r="DL406" s="180"/>
    </row>
    <row r="407" spans="44:116" ht="15" hidden="1" customHeight="1">
      <c r="AR407" s="177" t="str">
        <f t="shared" si="14"/>
        <v/>
      </c>
      <c r="AS407" s="177" t="str">
        <f t="shared" si="15"/>
        <v/>
      </c>
      <c r="AT407" s="6"/>
      <c r="AU407" s="6"/>
      <c r="AV407" s="177">
        <v>404</v>
      </c>
      <c r="AW407" s="188"/>
      <c r="AX407" s="188"/>
      <c r="AY407" s="188"/>
      <c r="AZ407" s="188"/>
      <c r="BA407" s="188"/>
      <c r="BB407" s="188"/>
      <c r="BC407" s="188"/>
      <c r="BD407" s="188"/>
      <c r="BE407" s="188"/>
      <c r="BF407" s="188"/>
      <c r="BG407" s="188"/>
      <c r="BH407" s="188"/>
      <c r="BI407" s="188"/>
      <c r="BJ407" s="188"/>
      <c r="BK407" s="188"/>
      <c r="BL407" s="188"/>
      <c r="BM407" s="188"/>
      <c r="BN407" s="188"/>
      <c r="BO407" s="188"/>
      <c r="BP407" t="s">
        <v>4515</v>
      </c>
      <c r="BQ407" s="188"/>
      <c r="BR407" s="188"/>
      <c r="BS407" s="188"/>
      <c r="BT407" s="188"/>
      <c r="BU407" s="188"/>
      <c r="BV407" s="188"/>
      <c r="BW407" s="188"/>
      <c r="BX407" s="188"/>
      <c r="BY407" s="188"/>
      <c r="BZ407" s="188"/>
      <c r="CA407" s="188"/>
      <c r="CB407" s="188"/>
      <c r="CC407" s="188"/>
      <c r="CD407" s="188"/>
      <c r="CE407" s="188"/>
      <c r="CF407" s="188"/>
      <c r="CG407" s="188"/>
      <c r="CH407" s="188"/>
      <c r="CI407" s="188"/>
      <c r="CJ407" s="188"/>
      <c r="CK407" s="188"/>
      <c r="CL407" s="188"/>
      <c r="CM407" s="188"/>
      <c r="CN407" s="188"/>
      <c r="CO407" s="188"/>
      <c r="CP407" s="188"/>
      <c r="CQ407" s="188"/>
      <c r="CR407" s="188"/>
      <c r="CS407" s="188"/>
      <c r="CT407" s="188"/>
      <c r="CU407" s="188"/>
      <c r="CV407" s="188"/>
      <c r="CW407" s="188"/>
      <c r="CX407" s="188"/>
      <c r="CY407" s="183" t="s">
        <v>2138</v>
      </c>
      <c r="CZ407" s="188"/>
      <c r="DA407" s="188"/>
      <c r="DB407" s="188"/>
      <c r="DC407" s="188"/>
      <c r="DD407" s="188"/>
      <c r="DE407" s="188"/>
      <c r="DF407" s="188"/>
      <c r="DG407" s="188"/>
      <c r="DH407" s="188"/>
      <c r="DI407" s="188"/>
      <c r="DJ407" s="188"/>
      <c r="DK407" s="188"/>
      <c r="DL407" s="180"/>
    </row>
    <row r="408" spans="44:116" ht="15" hidden="1" customHeight="1">
      <c r="AR408" s="177" t="str">
        <f t="shared" si="14"/>
        <v/>
      </c>
      <c r="AS408" s="177" t="str">
        <f t="shared" si="15"/>
        <v/>
      </c>
      <c r="AT408" s="6"/>
      <c r="AU408" s="6"/>
      <c r="AV408" s="177">
        <v>405</v>
      </c>
      <c r="AW408" s="188"/>
      <c r="AX408" s="188"/>
      <c r="AY408" s="188"/>
      <c r="AZ408" s="188"/>
      <c r="BA408" s="188"/>
      <c r="BB408" s="188"/>
      <c r="BC408" s="188"/>
      <c r="BD408" s="188"/>
      <c r="BE408" s="188"/>
      <c r="BF408" s="188"/>
      <c r="BG408" s="188"/>
      <c r="BH408" s="188"/>
      <c r="BI408" s="188"/>
      <c r="BJ408" s="188"/>
      <c r="BK408" s="188"/>
      <c r="BL408" s="188"/>
      <c r="BM408" s="188"/>
      <c r="BN408" s="188"/>
      <c r="BO408" s="188"/>
      <c r="BP408" t="s">
        <v>4516</v>
      </c>
      <c r="BQ408" s="188"/>
      <c r="BR408" s="188"/>
      <c r="BS408" s="188"/>
      <c r="BT408" s="188"/>
      <c r="BU408" s="188"/>
      <c r="BV408" s="188"/>
      <c r="BW408" s="188"/>
      <c r="BX408" s="188"/>
      <c r="BY408" s="188"/>
      <c r="BZ408" s="188"/>
      <c r="CA408" s="188"/>
      <c r="CB408" s="188"/>
      <c r="CC408" s="188"/>
      <c r="CD408" s="188"/>
      <c r="CE408" s="188"/>
      <c r="CF408" s="188"/>
      <c r="CG408" s="188"/>
      <c r="CH408" s="188"/>
      <c r="CI408" s="188"/>
      <c r="CJ408" s="188"/>
      <c r="CK408" s="188"/>
      <c r="CL408" s="188"/>
      <c r="CM408" s="188"/>
      <c r="CN408" s="188"/>
      <c r="CO408" s="188"/>
      <c r="CP408" s="188"/>
      <c r="CQ408" s="188"/>
      <c r="CR408" s="188"/>
      <c r="CS408" s="188"/>
      <c r="CT408" s="188"/>
      <c r="CU408" s="188"/>
      <c r="CV408" s="188"/>
      <c r="CW408" s="188"/>
      <c r="CX408" s="188"/>
      <c r="CY408" s="183" t="s">
        <v>2139</v>
      </c>
      <c r="CZ408" s="188"/>
      <c r="DA408" s="188"/>
      <c r="DB408" s="188"/>
      <c r="DC408" s="188"/>
      <c r="DD408" s="188"/>
      <c r="DE408" s="188"/>
      <c r="DF408" s="188"/>
      <c r="DG408" s="188"/>
      <c r="DH408" s="188"/>
      <c r="DI408" s="188"/>
      <c r="DJ408" s="188"/>
      <c r="DK408" s="188"/>
      <c r="DL408" s="180"/>
    </row>
    <row r="409" spans="44:116" ht="15" hidden="1" customHeight="1">
      <c r="AR409" s="177" t="str">
        <f t="shared" si="14"/>
        <v/>
      </c>
      <c r="AS409" s="177" t="str">
        <f t="shared" si="15"/>
        <v/>
      </c>
      <c r="AT409" s="6"/>
      <c r="AU409" s="6"/>
      <c r="AV409" s="177">
        <v>406</v>
      </c>
      <c r="AW409" s="188"/>
      <c r="AX409" s="188"/>
      <c r="AY409" s="188"/>
      <c r="AZ409" s="188"/>
      <c r="BA409" s="188"/>
      <c r="BB409" s="188"/>
      <c r="BC409" s="188"/>
      <c r="BD409" s="188"/>
      <c r="BE409" s="188"/>
      <c r="BF409" s="188"/>
      <c r="BG409" s="188"/>
      <c r="BH409" s="188"/>
      <c r="BI409" s="188"/>
      <c r="BJ409" s="188"/>
      <c r="BK409" s="188"/>
      <c r="BL409" s="188"/>
      <c r="BM409" s="188"/>
      <c r="BN409" s="188"/>
      <c r="BO409" s="188"/>
      <c r="BP409" t="s">
        <v>4517</v>
      </c>
      <c r="BQ409" s="188"/>
      <c r="BR409" s="188"/>
      <c r="BS409" s="188"/>
      <c r="BT409" s="188"/>
      <c r="BU409" s="188"/>
      <c r="BV409" s="188"/>
      <c r="BW409" s="188"/>
      <c r="BX409" s="188"/>
      <c r="BY409" s="188"/>
      <c r="BZ409" s="188"/>
      <c r="CA409" s="188"/>
      <c r="CB409" s="188"/>
      <c r="CC409" s="188"/>
      <c r="CD409" s="188"/>
      <c r="CE409" s="188"/>
      <c r="CF409" s="188"/>
      <c r="CG409" s="188"/>
      <c r="CH409" s="188"/>
      <c r="CI409" s="188"/>
      <c r="CJ409" s="188"/>
      <c r="CK409" s="188"/>
      <c r="CL409" s="188"/>
      <c r="CM409" s="188"/>
      <c r="CN409" s="188"/>
      <c r="CO409" s="188"/>
      <c r="CP409" s="188"/>
      <c r="CQ409" s="188"/>
      <c r="CR409" s="188"/>
      <c r="CS409" s="188"/>
      <c r="CT409" s="188"/>
      <c r="CU409" s="188"/>
      <c r="CV409" s="188"/>
      <c r="CW409" s="188"/>
      <c r="CX409" s="188"/>
      <c r="CY409" s="183" t="s">
        <v>2140</v>
      </c>
      <c r="CZ409" s="188"/>
      <c r="DA409" s="188"/>
      <c r="DB409" s="188"/>
      <c r="DC409" s="188"/>
      <c r="DD409" s="188"/>
      <c r="DE409" s="188"/>
      <c r="DF409" s="188"/>
      <c r="DG409" s="188"/>
      <c r="DH409" s="188"/>
      <c r="DI409" s="188"/>
      <c r="DJ409" s="188"/>
      <c r="DK409" s="188"/>
      <c r="DL409" s="180"/>
    </row>
    <row r="410" spans="44:116" ht="15" hidden="1" customHeight="1">
      <c r="AR410" s="177" t="str">
        <f t="shared" si="14"/>
        <v/>
      </c>
      <c r="AS410" s="177" t="str">
        <f t="shared" si="15"/>
        <v/>
      </c>
      <c r="AT410" s="6"/>
      <c r="AU410" s="6"/>
      <c r="AV410" s="177">
        <v>407</v>
      </c>
      <c r="AW410" s="188"/>
      <c r="AX410" s="188"/>
      <c r="AY410" s="188"/>
      <c r="AZ410" s="188"/>
      <c r="BA410" s="188"/>
      <c r="BB410" s="188"/>
      <c r="BC410" s="188"/>
      <c r="BD410" s="188"/>
      <c r="BE410" s="188"/>
      <c r="BF410" s="188"/>
      <c r="BG410" s="188"/>
      <c r="BH410" s="188"/>
      <c r="BI410" s="188"/>
      <c r="BJ410" s="188"/>
      <c r="BK410" s="188"/>
      <c r="BL410" s="188"/>
      <c r="BM410" s="188"/>
      <c r="BN410" s="188"/>
      <c r="BO410" s="188"/>
      <c r="BP410" t="s">
        <v>4518</v>
      </c>
      <c r="BQ410" s="188"/>
      <c r="BR410" s="188"/>
      <c r="BS410" s="188"/>
      <c r="BT410" s="188"/>
      <c r="BU410" s="188"/>
      <c r="BV410" s="188"/>
      <c r="BW410" s="188"/>
      <c r="BX410" s="188"/>
      <c r="BY410" s="188"/>
      <c r="BZ410" s="188"/>
      <c r="CA410" s="188"/>
      <c r="CB410" s="188"/>
      <c r="CC410" s="188"/>
      <c r="CD410" s="188"/>
      <c r="CE410" s="188"/>
      <c r="CF410" s="188"/>
      <c r="CG410" s="188"/>
      <c r="CH410" s="188"/>
      <c r="CI410" s="188"/>
      <c r="CJ410" s="188"/>
      <c r="CK410" s="188"/>
      <c r="CL410" s="188"/>
      <c r="CM410" s="188"/>
      <c r="CN410" s="188"/>
      <c r="CO410" s="188"/>
      <c r="CP410" s="188"/>
      <c r="CQ410" s="188"/>
      <c r="CR410" s="188"/>
      <c r="CS410" s="188"/>
      <c r="CT410" s="188"/>
      <c r="CU410" s="188"/>
      <c r="CV410" s="188"/>
      <c r="CW410" s="188"/>
      <c r="CX410" s="188"/>
      <c r="CY410" s="183" t="s">
        <v>2141</v>
      </c>
      <c r="CZ410" s="188"/>
      <c r="DA410" s="188"/>
      <c r="DB410" s="188"/>
      <c r="DC410" s="188"/>
      <c r="DD410" s="188"/>
      <c r="DE410" s="188"/>
      <c r="DF410" s="188"/>
      <c r="DG410" s="188"/>
      <c r="DH410" s="188"/>
      <c r="DI410" s="188"/>
      <c r="DJ410" s="188"/>
      <c r="DK410" s="188"/>
      <c r="DL410" s="180"/>
    </row>
    <row r="411" spans="44:116" ht="15" hidden="1" customHeight="1">
      <c r="AR411" s="177" t="str">
        <f t="shared" si="14"/>
        <v/>
      </c>
      <c r="AS411" s="177" t="str">
        <f t="shared" si="15"/>
        <v/>
      </c>
      <c r="AT411" s="6"/>
      <c r="AU411" s="6"/>
      <c r="AV411" s="177">
        <v>408</v>
      </c>
      <c r="AW411" s="188"/>
      <c r="AX411" s="188"/>
      <c r="AY411" s="188"/>
      <c r="AZ411" s="188"/>
      <c r="BA411" s="188"/>
      <c r="BB411" s="188"/>
      <c r="BC411" s="188"/>
      <c r="BD411" s="188"/>
      <c r="BE411" s="188"/>
      <c r="BF411" s="188"/>
      <c r="BG411" s="188"/>
      <c r="BH411" s="188"/>
      <c r="BI411" s="188"/>
      <c r="BJ411" s="188"/>
      <c r="BK411" s="188"/>
      <c r="BL411" s="188"/>
      <c r="BM411" s="188"/>
      <c r="BN411" s="188"/>
      <c r="BO411" s="188"/>
      <c r="BP411" t="s">
        <v>4519</v>
      </c>
      <c r="BQ411" s="188"/>
      <c r="BR411" s="188"/>
      <c r="BS411" s="188"/>
      <c r="BT411" s="188"/>
      <c r="BU411" s="188"/>
      <c r="BV411" s="188"/>
      <c r="BW411" s="188"/>
      <c r="BX411" s="188"/>
      <c r="BY411" s="188"/>
      <c r="BZ411" s="188"/>
      <c r="CA411" s="188"/>
      <c r="CB411" s="188"/>
      <c r="CC411" s="188"/>
      <c r="CD411" s="188"/>
      <c r="CE411" s="188"/>
      <c r="CF411" s="188"/>
      <c r="CG411" s="188"/>
      <c r="CH411" s="188"/>
      <c r="CI411" s="188"/>
      <c r="CJ411" s="188"/>
      <c r="CK411" s="188"/>
      <c r="CL411" s="188"/>
      <c r="CM411" s="188"/>
      <c r="CN411" s="188"/>
      <c r="CO411" s="188"/>
      <c r="CP411" s="188"/>
      <c r="CQ411" s="188"/>
      <c r="CR411" s="188"/>
      <c r="CS411" s="188"/>
      <c r="CT411" s="188"/>
      <c r="CU411" s="188"/>
      <c r="CV411" s="188"/>
      <c r="CW411" s="188"/>
      <c r="CX411" s="188"/>
      <c r="CY411" s="183" t="s">
        <v>2142</v>
      </c>
      <c r="CZ411" s="188"/>
      <c r="DA411" s="188"/>
      <c r="DB411" s="188"/>
      <c r="DC411" s="188"/>
      <c r="DD411" s="188"/>
      <c r="DE411" s="188"/>
      <c r="DF411" s="188"/>
      <c r="DG411" s="188"/>
      <c r="DH411" s="188"/>
      <c r="DI411" s="188"/>
      <c r="DJ411" s="188"/>
      <c r="DK411" s="188"/>
      <c r="DL411" s="180"/>
    </row>
    <row r="412" spans="44:116" ht="15" hidden="1" customHeight="1">
      <c r="AR412" s="177" t="str">
        <f t="shared" si="14"/>
        <v/>
      </c>
      <c r="AS412" s="177" t="str">
        <f t="shared" si="15"/>
        <v/>
      </c>
      <c r="AT412" s="6"/>
      <c r="AU412" s="6"/>
      <c r="AV412" s="177">
        <v>409</v>
      </c>
      <c r="AW412" s="188"/>
      <c r="AX412" s="188"/>
      <c r="AY412" s="188"/>
      <c r="AZ412" s="188"/>
      <c r="BA412" s="188"/>
      <c r="BB412" s="188"/>
      <c r="BC412" s="188"/>
      <c r="BD412" s="188"/>
      <c r="BE412" s="188"/>
      <c r="BF412" s="188"/>
      <c r="BG412" s="188"/>
      <c r="BH412" s="188"/>
      <c r="BI412" s="188"/>
      <c r="BJ412" s="188"/>
      <c r="BK412" s="188"/>
      <c r="BL412" s="188"/>
      <c r="BM412" s="188"/>
      <c r="BN412" s="188"/>
      <c r="BO412" s="188"/>
      <c r="BP412" t="s">
        <v>4520</v>
      </c>
      <c r="BQ412" s="188"/>
      <c r="BR412" s="188"/>
      <c r="BS412" s="188"/>
      <c r="BT412" s="188"/>
      <c r="BU412" s="188"/>
      <c r="BV412" s="188"/>
      <c r="BW412" s="188"/>
      <c r="BX412" s="188"/>
      <c r="BY412" s="188"/>
      <c r="BZ412" s="188"/>
      <c r="CA412" s="188"/>
      <c r="CB412" s="188"/>
      <c r="CC412" s="188"/>
      <c r="CD412" s="188"/>
      <c r="CE412" s="188"/>
      <c r="CF412" s="188"/>
      <c r="CG412" s="188"/>
      <c r="CH412" s="188"/>
      <c r="CI412" s="188"/>
      <c r="CJ412" s="188"/>
      <c r="CK412" s="188"/>
      <c r="CL412" s="188"/>
      <c r="CM412" s="188"/>
      <c r="CN412" s="188"/>
      <c r="CO412" s="188"/>
      <c r="CP412" s="188"/>
      <c r="CQ412" s="188"/>
      <c r="CR412" s="188"/>
      <c r="CS412" s="188"/>
      <c r="CT412" s="188"/>
      <c r="CU412" s="188"/>
      <c r="CV412" s="188"/>
      <c r="CW412" s="188"/>
      <c r="CX412" s="188"/>
      <c r="CY412" s="183" t="s">
        <v>2143</v>
      </c>
      <c r="CZ412" s="188"/>
      <c r="DA412" s="188"/>
      <c r="DB412" s="188"/>
      <c r="DC412" s="188"/>
      <c r="DD412" s="188"/>
      <c r="DE412" s="188"/>
      <c r="DF412" s="188"/>
      <c r="DG412" s="188"/>
      <c r="DH412" s="188"/>
      <c r="DI412" s="188"/>
      <c r="DJ412" s="188"/>
      <c r="DK412" s="188"/>
      <c r="DL412" s="180"/>
    </row>
    <row r="413" spans="44:116" ht="15" hidden="1" customHeight="1">
      <c r="AR413" s="177" t="str">
        <f t="shared" si="14"/>
        <v/>
      </c>
      <c r="AS413" s="177" t="str">
        <f t="shared" si="15"/>
        <v/>
      </c>
      <c r="AT413" s="6"/>
      <c r="AU413" s="6"/>
      <c r="AV413" s="177">
        <v>410</v>
      </c>
      <c r="AW413" s="188"/>
      <c r="AX413" s="188"/>
      <c r="AY413" s="188"/>
      <c r="AZ413" s="188"/>
      <c r="BA413" s="188"/>
      <c r="BB413" s="188"/>
      <c r="BC413" s="188"/>
      <c r="BD413" s="188"/>
      <c r="BE413" s="188"/>
      <c r="BF413" s="188"/>
      <c r="BG413" s="188"/>
      <c r="BH413" s="188"/>
      <c r="BI413" s="188"/>
      <c r="BJ413" s="188"/>
      <c r="BK413" s="188"/>
      <c r="BL413" s="188"/>
      <c r="BM413" s="188"/>
      <c r="BN413" s="188"/>
      <c r="BO413" s="188"/>
      <c r="BP413" t="s">
        <v>4521</v>
      </c>
      <c r="BQ413" s="188"/>
      <c r="BR413" s="188"/>
      <c r="BS413" s="188"/>
      <c r="BT413" s="188"/>
      <c r="BU413" s="188"/>
      <c r="BV413" s="188"/>
      <c r="BW413" s="188"/>
      <c r="BX413" s="188"/>
      <c r="BY413" s="188"/>
      <c r="BZ413" s="188"/>
      <c r="CA413" s="188"/>
      <c r="CB413" s="188"/>
      <c r="CC413" s="188"/>
      <c r="CD413" s="188"/>
      <c r="CE413" s="188"/>
      <c r="CF413" s="188"/>
      <c r="CG413" s="188"/>
      <c r="CH413" s="188"/>
      <c r="CI413" s="188"/>
      <c r="CJ413" s="188"/>
      <c r="CK413" s="188"/>
      <c r="CL413" s="188"/>
      <c r="CM413" s="188"/>
      <c r="CN413" s="188"/>
      <c r="CO413" s="188"/>
      <c r="CP413" s="188"/>
      <c r="CQ413" s="188"/>
      <c r="CR413" s="188"/>
      <c r="CS413" s="188"/>
      <c r="CT413" s="188"/>
      <c r="CU413" s="188"/>
      <c r="CV413" s="188"/>
      <c r="CW413" s="188"/>
      <c r="CX413" s="188"/>
      <c r="CY413" s="183" t="s">
        <v>2144</v>
      </c>
      <c r="CZ413" s="188"/>
      <c r="DA413" s="188"/>
      <c r="DB413" s="188"/>
      <c r="DC413" s="188"/>
      <c r="DD413" s="188"/>
      <c r="DE413" s="188"/>
      <c r="DF413" s="188"/>
      <c r="DG413" s="188"/>
      <c r="DH413" s="188"/>
      <c r="DI413" s="188"/>
      <c r="DJ413" s="188"/>
      <c r="DK413" s="188"/>
      <c r="DL413" s="180"/>
    </row>
    <row r="414" spans="44:116" ht="15" hidden="1" customHeight="1">
      <c r="AR414" s="177" t="str">
        <f t="shared" si="14"/>
        <v/>
      </c>
      <c r="AS414" s="177" t="str">
        <f t="shared" si="15"/>
        <v/>
      </c>
      <c r="AT414" s="6"/>
      <c r="AU414" s="6"/>
      <c r="AV414" s="177">
        <v>411</v>
      </c>
      <c r="AW414" s="188"/>
      <c r="AX414" s="188"/>
      <c r="AY414" s="188"/>
      <c r="AZ414" s="188"/>
      <c r="BA414" s="188"/>
      <c r="BB414" s="188"/>
      <c r="BC414" s="188"/>
      <c r="BD414" s="188"/>
      <c r="BE414" s="188"/>
      <c r="BF414" s="188"/>
      <c r="BG414" s="188"/>
      <c r="BH414" s="188"/>
      <c r="BI414" s="188"/>
      <c r="BJ414" s="188"/>
      <c r="BK414" s="188"/>
      <c r="BL414" s="188"/>
      <c r="BM414" s="188"/>
      <c r="BN414" s="188"/>
      <c r="BO414" s="188"/>
      <c r="BP414" t="s">
        <v>4522</v>
      </c>
      <c r="BQ414" s="188"/>
      <c r="BR414" s="188"/>
      <c r="BS414" s="188"/>
      <c r="BT414" s="188"/>
      <c r="BU414" s="188"/>
      <c r="BV414" s="188"/>
      <c r="BW414" s="188"/>
      <c r="BX414" s="188"/>
      <c r="BY414" s="188"/>
      <c r="BZ414" s="188"/>
      <c r="CA414" s="188"/>
      <c r="CB414" s="188"/>
      <c r="CC414" s="188"/>
      <c r="CD414" s="188"/>
      <c r="CE414" s="188"/>
      <c r="CF414" s="188"/>
      <c r="CG414" s="188"/>
      <c r="CH414" s="188"/>
      <c r="CI414" s="188"/>
      <c r="CJ414" s="188"/>
      <c r="CK414" s="188"/>
      <c r="CL414" s="188"/>
      <c r="CM414" s="188"/>
      <c r="CN414" s="188"/>
      <c r="CO414" s="188"/>
      <c r="CP414" s="188"/>
      <c r="CQ414" s="188"/>
      <c r="CR414" s="188"/>
      <c r="CS414" s="188"/>
      <c r="CT414" s="188"/>
      <c r="CU414" s="188"/>
      <c r="CV414" s="188"/>
      <c r="CW414" s="188"/>
      <c r="CX414" s="188"/>
      <c r="CY414" s="183" t="s">
        <v>2145</v>
      </c>
      <c r="CZ414" s="188"/>
      <c r="DA414" s="188"/>
      <c r="DB414" s="188"/>
      <c r="DC414" s="188"/>
      <c r="DD414" s="188"/>
      <c r="DE414" s="188"/>
      <c r="DF414" s="188"/>
      <c r="DG414" s="188"/>
      <c r="DH414" s="188"/>
      <c r="DI414" s="188"/>
      <c r="DJ414" s="188"/>
      <c r="DK414" s="188"/>
      <c r="DL414" s="180"/>
    </row>
    <row r="415" spans="44:116" ht="15" hidden="1" customHeight="1">
      <c r="AR415" s="177" t="str">
        <f t="shared" si="14"/>
        <v/>
      </c>
      <c r="AS415" s="177" t="str">
        <f t="shared" si="15"/>
        <v/>
      </c>
      <c r="AT415" s="6"/>
      <c r="AU415" s="6"/>
      <c r="AV415" s="177">
        <v>412</v>
      </c>
      <c r="AW415" s="188"/>
      <c r="AX415" s="188"/>
      <c r="AY415" s="188"/>
      <c r="AZ415" s="188"/>
      <c r="BA415" s="188"/>
      <c r="BB415" s="188"/>
      <c r="BC415" s="188"/>
      <c r="BD415" s="188"/>
      <c r="BE415" s="188"/>
      <c r="BF415" s="188"/>
      <c r="BG415" s="188"/>
      <c r="BH415" s="188"/>
      <c r="BI415" s="188"/>
      <c r="BJ415" s="188"/>
      <c r="BK415" s="188"/>
      <c r="BL415" s="188"/>
      <c r="BM415" s="188"/>
      <c r="BN415" s="188"/>
      <c r="BO415" s="188"/>
      <c r="BP415" t="s">
        <v>4523</v>
      </c>
      <c r="BQ415" s="188"/>
      <c r="BR415" s="188"/>
      <c r="BS415" s="188"/>
      <c r="BT415" s="188"/>
      <c r="BU415" s="188"/>
      <c r="BV415" s="188"/>
      <c r="BW415" s="188"/>
      <c r="BX415" s="188"/>
      <c r="BY415" s="188"/>
      <c r="BZ415" s="188"/>
      <c r="CA415" s="188"/>
      <c r="CB415" s="188"/>
      <c r="CC415" s="188"/>
      <c r="CD415" s="188"/>
      <c r="CE415" s="188"/>
      <c r="CF415" s="188"/>
      <c r="CG415" s="188"/>
      <c r="CH415" s="188"/>
      <c r="CI415" s="188"/>
      <c r="CJ415" s="188"/>
      <c r="CK415" s="188"/>
      <c r="CL415" s="188"/>
      <c r="CM415" s="188"/>
      <c r="CN415" s="188"/>
      <c r="CO415" s="188"/>
      <c r="CP415" s="188"/>
      <c r="CQ415" s="188"/>
      <c r="CR415" s="188"/>
      <c r="CS415" s="188"/>
      <c r="CT415" s="188"/>
      <c r="CU415" s="188"/>
      <c r="CV415" s="188"/>
      <c r="CW415" s="188"/>
      <c r="CX415" s="188"/>
      <c r="CY415" s="183" t="s">
        <v>2146</v>
      </c>
      <c r="CZ415" s="188"/>
      <c r="DA415" s="188"/>
      <c r="DB415" s="188"/>
      <c r="DC415" s="188"/>
      <c r="DD415" s="188"/>
      <c r="DE415" s="188"/>
      <c r="DF415" s="188"/>
      <c r="DG415" s="188"/>
      <c r="DH415" s="188"/>
      <c r="DI415" s="188"/>
      <c r="DJ415" s="188"/>
      <c r="DK415" s="188"/>
      <c r="DL415" s="180"/>
    </row>
    <row r="416" spans="44:116" ht="15" hidden="1" customHeight="1">
      <c r="AR416" s="177" t="str">
        <f t="shared" si="14"/>
        <v/>
      </c>
      <c r="AS416" s="177" t="str">
        <f t="shared" si="15"/>
        <v/>
      </c>
      <c r="AT416" s="6"/>
      <c r="AU416" s="6"/>
      <c r="AV416" s="177">
        <v>413</v>
      </c>
      <c r="AW416" s="188"/>
      <c r="AX416" s="188"/>
      <c r="AY416" s="188"/>
      <c r="AZ416" s="188"/>
      <c r="BA416" s="188"/>
      <c r="BB416" s="188"/>
      <c r="BC416" s="188"/>
      <c r="BD416" s="188"/>
      <c r="BE416" s="188"/>
      <c r="BF416" s="188"/>
      <c r="BG416" s="188"/>
      <c r="BH416" s="188"/>
      <c r="BI416" s="188"/>
      <c r="BJ416" s="188"/>
      <c r="BK416" s="188"/>
      <c r="BL416" s="188"/>
      <c r="BM416" s="188"/>
      <c r="BN416" s="188"/>
      <c r="BO416" s="188"/>
      <c r="BP416" t="s">
        <v>4524</v>
      </c>
      <c r="BQ416" s="188"/>
      <c r="BR416" s="188"/>
      <c r="BS416" s="188"/>
      <c r="BT416" s="188"/>
      <c r="BU416" s="188"/>
      <c r="BV416" s="188"/>
      <c r="BW416" s="188"/>
      <c r="BX416" s="188"/>
      <c r="BY416" s="188"/>
      <c r="BZ416" s="188"/>
      <c r="CA416" s="188"/>
      <c r="CB416" s="188"/>
      <c r="CC416" s="188"/>
      <c r="CD416" s="188"/>
      <c r="CE416" s="188"/>
      <c r="CF416" s="188"/>
      <c r="CG416" s="188"/>
      <c r="CH416" s="188"/>
      <c r="CI416" s="188"/>
      <c r="CJ416" s="188"/>
      <c r="CK416" s="188"/>
      <c r="CL416" s="188"/>
      <c r="CM416" s="188"/>
      <c r="CN416" s="188"/>
      <c r="CO416" s="188"/>
      <c r="CP416" s="188"/>
      <c r="CQ416" s="188"/>
      <c r="CR416" s="188"/>
      <c r="CS416" s="188"/>
      <c r="CT416" s="188"/>
      <c r="CU416" s="188"/>
      <c r="CV416" s="188"/>
      <c r="CW416" s="188"/>
      <c r="CX416" s="188"/>
      <c r="CY416" s="183" t="s">
        <v>2147</v>
      </c>
      <c r="CZ416" s="188"/>
      <c r="DA416" s="188"/>
      <c r="DB416" s="188"/>
      <c r="DC416" s="188"/>
      <c r="DD416" s="188"/>
      <c r="DE416" s="188"/>
      <c r="DF416" s="188"/>
      <c r="DG416" s="188"/>
      <c r="DH416" s="188"/>
      <c r="DI416" s="188"/>
      <c r="DJ416" s="188"/>
      <c r="DK416" s="188"/>
      <c r="DL416" s="180"/>
    </row>
    <row r="417" spans="44:116" ht="15" hidden="1" customHeight="1">
      <c r="AR417" s="177" t="str">
        <f t="shared" si="14"/>
        <v/>
      </c>
      <c r="AS417" s="177" t="str">
        <f t="shared" si="15"/>
        <v/>
      </c>
      <c r="AT417" s="6"/>
      <c r="AU417" s="6"/>
      <c r="AV417" s="177">
        <v>414</v>
      </c>
      <c r="AW417" s="188"/>
      <c r="AX417" s="188"/>
      <c r="AY417" s="188"/>
      <c r="AZ417" s="188"/>
      <c r="BA417" s="188"/>
      <c r="BB417" s="188"/>
      <c r="BC417" s="188"/>
      <c r="BD417" s="188"/>
      <c r="BE417" s="188"/>
      <c r="BF417" s="188"/>
      <c r="BG417" s="188"/>
      <c r="BH417" s="188"/>
      <c r="BI417" s="188"/>
      <c r="BJ417" s="188"/>
      <c r="BK417" s="188"/>
      <c r="BL417" s="188"/>
      <c r="BM417" s="188"/>
      <c r="BN417" s="188"/>
      <c r="BO417" s="188"/>
      <c r="BP417" t="s">
        <v>4525</v>
      </c>
      <c r="BQ417" s="188"/>
      <c r="BR417" s="188"/>
      <c r="BS417" s="188"/>
      <c r="BT417" s="188"/>
      <c r="BU417" s="188"/>
      <c r="BV417" s="188"/>
      <c r="BW417" s="188"/>
      <c r="BX417" s="188"/>
      <c r="BY417" s="188"/>
      <c r="BZ417" s="188"/>
      <c r="CA417" s="188"/>
      <c r="CB417" s="188"/>
      <c r="CC417" s="188"/>
      <c r="CD417" s="188"/>
      <c r="CE417" s="188"/>
      <c r="CF417" s="188"/>
      <c r="CG417" s="188"/>
      <c r="CH417" s="188"/>
      <c r="CI417" s="188"/>
      <c r="CJ417" s="188"/>
      <c r="CK417" s="188"/>
      <c r="CL417" s="188"/>
      <c r="CM417" s="188"/>
      <c r="CN417" s="188"/>
      <c r="CO417" s="188"/>
      <c r="CP417" s="188"/>
      <c r="CQ417" s="188"/>
      <c r="CR417" s="188"/>
      <c r="CS417" s="188"/>
      <c r="CT417" s="188"/>
      <c r="CU417" s="188"/>
      <c r="CV417" s="188"/>
      <c r="CW417" s="188"/>
      <c r="CX417" s="188"/>
      <c r="CY417" s="183" t="s">
        <v>2148</v>
      </c>
      <c r="CZ417" s="188"/>
      <c r="DA417" s="188"/>
      <c r="DB417" s="188"/>
      <c r="DC417" s="188"/>
      <c r="DD417" s="188"/>
      <c r="DE417" s="188"/>
      <c r="DF417" s="188"/>
      <c r="DG417" s="188"/>
      <c r="DH417" s="188"/>
      <c r="DI417" s="188"/>
      <c r="DJ417" s="188"/>
      <c r="DK417" s="188"/>
      <c r="DL417" s="180"/>
    </row>
    <row r="418" spans="44:116" ht="15" hidden="1" customHeight="1">
      <c r="AR418" s="177" t="str">
        <f t="shared" si="14"/>
        <v/>
      </c>
      <c r="AS418" s="177" t="str">
        <f t="shared" si="15"/>
        <v/>
      </c>
      <c r="AT418" s="6"/>
      <c r="AU418" s="6"/>
      <c r="AV418" s="177">
        <v>415</v>
      </c>
      <c r="AW418" s="188"/>
      <c r="AX418" s="188"/>
      <c r="AY418" s="188"/>
      <c r="AZ418" s="188"/>
      <c r="BA418" s="188"/>
      <c r="BB418" s="188"/>
      <c r="BC418" s="188"/>
      <c r="BD418" s="188"/>
      <c r="BE418" s="188"/>
      <c r="BF418" s="188"/>
      <c r="BG418" s="188"/>
      <c r="BH418" s="188"/>
      <c r="BI418" s="188"/>
      <c r="BJ418" s="188"/>
      <c r="BK418" s="188"/>
      <c r="BL418" s="188"/>
      <c r="BM418" s="188"/>
      <c r="BN418" s="188"/>
      <c r="BO418" s="188"/>
      <c r="BP418" t="s">
        <v>4526</v>
      </c>
      <c r="BQ418" s="188"/>
      <c r="BR418" s="188"/>
      <c r="BS418" s="188"/>
      <c r="BT418" s="188"/>
      <c r="BU418" s="188"/>
      <c r="BV418" s="188"/>
      <c r="BW418" s="188"/>
      <c r="BX418" s="188"/>
      <c r="BY418" s="188"/>
      <c r="BZ418" s="188"/>
      <c r="CA418" s="188"/>
      <c r="CB418" s="188"/>
      <c r="CC418" s="188"/>
      <c r="CD418" s="188"/>
      <c r="CE418" s="188"/>
      <c r="CF418" s="188"/>
      <c r="CG418" s="188"/>
      <c r="CH418" s="188"/>
      <c r="CI418" s="188"/>
      <c r="CJ418" s="188"/>
      <c r="CK418" s="188"/>
      <c r="CL418" s="188"/>
      <c r="CM418" s="188"/>
      <c r="CN418" s="188"/>
      <c r="CO418" s="188"/>
      <c r="CP418" s="188"/>
      <c r="CQ418" s="188"/>
      <c r="CR418" s="188"/>
      <c r="CS418" s="188"/>
      <c r="CT418" s="188"/>
      <c r="CU418" s="188"/>
      <c r="CV418" s="188"/>
      <c r="CW418" s="188"/>
      <c r="CX418" s="188"/>
      <c r="CY418" s="183" t="s">
        <v>2149</v>
      </c>
      <c r="CZ418" s="188"/>
      <c r="DA418" s="188"/>
      <c r="DB418" s="188"/>
      <c r="DC418" s="188"/>
      <c r="DD418" s="188"/>
      <c r="DE418" s="188"/>
      <c r="DF418" s="188"/>
      <c r="DG418" s="188"/>
      <c r="DH418" s="188"/>
      <c r="DI418" s="188"/>
      <c r="DJ418" s="188"/>
      <c r="DK418" s="188"/>
      <c r="DL418" s="180"/>
    </row>
    <row r="419" spans="44:116" ht="15" hidden="1" customHeight="1">
      <c r="AR419" s="177" t="str">
        <f t="shared" si="14"/>
        <v/>
      </c>
      <c r="AS419" s="177" t="str">
        <f t="shared" si="15"/>
        <v/>
      </c>
      <c r="AT419" s="6"/>
      <c r="AU419" s="6"/>
      <c r="AV419" s="177">
        <v>416</v>
      </c>
      <c r="AW419" s="188"/>
      <c r="AX419" s="188"/>
      <c r="AY419" s="188"/>
      <c r="AZ419" s="188"/>
      <c r="BA419" s="188"/>
      <c r="BB419" s="188"/>
      <c r="BC419" s="188"/>
      <c r="BD419" s="188"/>
      <c r="BE419" s="188"/>
      <c r="BF419" s="188"/>
      <c r="BG419" s="188"/>
      <c r="BH419" s="188"/>
      <c r="BI419" s="188"/>
      <c r="BJ419" s="188"/>
      <c r="BK419" s="188"/>
      <c r="BL419" s="188"/>
      <c r="BM419" s="188"/>
      <c r="BN419" s="188"/>
      <c r="BO419" s="188"/>
      <c r="BP419" t="s">
        <v>4527</v>
      </c>
      <c r="BQ419" s="188"/>
      <c r="BR419" s="188"/>
      <c r="BS419" s="188"/>
      <c r="BT419" s="188"/>
      <c r="BU419" s="188"/>
      <c r="BV419" s="188"/>
      <c r="BW419" s="188"/>
      <c r="BX419" s="188"/>
      <c r="BY419" s="188"/>
      <c r="BZ419" s="188"/>
      <c r="CA419" s="188"/>
      <c r="CB419" s="188"/>
      <c r="CC419" s="188"/>
      <c r="CD419" s="188"/>
      <c r="CE419" s="188"/>
      <c r="CF419" s="188"/>
      <c r="CG419" s="188"/>
      <c r="CH419" s="188"/>
      <c r="CI419" s="188"/>
      <c r="CJ419" s="188"/>
      <c r="CK419" s="188"/>
      <c r="CL419" s="188"/>
      <c r="CM419" s="188"/>
      <c r="CN419" s="188"/>
      <c r="CO419" s="188"/>
      <c r="CP419" s="188"/>
      <c r="CQ419" s="188"/>
      <c r="CR419" s="188"/>
      <c r="CS419" s="188"/>
      <c r="CT419" s="188"/>
      <c r="CU419" s="188"/>
      <c r="CV419" s="188"/>
      <c r="CW419" s="188"/>
      <c r="CX419" s="188"/>
      <c r="CY419" s="183" t="s">
        <v>2150</v>
      </c>
      <c r="CZ419" s="188"/>
      <c r="DA419" s="188"/>
      <c r="DB419" s="188"/>
      <c r="DC419" s="188"/>
      <c r="DD419" s="188"/>
      <c r="DE419" s="188"/>
      <c r="DF419" s="188"/>
      <c r="DG419" s="188"/>
      <c r="DH419" s="188"/>
      <c r="DI419" s="188"/>
      <c r="DJ419" s="188"/>
      <c r="DK419" s="188"/>
      <c r="DL419" s="180"/>
    </row>
    <row r="420" spans="44:116" ht="15" hidden="1" customHeight="1">
      <c r="AR420" s="177" t="str">
        <f t="shared" si="14"/>
        <v/>
      </c>
      <c r="AS420" s="177" t="str">
        <f t="shared" si="15"/>
        <v/>
      </c>
      <c r="AT420" s="6"/>
      <c r="AU420" s="6"/>
      <c r="AV420" s="177">
        <v>417</v>
      </c>
      <c r="AW420" s="188"/>
      <c r="AX420" s="188"/>
      <c r="AY420" s="188"/>
      <c r="AZ420" s="188"/>
      <c r="BA420" s="188"/>
      <c r="BB420" s="188"/>
      <c r="BC420" s="188"/>
      <c r="BD420" s="188"/>
      <c r="BE420" s="188"/>
      <c r="BF420" s="188"/>
      <c r="BG420" s="188"/>
      <c r="BH420" s="188"/>
      <c r="BI420" s="188"/>
      <c r="BJ420" s="188"/>
      <c r="BK420" s="188"/>
      <c r="BL420" s="188"/>
      <c r="BM420" s="188"/>
      <c r="BN420" s="188"/>
      <c r="BO420" s="188"/>
      <c r="BP420" t="s">
        <v>4528</v>
      </c>
      <c r="BQ420" s="188"/>
      <c r="BR420" s="188"/>
      <c r="BS420" s="188"/>
      <c r="BT420" s="188"/>
      <c r="BU420" s="188"/>
      <c r="BV420" s="188"/>
      <c r="BW420" s="188"/>
      <c r="BX420" s="188"/>
      <c r="BY420" s="188"/>
      <c r="BZ420" s="188"/>
      <c r="CA420" s="188"/>
      <c r="CB420" s="188"/>
      <c r="CC420" s="188"/>
      <c r="CD420" s="188"/>
      <c r="CE420" s="188"/>
      <c r="CF420" s="188"/>
      <c r="CG420" s="188"/>
      <c r="CH420" s="188"/>
      <c r="CI420" s="188"/>
      <c r="CJ420" s="188"/>
      <c r="CK420" s="188"/>
      <c r="CL420" s="188"/>
      <c r="CM420" s="188"/>
      <c r="CN420" s="188"/>
      <c r="CO420" s="188"/>
      <c r="CP420" s="188"/>
      <c r="CQ420" s="188"/>
      <c r="CR420" s="188"/>
      <c r="CS420" s="188"/>
      <c r="CT420" s="188"/>
      <c r="CU420" s="188"/>
      <c r="CV420" s="188"/>
      <c r="CW420" s="188"/>
      <c r="CX420" s="188"/>
      <c r="CY420" s="183" t="s">
        <v>2151</v>
      </c>
      <c r="CZ420" s="188"/>
      <c r="DA420" s="188"/>
      <c r="DB420" s="188"/>
      <c r="DC420" s="188"/>
      <c r="DD420" s="188"/>
      <c r="DE420" s="188"/>
      <c r="DF420" s="188"/>
      <c r="DG420" s="188"/>
      <c r="DH420" s="188"/>
      <c r="DI420" s="188"/>
      <c r="DJ420" s="188"/>
      <c r="DK420" s="188"/>
      <c r="DL420" s="180"/>
    </row>
    <row r="421" spans="44:116" ht="15" hidden="1" customHeight="1">
      <c r="AR421" s="177" t="str">
        <f t="shared" si="14"/>
        <v/>
      </c>
      <c r="AS421" s="177" t="str">
        <f t="shared" si="15"/>
        <v/>
      </c>
      <c r="AT421" s="6"/>
      <c r="AU421" s="6"/>
      <c r="AV421" s="177">
        <v>418</v>
      </c>
      <c r="AW421" s="188"/>
      <c r="AX421" s="188"/>
      <c r="AY421" s="188"/>
      <c r="AZ421" s="188"/>
      <c r="BA421" s="188"/>
      <c r="BB421" s="188"/>
      <c r="BC421" s="188"/>
      <c r="BD421" s="188"/>
      <c r="BE421" s="188"/>
      <c r="BF421" s="188"/>
      <c r="BG421" s="188"/>
      <c r="BH421" s="188"/>
      <c r="BI421" s="188"/>
      <c r="BJ421" s="188"/>
      <c r="BK421" s="188"/>
      <c r="BL421" s="188"/>
      <c r="BM421" s="188"/>
      <c r="BN421" s="188"/>
      <c r="BO421" s="188"/>
      <c r="BP421" t="s">
        <v>4529</v>
      </c>
      <c r="BQ421" s="188"/>
      <c r="BR421" s="188"/>
      <c r="BS421" s="188"/>
      <c r="BT421" s="188"/>
      <c r="BU421" s="188"/>
      <c r="BV421" s="188"/>
      <c r="BW421" s="188"/>
      <c r="BX421" s="188"/>
      <c r="BY421" s="188"/>
      <c r="BZ421" s="188"/>
      <c r="CA421" s="188"/>
      <c r="CB421" s="188"/>
      <c r="CC421" s="188"/>
      <c r="CD421" s="188"/>
      <c r="CE421" s="188"/>
      <c r="CF421" s="188"/>
      <c r="CG421" s="188"/>
      <c r="CH421" s="188"/>
      <c r="CI421" s="188"/>
      <c r="CJ421" s="188"/>
      <c r="CK421" s="188"/>
      <c r="CL421" s="188"/>
      <c r="CM421" s="188"/>
      <c r="CN421" s="188"/>
      <c r="CO421" s="188"/>
      <c r="CP421" s="188"/>
      <c r="CQ421" s="188"/>
      <c r="CR421" s="188"/>
      <c r="CS421" s="188"/>
      <c r="CT421" s="188"/>
      <c r="CU421" s="188"/>
      <c r="CV421" s="188"/>
      <c r="CW421" s="188"/>
      <c r="CX421" s="188"/>
      <c r="CY421" s="183" t="s">
        <v>2152</v>
      </c>
      <c r="CZ421" s="188"/>
      <c r="DA421" s="188"/>
      <c r="DB421" s="188"/>
      <c r="DC421" s="188"/>
      <c r="DD421" s="188"/>
      <c r="DE421" s="188"/>
      <c r="DF421" s="188"/>
      <c r="DG421" s="188"/>
      <c r="DH421" s="188"/>
      <c r="DI421" s="188"/>
      <c r="DJ421" s="188"/>
      <c r="DK421" s="188"/>
      <c r="DL421" s="180"/>
    </row>
    <row r="422" spans="44:116" ht="15" hidden="1" customHeight="1">
      <c r="AR422" s="177" t="str">
        <f t="shared" si="14"/>
        <v/>
      </c>
      <c r="AS422" s="177" t="str">
        <f t="shared" si="15"/>
        <v/>
      </c>
      <c r="AT422" s="6"/>
      <c r="AU422" s="6"/>
      <c r="AV422" s="177">
        <v>419</v>
      </c>
      <c r="AW422" s="188"/>
      <c r="AX422" s="188"/>
      <c r="AY422" s="188"/>
      <c r="AZ422" s="188"/>
      <c r="BA422" s="188"/>
      <c r="BB422" s="188"/>
      <c r="BC422" s="188"/>
      <c r="BD422" s="188"/>
      <c r="BE422" s="188"/>
      <c r="BF422" s="188"/>
      <c r="BG422" s="188"/>
      <c r="BH422" s="188"/>
      <c r="BI422" s="188"/>
      <c r="BJ422" s="188"/>
      <c r="BK422" s="188"/>
      <c r="BL422" s="188"/>
      <c r="BM422" s="188"/>
      <c r="BN422" s="188"/>
      <c r="BO422" s="188"/>
      <c r="BP422" t="s">
        <v>4530</v>
      </c>
      <c r="BQ422" s="188"/>
      <c r="BR422" s="188"/>
      <c r="BS422" s="188"/>
      <c r="BT422" s="188"/>
      <c r="BU422" s="188"/>
      <c r="BV422" s="188"/>
      <c r="BW422" s="188"/>
      <c r="BX422" s="188"/>
      <c r="BY422" s="188"/>
      <c r="BZ422" s="188"/>
      <c r="CA422" s="188"/>
      <c r="CB422" s="188"/>
      <c r="CC422" s="188"/>
      <c r="CD422" s="188"/>
      <c r="CE422" s="188"/>
      <c r="CF422" s="188"/>
      <c r="CG422" s="188"/>
      <c r="CH422" s="188"/>
      <c r="CI422" s="188"/>
      <c r="CJ422" s="188"/>
      <c r="CK422" s="188"/>
      <c r="CL422" s="188"/>
      <c r="CM422" s="188"/>
      <c r="CN422" s="188"/>
      <c r="CO422" s="188"/>
      <c r="CP422" s="188"/>
      <c r="CQ422" s="188"/>
      <c r="CR422" s="188"/>
      <c r="CS422" s="188"/>
      <c r="CT422" s="188"/>
      <c r="CU422" s="188"/>
      <c r="CV422" s="188"/>
      <c r="CW422" s="188"/>
      <c r="CX422" s="188"/>
      <c r="CY422" s="183" t="s">
        <v>2153</v>
      </c>
      <c r="CZ422" s="188"/>
      <c r="DA422" s="188"/>
      <c r="DB422" s="188"/>
      <c r="DC422" s="188"/>
      <c r="DD422" s="188"/>
      <c r="DE422" s="188"/>
      <c r="DF422" s="188"/>
      <c r="DG422" s="188"/>
      <c r="DH422" s="188"/>
      <c r="DI422" s="188"/>
      <c r="DJ422" s="188"/>
      <c r="DK422" s="188"/>
      <c r="DL422" s="180"/>
    </row>
    <row r="423" spans="44:116" ht="15" hidden="1" customHeight="1">
      <c r="AR423" s="177" t="str">
        <f t="shared" si="14"/>
        <v/>
      </c>
      <c r="AS423" s="177" t="str">
        <f t="shared" si="15"/>
        <v/>
      </c>
      <c r="AT423" s="6"/>
      <c r="AU423" s="6"/>
      <c r="AV423" s="177">
        <v>420</v>
      </c>
      <c r="AW423" s="188"/>
      <c r="AX423" s="188"/>
      <c r="AY423" s="188"/>
      <c r="AZ423" s="188"/>
      <c r="BA423" s="188"/>
      <c r="BB423" s="188"/>
      <c r="BC423" s="188"/>
      <c r="BD423" s="188"/>
      <c r="BE423" s="188"/>
      <c r="BF423" s="188"/>
      <c r="BG423" s="188"/>
      <c r="BH423" s="188"/>
      <c r="BI423" s="188"/>
      <c r="BJ423" s="188"/>
      <c r="BK423" s="188"/>
      <c r="BL423" s="188"/>
      <c r="BM423" s="188"/>
      <c r="BN423" s="188"/>
      <c r="BO423" s="188"/>
      <c r="BP423" t="s">
        <v>4531</v>
      </c>
      <c r="BQ423" s="188"/>
      <c r="BR423" s="188"/>
      <c r="BS423" s="188"/>
      <c r="BT423" s="188"/>
      <c r="BU423" s="188"/>
      <c r="BV423" s="188"/>
      <c r="BW423" s="188"/>
      <c r="BX423" s="188"/>
      <c r="BY423" s="188"/>
      <c r="BZ423" s="188"/>
      <c r="CA423" s="188"/>
      <c r="CB423" s="188"/>
      <c r="CC423" s="188"/>
      <c r="CD423" s="188"/>
      <c r="CE423" s="188"/>
      <c r="CF423" s="188"/>
      <c r="CG423" s="188"/>
      <c r="CH423" s="188"/>
      <c r="CI423" s="188"/>
      <c r="CJ423" s="188"/>
      <c r="CK423" s="188"/>
      <c r="CL423" s="188"/>
      <c r="CM423" s="188"/>
      <c r="CN423" s="188"/>
      <c r="CO423" s="188"/>
      <c r="CP423" s="188"/>
      <c r="CQ423" s="188"/>
      <c r="CR423" s="188"/>
      <c r="CS423" s="188"/>
      <c r="CT423" s="188"/>
      <c r="CU423" s="188"/>
      <c r="CV423" s="188"/>
      <c r="CW423" s="188"/>
      <c r="CX423" s="188"/>
      <c r="CY423" s="183" t="s">
        <v>2154</v>
      </c>
      <c r="CZ423" s="188"/>
      <c r="DA423" s="188"/>
      <c r="DB423" s="188"/>
      <c r="DC423" s="188"/>
      <c r="DD423" s="188"/>
      <c r="DE423" s="188"/>
      <c r="DF423" s="188"/>
      <c r="DG423" s="188"/>
      <c r="DH423" s="188"/>
      <c r="DI423" s="188"/>
      <c r="DJ423" s="188"/>
      <c r="DK423" s="188"/>
      <c r="DL423" s="180"/>
    </row>
    <row r="424" spans="44:116" ht="15" hidden="1" customHeight="1">
      <c r="AR424" s="177" t="str">
        <f t="shared" si="14"/>
        <v/>
      </c>
      <c r="AS424" s="177" t="str">
        <f t="shared" si="15"/>
        <v/>
      </c>
      <c r="AT424" s="6"/>
      <c r="AU424" s="6"/>
      <c r="AV424" s="177">
        <v>421</v>
      </c>
      <c r="AW424" s="188"/>
      <c r="AX424" s="188"/>
      <c r="AY424" s="188"/>
      <c r="AZ424" s="188"/>
      <c r="BA424" s="188"/>
      <c r="BB424" s="188"/>
      <c r="BC424" s="188"/>
      <c r="BD424" s="188"/>
      <c r="BE424" s="188"/>
      <c r="BF424" s="188"/>
      <c r="BG424" s="188"/>
      <c r="BH424" s="188"/>
      <c r="BI424" s="188"/>
      <c r="BJ424" s="188"/>
      <c r="BK424" s="188"/>
      <c r="BL424" s="188"/>
      <c r="BM424" s="188"/>
      <c r="BN424" s="188"/>
      <c r="BO424" s="188"/>
      <c r="BP424" t="s">
        <v>4532</v>
      </c>
      <c r="BQ424" s="188"/>
      <c r="BR424" s="188"/>
      <c r="BS424" s="188"/>
      <c r="BT424" s="188"/>
      <c r="BU424" s="188"/>
      <c r="BV424" s="188"/>
      <c r="BW424" s="188"/>
      <c r="BX424" s="188"/>
      <c r="BY424" s="188"/>
      <c r="BZ424" s="188"/>
      <c r="CA424" s="188"/>
      <c r="CB424" s="188"/>
      <c r="CC424" s="188"/>
      <c r="CD424" s="188"/>
      <c r="CE424" s="188"/>
      <c r="CF424" s="188"/>
      <c r="CG424" s="188"/>
      <c r="CH424" s="188"/>
      <c r="CI424" s="188"/>
      <c r="CJ424" s="188"/>
      <c r="CK424" s="188"/>
      <c r="CL424" s="188"/>
      <c r="CM424" s="188"/>
      <c r="CN424" s="188"/>
      <c r="CO424" s="188"/>
      <c r="CP424" s="188"/>
      <c r="CQ424" s="188"/>
      <c r="CR424" s="188"/>
      <c r="CS424" s="188"/>
      <c r="CT424" s="188"/>
      <c r="CU424" s="188"/>
      <c r="CV424" s="188"/>
      <c r="CW424" s="188"/>
      <c r="CX424" s="188"/>
      <c r="CY424" s="183" t="s">
        <v>2155</v>
      </c>
      <c r="CZ424" s="188"/>
      <c r="DA424" s="188"/>
      <c r="DB424" s="188"/>
      <c r="DC424" s="188"/>
      <c r="DD424" s="188"/>
      <c r="DE424" s="188"/>
      <c r="DF424" s="188"/>
      <c r="DG424" s="188"/>
      <c r="DH424" s="188"/>
      <c r="DI424" s="188"/>
      <c r="DJ424" s="188"/>
      <c r="DK424" s="188"/>
      <c r="DL424" s="180"/>
    </row>
    <row r="425" spans="44:116" ht="15" hidden="1" customHeight="1">
      <c r="AR425" s="177" t="str">
        <f t="shared" si="14"/>
        <v/>
      </c>
      <c r="AS425" s="177" t="str">
        <f t="shared" si="15"/>
        <v/>
      </c>
      <c r="AT425" s="6"/>
      <c r="AU425" s="6"/>
      <c r="AV425" s="177">
        <v>422</v>
      </c>
      <c r="AW425" s="188"/>
      <c r="AX425" s="188"/>
      <c r="AY425" s="188"/>
      <c r="AZ425" s="188"/>
      <c r="BA425" s="188"/>
      <c r="BB425" s="188"/>
      <c r="BC425" s="188"/>
      <c r="BD425" s="188"/>
      <c r="BE425" s="188"/>
      <c r="BF425" s="188"/>
      <c r="BG425" s="188"/>
      <c r="BH425" s="188"/>
      <c r="BI425" s="188"/>
      <c r="BJ425" s="188"/>
      <c r="BK425" s="188"/>
      <c r="BL425" s="188"/>
      <c r="BM425" s="188"/>
      <c r="BN425" s="188"/>
      <c r="BO425" s="188"/>
      <c r="BP425" t="s">
        <v>4533</v>
      </c>
      <c r="BQ425" s="188"/>
      <c r="BR425" s="188"/>
      <c r="BS425" s="188"/>
      <c r="BT425" s="188"/>
      <c r="BU425" s="188"/>
      <c r="BV425" s="188"/>
      <c r="BW425" s="188"/>
      <c r="BX425" s="188"/>
      <c r="BY425" s="188"/>
      <c r="BZ425" s="188"/>
      <c r="CA425" s="188"/>
      <c r="CB425" s="188"/>
      <c r="CC425" s="188"/>
      <c r="CD425" s="188"/>
      <c r="CE425" s="188"/>
      <c r="CF425" s="188"/>
      <c r="CG425" s="188"/>
      <c r="CH425" s="188"/>
      <c r="CI425" s="188"/>
      <c r="CJ425" s="188"/>
      <c r="CK425" s="188"/>
      <c r="CL425" s="188"/>
      <c r="CM425" s="188"/>
      <c r="CN425" s="188"/>
      <c r="CO425" s="188"/>
      <c r="CP425" s="188"/>
      <c r="CQ425" s="188"/>
      <c r="CR425" s="188"/>
      <c r="CS425" s="188"/>
      <c r="CT425" s="188"/>
      <c r="CU425" s="188"/>
      <c r="CV425" s="188"/>
      <c r="CW425" s="188"/>
      <c r="CX425" s="188"/>
      <c r="CY425" s="183" t="s">
        <v>2156</v>
      </c>
      <c r="CZ425" s="188"/>
      <c r="DA425" s="188"/>
      <c r="DB425" s="188"/>
      <c r="DC425" s="188"/>
      <c r="DD425" s="188"/>
      <c r="DE425" s="188"/>
      <c r="DF425" s="188"/>
      <c r="DG425" s="188"/>
      <c r="DH425" s="188"/>
      <c r="DI425" s="188"/>
      <c r="DJ425" s="188"/>
      <c r="DK425" s="188"/>
      <c r="DL425" s="180"/>
    </row>
    <row r="426" spans="44:116" ht="15" hidden="1" customHeight="1">
      <c r="AR426" s="177" t="str">
        <f t="shared" si="14"/>
        <v/>
      </c>
      <c r="AS426" s="177" t="str">
        <f t="shared" si="15"/>
        <v/>
      </c>
      <c r="AT426" s="6"/>
      <c r="AU426" s="6"/>
      <c r="AV426" s="177">
        <v>423</v>
      </c>
      <c r="AW426" s="188"/>
      <c r="AX426" s="188"/>
      <c r="AY426" s="188"/>
      <c r="AZ426" s="188"/>
      <c r="BA426" s="188"/>
      <c r="BB426" s="188"/>
      <c r="BC426" s="188"/>
      <c r="BD426" s="188"/>
      <c r="BE426" s="188"/>
      <c r="BF426" s="188"/>
      <c r="BG426" s="188"/>
      <c r="BH426" s="188"/>
      <c r="BI426" s="188"/>
      <c r="BJ426" s="188"/>
      <c r="BK426" s="188"/>
      <c r="BL426" s="188"/>
      <c r="BM426" s="188"/>
      <c r="BN426" s="188"/>
      <c r="BO426" s="188"/>
      <c r="BP426" t="s">
        <v>4534</v>
      </c>
      <c r="BQ426" s="188"/>
      <c r="BR426" s="188"/>
      <c r="BS426" s="188"/>
      <c r="BT426" s="188"/>
      <c r="BU426" s="188"/>
      <c r="BV426" s="188"/>
      <c r="BW426" s="188"/>
      <c r="BX426" s="188"/>
      <c r="BY426" s="188"/>
      <c r="BZ426" s="188"/>
      <c r="CA426" s="188"/>
      <c r="CB426" s="188"/>
      <c r="CC426" s="188"/>
      <c r="CD426" s="188"/>
      <c r="CE426" s="188"/>
      <c r="CF426" s="188"/>
      <c r="CG426" s="188"/>
      <c r="CH426" s="188"/>
      <c r="CI426" s="188"/>
      <c r="CJ426" s="188"/>
      <c r="CK426" s="188"/>
      <c r="CL426" s="188"/>
      <c r="CM426" s="188"/>
      <c r="CN426" s="188"/>
      <c r="CO426" s="188"/>
      <c r="CP426" s="188"/>
      <c r="CQ426" s="188"/>
      <c r="CR426" s="188"/>
      <c r="CS426" s="188"/>
      <c r="CT426" s="188"/>
      <c r="CU426" s="188"/>
      <c r="CV426" s="188"/>
      <c r="CW426" s="188"/>
      <c r="CX426" s="188"/>
      <c r="CY426" s="183" t="s">
        <v>2157</v>
      </c>
      <c r="CZ426" s="188"/>
      <c r="DA426" s="188"/>
      <c r="DB426" s="188"/>
      <c r="DC426" s="188"/>
      <c r="DD426" s="188"/>
      <c r="DE426" s="188"/>
      <c r="DF426" s="188"/>
      <c r="DG426" s="188"/>
      <c r="DH426" s="188"/>
      <c r="DI426" s="188"/>
      <c r="DJ426" s="188"/>
      <c r="DK426" s="188"/>
      <c r="DL426" s="180"/>
    </row>
    <row r="427" spans="44:116" ht="15" hidden="1" customHeight="1">
      <c r="AR427" s="177" t="str">
        <f t="shared" si="14"/>
        <v/>
      </c>
      <c r="AS427" s="177" t="str">
        <f t="shared" si="15"/>
        <v/>
      </c>
      <c r="AT427" s="6"/>
      <c r="AU427" s="6"/>
      <c r="AV427" s="177">
        <v>424</v>
      </c>
      <c r="AW427" s="188"/>
      <c r="AX427" s="188"/>
      <c r="AY427" s="188"/>
      <c r="AZ427" s="188"/>
      <c r="BA427" s="188"/>
      <c r="BB427" s="188"/>
      <c r="BC427" s="188"/>
      <c r="BD427" s="188"/>
      <c r="BE427" s="188"/>
      <c r="BF427" s="188"/>
      <c r="BG427" s="188"/>
      <c r="BH427" s="188"/>
      <c r="BI427" s="188"/>
      <c r="BJ427" s="188"/>
      <c r="BK427" s="188"/>
      <c r="BL427" s="188"/>
      <c r="BM427" s="188"/>
      <c r="BN427" s="188"/>
      <c r="BO427" s="188"/>
      <c r="BP427" t="s">
        <v>4535</v>
      </c>
      <c r="BQ427" s="188"/>
      <c r="BR427" s="188"/>
      <c r="BS427" s="188"/>
      <c r="BT427" s="188"/>
      <c r="BU427" s="188"/>
      <c r="BV427" s="188"/>
      <c r="BW427" s="188"/>
      <c r="BX427" s="188"/>
      <c r="BY427" s="188"/>
      <c r="BZ427" s="188"/>
      <c r="CA427" s="188"/>
      <c r="CB427" s="188"/>
      <c r="CC427" s="188"/>
      <c r="CD427" s="188"/>
      <c r="CE427" s="188"/>
      <c r="CF427" s="188"/>
      <c r="CG427" s="188"/>
      <c r="CH427" s="188"/>
      <c r="CI427" s="188"/>
      <c r="CJ427" s="188"/>
      <c r="CK427" s="188"/>
      <c r="CL427" s="188"/>
      <c r="CM427" s="188"/>
      <c r="CN427" s="188"/>
      <c r="CO427" s="188"/>
      <c r="CP427" s="188"/>
      <c r="CQ427" s="188"/>
      <c r="CR427" s="188"/>
      <c r="CS427" s="188"/>
      <c r="CT427" s="188"/>
      <c r="CU427" s="188"/>
      <c r="CV427" s="188"/>
      <c r="CW427" s="188"/>
      <c r="CX427" s="188"/>
      <c r="CY427" s="183" t="s">
        <v>2158</v>
      </c>
      <c r="CZ427" s="188"/>
      <c r="DA427" s="188"/>
      <c r="DB427" s="188"/>
      <c r="DC427" s="188"/>
      <c r="DD427" s="188"/>
      <c r="DE427" s="188"/>
      <c r="DF427" s="188"/>
      <c r="DG427" s="188"/>
      <c r="DH427" s="188"/>
      <c r="DI427" s="188"/>
      <c r="DJ427" s="188"/>
      <c r="DK427" s="188"/>
      <c r="DL427" s="180"/>
    </row>
    <row r="428" spans="44:116" ht="15" hidden="1" customHeight="1">
      <c r="AR428" s="177" t="str">
        <f t="shared" si="14"/>
        <v/>
      </c>
      <c r="AS428" s="177" t="str">
        <f t="shared" si="15"/>
        <v/>
      </c>
      <c r="AT428" s="6"/>
      <c r="AU428" s="6"/>
      <c r="AV428" s="177">
        <v>425</v>
      </c>
      <c r="AW428" s="188"/>
      <c r="AX428" s="188"/>
      <c r="AY428" s="188"/>
      <c r="AZ428" s="188"/>
      <c r="BA428" s="188"/>
      <c r="BB428" s="188"/>
      <c r="BC428" s="188"/>
      <c r="BD428" s="188"/>
      <c r="BE428" s="188"/>
      <c r="BF428" s="188"/>
      <c r="BG428" s="188"/>
      <c r="BH428" s="188"/>
      <c r="BI428" s="188"/>
      <c r="BJ428" s="188"/>
      <c r="BK428" s="188"/>
      <c r="BL428" s="188"/>
      <c r="BM428" s="188"/>
      <c r="BN428" s="188"/>
      <c r="BO428" s="188"/>
      <c r="BP428" t="s">
        <v>4536</v>
      </c>
      <c r="BQ428" s="188"/>
      <c r="BR428" s="188"/>
      <c r="BS428" s="188"/>
      <c r="BT428" s="188"/>
      <c r="BU428" s="188"/>
      <c r="BV428" s="188"/>
      <c r="BW428" s="188"/>
      <c r="BX428" s="188"/>
      <c r="BY428" s="188"/>
      <c r="BZ428" s="188"/>
      <c r="CA428" s="188"/>
      <c r="CB428" s="188"/>
      <c r="CC428" s="188"/>
      <c r="CD428" s="188"/>
      <c r="CE428" s="188"/>
      <c r="CF428" s="188"/>
      <c r="CG428" s="188"/>
      <c r="CH428" s="188"/>
      <c r="CI428" s="188"/>
      <c r="CJ428" s="188"/>
      <c r="CK428" s="188"/>
      <c r="CL428" s="188"/>
      <c r="CM428" s="188"/>
      <c r="CN428" s="188"/>
      <c r="CO428" s="188"/>
      <c r="CP428" s="188"/>
      <c r="CQ428" s="188"/>
      <c r="CR428" s="188"/>
      <c r="CS428" s="188"/>
      <c r="CT428" s="188"/>
      <c r="CU428" s="188"/>
      <c r="CV428" s="188"/>
      <c r="CW428" s="188"/>
      <c r="CX428" s="188"/>
      <c r="CY428" s="183" t="s">
        <v>2159</v>
      </c>
      <c r="CZ428" s="188"/>
      <c r="DA428" s="188"/>
      <c r="DB428" s="188"/>
      <c r="DC428" s="188"/>
      <c r="DD428" s="188"/>
      <c r="DE428" s="188"/>
      <c r="DF428" s="188"/>
      <c r="DG428" s="188"/>
      <c r="DH428" s="188"/>
      <c r="DI428" s="188"/>
      <c r="DJ428" s="188"/>
      <c r="DK428" s="188"/>
      <c r="DL428" s="180"/>
    </row>
    <row r="429" spans="44:116" ht="15" hidden="1" customHeight="1">
      <c r="AR429" s="177" t="str">
        <f t="shared" si="14"/>
        <v/>
      </c>
      <c r="AS429" s="177" t="str">
        <f t="shared" si="15"/>
        <v/>
      </c>
      <c r="AT429" s="6"/>
      <c r="AU429" s="6"/>
      <c r="AV429" s="177">
        <v>426</v>
      </c>
      <c r="AW429" s="188"/>
      <c r="AX429" s="188"/>
      <c r="AY429" s="188"/>
      <c r="AZ429" s="188"/>
      <c r="BA429" s="188"/>
      <c r="BB429" s="188"/>
      <c r="BC429" s="188"/>
      <c r="BD429" s="188"/>
      <c r="BE429" s="188"/>
      <c r="BF429" s="188"/>
      <c r="BG429" s="188"/>
      <c r="BH429" s="188"/>
      <c r="BI429" s="188"/>
      <c r="BJ429" s="188"/>
      <c r="BK429" s="188"/>
      <c r="BL429" s="188"/>
      <c r="BM429" s="188"/>
      <c r="BN429" s="188"/>
      <c r="BO429" s="188"/>
      <c r="BP429" t="s">
        <v>4537</v>
      </c>
      <c r="BQ429" s="188"/>
      <c r="BR429" s="188"/>
      <c r="BS429" s="188"/>
      <c r="BT429" s="188"/>
      <c r="BU429" s="188"/>
      <c r="BV429" s="188"/>
      <c r="BW429" s="188"/>
      <c r="BX429" s="188"/>
      <c r="BY429" s="188"/>
      <c r="BZ429" s="188"/>
      <c r="CA429" s="188"/>
      <c r="CB429" s="188"/>
      <c r="CC429" s="188"/>
      <c r="CD429" s="188"/>
      <c r="CE429" s="188"/>
      <c r="CF429" s="188"/>
      <c r="CG429" s="188"/>
      <c r="CH429" s="188"/>
      <c r="CI429" s="188"/>
      <c r="CJ429" s="188"/>
      <c r="CK429" s="188"/>
      <c r="CL429" s="188"/>
      <c r="CM429" s="188"/>
      <c r="CN429" s="188"/>
      <c r="CO429" s="188"/>
      <c r="CP429" s="188"/>
      <c r="CQ429" s="188"/>
      <c r="CR429" s="188"/>
      <c r="CS429" s="188"/>
      <c r="CT429" s="188"/>
      <c r="CU429" s="188"/>
      <c r="CV429" s="188"/>
      <c r="CW429" s="188"/>
      <c r="CX429" s="188"/>
      <c r="CY429" s="183" t="s">
        <v>2160</v>
      </c>
      <c r="CZ429" s="188"/>
      <c r="DA429" s="188"/>
      <c r="DB429" s="188"/>
      <c r="DC429" s="188"/>
      <c r="DD429" s="188"/>
      <c r="DE429" s="188"/>
      <c r="DF429" s="188"/>
      <c r="DG429" s="188"/>
      <c r="DH429" s="188"/>
      <c r="DI429" s="188"/>
      <c r="DJ429" s="188"/>
      <c r="DK429" s="188"/>
      <c r="DL429" s="180"/>
    </row>
    <row r="430" spans="44:116" ht="15" hidden="1" customHeight="1">
      <c r="AR430" s="177" t="str">
        <f t="shared" si="14"/>
        <v/>
      </c>
      <c r="AS430" s="177" t="str">
        <f t="shared" si="15"/>
        <v/>
      </c>
      <c r="AT430" s="6"/>
      <c r="AU430" s="6"/>
      <c r="AV430" s="177">
        <v>427</v>
      </c>
      <c r="AW430" s="188"/>
      <c r="AX430" s="188"/>
      <c r="AY430" s="188"/>
      <c r="AZ430" s="188"/>
      <c r="BA430" s="188"/>
      <c r="BB430" s="188"/>
      <c r="BC430" s="188"/>
      <c r="BD430" s="188"/>
      <c r="BE430" s="188"/>
      <c r="BF430" s="188"/>
      <c r="BG430" s="188"/>
      <c r="BH430" s="188"/>
      <c r="BI430" s="188"/>
      <c r="BJ430" s="188"/>
      <c r="BK430" s="188"/>
      <c r="BL430" s="188"/>
      <c r="BM430" s="188"/>
      <c r="BN430" s="188"/>
      <c r="BO430" s="188"/>
      <c r="BP430" t="s">
        <v>4538</v>
      </c>
      <c r="BQ430" s="188"/>
      <c r="BR430" s="188"/>
      <c r="BS430" s="188"/>
      <c r="BT430" s="188"/>
      <c r="BU430" s="188"/>
      <c r="BV430" s="188"/>
      <c r="BW430" s="188"/>
      <c r="BX430" s="188"/>
      <c r="BY430" s="188"/>
      <c r="BZ430" s="188"/>
      <c r="CA430" s="188"/>
      <c r="CB430" s="188"/>
      <c r="CC430" s="188"/>
      <c r="CD430" s="188"/>
      <c r="CE430" s="188"/>
      <c r="CF430" s="188"/>
      <c r="CG430" s="188"/>
      <c r="CH430" s="188"/>
      <c r="CI430" s="188"/>
      <c r="CJ430" s="188"/>
      <c r="CK430" s="188"/>
      <c r="CL430" s="188"/>
      <c r="CM430" s="188"/>
      <c r="CN430" s="188"/>
      <c r="CO430" s="188"/>
      <c r="CP430" s="188"/>
      <c r="CQ430" s="188"/>
      <c r="CR430" s="188"/>
      <c r="CS430" s="188"/>
      <c r="CT430" s="188"/>
      <c r="CU430" s="188"/>
      <c r="CV430" s="188"/>
      <c r="CW430" s="188"/>
      <c r="CX430" s="188"/>
      <c r="CY430" s="183" t="s">
        <v>2161</v>
      </c>
      <c r="CZ430" s="188"/>
      <c r="DA430" s="188"/>
      <c r="DB430" s="188"/>
      <c r="DC430" s="188"/>
      <c r="DD430" s="188"/>
      <c r="DE430" s="188"/>
      <c r="DF430" s="188"/>
      <c r="DG430" s="188"/>
      <c r="DH430" s="188"/>
      <c r="DI430" s="188"/>
      <c r="DJ430" s="188"/>
      <c r="DK430" s="188"/>
      <c r="DL430" s="180"/>
    </row>
    <row r="431" spans="44:116" ht="15" hidden="1" customHeight="1">
      <c r="AR431" s="177" t="str">
        <f t="shared" si="14"/>
        <v/>
      </c>
      <c r="AS431" s="177" t="str">
        <f t="shared" si="15"/>
        <v/>
      </c>
      <c r="AT431" s="6"/>
      <c r="AU431" s="6"/>
      <c r="AV431" s="177">
        <v>428</v>
      </c>
      <c r="AW431" s="188"/>
      <c r="AX431" s="188"/>
      <c r="AY431" s="188"/>
      <c r="AZ431" s="188"/>
      <c r="BA431" s="188"/>
      <c r="BB431" s="188"/>
      <c r="BC431" s="188"/>
      <c r="BD431" s="188"/>
      <c r="BE431" s="188"/>
      <c r="BF431" s="188"/>
      <c r="BG431" s="188"/>
      <c r="BH431" s="188"/>
      <c r="BI431" s="188"/>
      <c r="BJ431" s="188"/>
      <c r="BK431" s="188"/>
      <c r="BL431" s="188"/>
      <c r="BM431" s="188"/>
      <c r="BN431" s="188"/>
      <c r="BO431" s="188"/>
      <c r="BP431" t="s">
        <v>4539</v>
      </c>
      <c r="BQ431" s="188"/>
      <c r="BR431" s="188"/>
      <c r="BS431" s="188"/>
      <c r="BT431" s="188"/>
      <c r="BU431" s="188"/>
      <c r="BV431" s="188"/>
      <c r="BW431" s="188"/>
      <c r="BX431" s="188"/>
      <c r="BY431" s="188"/>
      <c r="BZ431" s="188"/>
      <c r="CA431" s="188"/>
      <c r="CB431" s="188"/>
      <c r="CC431" s="188"/>
      <c r="CD431" s="188"/>
      <c r="CE431" s="188"/>
      <c r="CF431" s="188"/>
      <c r="CG431" s="188"/>
      <c r="CH431" s="188"/>
      <c r="CI431" s="188"/>
      <c r="CJ431" s="188"/>
      <c r="CK431" s="188"/>
      <c r="CL431" s="188"/>
      <c r="CM431" s="188"/>
      <c r="CN431" s="188"/>
      <c r="CO431" s="188"/>
      <c r="CP431" s="188"/>
      <c r="CQ431" s="188"/>
      <c r="CR431" s="188"/>
      <c r="CS431" s="188"/>
      <c r="CT431" s="188"/>
      <c r="CU431" s="188"/>
      <c r="CV431" s="188"/>
      <c r="CW431" s="188"/>
      <c r="CX431" s="188"/>
      <c r="CY431" s="183" t="s">
        <v>2162</v>
      </c>
      <c r="CZ431" s="188"/>
      <c r="DA431" s="188"/>
      <c r="DB431" s="188"/>
      <c r="DC431" s="188"/>
      <c r="DD431" s="188"/>
      <c r="DE431" s="188"/>
      <c r="DF431" s="188"/>
      <c r="DG431" s="188"/>
      <c r="DH431" s="188"/>
      <c r="DI431" s="188"/>
      <c r="DJ431" s="188"/>
      <c r="DK431" s="188"/>
      <c r="DL431" s="180"/>
    </row>
    <row r="432" spans="44:116" ht="15" hidden="1" customHeight="1">
      <c r="AR432" s="177" t="str">
        <f t="shared" si="14"/>
        <v/>
      </c>
      <c r="AS432" s="177" t="str">
        <f t="shared" si="15"/>
        <v/>
      </c>
      <c r="AT432" s="6"/>
      <c r="AU432" s="6"/>
      <c r="AV432" s="177">
        <v>429</v>
      </c>
      <c r="AW432" s="188"/>
      <c r="AX432" s="188"/>
      <c r="AY432" s="188"/>
      <c r="AZ432" s="188"/>
      <c r="BA432" s="188"/>
      <c r="BB432" s="188"/>
      <c r="BC432" s="188"/>
      <c r="BD432" s="188"/>
      <c r="BE432" s="188"/>
      <c r="BF432" s="188"/>
      <c r="BG432" s="188"/>
      <c r="BH432" s="188"/>
      <c r="BI432" s="188"/>
      <c r="BJ432" s="188"/>
      <c r="BK432" s="188"/>
      <c r="BL432" s="188"/>
      <c r="BM432" s="188"/>
      <c r="BN432" s="188"/>
      <c r="BO432" s="188"/>
      <c r="BP432" t="s">
        <v>4540</v>
      </c>
      <c r="BQ432" s="188"/>
      <c r="BR432" s="188"/>
      <c r="BS432" s="188"/>
      <c r="BT432" s="188"/>
      <c r="BU432" s="188"/>
      <c r="BV432" s="188"/>
      <c r="BW432" s="188"/>
      <c r="BX432" s="188"/>
      <c r="BY432" s="188"/>
      <c r="BZ432" s="188"/>
      <c r="CA432" s="188"/>
      <c r="CB432" s="188"/>
      <c r="CC432" s="188"/>
      <c r="CD432" s="188"/>
      <c r="CE432" s="188"/>
      <c r="CF432" s="188"/>
      <c r="CG432" s="188"/>
      <c r="CH432" s="188"/>
      <c r="CI432" s="188"/>
      <c r="CJ432" s="188"/>
      <c r="CK432" s="188"/>
      <c r="CL432" s="188"/>
      <c r="CM432" s="188"/>
      <c r="CN432" s="188"/>
      <c r="CO432" s="188"/>
      <c r="CP432" s="188"/>
      <c r="CQ432" s="188"/>
      <c r="CR432" s="188"/>
      <c r="CS432" s="188"/>
      <c r="CT432" s="188"/>
      <c r="CU432" s="188"/>
      <c r="CV432" s="188"/>
      <c r="CW432" s="188"/>
      <c r="CX432" s="188"/>
      <c r="CY432" s="183" t="s">
        <v>2163</v>
      </c>
      <c r="CZ432" s="188"/>
      <c r="DA432" s="188"/>
      <c r="DB432" s="188"/>
      <c r="DC432" s="188"/>
      <c r="DD432" s="188"/>
      <c r="DE432" s="188"/>
      <c r="DF432" s="188"/>
      <c r="DG432" s="188"/>
      <c r="DH432" s="188"/>
      <c r="DI432" s="188"/>
      <c r="DJ432" s="188"/>
      <c r="DK432" s="188"/>
      <c r="DL432" s="180"/>
    </row>
    <row r="433" spans="44:116" ht="15" hidden="1" customHeight="1">
      <c r="AR433" s="177" t="str">
        <f t="shared" si="14"/>
        <v/>
      </c>
      <c r="AS433" s="177" t="str">
        <f t="shared" si="15"/>
        <v/>
      </c>
      <c r="AT433" s="6"/>
      <c r="AU433" s="6"/>
      <c r="AV433" s="177">
        <v>430</v>
      </c>
      <c r="AW433" s="188"/>
      <c r="AX433" s="188"/>
      <c r="AY433" s="188"/>
      <c r="AZ433" s="188"/>
      <c r="BA433" s="188"/>
      <c r="BB433" s="188"/>
      <c r="BC433" s="188"/>
      <c r="BD433" s="188"/>
      <c r="BE433" s="188"/>
      <c r="BF433" s="188"/>
      <c r="BG433" s="188"/>
      <c r="BH433" s="188"/>
      <c r="BI433" s="188"/>
      <c r="BJ433" s="188"/>
      <c r="BK433" s="188"/>
      <c r="BL433" s="188"/>
      <c r="BM433" s="188"/>
      <c r="BN433" s="188"/>
      <c r="BO433" s="188"/>
      <c r="BP433" t="s">
        <v>4541</v>
      </c>
      <c r="BQ433" s="188"/>
      <c r="BR433" s="188"/>
      <c r="BS433" s="188"/>
      <c r="BT433" s="188"/>
      <c r="BU433" s="188"/>
      <c r="BV433" s="188"/>
      <c r="BW433" s="188"/>
      <c r="BX433" s="188"/>
      <c r="BY433" s="188"/>
      <c r="BZ433" s="188"/>
      <c r="CA433" s="188"/>
      <c r="CB433" s="188"/>
      <c r="CC433" s="188"/>
      <c r="CD433" s="188"/>
      <c r="CE433" s="188"/>
      <c r="CF433" s="188"/>
      <c r="CG433" s="188"/>
      <c r="CH433" s="188"/>
      <c r="CI433" s="188"/>
      <c r="CJ433" s="188"/>
      <c r="CK433" s="188"/>
      <c r="CL433" s="188"/>
      <c r="CM433" s="188"/>
      <c r="CN433" s="188"/>
      <c r="CO433" s="188"/>
      <c r="CP433" s="188"/>
      <c r="CQ433" s="188"/>
      <c r="CR433" s="188"/>
      <c r="CS433" s="188"/>
      <c r="CT433" s="188"/>
      <c r="CU433" s="188"/>
      <c r="CV433" s="188"/>
      <c r="CW433" s="188"/>
      <c r="CX433" s="188"/>
      <c r="CY433" s="183" t="s">
        <v>2164</v>
      </c>
      <c r="CZ433" s="188"/>
      <c r="DA433" s="188"/>
      <c r="DB433" s="188"/>
      <c r="DC433" s="188"/>
      <c r="DD433" s="188"/>
      <c r="DE433" s="188"/>
      <c r="DF433" s="188"/>
      <c r="DG433" s="188"/>
      <c r="DH433" s="188"/>
      <c r="DI433" s="188"/>
      <c r="DJ433" s="188"/>
      <c r="DK433" s="188"/>
      <c r="DL433" s="180"/>
    </row>
    <row r="434" spans="44:116" ht="15" hidden="1" customHeight="1">
      <c r="AR434" s="177" t="str">
        <f t="shared" si="14"/>
        <v/>
      </c>
      <c r="AS434" s="177" t="str">
        <f t="shared" si="15"/>
        <v/>
      </c>
      <c r="AT434" s="6"/>
      <c r="AU434" s="6"/>
      <c r="AV434" s="177">
        <v>431</v>
      </c>
      <c r="AW434" s="188"/>
      <c r="AX434" s="188"/>
      <c r="AY434" s="188"/>
      <c r="AZ434" s="188"/>
      <c r="BA434" s="188"/>
      <c r="BB434" s="188"/>
      <c r="BC434" s="188"/>
      <c r="BD434" s="188"/>
      <c r="BE434" s="188"/>
      <c r="BF434" s="188"/>
      <c r="BG434" s="188"/>
      <c r="BH434" s="188"/>
      <c r="BI434" s="188"/>
      <c r="BJ434" s="188"/>
      <c r="BK434" s="188"/>
      <c r="BL434" s="188"/>
      <c r="BM434" s="188"/>
      <c r="BN434" s="188"/>
      <c r="BO434" s="188"/>
      <c r="BP434" t="s">
        <v>4542</v>
      </c>
      <c r="BQ434" s="188"/>
      <c r="BR434" s="188"/>
      <c r="BS434" s="188"/>
      <c r="BT434" s="188"/>
      <c r="BU434" s="188"/>
      <c r="BV434" s="188"/>
      <c r="BW434" s="188"/>
      <c r="BX434" s="188"/>
      <c r="BY434" s="188"/>
      <c r="BZ434" s="188"/>
      <c r="CA434" s="188"/>
      <c r="CB434" s="188"/>
      <c r="CC434" s="188"/>
      <c r="CD434" s="188"/>
      <c r="CE434" s="188"/>
      <c r="CF434" s="188"/>
      <c r="CG434" s="188"/>
      <c r="CH434" s="188"/>
      <c r="CI434" s="188"/>
      <c r="CJ434" s="188"/>
      <c r="CK434" s="188"/>
      <c r="CL434" s="188"/>
      <c r="CM434" s="188"/>
      <c r="CN434" s="188"/>
      <c r="CO434" s="188"/>
      <c r="CP434" s="188"/>
      <c r="CQ434" s="188"/>
      <c r="CR434" s="188"/>
      <c r="CS434" s="188"/>
      <c r="CT434" s="188"/>
      <c r="CU434" s="188"/>
      <c r="CV434" s="188"/>
      <c r="CW434" s="188"/>
      <c r="CX434" s="188"/>
      <c r="CY434" s="183" t="s">
        <v>2165</v>
      </c>
      <c r="CZ434" s="188"/>
      <c r="DA434" s="188"/>
      <c r="DB434" s="188"/>
      <c r="DC434" s="188"/>
      <c r="DD434" s="188"/>
      <c r="DE434" s="188"/>
      <c r="DF434" s="188"/>
      <c r="DG434" s="188"/>
      <c r="DH434" s="188"/>
      <c r="DI434" s="188"/>
      <c r="DJ434" s="188"/>
      <c r="DK434" s="188"/>
      <c r="DL434" s="180"/>
    </row>
    <row r="435" spans="44:116" ht="15" hidden="1" customHeight="1">
      <c r="AR435" s="177" t="str">
        <f t="shared" si="14"/>
        <v/>
      </c>
      <c r="AS435" s="177" t="str">
        <f t="shared" si="15"/>
        <v/>
      </c>
      <c r="AT435" s="6"/>
      <c r="AU435" s="6"/>
      <c r="AV435" s="177">
        <v>432</v>
      </c>
      <c r="AW435" s="188"/>
      <c r="AX435" s="188"/>
      <c r="AY435" s="188"/>
      <c r="AZ435" s="188"/>
      <c r="BA435" s="188"/>
      <c r="BB435" s="188"/>
      <c r="BC435" s="188"/>
      <c r="BD435" s="188"/>
      <c r="BE435" s="188"/>
      <c r="BF435" s="188"/>
      <c r="BG435" s="188"/>
      <c r="BH435" s="188"/>
      <c r="BI435" s="188"/>
      <c r="BJ435" s="188"/>
      <c r="BK435" s="188"/>
      <c r="BL435" s="188"/>
      <c r="BM435" s="188"/>
      <c r="BN435" s="188"/>
      <c r="BO435" s="188"/>
      <c r="BP435" t="s">
        <v>4543</v>
      </c>
      <c r="BQ435" s="188"/>
      <c r="BR435" s="188"/>
      <c r="BS435" s="188"/>
      <c r="BT435" s="188"/>
      <c r="BU435" s="188"/>
      <c r="BV435" s="188"/>
      <c r="BW435" s="188"/>
      <c r="BX435" s="188"/>
      <c r="BY435" s="188"/>
      <c r="BZ435" s="188"/>
      <c r="CA435" s="188"/>
      <c r="CB435" s="188"/>
      <c r="CC435" s="188"/>
      <c r="CD435" s="188"/>
      <c r="CE435" s="188"/>
      <c r="CF435" s="188"/>
      <c r="CG435" s="188"/>
      <c r="CH435" s="188"/>
      <c r="CI435" s="188"/>
      <c r="CJ435" s="188"/>
      <c r="CK435" s="188"/>
      <c r="CL435" s="188"/>
      <c r="CM435" s="188"/>
      <c r="CN435" s="188"/>
      <c r="CO435" s="188"/>
      <c r="CP435" s="188"/>
      <c r="CQ435" s="188"/>
      <c r="CR435" s="188"/>
      <c r="CS435" s="188"/>
      <c r="CT435" s="188"/>
      <c r="CU435" s="188"/>
      <c r="CV435" s="188"/>
      <c r="CW435" s="188"/>
      <c r="CX435" s="188"/>
      <c r="CY435" s="183" t="s">
        <v>2166</v>
      </c>
      <c r="CZ435" s="188"/>
      <c r="DA435" s="188"/>
      <c r="DB435" s="188"/>
      <c r="DC435" s="188"/>
      <c r="DD435" s="188"/>
      <c r="DE435" s="188"/>
      <c r="DF435" s="188"/>
      <c r="DG435" s="188"/>
      <c r="DH435" s="188"/>
      <c r="DI435" s="188"/>
      <c r="DJ435" s="188"/>
      <c r="DK435" s="188"/>
      <c r="DL435" s="180"/>
    </row>
    <row r="436" spans="44:116" ht="15" hidden="1" customHeight="1">
      <c r="AR436" s="177" t="str">
        <f t="shared" si="14"/>
        <v/>
      </c>
      <c r="AS436" s="177" t="str">
        <f t="shared" si="15"/>
        <v/>
      </c>
      <c r="AT436" s="6"/>
      <c r="AU436" s="6"/>
      <c r="AV436" s="177">
        <v>433</v>
      </c>
      <c r="AW436" s="188"/>
      <c r="AX436" s="188"/>
      <c r="AY436" s="188"/>
      <c r="AZ436" s="188"/>
      <c r="BA436" s="188"/>
      <c r="BB436" s="188"/>
      <c r="BC436" s="188"/>
      <c r="BD436" s="188"/>
      <c r="BE436" s="188"/>
      <c r="BF436" s="188"/>
      <c r="BG436" s="188"/>
      <c r="BH436" s="188"/>
      <c r="BI436" s="188"/>
      <c r="BJ436" s="188"/>
      <c r="BK436" s="188"/>
      <c r="BL436" s="188"/>
      <c r="BM436" s="188"/>
      <c r="BN436" s="188"/>
      <c r="BO436" s="188"/>
      <c r="BP436" t="s">
        <v>4544</v>
      </c>
      <c r="BQ436" s="188"/>
      <c r="BR436" s="188"/>
      <c r="BS436" s="188"/>
      <c r="BT436" s="188"/>
      <c r="BU436" s="188"/>
      <c r="BV436" s="188"/>
      <c r="BW436" s="188"/>
      <c r="BX436" s="188"/>
      <c r="BY436" s="188"/>
      <c r="BZ436" s="188"/>
      <c r="CA436" s="188"/>
      <c r="CB436" s="188"/>
      <c r="CC436" s="188"/>
      <c r="CD436" s="188"/>
      <c r="CE436" s="188"/>
      <c r="CF436" s="188"/>
      <c r="CG436" s="188"/>
      <c r="CH436" s="188"/>
      <c r="CI436" s="188"/>
      <c r="CJ436" s="188"/>
      <c r="CK436" s="188"/>
      <c r="CL436" s="188"/>
      <c r="CM436" s="188"/>
      <c r="CN436" s="188"/>
      <c r="CO436" s="188"/>
      <c r="CP436" s="188"/>
      <c r="CQ436" s="188"/>
      <c r="CR436" s="188"/>
      <c r="CS436" s="188"/>
      <c r="CT436" s="188"/>
      <c r="CU436" s="188"/>
      <c r="CV436" s="188"/>
      <c r="CW436" s="188"/>
      <c r="CX436" s="188"/>
      <c r="CY436" s="183" t="s">
        <v>2167</v>
      </c>
      <c r="CZ436" s="188"/>
      <c r="DA436" s="188"/>
      <c r="DB436" s="188"/>
      <c r="DC436" s="188"/>
      <c r="DD436" s="188"/>
      <c r="DE436" s="188"/>
      <c r="DF436" s="188"/>
      <c r="DG436" s="188"/>
      <c r="DH436" s="188"/>
      <c r="DI436" s="188"/>
      <c r="DJ436" s="188"/>
      <c r="DK436" s="188"/>
      <c r="DL436" s="180"/>
    </row>
    <row r="437" spans="44:116" ht="15" hidden="1" customHeight="1">
      <c r="AR437" s="177" t="str">
        <f t="shared" si="14"/>
        <v/>
      </c>
      <c r="AS437" s="177" t="str">
        <f t="shared" si="15"/>
        <v/>
      </c>
      <c r="AT437" s="6"/>
      <c r="AU437" s="6"/>
      <c r="AV437" s="177">
        <v>434</v>
      </c>
      <c r="AW437" s="188"/>
      <c r="AX437" s="188"/>
      <c r="AY437" s="188"/>
      <c r="AZ437" s="188"/>
      <c r="BA437" s="188"/>
      <c r="BB437" s="188"/>
      <c r="BC437" s="188"/>
      <c r="BD437" s="188"/>
      <c r="BE437" s="188"/>
      <c r="BF437" s="188"/>
      <c r="BG437" s="188"/>
      <c r="BH437" s="188"/>
      <c r="BI437" s="188"/>
      <c r="BJ437" s="188"/>
      <c r="BK437" s="188"/>
      <c r="BL437" s="188"/>
      <c r="BM437" s="188"/>
      <c r="BN437" s="188"/>
      <c r="BO437" s="188"/>
      <c r="BP437" t="s">
        <v>4545</v>
      </c>
      <c r="BQ437" s="188"/>
      <c r="BR437" s="188"/>
      <c r="BS437" s="188"/>
      <c r="BT437" s="188"/>
      <c r="BU437" s="188"/>
      <c r="BV437" s="188"/>
      <c r="BW437" s="188"/>
      <c r="BX437" s="188"/>
      <c r="BY437" s="188"/>
      <c r="BZ437" s="188"/>
      <c r="CA437" s="188"/>
      <c r="CB437" s="188"/>
      <c r="CC437" s="188"/>
      <c r="CD437" s="188"/>
      <c r="CE437" s="188"/>
      <c r="CF437" s="188"/>
      <c r="CG437" s="188"/>
      <c r="CH437" s="188"/>
      <c r="CI437" s="188"/>
      <c r="CJ437" s="188"/>
      <c r="CK437" s="188"/>
      <c r="CL437" s="188"/>
      <c r="CM437" s="188"/>
      <c r="CN437" s="188"/>
      <c r="CO437" s="188"/>
      <c r="CP437" s="188"/>
      <c r="CQ437" s="188"/>
      <c r="CR437" s="188"/>
      <c r="CS437" s="188"/>
      <c r="CT437" s="188"/>
      <c r="CU437" s="188"/>
      <c r="CV437" s="188"/>
      <c r="CW437" s="188"/>
      <c r="CX437" s="188"/>
      <c r="CY437" s="183" t="s">
        <v>2168</v>
      </c>
      <c r="CZ437" s="188"/>
      <c r="DA437" s="188"/>
      <c r="DB437" s="188"/>
      <c r="DC437" s="188"/>
      <c r="DD437" s="188"/>
      <c r="DE437" s="188"/>
      <c r="DF437" s="188"/>
      <c r="DG437" s="188"/>
      <c r="DH437" s="188"/>
      <c r="DI437" s="188"/>
      <c r="DJ437" s="188"/>
      <c r="DK437" s="188"/>
      <c r="DL437" s="180"/>
    </row>
    <row r="438" spans="44:116" ht="15" hidden="1" customHeight="1">
      <c r="AR438" s="177" t="str">
        <f t="shared" si="14"/>
        <v/>
      </c>
      <c r="AS438" s="177" t="str">
        <f t="shared" si="15"/>
        <v/>
      </c>
      <c r="AT438" s="6"/>
      <c r="AU438" s="6"/>
      <c r="AV438" s="177">
        <v>435</v>
      </c>
      <c r="AW438" s="188"/>
      <c r="AX438" s="188"/>
      <c r="AY438" s="188"/>
      <c r="AZ438" s="188"/>
      <c r="BA438" s="188"/>
      <c r="BB438" s="188"/>
      <c r="BC438" s="188"/>
      <c r="BD438" s="188"/>
      <c r="BE438" s="188"/>
      <c r="BF438" s="188"/>
      <c r="BG438" s="188"/>
      <c r="BH438" s="188"/>
      <c r="BI438" s="188"/>
      <c r="BJ438" s="188"/>
      <c r="BK438" s="188"/>
      <c r="BL438" s="188"/>
      <c r="BM438" s="188"/>
      <c r="BN438" s="188"/>
      <c r="BO438" s="188"/>
      <c r="BP438" t="s">
        <v>4546</v>
      </c>
      <c r="BQ438" s="188"/>
      <c r="BR438" s="188"/>
      <c r="BS438" s="188"/>
      <c r="BT438" s="188"/>
      <c r="BU438" s="188"/>
      <c r="BV438" s="188"/>
      <c r="BW438" s="188"/>
      <c r="BX438" s="188"/>
      <c r="BY438" s="188"/>
      <c r="BZ438" s="188"/>
      <c r="CA438" s="188"/>
      <c r="CB438" s="188"/>
      <c r="CC438" s="188"/>
      <c r="CD438" s="188"/>
      <c r="CE438" s="188"/>
      <c r="CF438" s="188"/>
      <c r="CG438" s="188"/>
      <c r="CH438" s="188"/>
      <c r="CI438" s="188"/>
      <c r="CJ438" s="188"/>
      <c r="CK438" s="188"/>
      <c r="CL438" s="188"/>
      <c r="CM438" s="188"/>
      <c r="CN438" s="188"/>
      <c r="CO438" s="188"/>
      <c r="CP438" s="188"/>
      <c r="CQ438" s="188"/>
      <c r="CR438" s="188"/>
      <c r="CS438" s="188"/>
      <c r="CT438" s="188"/>
      <c r="CU438" s="188"/>
      <c r="CV438" s="188"/>
      <c r="CW438" s="188"/>
      <c r="CX438" s="188"/>
      <c r="CY438" s="183" t="s">
        <v>2169</v>
      </c>
      <c r="CZ438" s="188"/>
      <c r="DA438" s="188"/>
      <c r="DB438" s="188"/>
      <c r="DC438" s="188"/>
      <c r="DD438" s="188"/>
      <c r="DE438" s="188"/>
      <c r="DF438" s="188"/>
      <c r="DG438" s="188"/>
      <c r="DH438" s="188"/>
      <c r="DI438" s="188"/>
      <c r="DJ438" s="188"/>
      <c r="DK438" s="188"/>
      <c r="DL438" s="180"/>
    </row>
    <row r="439" spans="44:116" ht="15" hidden="1" customHeight="1">
      <c r="AR439" s="177" t="str">
        <f t="shared" si="14"/>
        <v/>
      </c>
      <c r="AS439" s="177" t="str">
        <f t="shared" si="15"/>
        <v/>
      </c>
      <c r="AT439" s="6"/>
      <c r="AU439" s="6"/>
      <c r="AV439" s="177">
        <v>436</v>
      </c>
      <c r="AW439" s="177"/>
      <c r="AX439" s="177"/>
      <c r="AY439" s="177"/>
      <c r="AZ439" s="177"/>
      <c r="BA439" s="177"/>
      <c r="BB439" s="177"/>
      <c r="BC439" s="177"/>
      <c r="BD439" s="177"/>
      <c r="BE439" s="177"/>
      <c r="BF439" s="177"/>
      <c r="BG439" s="177"/>
      <c r="BH439" s="177"/>
      <c r="BI439" s="177"/>
      <c r="BJ439" s="177"/>
      <c r="BK439" s="177"/>
      <c r="BL439" s="177"/>
      <c r="BM439" s="177"/>
      <c r="BN439" s="177"/>
      <c r="BO439" s="177"/>
      <c r="BP439" t="s">
        <v>4547</v>
      </c>
      <c r="BQ439" s="177"/>
      <c r="BR439" s="177"/>
      <c r="BS439" s="177"/>
      <c r="BT439" s="177"/>
      <c r="BU439" s="177"/>
      <c r="BV439" s="177"/>
      <c r="BW439" s="177"/>
      <c r="BX439" s="177"/>
      <c r="BY439" s="177"/>
      <c r="BZ439" s="177"/>
      <c r="CA439" s="177"/>
      <c r="CB439" s="177"/>
      <c r="CC439" s="177"/>
      <c r="CD439" s="177"/>
      <c r="CE439" s="177"/>
      <c r="CF439" s="177"/>
      <c r="CG439" s="177"/>
      <c r="CH439" s="177"/>
      <c r="CI439" s="177"/>
      <c r="CJ439" s="177"/>
      <c r="CK439" s="177"/>
      <c r="CL439" s="177"/>
      <c r="CM439" s="177"/>
      <c r="CN439" s="177"/>
      <c r="CO439" s="177"/>
      <c r="CP439" s="177"/>
      <c r="CQ439" s="177"/>
      <c r="CR439" s="177"/>
      <c r="CS439" s="177"/>
      <c r="CT439" s="177"/>
      <c r="CU439" s="177"/>
      <c r="CV439" s="177"/>
      <c r="CW439" s="177"/>
      <c r="CX439" s="177"/>
      <c r="CY439" s="183" t="s">
        <v>2170</v>
      </c>
      <c r="CZ439" s="177"/>
      <c r="DA439" s="177"/>
      <c r="DB439" s="177"/>
      <c r="DC439" s="177"/>
      <c r="DD439" s="177"/>
      <c r="DE439" s="177"/>
      <c r="DF439" s="177"/>
      <c r="DG439" s="177"/>
      <c r="DH439" s="177"/>
      <c r="DI439" s="177"/>
      <c r="DJ439" s="177"/>
      <c r="DK439" s="177"/>
      <c r="DL439" s="180"/>
    </row>
    <row r="440" spans="44:116" ht="15" hidden="1" customHeight="1">
      <c r="AR440" s="177" t="str">
        <f t="shared" si="14"/>
        <v/>
      </c>
      <c r="AS440" s="177" t="str">
        <f t="shared" si="15"/>
        <v/>
      </c>
      <c r="AT440" s="6"/>
      <c r="AU440" s="6"/>
      <c r="AV440" s="177">
        <v>437</v>
      </c>
      <c r="AW440" s="188"/>
      <c r="AX440" s="188"/>
      <c r="AY440" s="188"/>
      <c r="AZ440" s="188"/>
      <c r="BA440" s="188"/>
      <c r="BB440" s="188"/>
      <c r="BC440" s="188"/>
      <c r="BD440" s="188"/>
      <c r="BE440" s="188"/>
      <c r="BF440" s="188"/>
      <c r="BG440" s="188"/>
      <c r="BH440" s="188"/>
      <c r="BI440" s="188"/>
      <c r="BJ440" s="188"/>
      <c r="BK440" s="188"/>
      <c r="BL440" s="188"/>
      <c r="BM440" s="188"/>
      <c r="BN440" s="188"/>
      <c r="BO440" s="188"/>
      <c r="BP440" t="s">
        <v>4548</v>
      </c>
      <c r="BQ440" s="188"/>
      <c r="BR440" s="188"/>
      <c r="BS440" s="188"/>
      <c r="BT440" s="188"/>
      <c r="BU440" s="188"/>
      <c r="BV440" s="188"/>
      <c r="BW440" s="188"/>
      <c r="BX440" s="188"/>
      <c r="BY440" s="188"/>
      <c r="BZ440" s="188"/>
      <c r="CA440" s="188"/>
      <c r="CB440" s="188"/>
      <c r="CC440" s="188"/>
      <c r="CD440" s="188"/>
      <c r="CE440" s="188"/>
      <c r="CF440" s="188"/>
      <c r="CG440" s="188"/>
      <c r="CH440" s="188"/>
      <c r="CI440" s="188"/>
      <c r="CJ440" s="188"/>
      <c r="CK440" s="188"/>
      <c r="CL440" s="188"/>
      <c r="CM440" s="188"/>
      <c r="CN440" s="188"/>
      <c r="CO440" s="188"/>
      <c r="CP440" s="188"/>
      <c r="CQ440" s="188"/>
      <c r="CR440" s="188"/>
      <c r="CS440" s="188"/>
      <c r="CT440" s="188"/>
      <c r="CU440" s="188"/>
      <c r="CV440" s="188"/>
      <c r="CW440" s="188"/>
      <c r="CX440" s="188"/>
      <c r="CY440" s="183" t="s">
        <v>2171</v>
      </c>
      <c r="CZ440" s="188"/>
      <c r="DA440" s="188"/>
      <c r="DB440" s="188"/>
      <c r="DC440" s="188"/>
      <c r="DD440" s="188"/>
      <c r="DE440" s="188"/>
      <c r="DF440" s="188"/>
      <c r="DG440" s="188"/>
      <c r="DH440" s="188"/>
      <c r="DI440" s="188"/>
      <c r="DJ440" s="188"/>
      <c r="DK440" s="188"/>
      <c r="DL440" s="180"/>
    </row>
    <row r="441" spans="44:116" ht="15" hidden="1" customHeight="1">
      <c r="AR441" s="177" t="str">
        <f t="shared" si="14"/>
        <v/>
      </c>
      <c r="AS441" s="177" t="str">
        <f t="shared" si="15"/>
        <v/>
      </c>
      <c r="AT441" s="6"/>
      <c r="AU441" s="6"/>
      <c r="AV441" s="177">
        <v>438</v>
      </c>
      <c r="AW441" s="188"/>
      <c r="AX441" s="188"/>
      <c r="AY441" s="188"/>
      <c r="AZ441" s="188"/>
      <c r="BA441" s="188"/>
      <c r="BB441" s="188"/>
      <c r="BC441" s="188"/>
      <c r="BD441" s="188"/>
      <c r="BE441" s="188"/>
      <c r="BF441" s="188"/>
      <c r="BG441" s="188"/>
      <c r="BH441" s="188"/>
      <c r="BI441" s="188"/>
      <c r="BJ441" s="188"/>
      <c r="BK441" s="188"/>
      <c r="BL441" s="188"/>
      <c r="BM441" s="188"/>
      <c r="BN441" s="188"/>
      <c r="BO441" s="188"/>
      <c r="BP441" t="s">
        <v>4549</v>
      </c>
      <c r="BQ441" s="188"/>
      <c r="BR441" s="188"/>
      <c r="BS441" s="188"/>
      <c r="BT441" s="188"/>
      <c r="BU441" s="188"/>
      <c r="BV441" s="188"/>
      <c r="BW441" s="188"/>
      <c r="BX441" s="188"/>
      <c r="BY441" s="188"/>
      <c r="BZ441" s="188"/>
      <c r="CA441" s="188"/>
      <c r="CB441" s="188"/>
      <c r="CC441" s="188"/>
      <c r="CD441" s="188"/>
      <c r="CE441" s="188"/>
      <c r="CF441" s="188"/>
      <c r="CG441" s="188"/>
      <c r="CH441" s="188"/>
      <c r="CI441" s="188"/>
      <c r="CJ441" s="188"/>
      <c r="CK441" s="188"/>
      <c r="CL441" s="188"/>
      <c r="CM441" s="188"/>
      <c r="CN441" s="188"/>
      <c r="CO441" s="188"/>
      <c r="CP441" s="188"/>
      <c r="CQ441" s="188"/>
      <c r="CR441" s="188"/>
      <c r="CS441" s="188"/>
      <c r="CT441" s="188"/>
      <c r="CU441" s="188"/>
      <c r="CV441" s="188"/>
      <c r="CW441" s="188"/>
      <c r="CX441" s="188"/>
      <c r="CY441" s="183" t="s">
        <v>2172</v>
      </c>
      <c r="CZ441" s="188"/>
      <c r="DA441" s="188"/>
      <c r="DB441" s="188"/>
      <c r="DC441" s="188"/>
      <c r="DD441" s="188"/>
      <c r="DE441" s="188"/>
      <c r="DF441" s="188"/>
      <c r="DG441" s="188"/>
      <c r="DH441" s="188"/>
      <c r="DI441" s="188"/>
      <c r="DJ441" s="188"/>
      <c r="DK441" s="188"/>
      <c r="DL441" s="180"/>
    </row>
    <row r="442" spans="44:116" ht="15" hidden="1" customHeight="1">
      <c r="AR442" s="177" t="str">
        <f t="shared" si="14"/>
        <v/>
      </c>
      <c r="AS442" s="177" t="str">
        <f t="shared" si="15"/>
        <v/>
      </c>
      <c r="AT442" s="6"/>
      <c r="AU442" s="6"/>
      <c r="AV442" s="177">
        <v>439</v>
      </c>
      <c r="AW442" s="188"/>
      <c r="AX442" s="188"/>
      <c r="AY442" s="188"/>
      <c r="AZ442" s="188"/>
      <c r="BA442" s="188"/>
      <c r="BB442" s="188"/>
      <c r="BC442" s="188"/>
      <c r="BD442" s="188"/>
      <c r="BE442" s="188"/>
      <c r="BF442" s="188"/>
      <c r="BG442" s="188"/>
      <c r="BH442" s="188"/>
      <c r="BI442" s="188"/>
      <c r="BJ442" s="188"/>
      <c r="BK442" s="188"/>
      <c r="BL442" s="188"/>
      <c r="BM442" s="188"/>
      <c r="BN442" s="188"/>
      <c r="BO442" s="188"/>
      <c r="BP442" t="s">
        <v>4550</v>
      </c>
      <c r="BQ442" s="188"/>
      <c r="BR442" s="188"/>
      <c r="BS442" s="188"/>
      <c r="BT442" s="188"/>
      <c r="BU442" s="188"/>
      <c r="BV442" s="188"/>
      <c r="BW442" s="188"/>
      <c r="BX442" s="188"/>
      <c r="BY442" s="188"/>
      <c r="BZ442" s="188"/>
      <c r="CA442" s="188"/>
      <c r="CB442" s="188"/>
      <c r="CC442" s="188"/>
      <c r="CD442" s="188"/>
      <c r="CE442" s="188"/>
      <c r="CF442" s="188"/>
      <c r="CG442" s="188"/>
      <c r="CH442" s="188"/>
      <c r="CI442" s="188"/>
      <c r="CJ442" s="188"/>
      <c r="CK442" s="188"/>
      <c r="CL442" s="188"/>
      <c r="CM442" s="188"/>
      <c r="CN442" s="188"/>
      <c r="CO442" s="188"/>
      <c r="CP442" s="188"/>
      <c r="CQ442" s="188"/>
      <c r="CR442" s="188"/>
      <c r="CS442" s="188"/>
      <c r="CT442" s="188"/>
      <c r="CU442" s="188"/>
      <c r="CV442" s="188"/>
      <c r="CW442" s="188"/>
      <c r="CX442" s="188"/>
      <c r="CY442" s="183" t="s">
        <v>2173</v>
      </c>
      <c r="CZ442" s="188"/>
      <c r="DA442" s="188"/>
      <c r="DB442" s="188"/>
      <c r="DC442" s="188"/>
      <c r="DD442" s="188"/>
      <c r="DE442" s="188"/>
      <c r="DF442" s="188"/>
      <c r="DG442" s="188"/>
      <c r="DH442" s="188"/>
      <c r="DI442" s="188"/>
      <c r="DJ442" s="188"/>
      <c r="DK442" s="188"/>
      <c r="DL442" s="180"/>
    </row>
    <row r="443" spans="44:116" ht="15" hidden="1" customHeight="1">
      <c r="AR443" s="177" t="str">
        <f t="shared" si="14"/>
        <v/>
      </c>
      <c r="AS443" s="177" t="str">
        <f t="shared" si="15"/>
        <v/>
      </c>
      <c r="AT443" s="6"/>
      <c r="AU443" s="6"/>
      <c r="AV443" s="177">
        <v>440</v>
      </c>
      <c r="AW443" s="188"/>
      <c r="AX443" s="188"/>
      <c r="AY443" s="188"/>
      <c r="AZ443" s="188"/>
      <c r="BA443" s="188"/>
      <c r="BB443" s="188"/>
      <c r="BC443" s="188"/>
      <c r="BD443" s="188"/>
      <c r="BE443" s="188"/>
      <c r="BF443" s="188"/>
      <c r="BG443" s="188"/>
      <c r="BH443" s="188"/>
      <c r="BI443" s="188"/>
      <c r="BJ443" s="188"/>
      <c r="BK443" s="188"/>
      <c r="BL443" s="188"/>
      <c r="BM443" s="188"/>
      <c r="BN443" s="188"/>
      <c r="BO443" s="188"/>
      <c r="BP443" t="s">
        <v>4551</v>
      </c>
      <c r="BQ443" s="188"/>
      <c r="BR443" s="188"/>
      <c r="BS443" s="188"/>
      <c r="BT443" s="188"/>
      <c r="BU443" s="188"/>
      <c r="BV443" s="188"/>
      <c r="BW443" s="188"/>
      <c r="BX443" s="188"/>
      <c r="BY443" s="188"/>
      <c r="BZ443" s="188"/>
      <c r="CA443" s="188"/>
      <c r="CB443" s="188"/>
      <c r="CC443" s="188"/>
      <c r="CD443" s="188"/>
      <c r="CE443" s="188"/>
      <c r="CF443" s="188"/>
      <c r="CG443" s="188"/>
      <c r="CH443" s="188"/>
      <c r="CI443" s="188"/>
      <c r="CJ443" s="188"/>
      <c r="CK443" s="188"/>
      <c r="CL443" s="188"/>
      <c r="CM443" s="188"/>
      <c r="CN443" s="188"/>
      <c r="CO443" s="188"/>
      <c r="CP443" s="188"/>
      <c r="CQ443" s="188"/>
      <c r="CR443" s="188"/>
      <c r="CS443" s="188"/>
      <c r="CT443" s="188"/>
      <c r="CU443" s="188"/>
      <c r="CV443" s="188"/>
      <c r="CW443" s="188"/>
      <c r="CX443" s="188"/>
      <c r="CY443" s="183" t="s">
        <v>2174</v>
      </c>
      <c r="CZ443" s="188"/>
      <c r="DA443" s="188"/>
      <c r="DB443" s="188"/>
      <c r="DC443" s="188"/>
      <c r="DD443" s="188"/>
      <c r="DE443" s="188"/>
      <c r="DF443" s="188"/>
      <c r="DG443" s="188"/>
      <c r="DH443" s="188"/>
      <c r="DI443" s="188"/>
      <c r="DJ443" s="188"/>
      <c r="DK443" s="188"/>
      <c r="DL443" s="180"/>
    </row>
    <row r="444" spans="44:116" ht="15" hidden="1" customHeight="1">
      <c r="AR444" s="177" t="str">
        <f t="shared" si="14"/>
        <v/>
      </c>
      <c r="AS444" s="177" t="str">
        <f t="shared" si="15"/>
        <v/>
      </c>
      <c r="AT444" s="6"/>
      <c r="AU444" s="6"/>
      <c r="AV444" s="177">
        <v>441</v>
      </c>
      <c r="AW444" s="188"/>
      <c r="AX444" s="188"/>
      <c r="AY444" s="188"/>
      <c r="AZ444" s="188"/>
      <c r="BA444" s="188"/>
      <c r="BB444" s="188"/>
      <c r="BC444" s="188"/>
      <c r="BD444" s="188"/>
      <c r="BE444" s="188"/>
      <c r="BF444" s="188"/>
      <c r="BG444" s="188"/>
      <c r="BH444" s="188"/>
      <c r="BI444" s="188"/>
      <c r="BJ444" s="188"/>
      <c r="BK444" s="188"/>
      <c r="BL444" s="188"/>
      <c r="BM444" s="188"/>
      <c r="BN444" s="188"/>
      <c r="BO444" s="188"/>
      <c r="BP444" t="s">
        <v>4552</v>
      </c>
      <c r="BQ444" s="188"/>
      <c r="BR444" s="188"/>
      <c r="BS444" s="188"/>
      <c r="BT444" s="188"/>
      <c r="BU444" s="188"/>
      <c r="BV444" s="188"/>
      <c r="BW444" s="188"/>
      <c r="BX444" s="188"/>
      <c r="BY444" s="188"/>
      <c r="BZ444" s="188"/>
      <c r="CA444" s="188"/>
      <c r="CB444" s="188"/>
      <c r="CC444" s="188"/>
      <c r="CD444" s="188"/>
      <c r="CE444" s="188"/>
      <c r="CF444" s="188"/>
      <c r="CG444" s="188"/>
      <c r="CH444" s="188"/>
      <c r="CI444" s="188"/>
      <c r="CJ444" s="188"/>
      <c r="CK444" s="188"/>
      <c r="CL444" s="188"/>
      <c r="CM444" s="188"/>
      <c r="CN444" s="188"/>
      <c r="CO444" s="188"/>
      <c r="CP444" s="188"/>
      <c r="CQ444" s="188"/>
      <c r="CR444" s="188"/>
      <c r="CS444" s="188"/>
      <c r="CT444" s="188"/>
      <c r="CU444" s="188"/>
      <c r="CV444" s="188"/>
      <c r="CW444" s="188"/>
      <c r="CX444" s="188"/>
      <c r="CY444" s="183" t="s">
        <v>2175</v>
      </c>
      <c r="CZ444" s="188"/>
      <c r="DA444" s="188"/>
      <c r="DB444" s="188"/>
      <c r="DC444" s="188"/>
      <c r="DD444" s="188"/>
      <c r="DE444" s="188"/>
      <c r="DF444" s="188"/>
      <c r="DG444" s="188"/>
      <c r="DH444" s="188"/>
      <c r="DI444" s="188"/>
      <c r="DJ444" s="188"/>
      <c r="DK444" s="188"/>
      <c r="DL444" s="180"/>
    </row>
    <row r="445" spans="44:116" ht="15" hidden="1" customHeight="1">
      <c r="AR445" s="177" t="str">
        <f t="shared" si="14"/>
        <v/>
      </c>
      <c r="AS445" s="177" t="str">
        <f t="shared" si="15"/>
        <v/>
      </c>
      <c r="AT445" s="6"/>
      <c r="AU445" s="6"/>
      <c r="AV445" s="177">
        <v>442</v>
      </c>
      <c r="AW445" s="191"/>
      <c r="AX445" s="191"/>
      <c r="AY445" s="191"/>
      <c r="AZ445" s="191"/>
      <c r="BA445" s="191"/>
      <c r="BB445" s="191"/>
      <c r="BC445" s="191"/>
      <c r="BD445" s="191"/>
      <c r="BE445" s="191"/>
      <c r="BF445" s="191"/>
      <c r="BG445" s="191"/>
      <c r="BH445" s="191"/>
      <c r="BI445" s="191"/>
      <c r="BJ445" s="191"/>
      <c r="BK445" s="191"/>
      <c r="BL445" s="191"/>
      <c r="BM445" s="191"/>
      <c r="BN445" s="191"/>
      <c r="BO445" s="191"/>
      <c r="BP445" t="s">
        <v>4553</v>
      </c>
      <c r="BQ445" s="191"/>
      <c r="BR445" s="191"/>
      <c r="BS445" s="191"/>
      <c r="BT445" s="191"/>
      <c r="BU445" s="191"/>
      <c r="BV445" s="191"/>
      <c r="BW445" s="191"/>
      <c r="BX445" s="191"/>
      <c r="BY445" s="191"/>
      <c r="BZ445" s="191"/>
      <c r="CA445" s="191"/>
      <c r="CB445" s="191"/>
      <c r="CC445" s="191"/>
      <c r="CD445" s="191"/>
      <c r="CE445" s="191"/>
      <c r="CF445" s="191"/>
      <c r="CG445" s="191"/>
      <c r="CH445" s="191"/>
      <c r="CI445" s="191"/>
      <c r="CJ445" s="191"/>
      <c r="CK445" s="191"/>
      <c r="CL445" s="191"/>
      <c r="CM445" s="191"/>
      <c r="CN445" s="191"/>
      <c r="CO445" s="191"/>
      <c r="CP445" s="191"/>
      <c r="CQ445" s="191"/>
      <c r="CR445" s="191"/>
      <c r="CS445" s="191"/>
      <c r="CT445" s="191"/>
      <c r="CU445" s="191"/>
      <c r="CV445" s="191"/>
      <c r="CW445" s="191"/>
      <c r="CX445" s="191"/>
      <c r="CY445" s="183" t="s">
        <v>2176</v>
      </c>
      <c r="CZ445" s="191"/>
      <c r="DA445" s="191"/>
      <c r="DB445" s="191"/>
      <c r="DC445" s="191"/>
      <c r="DD445" s="191"/>
      <c r="DE445" s="191"/>
      <c r="DF445" s="191"/>
      <c r="DG445" s="191"/>
      <c r="DH445" s="191"/>
      <c r="DI445" s="191"/>
      <c r="DJ445" s="191"/>
      <c r="DK445" s="191"/>
      <c r="DL445" s="180"/>
    </row>
    <row r="446" spans="44:116" ht="15" hidden="1" customHeight="1">
      <c r="AR446" s="177" t="str">
        <f t="shared" si="14"/>
        <v/>
      </c>
      <c r="AS446" s="177" t="str">
        <f t="shared" si="15"/>
        <v/>
      </c>
      <c r="AT446" s="6"/>
      <c r="AU446" s="6"/>
      <c r="AV446" s="177">
        <v>443</v>
      </c>
      <c r="AW446" s="188"/>
      <c r="AX446" s="188"/>
      <c r="AY446" s="188"/>
      <c r="AZ446" s="188"/>
      <c r="BA446" s="188"/>
      <c r="BB446" s="188"/>
      <c r="BC446" s="188"/>
      <c r="BD446" s="188"/>
      <c r="BE446" s="188"/>
      <c r="BF446" s="188"/>
      <c r="BG446" s="188"/>
      <c r="BH446" s="188"/>
      <c r="BI446" s="188"/>
      <c r="BJ446" s="188"/>
      <c r="BK446" s="188"/>
      <c r="BL446" s="188"/>
      <c r="BM446" s="188"/>
      <c r="BN446" s="188"/>
      <c r="BO446" s="188"/>
      <c r="BP446" t="s">
        <v>4554</v>
      </c>
      <c r="BQ446" s="188"/>
      <c r="BR446" s="188"/>
      <c r="BS446" s="188"/>
      <c r="BT446" s="188"/>
      <c r="BU446" s="188"/>
      <c r="BV446" s="188"/>
      <c r="BW446" s="188"/>
      <c r="BX446" s="188"/>
      <c r="BY446" s="188"/>
      <c r="BZ446" s="188"/>
      <c r="CA446" s="188"/>
      <c r="CB446" s="188"/>
      <c r="CC446" s="188"/>
      <c r="CD446" s="188"/>
      <c r="CE446" s="188"/>
      <c r="CF446" s="188"/>
      <c r="CG446" s="188"/>
      <c r="CH446" s="188"/>
      <c r="CI446" s="188"/>
      <c r="CJ446" s="188"/>
      <c r="CK446" s="188"/>
      <c r="CL446" s="188"/>
      <c r="CM446" s="188"/>
      <c r="CN446" s="188"/>
      <c r="CO446" s="188"/>
      <c r="CP446" s="188"/>
      <c r="CQ446" s="188"/>
      <c r="CR446" s="188"/>
      <c r="CS446" s="188"/>
      <c r="CT446" s="188"/>
      <c r="CU446" s="188"/>
      <c r="CV446" s="188"/>
      <c r="CW446" s="188"/>
      <c r="CX446" s="188"/>
      <c r="CY446" s="183" t="s">
        <v>2177</v>
      </c>
      <c r="CZ446" s="188"/>
      <c r="DA446" s="188"/>
      <c r="DB446" s="188"/>
      <c r="DC446" s="188"/>
      <c r="DD446" s="188"/>
      <c r="DE446" s="188"/>
      <c r="DF446" s="188"/>
      <c r="DG446" s="188"/>
      <c r="DH446" s="188"/>
      <c r="DI446" s="188"/>
      <c r="DJ446" s="188"/>
      <c r="DK446" s="188"/>
      <c r="DL446" s="180"/>
    </row>
    <row r="447" spans="44:116" ht="15" hidden="1" customHeight="1">
      <c r="AR447" s="177" t="str">
        <f t="shared" si="14"/>
        <v/>
      </c>
      <c r="AS447" s="177" t="str">
        <f t="shared" si="15"/>
        <v/>
      </c>
      <c r="AT447" s="6"/>
      <c r="AU447" s="6"/>
      <c r="AV447" s="177">
        <v>444</v>
      </c>
      <c r="AW447" s="188"/>
      <c r="AX447" s="188"/>
      <c r="AY447" s="188"/>
      <c r="AZ447" s="188"/>
      <c r="BA447" s="188"/>
      <c r="BB447" s="188"/>
      <c r="BC447" s="188"/>
      <c r="BD447" s="188"/>
      <c r="BE447" s="188"/>
      <c r="BF447" s="188"/>
      <c r="BG447" s="188"/>
      <c r="BH447" s="188"/>
      <c r="BI447" s="188"/>
      <c r="BJ447" s="188"/>
      <c r="BK447" s="188"/>
      <c r="BL447" s="188"/>
      <c r="BM447" s="188"/>
      <c r="BN447" s="188"/>
      <c r="BO447" s="188"/>
      <c r="BP447" t="s">
        <v>4555</v>
      </c>
      <c r="BQ447" s="188"/>
      <c r="BR447" s="188"/>
      <c r="BS447" s="188"/>
      <c r="BT447" s="188"/>
      <c r="BU447" s="188"/>
      <c r="BV447" s="188"/>
      <c r="BW447" s="188"/>
      <c r="BX447" s="188"/>
      <c r="BY447" s="188"/>
      <c r="BZ447" s="188"/>
      <c r="CA447" s="188"/>
      <c r="CB447" s="188"/>
      <c r="CC447" s="188"/>
      <c r="CD447" s="188"/>
      <c r="CE447" s="188"/>
      <c r="CF447" s="188"/>
      <c r="CG447" s="188"/>
      <c r="CH447" s="188"/>
      <c r="CI447" s="188"/>
      <c r="CJ447" s="188"/>
      <c r="CK447" s="188"/>
      <c r="CL447" s="188"/>
      <c r="CM447" s="188"/>
      <c r="CN447" s="188"/>
      <c r="CO447" s="188"/>
      <c r="CP447" s="188"/>
      <c r="CQ447" s="188"/>
      <c r="CR447" s="188"/>
      <c r="CS447" s="188"/>
      <c r="CT447" s="188"/>
      <c r="CU447" s="188"/>
      <c r="CV447" s="188"/>
      <c r="CW447" s="188"/>
      <c r="CX447" s="188"/>
      <c r="CY447" s="183" t="s">
        <v>2178</v>
      </c>
      <c r="CZ447" s="188"/>
      <c r="DA447" s="188"/>
      <c r="DB447" s="188"/>
      <c r="DC447" s="188"/>
      <c r="DD447" s="188"/>
      <c r="DE447" s="188"/>
      <c r="DF447" s="188"/>
      <c r="DG447" s="188"/>
      <c r="DH447" s="188"/>
      <c r="DI447" s="188"/>
      <c r="DJ447" s="188"/>
      <c r="DK447" s="188"/>
      <c r="DL447" s="180"/>
    </row>
    <row r="448" spans="44:116" ht="15" hidden="1" customHeight="1">
      <c r="AR448" s="177" t="str">
        <f t="shared" si="14"/>
        <v/>
      </c>
      <c r="AS448" s="177" t="str">
        <f t="shared" si="15"/>
        <v/>
      </c>
      <c r="AT448" s="6"/>
      <c r="AU448" s="6"/>
      <c r="AV448" s="177">
        <v>445</v>
      </c>
      <c r="AW448" s="188"/>
      <c r="AX448" s="188"/>
      <c r="AY448" s="188"/>
      <c r="AZ448" s="188"/>
      <c r="BA448" s="188"/>
      <c r="BB448" s="188"/>
      <c r="BC448" s="188"/>
      <c r="BD448" s="188"/>
      <c r="BE448" s="188"/>
      <c r="BF448" s="188"/>
      <c r="BG448" s="188"/>
      <c r="BH448" s="188"/>
      <c r="BI448" s="188"/>
      <c r="BJ448" s="188"/>
      <c r="BK448" s="188"/>
      <c r="BL448" s="188"/>
      <c r="BM448" s="188"/>
      <c r="BN448" s="188"/>
      <c r="BO448" s="188"/>
      <c r="BP448" t="s">
        <v>4556</v>
      </c>
      <c r="BQ448" s="188"/>
      <c r="BR448" s="188"/>
      <c r="BS448" s="188"/>
      <c r="BT448" s="188"/>
      <c r="BU448" s="188"/>
      <c r="BV448" s="188"/>
      <c r="BW448" s="188"/>
      <c r="BX448" s="188"/>
      <c r="BY448" s="188"/>
      <c r="BZ448" s="188"/>
      <c r="CA448" s="188"/>
      <c r="CB448" s="188"/>
      <c r="CC448" s="188"/>
      <c r="CD448" s="188"/>
      <c r="CE448" s="188"/>
      <c r="CF448" s="188"/>
      <c r="CG448" s="188"/>
      <c r="CH448" s="188"/>
      <c r="CI448" s="188"/>
      <c r="CJ448" s="188"/>
      <c r="CK448" s="188"/>
      <c r="CL448" s="188"/>
      <c r="CM448" s="188"/>
      <c r="CN448" s="188"/>
      <c r="CO448" s="188"/>
      <c r="CP448" s="188"/>
      <c r="CQ448" s="188"/>
      <c r="CR448" s="188"/>
      <c r="CS448" s="188"/>
      <c r="CT448" s="188"/>
      <c r="CU448" s="188"/>
      <c r="CV448" s="188"/>
      <c r="CW448" s="188"/>
      <c r="CX448" s="188"/>
      <c r="CY448" s="183" t="s">
        <v>2179</v>
      </c>
      <c r="CZ448" s="188"/>
      <c r="DA448" s="188"/>
      <c r="DB448" s="188"/>
      <c r="DC448" s="188"/>
      <c r="DD448" s="188"/>
      <c r="DE448" s="188"/>
      <c r="DF448" s="188"/>
      <c r="DG448" s="188"/>
      <c r="DH448" s="188"/>
      <c r="DI448" s="188"/>
      <c r="DJ448" s="188"/>
      <c r="DK448" s="188"/>
      <c r="DL448" s="180"/>
    </row>
    <row r="449" spans="44:116" ht="15" hidden="1" customHeight="1">
      <c r="AR449" s="177" t="str">
        <f t="shared" si="14"/>
        <v/>
      </c>
      <c r="AS449" s="177" t="str">
        <f t="shared" si="15"/>
        <v/>
      </c>
      <c r="AT449" s="6"/>
      <c r="AU449" s="6"/>
      <c r="AV449" s="177">
        <v>446</v>
      </c>
      <c r="AW449" s="188"/>
      <c r="AX449" s="188"/>
      <c r="AY449" s="188"/>
      <c r="AZ449" s="188"/>
      <c r="BA449" s="188"/>
      <c r="BB449" s="188"/>
      <c r="BC449" s="188"/>
      <c r="BD449" s="188"/>
      <c r="BE449" s="188"/>
      <c r="BF449" s="188"/>
      <c r="BG449" s="188"/>
      <c r="BH449" s="188"/>
      <c r="BI449" s="188"/>
      <c r="BJ449" s="188"/>
      <c r="BK449" s="188"/>
      <c r="BL449" s="188"/>
      <c r="BM449" s="188"/>
      <c r="BN449" s="188"/>
      <c r="BO449" s="188"/>
      <c r="BP449" t="s">
        <v>4557</v>
      </c>
      <c r="BQ449" s="188"/>
      <c r="BR449" s="188"/>
      <c r="BS449" s="188"/>
      <c r="BT449" s="188"/>
      <c r="BU449" s="188"/>
      <c r="BV449" s="188"/>
      <c r="BW449" s="188"/>
      <c r="BX449" s="188"/>
      <c r="BY449" s="188"/>
      <c r="BZ449" s="188"/>
      <c r="CA449" s="188"/>
      <c r="CB449" s="188"/>
      <c r="CC449" s="188"/>
      <c r="CD449" s="188"/>
      <c r="CE449" s="188"/>
      <c r="CF449" s="188"/>
      <c r="CG449" s="188"/>
      <c r="CH449" s="188"/>
      <c r="CI449" s="188"/>
      <c r="CJ449" s="188"/>
      <c r="CK449" s="188"/>
      <c r="CL449" s="188"/>
      <c r="CM449" s="188"/>
      <c r="CN449" s="188"/>
      <c r="CO449" s="188"/>
      <c r="CP449" s="188"/>
      <c r="CQ449" s="188"/>
      <c r="CR449" s="188"/>
      <c r="CS449" s="188"/>
      <c r="CT449" s="188"/>
      <c r="CU449" s="188"/>
      <c r="CV449" s="188"/>
      <c r="CW449" s="188"/>
      <c r="CX449" s="188"/>
      <c r="CY449" s="183" t="s">
        <v>2180</v>
      </c>
      <c r="CZ449" s="188"/>
      <c r="DA449" s="188"/>
      <c r="DB449" s="188"/>
      <c r="DC449" s="188"/>
      <c r="DD449" s="188"/>
      <c r="DE449" s="188"/>
      <c r="DF449" s="188"/>
      <c r="DG449" s="188"/>
      <c r="DH449" s="188"/>
      <c r="DI449" s="188"/>
      <c r="DJ449" s="188"/>
      <c r="DK449" s="188"/>
      <c r="DL449" s="180"/>
    </row>
    <row r="450" spans="44:116" ht="15" hidden="1" customHeight="1">
      <c r="AR450" s="177" t="str">
        <f t="shared" si="14"/>
        <v/>
      </c>
      <c r="AS450" s="177" t="str">
        <f t="shared" si="15"/>
        <v/>
      </c>
      <c r="AT450" s="6"/>
      <c r="AU450" s="6"/>
      <c r="AV450" s="177">
        <v>447</v>
      </c>
      <c r="AW450" s="188"/>
      <c r="AX450" s="188"/>
      <c r="AY450" s="188"/>
      <c r="AZ450" s="188"/>
      <c r="BA450" s="188"/>
      <c r="BB450" s="188"/>
      <c r="BC450" s="188"/>
      <c r="BD450" s="188"/>
      <c r="BE450" s="188"/>
      <c r="BF450" s="188"/>
      <c r="BG450" s="188"/>
      <c r="BH450" s="188"/>
      <c r="BI450" s="188"/>
      <c r="BJ450" s="188"/>
      <c r="BK450" s="188"/>
      <c r="BL450" s="188"/>
      <c r="BM450" s="188"/>
      <c r="BN450" s="188"/>
      <c r="BO450" s="188"/>
      <c r="BP450" t="s">
        <v>4558</v>
      </c>
      <c r="BQ450" s="188"/>
      <c r="BR450" s="188"/>
      <c r="BS450" s="188"/>
      <c r="BT450" s="188"/>
      <c r="BU450" s="188"/>
      <c r="BV450" s="188"/>
      <c r="BW450" s="188"/>
      <c r="BX450" s="188"/>
      <c r="BY450" s="188"/>
      <c r="BZ450" s="188"/>
      <c r="CA450" s="188"/>
      <c r="CB450" s="188"/>
      <c r="CC450" s="188"/>
      <c r="CD450" s="188"/>
      <c r="CE450" s="188"/>
      <c r="CF450" s="188"/>
      <c r="CG450" s="188"/>
      <c r="CH450" s="188"/>
      <c r="CI450" s="188"/>
      <c r="CJ450" s="188"/>
      <c r="CK450" s="188"/>
      <c r="CL450" s="188"/>
      <c r="CM450" s="188"/>
      <c r="CN450" s="188"/>
      <c r="CO450" s="188"/>
      <c r="CP450" s="188"/>
      <c r="CQ450" s="188"/>
      <c r="CR450" s="188"/>
      <c r="CS450" s="188"/>
      <c r="CT450" s="188"/>
      <c r="CU450" s="188"/>
      <c r="CV450" s="188"/>
      <c r="CW450" s="188"/>
      <c r="CX450" s="188"/>
      <c r="CY450" s="183" t="s">
        <v>2181</v>
      </c>
      <c r="CZ450" s="188"/>
      <c r="DA450" s="188"/>
      <c r="DB450" s="188"/>
      <c r="DC450" s="188"/>
      <c r="DD450" s="188"/>
      <c r="DE450" s="188"/>
      <c r="DF450" s="188"/>
      <c r="DG450" s="188"/>
      <c r="DH450" s="188"/>
      <c r="DI450" s="188"/>
      <c r="DJ450" s="188"/>
      <c r="DK450" s="188"/>
      <c r="DL450" s="180"/>
    </row>
    <row r="451" spans="44:116" ht="15" hidden="1" customHeight="1">
      <c r="AR451" s="177" t="str">
        <f t="shared" si="14"/>
        <v/>
      </c>
      <c r="AS451" s="177" t="str">
        <f t="shared" si="15"/>
        <v/>
      </c>
      <c r="AT451" s="6"/>
      <c r="AU451" s="6"/>
      <c r="AV451" s="177">
        <v>448</v>
      </c>
      <c r="AW451" s="188"/>
      <c r="AX451" s="188"/>
      <c r="AY451" s="188"/>
      <c r="AZ451" s="188"/>
      <c r="BA451" s="188"/>
      <c r="BB451" s="188"/>
      <c r="BC451" s="188"/>
      <c r="BD451" s="188"/>
      <c r="BE451" s="188"/>
      <c r="BF451" s="188"/>
      <c r="BG451" s="188"/>
      <c r="BH451" s="188"/>
      <c r="BI451" s="188"/>
      <c r="BJ451" s="188"/>
      <c r="BK451" s="188"/>
      <c r="BL451" s="188"/>
      <c r="BM451" s="188"/>
      <c r="BN451" s="188"/>
      <c r="BO451" s="188"/>
      <c r="BP451" t="s">
        <v>4559</v>
      </c>
      <c r="BQ451" s="188"/>
      <c r="BR451" s="188"/>
      <c r="BS451" s="188"/>
      <c r="BT451" s="188"/>
      <c r="BU451" s="188"/>
      <c r="BV451" s="188"/>
      <c r="BW451" s="188"/>
      <c r="BX451" s="188"/>
      <c r="BY451" s="188"/>
      <c r="BZ451" s="188"/>
      <c r="CA451" s="188"/>
      <c r="CB451" s="188"/>
      <c r="CC451" s="188"/>
      <c r="CD451" s="188"/>
      <c r="CE451" s="188"/>
      <c r="CF451" s="188"/>
      <c r="CG451" s="188"/>
      <c r="CH451" s="188"/>
      <c r="CI451" s="188"/>
      <c r="CJ451" s="188"/>
      <c r="CK451" s="188"/>
      <c r="CL451" s="188"/>
      <c r="CM451" s="188"/>
      <c r="CN451" s="188"/>
      <c r="CO451" s="188"/>
      <c r="CP451" s="188"/>
      <c r="CQ451" s="188"/>
      <c r="CR451" s="188"/>
      <c r="CS451" s="188"/>
      <c r="CT451" s="188"/>
      <c r="CU451" s="188"/>
      <c r="CV451" s="188"/>
      <c r="CW451" s="188"/>
      <c r="CX451" s="188"/>
      <c r="CY451" s="183" t="s">
        <v>2182</v>
      </c>
      <c r="CZ451" s="188"/>
      <c r="DA451" s="188"/>
      <c r="DB451" s="188"/>
      <c r="DC451" s="188"/>
      <c r="DD451" s="188"/>
      <c r="DE451" s="188"/>
      <c r="DF451" s="188"/>
      <c r="DG451" s="188"/>
      <c r="DH451" s="188"/>
      <c r="DI451" s="188"/>
      <c r="DJ451" s="188"/>
      <c r="DK451" s="188"/>
      <c r="DL451" s="180"/>
    </row>
    <row r="452" spans="44:116" ht="15" hidden="1" customHeight="1">
      <c r="AR452" s="177" t="str">
        <f t="shared" ref="AR452:AR515" si="16">IFERROR(IF(HLOOKUP($N$10,$CF$2:$DK$580,$AV455,FALSE)="","",HLOOKUP($N$10,$CF$2:$DK$580,$AV455,FALSE)),"")</f>
        <v/>
      </c>
      <c r="AS452" s="177" t="str">
        <f t="shared" ref="AS452:AS515" si="17">IFERROR(IF(AR452="","",HLOOKUP($N$10,$AW$2:$CB$574,AV455,FALSE)),"")</f>
        <v/>
      </c>
      <c r="AT452" s="6"/>
      <c r="AU452" s="6"/>
      <c r="AV452" s="177">
        <v>449</v>
      </c>
      <c r="AW452" s="188"/>
      <c r="AX452" s="188"/>
      <c r="AY452" s="188"/>
      <c r="AZ452" s="188"/>
      <c r="BA452" s="188"/>
      <c r="BB452" s="188"/>
      <c r="BC452" s="188"/>
      <c r="BD452" s="188"/>
      <c r="BE452" s="188"/>
      <c r="BF452" s="188"/>
      <c r="BG452" s="188"/>
      <c r="BH452" s="188"/>
      <c r="BI452" s="188"/>
      <c r="BJ452" s="188"/>
      <c r="BK452" s="188"/>
      <c r="BL452" s="188"/>
      <c r="BM452" s="188"/>
      <c r="BN452" s="188"/>
      <c r="BO452" s="188"/>
      <c r="BP452" t="s">
        <v>4560</v>
      </c>
      <c r="BQ452" s="188"/>
      <c r="BR452" s="188"/>
      <c r="BS452" s="188"/>
      <c r="BT452" s="188"/>
      <c r="BU452" s="188"/>
      <c r="BV452" s="188"/>
      <c r="BW452" s="188"/>
      <c r="BX452" s="188"/>
      <c r="BY452" s="188"/>
      <c r="BZ452" s="188"/>
      <c r="CA452" s="188"/>
      <c r="CB452" s="188"/>
      <c r="CC452" s="188"/>
      <c r="CD452" s="188"/>
      <c r="CE452" s="188"/>
      <c r="CF452" s="188"/>
      <c r="CG452" s="188"/>
      <c r="CH452" s="188"/>
      <c r="CI452" s="188"/>
      <c r="CJ452" s="188"/>
      <c r="CK452" s="188"/>
      <c r="CL452" s="188"/>
      <c r="CM452" s="188"/>
      <c r="CN452" s="188"/>
      <c r="CO452" s="188"/>
      <c r="CP452" s="188"/>
      <c r="CQ452" s="188"/>
      <c r="CR452" s="188"/>
      <c r="CS452" s="188"/>
      <c r="CT452" s="188"/>
      <c r="CU452" s="188"/>
      <c r="CV452" s="188"/>
      <c r="CW452" s="188"/>
      <c r="CX452" s="188"/>
      <c r="CY452" s="183" t="s">
        <v>2183</v>
      </c>
      <c r="CZ452" s="188"/>
      <c r="DA452" s="188"/>
      <c r="DB452" s="188"/>
      <c r="DC452" s="188"/>
      <c r="DD452" s="188"/>
      <c r="DE452" s="188"/>
      <c r="DF452" s="188"/>
      <c r="DG452" s="188"/>
      <c r="DH452" s="188"/>
      <c r="DI452" s="188"/>
      <c r="DJ452" s="188"/>
      <c r="DK452" s="188"/>
      <c r="DL452" s="180"/>
    </row>
    <row r="453" spans="44:116" ht="15" hidden="1" customHeight="1">
      <c r="AR453" s="177" t="str">
        <f t="shared" si="16"/>
        <v/>
      </c>
      <c r="AS453" s="177" t="str">
        <f t="shared" si="17"/>
        <v/>
      </c>
      <c r="AT453" s="6"/>
      <c r="AU453" s="6"/>
      <c r="AV453" s="177">
        <v>450</v>
      </c>
      <c r="AW453" s="188"/>
      <c r="AX453" s="188"/>
      <c r="AY453" s="188"/>
      <c r="AZ453" s="188"/>
      <c r="BA453" s="188"/>
      <c r="BB453" s="188"/>
      <c r="BC453" s="188"/>
      <c r="BD453" s="188"/>
      <c r="BE453" s="188"/>
      <c r="BF453" s="188"/>
      <c r="BG453" s="188"/>
      <c r="BH453" s="188"/>
      <c r="BI453" s="188"/>
      <c r="BJ453" s="188"/>
      <c r="BK453" s="188"/>
      <c r="BL453" s="188"/>
      <c r="BM453" s="188"/>
      <c r="BN453" s="188"/>
      <c r="BO453" s="188"/>
      <c r="BP453" t="s">
        <v>4561</v>
      </c>
      <c r="BQ453" s="188"/>
      <c r="BR453" s="188"/>
      <c r="BS453" s="188"/>
      <c r="BT453" s="188"/>
      <c r="BU453" s="188"/>
      <c r="BV453" s="188"/>
      <c r="BW453" s="188"/>
      <c r="BX453" s="188"/>
      <c r="BY453" s="188"/>
      <c r="BZ453" s="188"/>
      <c r="CA453" s="188"/>
      <c r="CB453" s="188"/>
      <c r="CC453" s="188"/>
      <c r="CD453" s="188"/>
      <c r="CE453" s="188"/>
      <c r="CF453" s="188"/>
      <c r="CG453" s="188"/>
      <c r="CH453" s="188"/>
      <c r="CI453" s="188"/>
      <c r="CJ453" s="188"/>
      <c r="CK453" s="188"/>
      <c r="CL453" s="188"/>
      <c r="CM453" s="188"/>
      <c r="CN453" s="188"/>
      <c r="CO453" s="188"/>
      <c r="CP453" s="188"/>
      <c r="CQ453" s="188"/>
      <c r="CR453" s="188"/>
      <c r="CS453" s="188"/>
      <c r="CT453" s="188"/>
      <c r="CU453" s="188"/>
      <c r="CV453" s="188"/>
      <c r="CW453" s="188"/>
      <c r="CX453" s="188"/>
      <c r="CY453" s="183" t="s">
        <v>2184</v>
      </c>
      <c r="CZ453" s="188"/>
      <c r="DA453" s="188"/>
      <c r="DB453" s="188"/>
      <c r="DC453" s="188"/>
      <c r="DD453" s="188"/>
      <c r="DE453" s="188"/>
      <c r="DF453" s="188"/>
      <c r="DG453" s="188"/>
      <c r="DH453" s="188"/>
      <c r="DI453" s="188"/>
      <c r="DJ453" s="188"/>
      <c r="DK453" s="188"/>
      <c r="DL453" s="180"/>
    </row>
    <row r="454" spans="44:116" ht="15" hidden="1" customHeight="1">
      <c r="AR454" s="177" t="str">
        <f t="shared" si="16"/>
        <v/>
      </c>
      <c r="AS454" s="177" t="str">
        <f t="shared" si="17"/>
        <v/>
      </c>
      <c r="AT454" s="6"/>
      <c r="AU454" s="6"/>
      <c r="AV454" s="177">
        <v>451</v>
      </c>
      <c r="AW454" s="188"/>
      <c r="AX454" s="188"/>
      <c r="AY454" s="188"/>
      <c r="AZ454" s="188"/>
      <c r="BA454" s="188"/>
      <c r="BB454" s="188"/>
      <c r="BC454" s="188"/>
      <c r="BD454" s="188"/>
      <c r="BE454" s="188"/>
      <c r="BF454" s="188"/>
      <c r="BG454" s="188"/>
      <c r="BH454" s="188"/>
      <c r="BI454" s="188"/>
      <c r="BJ454" s="188"/>
      <c r="BK454" s="188"/>
      <c r="BL454" s="188"/>
      <c r="BM454" s="188"/>
      <c r="BN454" s="188"/>
      <c r="BO454" s="188"/>
      <c r="BP454" t="s">
        <v>4562</v>
      </c>
      <c r="BQ454" s="188"/>
      <c r="BR454" s="188"/>
      <c r="BS454" s="188"/>
      <c r="BT454" s="188"/>
      <c r="BU454" s="188"/>
      <c r="BV454" s="188"/>
      <c r="BW454" s="188"/>
      <c r="BX454" s="188"/>
      <c r="BY454" s="188"/>
      <c r="BZ454" s="188"/>
      <c r="CA454" s="188"/>
      <c r="CB454" s="188"/>
      <c r="CC454" s="188"/>
      <c r="CD454" s="188"/>
      <c r="CE454" s="188"/>
      <c r="CF454" s="188"/>
      <c r="CG454" s="188"/>
      <c r="CH454" s="188"/>
      <c r="CI454" s="188"/>
      <c r="CJ454" s="188"/>
      <c r="CK454" s="188"/>
      <c r="CL454" s="188"/>
      <c r="CM454" s="188"/>
      <c r="CN454" s="188"/>
      <c r="CO454" s="188"/>
      <c r="CP454" s="188"/>
      <c r="CQ454" s="188"/>
      <c r="CR454" s="188"/>
      <c r="CS454" s="188"/>
      <c r="CT454" s="188"/>
      <c r="CU454" s="188"/>
      <c r="CV454" s="188"/>
      <c r="CW454" s="188"/>
      <c r="CX454" s="188"/>
      <c r="CY454" s="183" t="s">
        <v>2185</v>
      </c>
      <c r="CZ454" s="188"/>
      <c r="DA454" s="188"/>
      <c r="DB454" s="188"/>
      <c r="DC454" s="188"/>
      <c r="DD454" s="188"/>
      <c r="DE454" s="188"/>
      <c r="DF454" s="188"/>
      <c r="DG454" s="188"/>
      <c r="DH454" s="188"/>
      <c r="DI454" s="188"/>
      <c r="DJ454" s="188"/>
      <c r="DK454" s="188"/>
      <c r="DL454" s="180"/>
    </row>
    <row r="455" spans="44:116" ht="15" hidden="1" customHeight="1">
      <c r="AR455" s="177" t="str">
        <f t="shared" si="16"/>
        <v/>
      </c>
      <c r="AS455" s="177" t="str">
        <f t="shared" si="17"/>
        <v/>
      </c>
      <c r="AT455" s="6"/>
      <c r="AU455" s="6"/>
      <c r="AV455" s="177">
        <v>452</v>
      </c>
      <c r="AW455" s="188"/>
      <c r="AX455" s="188"/>
      <c r="AY455" s="188"/>
      <c r="AZ455" s="188"/>
      <c r="BA455" s="188"/>
      <c r="BB455" s="188"/>
      <c r="BC455" s="188"/>
      <c r="BD455" s="188"/>
      <c r="BE455" s="188"/>
      <c r="BF455" s="188"/>
      <c r="BG455" s="188"/>
      <c r="BH455" s="188"/>
      <c r="BI455" s="188"/>
      <c r="BJ455" s="188"/>
      <c r="BK455" s="188"/>
      <c r="BL455" s="188"/>
      <c r="BM455" s="188"/>
      <c r="BN455" s="188"/>
      <c r="BO455" s="188"/>
      <c r="BP455" t="s">
        <v>4563</v>
      </c>
      <c r="BQ455" s="188"/>
      <c r="BR455" s="188"/>
      <c r="BS455" s="188"/>
      <c r="BT455" s="188"/>
      <c r="BU455" s="188"/>
      <c r="BV455" s="188"/>
      <c r="BW455" s="188"/>
      <c r="BX455" s="188"/>
      <c r="BY455" s="188"/>
      <c r="BZ455" s="188"/>
      <c r="CA455" s="188"/>
      <c r="CB455" s="188"/>
      <c r="CC455" s="188"/>
      <c r="CD455" s="188"/>
      <c r="CE455" s="188"/>
      <c r="CF455" s="188"/>
      <c r="CG455" s="188"/>
      <c r="CH455" s="188"/>
      <c r="CI455" s="188"/>
      <c r="CJ455" s="188"/>
      <c r="CK455" s="188"/>
      <c r="CL455" s="188"/>
      <c r="CM455" s="188"/>
      <c r="CN455" s="188"/>
      <c r="CO455" s="188"/>
      <c r="CP455" s="188"/>
      <c r="CQ455" s="188"/>
      <c r="CR455" s="188"/>
      <c r="CS455" s="188"/>
      <c r="CT455" s="188"/>
      <c r="CU455" s="188"/>
      <c r="CV455" s="188"/>
      <c r="CW455" s="188"/>
      <c r="CX455" s="188"/>
      <c r="CY455" s="183" t="s">
        <v>2186</v>
      </c>
      <c r="CZ455" s="188"/>
      <c r="DA455" s="188"/>
      <c r="DB455" s="188"/>
      <c r="DC455" s="188"/>
      <c r="DD455" s="188"/>
      <c r="DE455" s="188"/>
      <c r="DF455" s="188"/>
      <c r="DG455" s="188"/>
      <c r="DH455" s="188"/>
      <c r="DI455" s="188"/>
      <c r="DJ455" s="188"/>
      <c r="DK455" s="188"/>
      <c r="DL455" s="180"/>
    </row>
    <row r="456" spans="44:116" ht="15" hidden="1" customHeight="1">
      <c r="AR456" s="177" t="str">
        <f t="shared" si="16"/>
        <v/>
      </c>
      <c r="AS456" s="177" t="str">
        <f t="shared" si="17"/>
        <v/>
      </c>
      <c r="AT456" s="6"/>
      <c r="AU456" s="6"/>
      <c r="AV456" s="177">
        <v>453</v>
      </c>
      <c r="AW456" s="188"/>
      <c r="AX456" s="188"/>
      <c r="AY456" s="188"/>
      <c r="AZ456" s="188"/>
      <c r="BA456" s="188"/>
      <c r="BB456" s="188"/>
      <c r="BC456" s="188"/>
      <c r="BD456" s="188"/>
      <c r="BE456" s="188"/>
      <c r="BF456" s="188"/>
      <c r="BG456" s="188"/>
      <c r="BH456" s="188"/>
      <c r="BI456" s="188"/>
      <c r="BJ456" s="188"/>
      <c r="BK456" s="188"/>
      <c r="BL456" s="188"/>
      <c r="BM456" s="188"/>
      <c r="BN456" s="188"/>
      <c r="BO456" s="188"/>
      <c r="BP456" t="s">
        <v>4564</v>
      </c>
      <c r="BQ456" s="188"/>
      <c r="BR456" s="188"/>
      <c r="BS456" s="188"/>
      <c r="BT456" s="188"/>
      <c r="BU456" s="188"/>
      <c r="BV456" s="188"/>
      <c r="BW456" s="188"/>
      <c r="BX456" s="188"/>
      <c r="BY456" s="188"/>
      <c r="BZ456" s="188"/>
      <c r="CA456" s="188"/>
      <c r="CB456" s="188"/>
      <c r="CC456" s="188"/>
      <c r="CD456" s="188"/>
      <c r="CE456" s="188"/>
      <c r="CF456" s="188"/>
      <c r="CG456" s="188"/>
      <c r="CH456" s="188"/>
      <c r="CI456" s="188"/>
      <c r="CJ456" s="188"/>
      <c r="CK456" s="188"/>
      <c r="CL456" s="188"/>
      <c r="CM456" s="188"/>
      <c r="CN456" s="188"/>
      <c r="CO456" s="188"/>
      <c r="CP456" s="188"/>
      <c r="CQ456" s="188"/>
      <c r="CR456" s="188"/>
      <c r="CS456" s="188"/>
      <c r="CT456" s="188"/>
      <c r="CU456" s="188"/>
      <c r="CV456" s="188"/>
      <c r="CW456" s="188"/>
      <c r="CX456" s="188"/>
      <c r="CY456" s="183" t="s">
        <v>2187</v>
      </c>
      <c r="CZ456" s="188"/>
      <c r="DA456" s="188"/>
      <c r="DB456" s="188"/>
      <c r="DC456" s="188"/>
      <c r="DD456" s="188"/>
      <c r="DE456" s="188"/>
      <c r="DF456" s="188"/>
      <c r="DG456" s="188"/>
      <c r="DH456" s="188"/>
      <c r="DI456" s="188"/>
      <c r="DJ456" s="188"/>
      <c r="DK456" s="188"/>
      <c r="DL456" s="180"/>
    </row>
    <row r="457" spans="44:116" ht="15" hidden="1" customHeight="1">
      <c r="AR457" s="177" t="str">
        <f t="shared" si="16"/>
        <v/>
      </c>
      <c r="AS457" s="177" t="str">
        <f t="shared" si="17"/>
        <v/>
      </c>
      <c r="AT457" s="6"/>
      <c r="AU457" s="6"/>
      <c r="AV457" s="177">
        <v>454</v>
      </c>
      <c r="AW457" s="188"/>
      <c r="AX457" s="188"/>
      <c r="AY457" s="188"/>
      <c r="AZ457" s="188"/>
      <c r="BA457" s="188"/>
      <c r="BB457" s="188"/>
      <c r="BC457" s="188"/>
      <c r="BD457" s="188"/>
      <c r="BE457" s="188"/>
      <c r="BF457" s="188"/>
      <c r="BG457" s="188"/>
      <c r="BH457" s="188"/>
      <c r="BI457" s="188"/>
      <c r="BJ457" s="188"/>
      <c r="BK457" s="188"/>
      <c r="BL457" s="188"/>
      <c r="BM457" s="188"/>
      <c r="BN457" s="188"/>
      <c r="BO457" s="188"/>
      <c r="BP457" t="s">
        <v>4565</v>
      </c>
      <c r="BQ457" s="188"/>
      <c r="BR457" s="188"/>
      <c r="BS457" s="188"/>
      <c r="BT457" s="188"/>
      <c r="BU457" s="188"/>
      <c r="BV457" s="188"/>
      <c r="BW457" s="188"/>
      <c r="BX457" s="188"/>
      <c r="BY457" s="188"/>
      <c r="BZ457" s="188"/>
      <c r="CA457" s="188"/>
      <c r="CB457" s="188"/>
      <c r="CC457" s="188"/>
      <c r="CD457" s="188"/>
      <c r="CE457" s="188"/>
      <c r="CF457" s="188"/>
      <c r="CG457" s="188"/>
      <c r="CH457" s="188"/>
      <c r="CI457" s="188"/>
      <c r="CJ457" s="188"/>
      <c r="CK457" s="188"/>
      <c r="CL457" s="188"/>
      <c r="CM457" s="188"/>
      <c r="CN457" s="188"/>
      <c r="CO457" s="188"/>
      <c r="CP457" s="188"/>
      <c r="CQ457" s="188"/>
      <c r="CR457" s="188"/>
      <c r="CS457" s="188"/>
      <c r="CT457" s="188"/>
      <c r="CU457" s="188"/>
      <c r="CV457" s="188"/>
      <c r="CW457" s="188"/>
      <c r="CX457" s="188"/>
      <c r="CY457" s="183" t="s">
        <v>2188</v>
      </c>
      <c r="CZ457" s="188"/>
      <c r="DA457" s="188"/>
      <c r="DB457" s="188"/>
      <c r="DC457" s="188"/>
      <c r="DD457" s="188"/>
      <c r="DE457" s="188"/>
      <c r="DF457" s="188"/>
      <c r="DG457" s="188"/>
      <c r="DH457" s="188"/>
      <c r="DI457" s="188"/>
      <c r="DJ457" s="188"/>
      <c r="DK457" s="188"/>
      <c r="DL457" s="180"/>
    </row>
    <row r="458" spans="44:116" ht="15" hidden="1" customHeight="1">
      <c r="AR458" s="177" t="str">
        <f t="shared" si="16"/>
        <v/>
      </c>
      <c r="AS458" s="177" t="str">
        <f t="shared" si="17"/>
        <v/>
      </c>
      <c r="AT458" s="6"/>
      <c r="AU458" s="6"/>
      <c r="AV458" s="177">
        <v>455</v>
      </c>
      <c r="AW458" s="188"/>
      <c r="AX458" s="188"/>
      <c r="AY458" s="188"/>
      <c r="AZ458" s="188"/>
      <c r="BA458" s="188"/>
      <c r="BB458" s="188"/>
      <c r="BC458" s="188"/>
      <c r="BD458" s="188"/>
      <c r="BE458" s="188"/>
      <c r="BF458" s="188"/>
      <c r="BG458" s="188"/>
      <c r="BH458" s="188"/>
      <c r="BI458" s="188"/>
      <c r="BJ458" s="188"/>
      <c r="BK458" s="188"/>
      <c r="BL458" s="188"/>
      <c r="BM458" s="188"/>
      <c r="BN458" s="188"/>
      <c r="BO458" s="188"/>
      <c r="BP458" t="s">
        <v>4566</v>
      </c>
      <c r="BQ458" s="188"/>
      <c r="BR458" s="188"/>
      <c r="BS458" s="188"/>
      <c r="BT458" s="188"/>
      <c r="BU458" s="188"/>
      <c r="BV458" s="188"/>
      <c r="BW458" s="188"/>
      <c r="BX458" s="188"/>
      <c r="BY458" s="188"/>
      <c r="BZ458" s="188"/>
      <c r="CA458" s="188"/>
      <c r="CB458" s="188"/>
      <c r="CC458" s="188"/>
      <c r="CD458" s="188"/>
      <c r="CE458" s="188"/>
      <c r="CF458" s="188"/>
      <c r="CG458" s="188"/>
      <c r="CH458" s="188"/>
      <c r="CI458" s="188"/>
      <c r="CJ458" s="188"/>
      <c r="CK458" s="188"/>
      <c r="CL458" s="188"/>
      <c r="CM458" s="188"/>
      <c r="CN458" s="188"/>
      <c r="CO458" s="188"/>
      <c r="CP458" s="188"/>
      <c r="CQ458" s="188"/>
      <c r="CR458" s="188"/>
      <c r="CS458" s="188"/>
      <c r="CT458" s="188"/>
      <c r="CU458" s="188"/>
      <c r="CV458" s="188"/>
      <c r="CW458" s="188"/>
      <c r="CX458" s="188"/>
      <c r="CY458" s="183" t="s">
        <v>2189</v>
      </c>
      <c r="CZ458" s="188"/>
      <c r="DA458" s="188"/>
      <c r="DB458" s="188"/>
      <c r="DC458" s="188"/>
      <c r="DD458" s="188"/>
      <c r="DE458" s="188"/>
      <c r="DF458" s="188"/>
      <c r="DG458" s="188"/>
      <c r="DH458" s="188"/>
      <c r="DI458" s="188"/>
      <c r="DJ458" s="188"/>
      <c r="DK458" s="188"/>
      <c r="DL458" s="180"/>
    </row>
    <row r="459" spans="44:116" ht="15" hidden="1" customHeight="1">
      <c r="AR459" s="177" t="str">
        <f t="shared" si="16"/>
        <v/>
      </c>
      <c r="AS459" s="177" t="str">
        <f t="shared" si="17"/>
        <v/>
      </c>
      <c r="AT459" s="6"/>
      <c r="AU459" s="6"/>
      <c r="AV459" s="177">
        <v>456</v>
      </c>
      <c r="AW459" s="188"/>
      <c r="AX459" s="188"/>
      <c r="AY459" s="188"/>
      <c r="AZ459" s="188"/>
      <c r="BA459" s="188"/>
      <c r="BB459" s="188"/>
      <c r="BC459" s="188"/>
      <c r="BD459" s="188"/>
      <c r="BE459" s="188"/>
      <c r="BF459" s="188"/>
      <c r="BG459" s="188"/>
      <c r="BH459" s="188"/>
      <c r="BI459" s="188"/>
      <c r="BJ459" s="188"/>
      <c r="BK459" s="188"/>
      <c r="BL459" s="188"/>
      <c r="BM459" s="188"/>
      <c r="BN459" s="188"/>
      <c r="BO459" s="188"/>
      <c r="BP459" t="s">
        <v>4567</v>
      </c>
      <c r="BQ459" s="188"/>
      <c r="BR459" s="188"/>
      <c r="BS459" s="188"/>
      <c r="BT459" s="188"/>
      <c r="BU459" s="188"/>
      <c r="BV459" s="188"/>
      <c r="BW459" s="188"/>
      <c r="BX459" s="188"/>
      <c r="BY459" s="188"/>
      <c r="BZ459" s="188"/>
      <c r="CA459" s="188"/>
      <c r="CB459" s="188"/>
      <c r="CC459" s="188"/>
      <c r="CD459" s="188"/>
      <c r="CE459" s="188"/>
      <c r="CF459" s="188"/>
      <c r="CG459" s="188"/>
      <c r="CH459" s="188"/>
      <c r="CI459" s="188"/>
      <c r="CJ459" s="188"/>
      <c r="CK459" s="188"/>
      <c r="CL459" s="188"/>
      <c r="CM459" s="188"/>
      <c r="CN459" s="188"/>
      <c r="CO459" s="188"/>
      <c r="CP459" s="188"/>
      <c r="CQ459" s="188"/>
      <c r="CR459" s="188"/>
      <c r="CS459" s="188"/>
      <c r="CT459" s="188"/>
      <c r="CU459" s="188"/>
      <c r="CV459" s="188"/>
      <c r="CW459" s="188"/>
      <c r="CX459" s="188"/>
      <c r="CY459" s="183" t="s">
        <v>2190</v>
      </c>
      <c r="CZ459" s="188"/>
      <c r="DA459" s="188"/>
      <c r="DB459" s="188"/>
      <c r="DC459" s="188"/>
      <c r="DD459" s="188"/>
      <c r="DE459" s="188"/>
      <c r="DF459" s="188"/>
      <c r="DG459" s="188"/>
      <c r="DH459" s="188"/>
      <c r="DI459" s="188"/>
      <c r="DJ459" s="188"/>
      <c r="DK459" s="188"/>
      <c r="DL459" s="180"/>
    </row>
    <row r="460" spans="44:116" ht="15" hidden="1" customHeight="1">
      <c r="AR460" s="177" t="str">
        <f t="shared" si="16"/>
        <v/>
      </c>
      <c r="AS460" s="177" t="str">
        <f t="shared" si="17"/>
        <v/>
      </c>
      <c r="AT460" s="6"/>
      <c r="AU460" s="6"/>
      <c r="AV460" s="177">
        <v>457</v>
      </c>
      <c r="AW460" s="188"/>
      <c r="AX460" s="188"/>
      <c r="AY460" s="188"/>
      <c r="AZ460" s="188"/>
      <c r="BA460" s="188"/>
      <c r="BB460" s="188"/>
      <c r="BC460" s="188"/>
      <c r="BD460" s="188"/>
      <c r="BE460" s="188"/>
      <c r="BF460" s="188"/>
      <c r="BG460" s="188"/>
      <c r="BH460" s="188"/>
      <c r="BI460" s="188"/>
      <c r="BJ460" s="188"/>
      <c r="BK460" s="188"/>
      <c r="BL460" s="188"/>
      <c r="BM460" s="188"/>
      <c r="BN460" s="188"/>
      <c r="BO460" s="188"/>
      <c r="BP460" t="s">
        <v>4568</v>
      </c>
      <c r="BQ460" s="188"/>
      <c r="BR460" s="188"/>
      <c r="BS460" s="188"/>
      <c r="BT460" s="188"/>
      <c r="BU460" s="188"/>
      <c r="BV460" s="188"/>
      <c r="BW460" s="188"/>
      <c r="BX460" s="188"/>
      <c r="BY460" s="188"/>
      <c r="BZ460" s="188"/>
      <c r="CA460" s="188"/>
      <c r="CB460" s="188"/>
      <c r="CC460" s="188"/>
      <c r="CD460" s="188"/>
      <c r="CE460" s="188"/>
      <c r="CF460" s="188"/>
      <c r="CG460" s="188"/>
      <c r="CH460" s="188"/>
      <c r="CI460" s="188"/>
      <c r="CJ460" s="188"/>
      <c r="CK460" s="188"/>
      <c r="CL460" s="188"/>
      <c r="CM460" s="188"/>
      <c r="CN460" s="188"/>
      <c r="CO460" s="188"/>
      <c r="CP460" s="188"/>
      <c r="CQ460" s="188"/>
      <c r="CR460" s="188"/>
      <c r="CS460" s="188"/>
      <c r="CT460" s="188"/>
      <c r="CU460" s="188"/>
      <c r="CV460" s="188"/>
      <c r="CW460" s="188"/>
      <c r="CX460" s="188"/>
      <c r="CY460" s="183" t="s">
        <v>2191</v>
      </c>
      <c r="CZ460" s="188"/>
      <c r="DA460" s="188"/>
      <c r="DB460" s="188"/>
      <c r="DC460" s="188"/>
      <c r="DD460" s="188"/>
      <c r="DE460" s="188"/>
      <c r="DF460" s="188"/>
      <c r="DG460" s="188"/>
      <c r="DH460" s="188"/>
      <c r="DI460" s="188"/>
      <c r="DJ460" s="188"/>
      <c r="DK460" s="188"/>
      <c r="DL460" s="180"/>
    </row>
    <row r="461" spans="44:116" ht="15" hidden="1" customHeight="1">
      <c r="AR461" s="177" t="str">
        <f t="shared" si="16"/>
        <v/>
      </c>
      <c r="AS461" s="177" t="str">
        <f t="shared" si="17"/>
        <v/>
      </c>
      <c r="AT461" s="6"/>
      <c r="AU461" s="6"/>
      <c r="AV461" s="177">
        <v>458</v>
      </c>
      <c r="AW461" s="188"/>
      <c r="AX461" s="188"/>
      <c r="AY461" s="188"/>
      <c r="AZ461" s="188"/>
      <c r="BA461" s="188"/>
      <c r="BB461" s="188"/>
      <c r="BC461" s="188"/>
      <c r="BD461" s="188"/>
      <c r="BE461" s="188"/>
      <c r="BF461" s="188"/>
      <c r="BG461" s="188"/>
      <c r="BH461" s="188"/>
      <c r="BI461" s="188"/>
      <c r="BJ461" s="188"/>
      <c r="BK461" s="188"/>
      <c r="BL461" s="188"/>
      <c r="BM461" s="188"/>
      <c r="BN461" s="188"/>
      <c r="BO461" s="188"/>
      <c r="BP461" t="s">
        <v>4569</v>
      </c>
      <c r="BQ461" s="188"/>
      <c r="BR461" s="188"/>
      <c r="BS461" s="188"/>
      <c r="BT461" s="188"/>
      <c r="BU461" s="188"/>
      <c r="BV461" s="188"/>
      <c r="BW461" s="188"/>
      <c r="BX461" s="188"/>
      <c r="BY461" s="188"/>
      <c r="BZ461" s="188"/>
      <c r="CA461" s="188"/>
      <c r="CB461" s="188"/>
      <c r="CC461" s="188"/>
      <c r="CD461" s="188"/>
      <c r="CE461" s="188"/>
      <c r="CF461" s="188"/>
      <c r="CG461" s="188"/>
      <c r="CH461" s="188"/>
      <c r="CI461" s="188"/>
      <c r="CJ461" s="188"/>
      <c r="CK461" s="188"/>
      <c r="CL461" s="188"/>
      <c r="CM461" s="188"/>
      <c r="CN461" s="188"/>
      <c r="CO461" s="188"/>
      <c r="CP461" s="188"/>
      <c r="CQ461" s="188"/>
      <c r="CR461" s="188"/>
      <c r="CS461" s="188"/>
      <c r="CT461" s="188"/>
      <c r="CU461" s="188"/>
      <c r="CV461" s="188"/>
      <c r="CW461" s="188"/>
      <c r="CX461" s="188"/>
      <c r="CY461" s="183" t="s">
        <v>2192</v>
      </c>
      <c r="CZ461" s="188"/>
      <c r="DA461" s="188"/>
      <c r="DB461" s="188"/>
      <c r="DC461" s="188"/>
      <c r="DD461" s="188"/>
      <c r="DE461" s="188"/>
      <c r="DF461" s="188"/>
      <c r="DG461" s="188"/>
      <c r="DH461" s="188"/>
      <c r="DI461" s="188"/>
      <c r="DJ461" s="188"/>
      <c r="DK461" s="188"/>
      <c r="DL461" s="180"/>
    </row>
    <row r="462" spans="44:116" ht="15" hidden="1" customHeight="1">
      <c r="AR462" s="177" t="str">
        <f t="shared" si="16"/>
        <v/>
      </c>
      <c r="AS462" s="177" t="str">
        <f t="shared" si="17"/>
        <v/>
      </c>
      <c r="AT462" s="6"/>
      <c r="AU462" s="6"/>
      <c r="AV462" s="177">
        <v>459</v>
      </c>
      <c r="AW462" s="188"/>
      <c r="AX462" s="188"/>
      <c r="AY462" s="188"/>
      <c r="AZ462" s="188"/>
      <c r="BA462" s="188"/>
      <c r="BB462" s="188"/>
      <c r="BC462" s="188"/>
      <c r="BD462" s="188"/>
      <c r="BE462" s="188"/>
      <c r="BF462" s="188"/>
      <c r="BG462" s="188"/>
      <c r="BH462" s="188"/>
      <c r="BI462" s="188"/>
      <c r="BJ462" s="188"/>
      <c r="BK462" s="188"/>
      <c r="BL462" s="188"/>
      <c r="BM462" s="188"/>
      <c r="BN462" s="188"/>
      <c r="BO462" s="188"/>
      <c r="BP462" t="s">
        <v>4570</v>
      </c>
      <c r="BQ462" s="188"/>
      <c r="BR462" s="188"/>
      <c r="BS462" s="188"/>
      <c r="BT462" s="188"/>
      <c r="BU462" s="188"/>
      <c r="BV462" s="188"/>
      <c r="BW462" s="188"/>
      <c r="BX462" s="188"/>
      <c r="BY462" s="188"/>
      <c r="BZ462" s="188"/>
      <c r="CA462" s="188"/>
      <c r="CB462" s="188"/>
      <c r="CC462" s="188"/>
      <c r="CD462" s="188"/>
      <c r="CE462" s="188"/>
      <c r="CF462" s="188"/>
      <c r="CG462" s="188"/>
      <c r="CH462" s="188"/>
      <c r="CI462" s="188"/>
      <c r="CJ462" s="188"/>
      <c r="CK462" s="188"/>
      <c r="CL462" s="188"/>
      <c r="CM462" s="188"/>
      <c r="CN462" s="188"/>
      <c r="CO462" s="188"/>
      <c r="CP462" s="188"/>
      <c r="CQ462" s="188"/>
      <c r="CR462" s="188"/>
      <c r="CS462" s="188"/>
      <c r="CT462" s="188"/>
      <c r="CU462" s="188"/>
      <c r="CV462" s="188"/>
      <c r="CW462" s="188"/>
      <c r="CX462" s="188"/>
      <c r="CY462" s="183" t="s">
        <v>2193</v>
      </c>
      <c r="CZ462" s="188"/>
      <c r="DA462" s="188"/>
      <c r="DB462" s="188"/>
      <c r="DC462" s="188"/>
      <c r="DD462" s="188"/>
      <c r="DE462" s="188"/>
      <c r="DF462" s="188"/>
      <c r="DG462" s="188"/>
      <c r="DH462" s="188"/>
      <c r="DI462" s="188"/>
      <c r="DJ462" s="188"/>
      <c r="DK462" s="188"/>
      <c r="DL462" s="180"/>
    </row>
    <row r="463" spans="44:116" ht="15" hidden="1" customHeight="1">
      <c r="AR463" s="177" t="str">
        <f t="shared" si="16"/>
        <v/>
      </c>
      <c r="AS463" s="177" t="str">
        <f t="shared" si="17"/>
        <v/>
      </c>
      <c r="AT463" s="6"/>
      <c r="AU463" s="6"/>
      <c r="AV463" s="177">
        <v>460</v>
      </c>
      <c r="AW463" s="188"/>
      <c r="AX463" s="188"/>
      <c r="AY463" s="188"/>
      <c r="AZ463" s="188"/>
      <c r="BA463" s="188"/>
      <c r="BB463" s="188"/>
      <c r="BC463" s="188"/>
      <c r="BD463" s="188"/>
      <c r="BE463" s="188"/>
      <c r="BF463" s="188"/>
      <c r="BG463" s="188"/>
      <c r="BH463" s="188"/>
      <c r="BI463" s="188"/>
      <c r="BJ463" s="188"/>
      <c r="BK463" s="188"/>
      <c r="BL463" s="188"/>
      <c r="BM463" s="188"/>
      <c r="BN463" s="188"/>
      <c r="BO463" s="188"/>
      <c r="BP463" t="s">
        <v>4571</v>
      </c>
      <c r="BQ463" s="188"/>
      <c r="BR463" s="188"/>
      <c r="BS463" s="188"/>
      <c r="BT463" s="188"/>
      <c r="BU463" s="188"/>
      <c r="BV463" s="188"/>
      <c r="BW463" s="188"/>
      <c r="BX463" s="188"/>
      <c r="BY463" s="188"/>
      <c r="BZ463" s="188"/>
      <c r="CA463" s="188"/>
      <c r="CB463" s="188"/>
      <c r="CC463" s="188"/>
      <c r="CD463" s="188"/>
      <c r="CE463" s="188"/>
      <c r="CF463" s="188"/>
      <c r="CG463" s="188"/>
      <c r="CH463" s="188"/>
      <c r="CI463" s="188"/>
      <c r="CJ463" s="188"/>
      <c r="CK463" s="188"/>
      <c r="CL463" s="188"/>
      <c r="CM463" s="188"/>
      <c r="CN463" s="188"/>
      <c r="CO463" s="188"/>
      <c r="CP463" s="188"/>
      <c r="CQ463" s="188"/>
      <c r="CR463" s="188"/>
      <c r="CS463" s="188"/>
      <c r="CT463" s="188"/>
      <c r="CU463" s="188"/>
      <c r="CV463" s="188"/>
      <c r="CW463" s="188"/>
      <c r="CX463" s="188"/>
      <c r="CY463" s="183" t="s">
        <v>2194</v>
      </c>
      <c r="CZ463" s="188"/>
      <c r="DA463" s="188"/>
      <c r="DB463" s="188"/>
      <c r="DC463" s="188"/>
      <c r="DD463" s="188"/>
      <c r="DE463" s="188"/>
      <c r="DF463" s="188"/>
      <c r="DG463" s="188"/>
      <c r="DH463" s="188"/>
      <c r="DI463" s="188"/>
      <c r="DJ463" s="188"/>
      <c r="DK463" s="188"/>
      <c r="DL463" s="180"/>
    </row>
    <row r="464" spans="44:116" ht="15" hidden="1" customHeight="1">
      <c r="AR464" s="177" t="str">
        <f t="shared" si="16"/>
        <v/>
      </c>
      <c r="AS464" s="177" t="str">
        <f t="shared" si="17"/>
        <v/>
      </c>
      <c r="AT464" s="6"/>
      <c r="AU464" s="6"/>
      <c r="AV464" s="177">
        <v>461</v>
      </c>
      <c r="AW464" s="188"/>
      <c r="AX464" s="188"/>
      <c r="AY464" s="188"/>
      <c r="AZ464" s="188"/>
      <c r="BA464" s="188"/>
      <c r="BB464" s="188"/>
      <c r="BC464" s="188"/>
      <c r="BD464" s="188"/>
      <c r="BE464" s="188"/>
      <c r="BF464" s="188"/>
      <c r="BG464" s="188"/>
      <c r="BH464" s="188"/>
      <c r="BI464" s="188"/>
      <c r="BJ464" s="188"/>
      <c r="BK464" s="188"/>
      <c r="BL464" s="188"/>
      <c r="BM464" s="188"/>
      <c r="BN464" s="188"/>
      <c r="BO464" s="188"/>
      <c r="BP464" t="s">
        <v>4572</v>
      </c>
      <c r="BQ464" s="188"/>
      <c r="BR464" s="188"/>
      <c r="BS464" s="188"/>
      <c r="BT464" s="188"/>
      <c r="BU464" s="188"/>
      <c r="BV464" s="188"/>
      <c r="BW464" s="188"/>
      <c r="BX464" s="188"/>
      <c r="BY464" s="188"/>
      <c r="BZ464" s="188"/>
      <c r="CA464" s="188"/>
      <c r="CB464" s="188"/>
      <c r="CC464" s="188"/>
      <c r="CD464" s="188"/>
      <c r="CE464" s="188"/>
      <c r="CF464" s="188"/>
      <c r="CG464" s="188"/>
      <c r="CH464" s="188"/>
      <c r="CI464" s="188"/>
      <c r="CJ464" s="188"/>
      <c r="CK464" s="188"/>
      <c r="CL464" s="188"/>
      <c r="CM464" s="188"/>
      <c r="CN464" s="188"/>
      <c r="CO464" s="188"/>
      <c r="CP464" s="188"/>
      <c r="CQ464" s="188"/>
      <c r="CR464" s="188"/>
      <c r="CS464" s="188"/>
      <c r="CT464" s="188"/>
      <c r="CU464" s="188"/>
      <c r="CV464" s="188"/>
      <c r="CW464" s="188"/>
      <c r="CX464" s="188"/>
      <c r="CY464" s="183" t="s">
        <v>2195</v>
      </c>
      <c r="CZ464" s="188"/>
      <c r="DA464" s="188"/>
      <c r="DB464" s="188"/>
      <c r="DC464" s="188"/>
      <c r="DD464" s="188"/>
      <c r="DE464" s="188"/>
      <c r="DF464" s="188"/>
      <c r="DG464" s="188"/>
      <c r="DH464" s="188"/>
      <c r="DI464" s="188"/>
      <c r="DJ464" s="188"/>
      <c r="DK464" s="188"/>
      <c r="DL464" s="180"/>
    </row>
    <row r="465" spans="44:116" ht="15" hidden="1" customHeight="1">
      <c r="AR465" s="177" t="str">
        <f t="shared" si="16"/>
        <v/>
      </c>
      <c r="AS465" s="177" t="str">
        <f t="shared" si="17"/>
        <v/>
      </c>
      <c r="AT465" s="6"/>
      <c r="AU465" s="6"/>
      <c r="AV465" s="177">
        <v>462</v>
      </c>
      <c r="AW465" s="188"/>
      <c r="AX465" s="188"/>
      <c r="AY465" s="188"/>
      <c r="AZ465" s="188"/>
      <c r="BA465" s="188"/>
      <c r="BB465" s="188"/>
      <c r="BC465" s="188"/>
      <c r="BD465" s="188"/>
      <c r="BE465" s="188"/>
      <c r="BF465" s="188"/>
      <c r="BG465" s="188"/>
      <c r="BH465" s="188"/>
      <c r="BI465" s="188"/>
      <c r="BJ465" s="188"/>
      <c r="BK465" s="188"/>
      <c r="BL465" s="188"/>
      <c r="BM465" s="188"/>
      <c r="BN465" s="188"/>
      <c r="BO465" s="188"/>
      <c r="BP465" t="s">
        <v>4573</v>
      </c>
      <c r="BQ465" s="188"/>
      <c r="BR465" s="188"/>
      <c r="BS465" s="188"/>
      <c r="BT465" s="188"/>
      <c r="BU465" s="188"/>
      <c r="BV465" s="188"/>
      <c r="BW465" s="188"/>
      <c r="BX465" s="188"/>
      <c r="BY465" s="188"/>
      <c r="BZ465" s="188"/>
      <c r="CA465" s="188"/>
      <c r="CB465" s="188"/>
      <c r="CC465" s="188"/>
      <c r="CD465" s="188"/>
      <c r="CE465" s="188"/>
      <c r="CF465" s="188"/>
      <c r="CG465" s="188"/>
      <c r="CH465" s="188"/>
      <c r="CI465" s="188"/>
      <c r="CJ465" s="188"/>
      <c r="CK465" s="188"/>
      <c r="CL465" s="188"/>
      <c r="CM465" s="188"/>
      <c r="CN465" s="188"/>
      <c r="CO465" s="188"/>
      <c r="CP465" s="188"/>
      <c r="CQ465" s="188"/>
      <c r="CR465" s="188"/>
      <c r="CS465" s="188"/>
      <c r="CT465" s="188"/>
      <c r="CU465" s="188"/>
      <c r="CV465" s="188"/>
      <c r="CW465" s="188"/>
      <c r="CX465" s="188"/>
      <c r="CY465" s="183" t="s">
        <v>2196</v>
      </c>
      <c r="CZ465" s="188"/>
      <c r="DA465" s="188"/>
      <c r="DB465" s="188"/>
      <c r="DC465" s="188"/>
      <c r="DD465" s="188"/>
      <c r="DE465" s="188"/>
      <c r="DF465" s="188"/>
      <c r="DG465" s="188"/>
      <c r="DH465" s="188"/>
      <c r="DI465" s="188"/>
      <c r="DJ465" s="188"/>
      <c r="DK465" s="188"/>
      <c r="DL465" s="180"/>
    </row>
    <row r="466" spans="44:116" ht="15" hidden="1" customHeight="1">
      <c r="AR466" s="177" t="str">
        <f t="shared" si="16"/>
        <v/>
      </c>
      <c r="AS466" s="177" t="str">
        <f t="shared" si="17"/>
        <v/>
      </c>
      <c r="AT466" s="6"/>
      <c r="AU466" s="6"/>
      <c r="AV466" s="177">
        <v>463</v>
      </c>
      <c r="AW466" s="188"/>
      <c r="AX466" s="188"/>
      <c r="AY466" s="188"/>
      <c r="AZ466" s="188"/>
      <c r="BA466" s="188"/>
      <c r="BB466" s="188"/>
      <c r="BC466" s="188"/>
      <c r="BD466" s="188"/>
      <c r="BE466" s="188"/>
      <c r="BF466" s="188"/>
      <c r="BG466" s="188"/>
      <c r="BH466" s="188"/>
      <c r="BI466" s="188"/>
      <c r="BJ466" s="188"/>
      <c r="BK466" s="188"/>
      <c r="BL466" s="188"/>
      <c r="BM466" s="188"/>
      <c r="BN466" s="188"/>
      <c r="BO466" s="188"/>
      <c r="BP466" t="s">
        <v>4574</v>
      </c>
      <c r="BQ466" s="188"/>
      <c r="BR466" s="188"/>
      <c r="BS466" s="188"/>
      <c r="BT466" s="188"/>
      <c r="BU466" s="188"/>
      <c r="BV466" s="188"/>
      <c r="BW466" s="188"/>
      <c r="BX466" s="188"/>
      <c r="BY466" s="188"/>
      <c r="BZ466" s="188"/>
      <c r="CA466" s="188"/>
      <c r="CB466" s="188"/>
      <c r="CC466" s="188"/>
      <c r="CD466" s="188"/>
      <c r="CE466" s="188"/>
      <c r="CF466" s="188"/>
      <c r="CG466" s="188"/>
      <c r="CH466" s="188"/>
      <c r="CI466" s="188"/>
      <c r="CJ466" s="188"/>
      <c r="CK466" s="188"/>
      <c r="CL466" s="188"/>
      <c r="CM466" s="188"/>
      <c r="CN466" s="188"/>
      <c r="CO466" s="188"/>
      <c r="CP466" s="188"/>
      <c r="CQ466" s="188"/>
      <c r="CR466" s="188"/>
      <c r="CS466" s="188"/>
      <c r="CT466" s="188"/>
      <c r="CU466" s="188"/>
      <c r="CV466" s="188"/>
      <c r="CW466" s="188"/>
      <c r="CX466" s="188"/>
      <c r="CY466" s="183" t="s">
        <v>2197</v>
      </c>
      <c r="CZ466" s="188"/>
      <c r="DA466" s="188"/>
      <c r="DB466" s="188"/>
      <c r="DC466" s="188"/>
      <c r="DD466" s="188"/>
      <c r="DE466" s="188"/>
      <c r="DF466" s="188"/>
      <c r="DG466" s="188"/>
      <c r="DH466" s="188"/>
      <c r="DI466" s="188"/>
      <c r="DJ466" s="188"/>
      <c r="DK466" s="188"/>
      <c r="DL466" s="180"/>
    </row>
    <row r="467" spans="44:116" ht="15" hidden="1" customHeight="1">
      <c r="AR467" s="177" t="str">
        <f t="shared" si="16"/>
        <v/>
      </c>
      <c r="AS467" s="177" t="str">
        <f t="shared" si="17"/>
        <v/>
      </c>
      <c r="AT467" s="6"/>
      <c r="AU467" s="6"/>
      <c r="AV467" s="177">
        <v>464</v>
      </c>
      <c r="AW467" s="188"/>
      <c r="AX467" s="188"/>
      <c r="AY467" s="188"/>
      <c r="AZ467" s="188"/>
      <c r="BA467" s="188"/>
      <c r="BB467" s="188"/>
      <c r="BC467" s="188"/>
      <c r="BD467" s="188"/>
      <c r="BE467" s="188"/>
      <c r="BF467" s="188"/>
      <c r="BG467" s="188"/>
      <c r="BH467" s="188"/>
      <c r="BI467" s="188"/>
      <c r="BJ467" s="188"/>
      <c r="BK467" s="188"/>
      <c r="BL467" s="188"/>
      <c r="BM467" s="188"/>
      <c r="BN467" s="188"/>
      <c r="BO467" s="188"/>
      <c r="BP467" t="s">
        <v>4575</v>
      </c>
      <c r="BQ467" s="188"/>
      <c r="BR467" s="188"/>
      <c r="BS467" s="188"/>
      <c r="BT467" s="188"/>
      <c r="BU467" s="188"/>
      <c r="BV467" s="188"/>
      <c r="BW467" s="188"/>
      <c r="BX467" s="188"/>
      <c r="BY467" s="188"/>
      <c r="BZ467" s="188"/>
      <c r="CA467" s="188"/>
      <c r="CB467" s="188"/>
      <c r="CC467" s="188"/>
      <c r="CD467" s="188"/>
      <c r="CE467" s="188"/>
      <c r="CF467" s="188"/>
      <c r="CG467" s="188"/>
      <c r="CH467" s="188"/>
      <c r="CI467" s="188"/>
      <c r="CJ467" s="188"/>
      <c r="CK467" s="188"/>
      <c r="CL467" s="188"/>
      <c r="CM467" s="188"/>
      <c r="CN467" s="188"/>
      <c r="CO467" s="188"/>
      <c r="CP467" s="188"/>
      <c r="CQ467" s="188"/>
      <c r="CR467" s="188"/>
      <c r="CS467" s="188"/>
      <c r="CT467" s="188"/>
      <c r="CU467" s="188"/>
      <c r="CV467" s="188"/>
      <c r="CW467" s="188"/>
      <c r="CX467" s="188"/>
      <c r="CY467" s="183" t="s">
        <v>2198</v>
      </c>
      <c r="CZ467" s="188"/>
      <c r="DA467" s="188"/>
      <c r="DB467" s="188"/>
      <c r="DC467" s="188"/>
      <c r="DD467" s="188"/>
      <c r="DE467" s="188"/>
      <c r="DF467" s="188"/>
      <c r="DG467" s="188"/>
      <c r="DH467" s="188"/>
      <c r="DI467" s="188"/>
      <c r="DJ467" s="188"/>
      <c r="DK467" s="188"/>
      <c r="DL467" s="180"/>
    </row>
    <row r="468" spans="44:116" ht="15" hidden="1" customHeight="1">
      <c r="AR468" s="177" t="str">
        <f t="shared" si="16"/>
        <v/>
      </c>
      <c r="AS468" s="177" t="str">
        <f t="shared" si="17"/>
        <v/>
      </c>
      <c r="AT468" s="6"/>
      <c r="AU468" s="6"/>
      <c r="AV468" s="177">
        <v>465</v>
      </c>
      <c r="AW468" s="188"/>
      <c r="AX468" s="188"/>
      <c r="AY468" s="188"/>
      <c r="AZ468" s="188"/>
      <c r="BA468" s="188"/>
      <c r="BB468" s="188"/>
      <c r="BC468" s="188"/>
      <c r="BD468" s="188"/>
      <c r="BE468" s="188"/>
      <c r="BF468" s="188"/>
      <c r="BG468" s="188"/>
      <c r="BH468" s="188"/>
      <c r="BI468" s="188"/>
      <c r="BJ468" s="188"/>
      <c r="BK468" s="188"/>
      <c r="BL468" s="188"/>
      <c r="BM468" s="188"/>
      <c r="BN468" s="188"/>
      <c r="BO468" s="188"/>
      <c r="BP468" t="s">
        <v>4576</v>
      </c>
      <c r="BQ468" s="188"/>
      <c r="BR468" s="188"/>
      <c r="BS468" s="188"/>
      <c r="BT468" s="188"/>
      <c r="BU468" s="188"/>
      <c r="BV468" s="188"/>
      <c r="BW468" s="188"/>
      <c r="BX468" s="188"/>
      <c r="BY468" s="188"/>
      <c r="BZ468" s="188"/>
      <c r="CA468" s="188"/>
      <c r="CB468" s="188"/>
      <c r="CC468" s="188"/>
      <c r="CD468" s="188"/>
      <c r="CE468" s="188"/>
      <c r="CF468" s="188"/>
      <c r="CG468" s="188"/>
      <c r="CH468" s="188"/>
      <c r="CI468" s="188"/>
      <c r="CJ468" s="188"/>
      <c r="CK468" s="188"/>
      <c r="CL468" s="188"/>
      <c r="CM468" s="188"/>
      <c r="CN468" s="188"/>
      <c r="CO468" s="188"/>
      <c r="CP468" s="188"/>
      <c r="CQ468" s="188"/>
      <c r="CR468" s="188"/>
      <c r="CS468" s="188"/>
      <c r="CT468" s="188"/>
      <c r="CU468" s="188"/>
      <c r="CV468" s="188"/>
      <c r="CW468" s="188"/>
      <c r="CX468" s="188"/>
      <c r="CY468" s="183" t="s">
        <v>2199</v>
      </c>
      <c r="CZ468" s="188"/>
      <c r="DA468" s="188"/>
      <c r="DB468" s="188"/>
      <c r="DC468" s="188"/>
      <c r="DD468" s="188"/>
      <c r="DE468" s="188"/>
      <c r="DF468" s="188"/>
      <c r="DG468" s="188"/>
      <c r="DH468" s="188"/>
      <c r="DI468" s="188"/>
      <c r="DJ468" s="188"/>
      <c r="DK468" s="188"/>
      <c r="DL468" s="180"/>
    </row>
    <row r="469" spans="44:116" ht="15" hidden="1" customHeight="1">
      <c r="AR469" s="177" t="str">
        <f t="shared" si="16"/>
        <v/>
      </c>
      <c r="AS469" s="177" t="str">
        <f t="shared" si="17"/>
        <v/>
      </c>
      <c r="AT469" s="6"/>
      <c r="AU469" s="6"/>
      <c r="AV469" s="177">
        <v>466</v>
      </c>
      <c r="AW469" s="177"/>
      <c r="AX469" s="177"/>
      <c r="AY469" s="177"/>
      <c r="AZ469" s="177"/>
      <c r="BA469" s="177"/>
      <c r="BB469" s="177"/>
      <c r="BC469" s="177"/>
      <c r="BD469" s="177"/>
      <c r="BE469" s="177"/>
      <c r="BF469" s="177"/>
      <c r="BG469" s="177"/>
      <c r="BH469" s="177"/>
      <c r="BI469" s="177"/>
      <c r="BJ469" s="177"/>
      <c r="BK469" s="177"/>
      <c r="BL469" s="177"/>
      <c r="BM469" s="177"/>
      <c r="BN469" s="177"/>
      <c r="BO469" s="177"/>
      <c r="BP469" t="s">
        <v>4577</v>
      </c>
      <c r="BQ469" s="177"/>
      <c r="BR469" s="177"/>
      <c r="BS469" s="177"/>
      <c r="BT469" s="177"/>
      <c r="BU469" s="177"/>
      <c r="BV469" s="177"/>
      <c r="BW469" s="177"/>
      <c r="BX469" s="177"/>
      <c r="BY469" s="177"/>
      <c r="BZ469" s="177"/>
      <c r="CA469" s="177"/>
      <c r="CB469" s="177"/>
      <c r="CC469" s="177"/>
      <c r="CD469" s="177"/>
      <c r="CE469" s="177"/>
      <c r="CF469" s="177"/>
      <c r="CG469" s="177"/>
      <c r="CH469" s="177"/>
      <c r="CI469" s="177"/>
      <c r="CJ469" s="177"/>
      <c r="CK469" s="177"/>
      <c r="CL469" s="177"/>
      <c r="CM469" s="177"/>
      <c r="CN469" s="177"/>
      <c r="CO469" s="177"/>
      <c r="CP469" s="177"/>
      <c r="CQ469" s="177"/>
      <c r="CR469" s="177"/>
      <c r="CS469" s="177"/>
      <c r="CT469" s="177"/>
      <c r="CU469" s="177"/>
      <c r="CV469" s="177"/>
      <c r="CW469" s="177"/>
      <c r="CX469" s="177"/>
      <c r="CY469" s="183" t="s">
        <v>2200</v>
      </c>
      <c r="CZ469" s="177"/>
      <c r="DA469" s="177"/>
      <c r="DB469" s="177"/>
      <c r="DC469" s="177"/>
      <c r="DD469" s="177"/>
      <c r="DE469" s="177"/>
      <c r="DF469" s="177"/>
      <c r="DG469" s="177"/>
      <c r="DH469" s="177"/>
      <c r="DI469" s="177"/>
      <c r="DJ469" s="177"/>
      <c r="DK469" s="177"/>
      <c r="DL469" s="180"/>
    </row>
    <row r="470" spans="44:116" ht="15" hidden="1" customHeight="1">
      <c r="AR470" s="177" t="str">
        <f t="shared" si="16"/>
        <v/>
      </c>
      <c r="AS470" s="177" t="str">
        <f t="shared" si="17"/>
        <v/>
      </c>
      <c r="AT470" s="6"/>
      <c r="AU470" s="6"/>
      <c r="AV470" s="177">
        <v>467</v>
      </c>
      <c r="AW470" s="188"/>
      <c r="AX470" s="188"/>
      <c r="AY470" s="188"/>
      <c r="AZ470" s="188"/>
      <c r="BA470" s="188"/>
      <c r="BB470" s="188"/>
      <c r="BC470" s="188"/>
      <c r="BD470" s="188"/>
      <c r="BE470" s="188"/>
      <c r="BF470" s="188"/>
      <c r="BG470" s="188"/>
      <c r="BH470" s="188"/>
      <c r="BI470" s="188"/>
      <c r="BJ470" s="188"/>
      <c r="BK470" s="188"/>
      <c r="BL470" s="188"/>
      <c r="BM470" s="188"/>
      <c r="BN470" s="188"/>
      <c r="BO470" s="188"/>
      <c r="BP470" t="s">
        <v>4578</v>
      </c>
      <c r="BQ470" s="188"/>
      <c r="BR470" s="188"/>
      <c r="BS470" s="188"/>
      <c r="BT470" s="188"/>
      <c r="BU470" s="188"/>
      <c r="BV470" s="188"/>
      <c r="BW470" s="188"/>
      <c r="BX470" s="188"/>
      <c r="BY470" s="188"/>
      <c r="BZ470" s="188"/>
      <c r="CA470" s="188"/>
      <c r="CB470" s="188"/>
      <c r="CC470" s="188"/>
      <c r="CD470" s="188"/>
      <c r="CE470" s="188"/>
      <c r="CF470" s="188"/>
      <c r="CG470" s="188"/>
      <c r="CH470" s="188"/>
      <c r="CI470" s="188"/>
      <c r="CJ470" s="188"/>
      <c r="CK470" s="188"/>
      <c r="CL470" s="188"/>
      <c r="CM470" s="188"/>
      <c r="CN470" s="188"/>
      <c r="CO470" s="188"/>
      <c r="CP470" s="188"/>
      <c r="CQ470" s="188"/>
      <c r="CR470" s="188"/>
      <c r="CS470" s="188"/>
      <c r="CT470" s="188"/>
      <c r="CU470" s="188"/>
      <c r="CV470" s="188"/>
      <c r="CW470" s="188"/>
      <c r="CX470" s="188"/>
      <c r="CY470" s="183" t="s">
        <v>2201</v>
      </c>
      <c r="CZ470" s="188"/>
      <c r="DA470" s="188"/>
      <c r="DB470" s="188"/>
      <c r="DC470" s="188"/>
      <c r="DD470" s="188"/>
      <c r="DE470" s="188"/>
      <c r="DF470" s="188"/>
      <c r="DG470" s="188"/>
      <c r="DH470" s="188"/>
      <c r="DI470" s="188"/>
      <c r="DJ470" s="188"/>
      <c r="DK470" s="188"/>
      <c r="DL470" s="180"/>
    </row>
    <row r="471" spans="44:116" ht="15" hidden="1" customHeight="1">
      <c r="AR471" s="177" t="str">
        <f t="shared" si="16"/>
        <v/>
      </c>
      <c r="AS471" s="177" t="str">
        <f t="shared" si="17"/>
        <v/>
      </c>
      <c r="AT471" s="6"/>
      <c r="AU471" s="6"/>
      <c r="AV471" s="177">
        <v>468</v>
      </c>
      <c r="AW471" s="188"/>
      <c r="AX471" s="188"/>
      <c r="AY471" s="188"/>
      <c r="AZ471" s="188"/>
      <c r="BA471" s="188"/>
      <c r="BB471" s="188"/>
      <c r="BC471" s="188"/>
      <c r="BD471" s="188"/>
      <c r="BE471" s="188"/>
      <c r="BF471" s="188"/>
      <c r="BG471" s="188"/>
      <c r="BH471" s="188"/>
      <c r="BI471" s="188"/>
      <c r="BJ471" s="188"/>
      <c r="BK471" s="188"/>
      <c r="BL471" s="188"/>
      <c r="BM471" s="188"/>
      <c r="BN471" s="188"/>
      <c r="BO471" s="188"/>
      <c r="BP471" t="s">
        <v>4579</v>
      </c>
      <c r="BQ471" s="188"/>
      <c r="BR471" s="188"/>
      <c r="BS471" s="188"/>
      <c r="BT471" s="188"/>
      <c r="BU471" s="188"/>
      <c r="BV471" s="188"/>
      <c r="BW471" s="188"/>
      <c r="BX471" s="188"/>
      <c r="BY471" s="188"/>
      <c r="BZ471" s="188"/>
      <c r="CA471" s="188"/>
      <c r="CB471" s="188"/>
      <c r="CC471" s="188"/>
      <c r="CD471" s="188"/>
      <c r="CE471" s="188"/>
      <c r="CF471" s="188"/>
      <c r="CG471" s="188"/>
      <c r="CH471" s="188"/>
      <c r="CI471" s="188"/>
      <c r="CJ471" s="188"/>
      <c r="CK471" s="188"/>
      <c r="CL471" s="188"/>
      <c r="CM471" s="188"/>
      <c r="CN471" s="188"/>
      <c r="CO471" s="188"/>
      <c r="CP471" s="188"/>
      <c r="CQ471" s="188"/>
      <c r="CR471" s="188"/>
      <c r="CS471" s="188"/>
      <c r="CT471" s="188"/>
      <c r="CU471" s="188"/>
      <c r="CV471" s="188"/>
      <c r="CW471" s="188"/>
      <c r="CX471" s="188"/>
      <c r="CY471" s="183" t="s">
        <v>2202</v>
      </c>
      <c r="CZ471" s="188"/>
      <c r="DA471" s="188"/>
      <c r="DB471" s="188"/>
      <c r="DC471" s="188"/>
      <c r="DD471" s="188"/>
      <c r="DE471" s="188"/>
      <c r="DF471" s="188"/>
      <c r="DG471" s="188"/>
      <c r="DH471" s="188"/>
      <c r="DI471" s="188"/>
      <c r="DJ471" s="188"/>
      <c r="DK471" s="188"/>
      <c r="DL471" s="180"/>
    </row>
    <row r="472" spans="44:116" ht="15" hidden="1" customHeight="1">
      <c r="AR472" s="177" t="str">
        <f t="shared" si="16"/>
        <v/>
      </c>
      <c r="AS472" s="177" t="str">
        <f t="shared" si="17"/>
        <v/>
      </c>
      <c r="AT472" s="6"/>
      <c r="AU472" s="6"/>
      <c r="AV472" s="177">
        <v>469</v>
      </c>
      <c r="AW472" s="188"/>
      <c r="AX472" s="188"/>
      <c r="AY472" s="188"/>
      <c r="AZ472" s="188"/>
      <c r="BA472" s="188"/>
      <c r="BB472" s="188"/>
      <c r="BC472" s="188"/>
      <c r="BD472" s="188"/>
      <c r="BE472" s="188"/>
      <c r="BF472" s="188"/>
      <c r="BG472" s="188"/>
      <c r="BH472" s="188"/>
      <c r="BI472" s="188"/>
      <c r="BJ472" s="188"/>
      <c r="BK472" s="188"/>
      <c r="BL472" s="188"/>
      <c r="BM472" s="188"/>
      <c r="BN472" s="188"/>
      <c r="BO472" s="188"/>
      <c r="BP472" t="s">
        <v>4580</v>
      </c>
      <c r="BQ472" s="188"/>
      <c r="BR472" s="188"/>
      <c r="BS472" s="188"/>
      <c r="BT472" s="188"/>
      <c r="BU472" s="188"/>
      <c r="BV472" s="188"/>
      <c r="BW472" s="188"/>
      <c r="BX472" s="188"/>
      <c r="BY472" s="188"/>
      <c r="BZ472" s="188"/>
      <c r="CA472" s="188"/>
      <c r="CB472" s="188"/>
      <c r="CC472" s="188"/>
      <c r="CD472" s="188"/>
      <c r="CE472" s="188"/>
      <c r="CF472" s="188"/>
      <c r="CG472" s="188"/>
      <c r="CH472" s="188"/>
      <c r="CI472" s="188"/>
      <c r="CJ472" s="188"/>
      <c r="CK472" s="188"/>
      <c r="CL472" s="188"/>
      <c r="CM472" s="188"/>
      <c r="CN472" s="188"/>
      <c r="CO472" s="188"/>
      <c r="CP472" s="188"/>
      <c r="CQ472" s="188"/>
      <c r="CR472" s="188"/>
      <c r="CS472" s="188"/>
      <c r="CT472" s="188"/>
      <c r="CU472" s="188"/>
      <c r="CV472" s="188"/>
      <c r="CW472" s="188"/>
      <c r="CX472" s="188"/>
      <c r="CY472" s="183" t="s">
        <v>2203</v>
      </c>
      <c r="CZ472" s="188"/>
      <c r="DA472" s="188"/>
      <c r="DB472" s="188"/>
      <c r="DC472" s="188"/>
      <c r="DD472" s="188"/>
      <c r="DE472" s="188"/>
      <c r="DF472" s="188"/>
      <c r="DG472" s="188"/>
      <c r="DH472" s="188"/>
      <c r="DI472" s="188"/>
      <c r="DJ472" s="188"/>
      <c r="DK472" s="188"/>
      <c r="DL472" s="180"/>
    </row>
    <row r="473" spans="44:116" ht="15" hidden="1" customHeight="1">
      <c r="AR473" s="177" t="str">
        <f t="shared" si="16"/>
        <v/>
      </c>
      <c r="AS473" s="177" t="str">
        <f t="shared" si="17"/>
        <v/>
      </c>
      <c r="AT473" s="6"/>
      <c r="AU473" s="6"/>
      <c r="AV473" s="177">
        <v>470</v>
      </c>
      <c r="AW473" s="188"/>
      <c r="AX473" s="188"/>
      <c r="AY473" s="188"/>
      <c r="AZ473" s="188"/>
      <c r="BA473" s="188"/>
      <c r="BB473" s="188"/>
      <c r="BC473" s="188"/>
      <c r="BD473" s="188"/>
      <c r="BE473" s="188"/>
      <c r="BF473" s="188"/>
      <c r="BG473" s="188"/>
      <c r="BH473" s="188"/>
      <c r="BI473" s="188"/>
      <c r="BJ473" s="188"/>
      <c r="BK473" s="188"/>
      <c r="BL473" s="188"/>
      <c r="BM473" s="188"/>
      <c r="BN473" s="188"/>
      <c r="BO473" s="188"/>
      <c r="BP473" t="s">
        <v>4581</v>
      </c>
      <c r="BQ473" s="188"/>
      <c r="BR473" s="188"/>
      <c r="BS473" s="188"/>
      <c r="BT473" s="188"/>
      <c r="BU473" s="188"/>
      <c r="BV473" s="188"/>
      <c r="BW473" s="188"/>
      <c r="BX473" s="188"/>
      <c r="BY473" s="188"/>
      <c r="BZ473" s="188"/>
      <c r="CA473" s="188"/>
      <c r="CB473" s="188"/>
      <c r="CC473" s="188"/>
      <c r="CD473" s="188"/>
      <c r="CE473" s="188"/>
      <c r="CF473" s="188"/>
      <c r="CG473" s="188"/>
      <c r="CH473" s="188"/>
      <c r="CI473" s="188"/>
      <c r="CJ473" s="188"/>
      <c r="CK473" s="188"/>
      <c r="CL473" s="188"/>
      <c r="CM473" s="188"/>
      <c r="CN473" s="188"/>
      <c r="CO473" s="188"/>
      <c r="CP473" s="188"/>
      <c r="CQ473" s="188"/>
      <c r="CR473" s="188"/>
      <c r="CS473" s="188"/>
      <c r="CT473" s="188"/>
      <c r="CU473" s="188"/>
      <c r="CV473" s="188"/>
      <c r="CW473" s="188"/>
      <c r="CX473" s="188"/>
      <c r="CY473" s="183" t="s">
        <v>2204</v>
      </c>
      <c r="CZ473" s="188"/>
      <c r="DA473" s="188"/>
      <c r="DB473" s="188"/>
      <c r="DC473" s="188"/>
      <c r="DD473" s="188"/>
      <c r="DE473" s="188"/>
      <c r="DF473" s="188"/>
      <c r="DG473" s="188"/>
      <c r="DH473" s="188"/>
      <c r="DI473" s="188"/>
      <c r="DJ473" s="188"/>
      <c r="DK473" s="188"/>
      <c r="DL473" s="180"/>
    </row>
    <row r="474" spans="44:116" ht="15" hidden="1" customHeight="1">
      <c r="AR474" s="177" t="str">
        <f t="shared" si="16"/>
        <v/>
      </c>
      <c r="AS474" s="177" t="str">
        <f t="shared" si="17"/>
        <v/>
      </c>
      <c r="AT474" s="6"/>
      <c r="AU474" s="6"/>
      <c r="AV474" s="177">
        <v>471</v>
      </c>
      <c r="AW474" s="188"/>
      <c r="AX474" s="188"/>
      <c r="AY474" s="188"/>
      <c r="AZ474" s="188"/>
      <c r="BA474" s="188"/>
      <c r="BB474" s="188"/>
      <c r="BC474" s="188"/>
      <c r="BD474" s="188"/>
      <c r="BE474" s="188"/>
      <c r="BF474" s="188"/>
      <c r="BG474" s="188"/>
      <c r="BH474" s="188"/>
      <c r="BI474" s="188"/>
      <c r="BJ474" s="188"/>
      <c r="BK474" s="188"/>
      <c r="BL474" s="188"/>
      <c r="BM474" s="188"/>
      <c r="BN474" s="188"/>
      <c r="BO474" s="188"/>
      <c r="BP474" t="s">
        <v>4582</v>
      </c>
      <c r="BQ474" s="188"/>
      <c r="BR474" s="188"/>
      <c r="BS474" s="188"/>
      <c r="BT474" s="188"/>
      <c r="BU474" s="188"/>
      <c r="BV474" s="188"/>
      <c r="BW474" s="188"/>
      <c r="BX474" s="188"/>
      <c r="BY474" s="188"/>
      <c r="BZ474" s="188"/>
      <c r="CA474" s="188"/>
      <c r="CB474" s="188"/>
      <c r="CC474" s="188"/>
      <c r="CD474" s="188"/>
      <c r="CE474" s="188"/>
      <c r="CF474" s="188"/>
      <c r="CG474" s="188"/>
      <c r="CH474" s="188"/>
      <c r="CI474" s="188"/>
      <c r="CJ474" s="188"/>
      <c r="CK474" s="188"/>
      <c r="CL474" s="188"/>
      <c r="CM474" s="188"/>
      <c r="CN474" s="188"/>
      <c r="CO474" s="188"/>
      <c r="CP474" s="188"/>
      <c r="CQ474" s="188"/>
      <c r="CR474" s="188"/>
      <c r="CS474" s="188"/>
      <c r="CT474" s="188"/>
      <c r="CU474" s="188"/>
      <c r="CV474" s="188"/>
      <c r="CW474" s="188"/>
      <c r="CX474" s="188"/>
      <c r="CY474" s="183" t="s">
        <v>2205</v>
      </c>
      <c r="CZ474" s="188"/>
      <c r="DA474" s="188"/>
      <c r="DB474" s="188"/>
      <c r="DC474" s="188"/>
      <c r="DD474" s="188"/>
      <c r="DE474" s="188"/>
      <c r="DF474" s="188"/>
      <c r="DG474" s="188"/>
      <c r="DH474" s="188"/>
      <c r="DI474" s="188"/>
      <c r="DJ474" s="188"/>
      <c r="DK474" s="188"/>
      <c r="DL474" s="180"/>
    </row>
    <row r="475" spans="44:116" ht="15" hidden="1" customHeight="1">
      <c r="AR475" s="177" t="str">
        <f t="shared" si="16"/>
        <v/>
      </c>
      <c r="AS475" s="177" t="str">
        <f t="shared" si="17"/>
        <v/>
      </c>
      <c r="AT475" s="6"/>
      <c r="AU475" s="6"/>
      <c r="AV475" s="177">
        <v>472</v>
      </c>
      <c r="AW475" s="188"/>
      <c r="AX475" s="188"/>
      <c r="AY475" s="188"/>
      <c r="AZ475" s="188"/>
      <c r="BA475" s="188"/>
      <c r="BB475" s="188"/>
      <c r="BC475" s="188"/>
      <c r="BD475" s="188"/>
      <c r="BE475" s="188"/>
      <c r="BF475" s="188"/>
      <c r="BG475" s="188"/>
      <c r="BH475" s="188"/>
      <c r="BI475" s="188"/>
      <c r="BJ475" s="188"/>
      <c r="BK475" s="188"/>
      <c r="BL475" s="188"/>
      <c r="BM475" s="188"/>
      <c r="BN475" s="188"/>
      <c r="BO475" s="188"/>
      <c r="BP475" t="s">
        <v>4583</v>
      </c>
      <c r="BQ475" s="188"/>
      <c r="BR475" s="188"/>
      <c r="BS475" s="188"/>
      <c r="BT475" s="188"/>
      <c r="BU475" s="188"/>
      <c r="BV475" s="188"/>
      <c r="BW475" s="188"/>
      <c r="BX475" s="188"/>
      <c r="BY475" s="188"/>
      <c r="BZ475" s="188"/>
      <c r="CA475" s="188"/>
      <c r="CB475" s="188"/>
      <c r="CC475" s="188"/>
      <c r="CD475" s="188"/>
      <c r="CE475" s="188"/>
      <c r="CF475" s="188"/>
      <c r="CG475" s="188"/>
      <c r="CH475" s="188"/>
      <c r="CI475" s="188"/>
      <c r="CJ475" s="188"/>
      <c r="CK475" s="188"/>
      <c r="CL475" s="188"/>
      <c r="CM475" s="188"/>
      <c r="CN475" s="188"/>
      <c r="CO475" s="188"/>
      <c r="CP475" s="188"/>
      <c r="CQ475" s="188"/>
      <c r="CR475" s="188"/>
      <c r="CS475" s="188"/>
      <c r="CT475" s="188"/>
      <c r="CU475" s="188"/>
      <c r="CV475" s="188"/>
      <c r="CW475" s="188"/>
      <c r="CX475" s="188"/>
      <c r="CY475" s="183" t="s">
        <v>2206</v>
      </c>
      <c r="CZ475" s="188"/>
      <c r="DA475" s="188"/>
      <c r="DB475" s="188"/>
      <c r="DC475" s="188"/>
      <c r="DD475" s="188"/>
      <c r="DE475" s="188"/>
      <c r="DF475" s="188"/>
      <c r="DG475" s="188"/>
      <c r="DH475" s="188"/>
      <c r="DI475" s="188"/>
      <c r="DJ475" s="188"/>
      <c r="DK475" s="188"/>
      <c r="DL475" s="180"/>
    </row>
    <row r="476" spans="44:116" ht="15" hidden="1" customHeight="1">
      <c r="AR476" s="177" t="str">
        <f t="shared" si="16"/>
        <v/>
      </c>
      <c r="AS476" s="177" t="str">
        <f t="shared" si="17"/>
        <v/>
      </c>
      <c r="AT476" s="6"/>
      <c r="AU476" s="6"/>
      <c r="AV476" s="177">
        <v>473</v>
      </c>
      <c r="AW476" s="188"/>
      <c r="AX476" s="188"/>
      <c r="AY476" s="188"/>
      <c r="AZ476" s="188"/>
      <c r="BA476" s="188"/>
      <c r="BB476" s="188"/>
      <c r="BC476" s="188"/>
      <c r="BD476" s="188"/>
      <c r="BE476" s="188"/>
      <c r="BF476" s="188"/>
      <c r="BG476" s="188"/>
      <c r="BH476" s="188"/>
      <c r="BI476" s="188"/>
      <c r="BJ476" s="188"/>
      <c r="BK476" s="188"/>
      <c r="BL476" s="188"/>
      <c r="BM476" s="188"/>
      <c r="BN476" s="188"/>
      <c r="BO476" s="188"/>
      <c r="BP476" t="s">
        <v>4584</v>
      </c>
      <c r="BQ476" s="188"/>
      <c r="BR476" s="188"/>
      <c r="BS476" s="188"/>
      <c r="BT476" s="188"/>
      <c r="BU476" s="188"/>
      <c r="BV476" s="188"/>
      <c r="BW476" s="188"/>
      <c r="BX476" s="188"/>
      <c r="BY476" s="188"/>
      <c r="BZ476" s="188"/>
      <c r="CA476" s="188"/>
      <c r="CB476" s="188"/>
      <c r="CC476" s="188"/>
      <c r="CD476" s="188"/>
      <c r="CE476" s="188"/>
      <c r="CF476" s="188"/>
      <c r="CG476" s="188"/>
      <c r="CH476" s="188"/>
      <c r="CI476" s="188"/>
      <c r="CJ476" s="188"/>
      <c r="CK476" s="188"/>
      <c r="CL476" s="188"/>
      <c r="CM476" s="188"/>
      <c r="CN476" s="188"/>
      <c r="CO476" s="188"/>
      <c r="CP476" s="188"/>
      <c r="CQ476" s="188"/>
      <c r="CR476" s="188"/>
      <c r="CS476" s="188"/>
      <c r="CT476" s="188"/>
      <c r="CU476" s="188"/>
      <c r="CV476" s="188"/>
      <c r="CW476" s="188"/>
      <c r="CX476" s="188"/>
      <c r="CY476" s="183" t="s">
        <v>2207</v>
      </c>
      <c r="CZ476" s="188"/>
      <c r="DA476" s="188"/>
      <c r="DB476" s="188"/>
      <c r="DC476" s="188"/>
      <c r="DD476" s="188"/>
      <c r="DE476" s="188"/>
      <c r="DF476" s="188"/>
      <c r="DG476" s="188"/>
      <c r="DH476" s="188"/>
      <c r="DI476" s="188"/>
      <c r="DJ476" s="188"/>
      <c r="DK476" s="188"/>
      <c r="DL476" s="180"/>
    </row>
    <row r="477" spans="44:116" ht="15" hidden="1" customHeight="1">
      <c r="AR477" s="177" t="str">
        <f t="shared" si="16"/>
        <v/>
      </c>
      <c r="AS477" s="177" t="str">
        <f t="shared" si="17"/>
        <v/>
      </c>
      <c r="AT477" s="6"/>
      <c r="AU477" s="6"/>
      <c r="AV477" s="177">
        <v>474</v>
      </c>
      <c r="AW477" s="188"/>
      <c r="AX477" s="188"/>
      <c r="AY477" s="188"/>
      <c r="AZ477" s="188"/>
      <c r="BA477" s="188"/>
      <c r="BB477" s="188"/>
      <c r="BC477" s="188"/>
      <c r="BD477" s="188"/>
      <c r="BE477" s="188"/>
      <c r="BF477" s="188"/>
      <c r="BG477" s="188"/>
      <c r="BH477" s="188"/>
      <c r="BI477" s="188"/>
      <c r="BJ477" s="188"/>
      <c r="BK477" s="188"/>
      <c r="BL477" s="188"/>
      <c r="BM477" s="188"/>
      <c r="BN477" s="188"/>
      <c r="BO477" s="188"/>
      <c r="BP477" t="s">
        <v>4585</v>
      </c>
      <c r="BQ477" s="188"/>
      <c r="BR477" s="188"/>
      <c r="BS477" s="188"/>
      <c r="BT477" s="188"/>
      <c r="BU477" s="188"/>
      <c r="BV477" s="188"/>
      <c r="BW477" s="188"/>
      <c r="BX477" s="188"/>
      <c r="BY477" s="188"/>
      <c r="BZ477" s="188"/>
      <c r="CA477" s="188"/>
      <c r="CB477" s="188"/>
      <c r="CC477" s="188"/>
      <c r="CD477" s="188"/>
      <c r="CE477" s="188"/>
      <c r="CF477" s="188"/>
      <c r="CG477" s="188"/>
      <c r="CH477" s="188"/>
      <c r="CI477" s="188"/>
      <c r="CJ477" s="188"/>
      <c r="CK477" s="188"/>
      <c r="CL477" s="188"/>
      <c r="CM477" s="188"/>
      <c r="CN477" s="188"/>
      <c r="CO477" s="188"/>
      <c r="CP477" s="188"/>
      <c r="CQ477" s="188"/>
      <c r="CR477" s="188"/>
      <c r="CS477" s="188"/>
      <c r="CT477" s="188"/>
      <c r="CU477" s="188"/>
      <c r="CV477" s="188"/>
      <c r="CW477" s="188"/>
      <c r="CX477" s="188"/>
      <c r="CY477" s="183" t="s">
        <v>2208</v>
      </c>
      <c r="CZ477" s="188"/>
      <c r="DA477" s="188"/>
      <c r="DB477" s="188"/>
      <c r="DC477" s="188"/>
      <c r="DD477" s="188"/>
      <c r="DE477" s="188"/>
      <c r="DF477" s="188"/>
      <c r="DG477" s="188"/>
      <c r="DH477" s="188"/>
      <c r="DI477" s="188"/>
      <c r="DJ477" s="188"/>
      <c r="DK477" s="188"/>
      <c r="DL477" s="180"/>
    </row>
    <row r="478" spans="44:116" ht="15" hidden="1" customHeight="1">
      <c r="AR478" s="177" t="str">
        <f t="shared" si="16"/>
        <v/>
      </c>
      <c r="AS478" s="177" t="str">
        <f t="shared" si="17"/>
        <v/>
      </c>
      <c r="AT478" s="6"/>
      <c r="AU478" s="6"/>
      <c r="AV478" s="177">
        <v>475</v>
      </c>
      <c r="AW478" s="188"/>
      <c r="AX478" s="188"/>
      <c r="AY478" s="188"/>
      <c r="AZ478" s="188"/>
      <c r="BA478" s="188"/>
      <c r="BB478" s="188"/>
      <c r="BC478" s="188"/>
      <c r="BD478" s="188"/>
      <c r="BE478" s="188"/>
      <c r="BF478" s="188"/>
      <c r="BG478" s="188"/>
      <c r="BH478" s="188"/>
      <c r="BI478" s="188"/>
      <c r="BJ478" s="188"/>
      <c r="BK478" s="188"/>
      <c r="BL478" s="188"/>
      <c r="BM478" s="188"/>
      <c r="BN478" s="188"/>
      <c r="BO478" s="188"/>
      <c r="BP478" t="s">
        <v>4586</v>
      </c>
      <c r="BQ478" s="188"/>
      <c r="BR478" s="188"/>
      <c r="BS478" s="188"/>
      <c r="BT478" s="188"/>
      <c r="BU478" s="188"/>
      <c r="BV478" s="188"/>
      <c r="BW478" s="188"/>
      <c r="BX478" s="188"/>
      <c r="BY478" s="188"/>
      <c r="BZ478" s="188"/>
      <c r="CA478" s="188"/>
      <c r="CB478" s="188"/>
      <c r="CC478" s="188"/>
      <c r="CD478" s="188"/>
      <c r="CE478" s="188"/>
      <c r="CF478" s="188"/>
      <c r="CG478" s="188"/>
      <c r="CH478" s="188"/>
      <c r="CI478" s="188"/>
      <c r="CJ478" s="188"/>
      <c r="CK478" s="188"/>
      <c r="CL478" s="188"/>
      <c r="CM478" s="188"/>
      <c r="CN478" s="188"/>
      <c r="CO478" s="188"/>
      <c r="CP478" s="188"/>
      <c r="CQ478" s="188"/>
      <c r="CR478" s="188"/>
      <c r="CS478" s="188"/>
      <c r="CT478" s="188"/>
      <c r="CU478" s="188"/>
      <c r="CV478" s="188"/>
      <c r="CW478" s="188"/>
      <c r="CX478" s="188"/>
      <c r="CY478" s="183" t="s">
        <v>2209</v>
      </c>
      <c r="CZ478" s="188"/>
      <c r="DA478" s="188"/>
      <c r="DB478" s="188"/>
      <c r="DC478" s="188"/>
      <c r="DD478" s="188"/>
      <c r="DE478" s="188"/>
      <c r="DF478" s="188"/>
      <c r="DG478" s="188"/>
      <c r="DH478" s="188"/>
      <c r="DI478" s="188"/>
      <c r="DJ478" s="188"/>
      <c r="DK478" s="188"/>
      <c r="DL478" s="180"/>
    </row>
    <row r="479" spans="44:116" ht="15" hidden="1" customHeight="1">
      <c r="AR479" s="177" t="str">
        <f t="shared" si="16"/>
        <v/>
      </c>
      <c r="AS479" s="177" t="str">
        <f t="shared" si="17"/>
        <v/>
      </c>
      <c r="AT479" s="6"/>
      <c r="AU479" s="6"/>
      <c r="AV479" s="177">
        <v>476</v>
      </c>
      <c r="AW479" s="188"/>
      <c r="AX479" s="188"/>
      <c r="AY479" s="188"/>
      <c r="AZ479" s="188"/>
      <c r="BA479" s="188"/>
      <c r="BB479" s="188"/>
      <c r="BC479" s="188"/>
      <c r="BD479" s="188"/>
      <c r="BE479" s="188"/>
      <c r="BF479" s="188"/>
      <c r="BG479" s="188"/>
      <c r="BH479" s="188"/>
      <c r="BI479" s="188"/>
      <c r="BJ479" s="188"/>
      <c r="BK479" s="188"/>
      <c r="BL479" s="188"/>
      <c r="BM479" s="188"/>
      <c r="BN479" s="188"/>
      <c r="BO479" s="188"/>
      <c r="BP479" t="s">
        <v>4587</v>
      </c>
      <c r="BQ479" s="188"/>
      <c r="BR479" s="188"/>
      <c r="BS479" s="188"/>
      <c r="BT479" s="188"/>
      <c r="BU479" s="188"/>
      <c r="BV479" s="188"/>
      <c r="BW479" s="188"/>
      <c r="BX479" s="188"/>
      <c r="BY479" s="188"/>
      <c r="BZ479" s="188"/>
      <c r="CA479" s="188"/>
      <c r="CB479" s="188"/>
      <c r="CC479" s="188"/>
      <c r="CD479" s="188"/>
      <c r="CE479" s="188"/>
      <c r="CF479" s="188"/>
      <c r="CG479" s="188"/>
      <c r="CH479" s="188"/>
      <c r="CI479" s="188"/>
      <c r="CJ479" s="188"/>
      <c r="CK479" s="188"/>
      <c r="CL479" s="188"/>
      <c r="CM479" s="188"/>
      <c r="CN479" s="188"/>
      <c r="CO479" s="188"/>
      <c r="CP479" s="188"/>
      <c r="CQ479" s="188"/>
      <c r="CR479" s="188"/>
      <c r="CS479" s="188"/>
      <c r="CT479" s="188"/>
      <c r="CU479" s="188"/>
      <c r="CV479" s="188"/>
      <c r="CW479" s="188"/>
      <c r="CX479" s="188"/>
      <c r="CY479" s="183" t="s">
        <v>2210</v>
      </c>
      <c r="CZ479" s="188"/>
      <c r="DA479" s="188"/>
      <c r="DB479" s="188"/>
      <c r="DC479" s="188"/>
      <c r="DD479" s="188"/>
      <c r="DE479" s="188"/>
      <c r="DF479" s="188"/>
      <c r="DG479" s="188"/>
      <c r="DH479" s="188"/>
      <c r="DI479" s="188"/>
      <c r="DJ479" s="188"/>
      <c r="DK479" s="188"/>
      <c r="DL479" s="180"/>
    </row>
    <row r="480" spans="44:116" ht="15" hidden="1" customHeight="1">
      <c r="AR480" s="177" t="str">
        <f t="shared" si="16"/>
        <v/>
      </c>
      <c r="AS480" s="177" t="str">
        <f t="shared" si="17"/>
        <v/>
      </c>
      <c r="AT480" s="6"/>
      <c r="AU480" s="6"/>
      <c r="AV480" s="177">
        <v>477</v>
      </c>
      <c r="AW480" s="188"/>
      <c r="AX480" s="188"/>
      <c r="AY480" s="188"/>
      <c r="AZ480" s="188"/>
      <c r="BA480" s="188"/>
      <c r="BB480" s="188"/>
      <c r="BC480" s="188"/>
      <c r="BD480" s="188"/>
      <c r="BE480" s="188"/>
      <c r="BF480" s="188"/>
      <c r="BG480" s="188"/>
      <c r="BH480" s="188"/>
      <c r="BI480" s="188"/>
      <c r="BJ480" s="188"/>
      <c r="BK480" s="188"/>
      <c r="BL480" s="188"/>
      <c r="BM480" s="188"/>
      <c r="BN480" s="188"/>
      <c r="BO480" s="188"/>
      <c r="BP480" t="s">
        <v>4588</v>
      </c>
      <c r="BQ480" s="188"/>
      <c r="BR480" s="188"/>
      <c r="BS480" s="188"/>
      <c r="BT480" s="188"/>
      <c r="BU480" s="188"/>
      <c r="BV480" s="188"/>
      <c r="BW480" s="188"/>
      <c r="BX480" s="188"/>
      <c r="BY480" s="188"/>
      <c r="BZ480" s="188"/>
      <c r="CA480" s="188"/>
      <c r="CB480" s="188"/>
      <c r="CC480" s="188"/>
      <c r="CD480" s="188"/>
      <c r="CE480" s="188"/>
      <c r="CF480" s="188"/>
      <c r="CG480" s="188"/>
      <c r="CH480" s="188"/>
      <c r="CI480" s="188"/>
      <c r="CJ480" s="188"/>
      <c r="CK480" s="188"/>
      <c r="CL480" s="188"/>
      <c r="CM480" s="188"/>
      <c r="CN480" s="188"/>
      <c r="CO480" s="188"/>
      <c r="CP480" s="188"/>
      <c r="CQ480" s="188"/>
      <c r="CR480" s="188"/>
      <c r="CS480" s="188"/>
      <c r="CT480" s="188"/>
      <c r="CU480" s="188"/>
      <c r="CV480" s="188"/>
      <c r="CW480" s="188"/>
      <c r="CX480" s="188"/>
      <c r="CY480" s="183" t="s">
        <v>2211</v>
      </c>
      <c r="CZ480" s="188"/>
      <c r="DA480" s="188"/>
      <c r="DB480" s="188"/>
      <c r="DC480" s="188"/>
      <c r="DD480" s="188"/>
      <c r="DE480" s="188"/>
      <c r="DF480" s="188"/>
      <c r="DG480" s="188"/>
      <c r="DH480" s="188"/>
      <c r="DI480" s="188"/>
      <c r="DJ480" s="188"/>
      <c r="DK480" s="188"/>
      <c r="DL480" s="180"/>
    </row>
    <row r="481" spans="44:116" ht="15" hidden="1" customHeight="1">
      <c r="AR481" s="177" t="str">
        <f t="shared" si="16"/>
        <v/>
      </c>
      <c r="AS481" s="177" t="str">
        <f t="shared" si="17"/>
        <v/>
      </c>
      <c r="AT481" s="6"/>
      <c r="AU481" s="6"/>
      <c r="AV481" s="177">
        <v>478</v>
      </c>
      <c r="AW481" s="188"/>
      <c r="AX481" s="188"/>
      <c r="AY481" s="188"/>
      <c r="AZ481" s="188"/>
      <c r="BA481" s="188"/>
      <c r="BB481" s="188"/>
      <c r="BC481" s="188"/>
      <c r="BD481" s="188"/>
      <c r="BE481" s="188"/>
      <c r="BF481" s="188"/>
      <c r="BG481" s="188"/>
      <c r="BH481" s="188"/>
      <c r="BI481" s="188"/>
      <c r="BJ481" s="188"/>
      <c r="BK481" s="188"/>
      <c r="BL481" s="188"/>
      <c r="BM481" s="188"/>
      <c r="BN481" s="188"/>
      <c r="BO481" s="188"/>
      <c r="BP481" t="s">
        <v>4589</v>
      </c>
      <c r="BQ481" s="188"/>
      <c r="BR481" s="188"/>
      <c r="BS481" s="188"/>
      <c r="BT481" s="188"/>
      <c r="BU481" s="188"/>
      <c r="BV481" s="188"/>
      <c r="BW481" s="188"/>
      <c r="BX481" s="188"/>
      <c r="BY481" s="188"/>
      <c r="BZ481" s="188"/>
      <c r="CA481" s="188"/>
      <c r="CB481" s="188"/>
      <c r="CC481" s="188"/>
      <c r="CD481" s="188"/>
      <c r="CE481" s="188"/>
      <c r="CF481" s="188"/>
      <c r="CG481" s="188"/>
      <c r="CH481" s="188"/>
      <c r="CI481" s="188"/>
      <c r="CJ481" s="188"/>
      <c r="CK481" s="188"/>
      <c r="CL481" s="188"/>
      <c r="CM481" s="188"/>
      <c r="CN481" s="188"/>
      <c r="CO481" s="188"/>
      <c r="CP481" s="188"/>
      <c r="CQ481" s="188"/>
      <c r="CR481" s="188"/>
      <c r="CS481" s="188"/>
      <c r="CT481" s="188"/>
      <c r="CU481" s="188"/>
      <c r="CV481" s="188"/>
      <c r="CW481" s="188"/>
      <c r="CX481" s="188"/>
      <c r="CY481" s="183" t="s">
        <v>2212</v>
      </c>
      <c r="CZ481" s="188"/>
      <c r="DA481" s="188"/>
      <c r="DB481" s="188"/>
      <c r="DC481" s="188"/>
      <c r="DD481" s="188"/>
      <c r="DE481" s="188"/>
      <c r="DF481" s="188"/>
      <c r="DG481" s="188"/>
      <c r="DH481" s="188"/>
      <c r="DI481" s="188"/>
      <c r="DJ481" s="188"/>
      <c r="DK481" s="188"/>
      <c r="DL481" s="180"/>
    </row>
    <row r="482" spans="44:116" ht="15" hidden="1" customHeight="1">
      <c r="AR482" s="177" t="str">
        <f t="shared" si="16"/>
        <v/>
      </c>
      <c r="AS482" s="177" t="str">
        <f t="shared" si="17"/>
        <v/>
      </c>
      <c r="AT482" s="6"/>
      <c r="AU482" s="6"/>
      <c r="AV482" s="177">
        <v>479</v>
      </c>
      <c r="AW482" s="188"/>
      <c r="AX482" s="188"/>
      <c r="AY482" s="188"/>
      <c r="AZ482" s="188"/>
      <c r="BA482" s="188"/>
      <c r="BB482" s="188"/>
      <c r="BC482" s="188"/>
      <c r="BD482" s="188"/>
      <c r="BE482" s="188"/>
      <c r="BF482" s="188"/>
      <c r="BG482" s="188"/>
      <c r="BH482" s="188"/>
      <c r="BI482" s="188"/>
      <c r="BJ482" s="188"/>
      <c r="BK482" s="188"/>
      <c r="BL482" s="188"/>
      <c r="BM482" s="188"/>
      <c r="BN482" s="188"/>
      <c r="BO482" s="188"/>
      <c r="BP482" t="s">
        <v>4590</v>
      </c>
      <c r="BQ482" s="188"/>
      <c r="BR482" s="188"/>
      <c r="BS482" s="188"/>
      <c r="BT482" s="188"/>
      <c r="BU482" s="188"/>
      <c r="BV482" s="188"/>
      <c r="BW482" s="188"/>
      <c r="BX482" s="188"/>
      <c r="BY482" s="188"/>
      <c r="BZ482" s="188"/>
      <c r="CA482" s="188"/>
      <c r="CB482" s="188"/>
      <c r="CC482" s="188"/>
      <c r="CD482" s="188"/>
      <c r="CE482" s="188"/>
      <c r="CF482" s="188"/>
      <c r="CG482" s="188"/>
      <c r="CH482" s="188"/>
      <c r="CI482" s="188"/>
      <c r="CJ482" s="188"/>
      <c r="CK482" s="188"/>
      <c r="CL482" s="188"/>
      <c r="CM482" s="188"/>
      <c r="CN482" s="188"/>
      <c r="CO482" s="188"/>
      <c r="CP482" s="188"/>
      <c r="CQ482" s="188"/>
      <c r="CR482" s="188"/>
      <c r="CS482" s="188"/>
      <c r="CT482" s="188"/>
      <c r="CU482" s="188"/>
      <c r="CV482" s="188"/>
      <c r="CW482" s="188"/>
      <c r="CX482" s="188"/>
      <c r="CY482" s="183" t="s">
        <v>2213</v>
      </c>
      <c r="CZ482" s="188"/>
      <c r="DA482" s="188"/>
      <c r="DB482" s="188"/>
      <c r="DC482" s="188"/>
      <c r="DD482" s="188"/>
      <c r="DE482" s="188"/>
      <c r="DF482" s="188"/>
      <c r="DG482" s="188"/>
      <c r="DH482" s="188"/>
      <c r="DI482" s="188"/>
      <c r="DJ482" s="188"/>
      <c r="DK482" s="188"/>
      <c r="DL482" s="180"/>
    </row>
    <row r="483" spans="44:116" ht="15" hidden="1" customHeight="1">
      <c r="AR483" s="177" t="str">
        <f t="shared" si="16"/>
        <v/>
      </c>
      <c r="AS483" s="177" t="str">
        <f t="shared" si="17"/>
        <v/>
      </c>
      <c r="AT483" s="6"/>
      <c r="AU483" s="6"/>
      <c r="AV483" s="177">
        <v>480</v>
      </c>
      <c r="AW483" s="188"/>
      <c r="AX483" s="188"/>
      <c r="AY483" s="188"/>
      <c r="AZ483" s="188"/>
      <c r="BA483" s="188"/>
      <c r="BB483" s="188"/>
      <c r="BC483" s="188"/>
      <c r="BD483" s="188"/>
      <c r="BE483" s="188"/>
      <c r="BF483" s="188"/>
      <c r="BG483" s="188"/>
      <c r="BH483" s="188"/>
      <c r="BI483" s="188"/>
      <c r="BJ483" s="188"/>
      <c r="BK483" s="188"/>
      <c r="BL483" s="188"/>
      <c r="BM483" s="188"/>
      <c r="BN483" s="188"/>
      <c r="BO483" s="188"/>
      <c r="BP483" t="s">
        <v>4591</v>
      </c>
      <c r="BQ483" s="188"/>
      <c r="BR483" s="188"/>
      <c r="BS483" s="188"/>
      <c r="BT483" s="188"/>
      <c r="BU483" s="188"/>
      <c r="BV483" s="188"/>
      <c r="BW483" s="188"/>
      <c r="BX483" s="188"/>
      <c r="BY483" s="188"/>
      <c r="BZ483" s="188"/>
      <c r="CA483" s="188"/>
      <c r="CB483" s="188"/>
      <c r="CC483" s="188"/>
      <c r="CD483" s="188"/>
      <c r="CE483" s="188"/>
      <c r="CF483" s="188"/>
      <c r="CG483" s="188"/>
      <c r="CH483" s="188"/>
      <c r="CI483" s="188"/>
      <c r="CJ483" s="188"/>
      <c r="CK483" s="188"/>
      <c r="CL483" s="188"/>
      <c r="CM483" s="188"/>
      <c r="CN483" s="188"/>
      <c r="CO483" s="188"/>
      <c r="CP483" s="188"/>
      <c r="CQ483" s="188"/>
      <c r="CR483" s="188"/>
      <c r="CS483" s="188"/>
      <c r="CT483" s="188"/>
      <c r="CU483" s="188"/>
      <c r="CV483" s="188"/>
      <c r="CW483" s="188"/>
      <c r="CX483" s="188"/>
      <c r="CY483" s="183" t="s">
        <v>2214</v>
      </c>
      <c r="CZ483" s="188"/>
      <c r="DA483" s="188"/>
      <c r="DB483" s="188"/>
      <c r="DC483" s="188"/>
      <c r="DD483" s="188"/>
      <c r="DE483" s="188"/>
      <c r="DF483" s="188"/>
      <c r="DG483" s="188"/>
      <c r="DH483" s="188"/>
      <c r="DI483" s="188"/>
      <c r="DJ483" s="188"/>
      <c r="DK483" s="188"/>
      <c r="DL483" s="180"/>
    </row>
    <row r="484" spans="44:116" ht="15" hidden="1" customHeight="1">
      <c r="AR484" s="177" t="str">
        <f t="shared" si="16"/>
        <v/>
      </c>
      <c r="AS484" s="177" t="str">
        <f t="shared" si="17"/>
        <v/>
      </c>
      <c r="AT484" s="6"/>
      <c r="AU484" s="6"/>
      <c r="AV484" s="177">
        <v>481</v>
      </c>
      <c r="AW484" s="188"/>
      <c r="AX484" s="188"/>
      <c r="AY484" s="188"/>
      <c r="AZ484" s="188"/>
      <c r="BA484" s="188"/>
      <c r="BB484" s="188"/>
      <c r="BC484" s="188"/>
      <c r="BD484" s="188"/>
      <c r="BE484" s="188"/>
      <c r="BF484" s="188"/>
      <c r="BG484" s="188"/>
      <c r="BH484" s="188"/>
      <c r="BI484" s="188"/>
      <c r="BJ484" s="188"/>
      <c r="BK484" s="188"/>
      <c r="BL484" s="188"/>
      <c r="BM484" s="188"/>
      <c r="BN484" s="188"/>
      <c r="BO484" s="188"/>
      <c r="BP484" t="s">
        <v>4592</v>
      </c>
      <c r="BQ484" s="188"/>
      <c r="BR484" s="188"/>
      <c r="BS484" s="188"/>
      <c r="BT484" s="188"/>
      <c r="BU484" s="188"/>
      <c r="BV484" s="188"/>
      <c r="BW484" s="188"/>
      <c r="BX484" s="188"/>
      <c r="BY484" s="188"/>
      <c r="BZ484" s="188"/>
      <c r="CA484" s="188"/>
      <c r="CB484" s="188"/>
      <c r="CC484" s="188"/>
      <c r="CD484" s="188"/>
      <c r="CE484" s="188"/>
      <c r="CF484" s="188"/>
      <c r="CG484" s="188"/>
      <c r="CH484" s="188"/>
      <c r="CI484" s="188"/>
      <c r="CJ484" s="188"/>
      <c r="CK484" s="188"/>
      <c r="CL484" s="188"/>
      <c r="CM484" s="188"/>
      <c r="CN484" s="188"/>
      <c r="CO484" s="188"/>
      <c r="CP484" s="188"/>
      <c r="CQ484" s="188"/>
      <c r="CR484" s="188"/>
      <c r="CS484" s="188"/>
      <c r="CT484" s="188"/>
      <c r="CU484" s="188"/>
      <c r="CV484" s="188"/>
      <c r="CW484" s="188"/>
      <c r="CX484" s="188"/>
      <c r="CY484" s="183" t="s">
        <v>2215</v>
      </c>
      <c r="CZ484" s="188"/>
      <c r="DA484" s="188"/>
      <c r="DB484" s="188"/>
      <c r="DC484" s="188"/>
      <c r="DD484" s="188"/>
      <c r="DE484" s="188"/>
      <c r="DF484" s="188"/>
      <c r="DG484" s="188"/>
      <c r="DH484" s="188"/>
      <c r="DI484" s="188"/>
      <c r="DJ484" s="188"/>
      <c r="DK484" s="188"/>
      <c r="DL484" s="180"/>
    </row>
    <row r="485" spans="44:116" ht="15" hidden="1" customHeight="1">
      <c r="AR485" s="177" t="str">
        <f t="shared" si="16"/>
        <v/>
      </c>
      <c r="AS485" s="177" t="str">
        <f t="shared" si="17"/>
        <v/>
      </c>
      <c r="AT485" s="6"/>
      <c r="AU485" s="6"/>
      <c r="AV485" s="177">
        <v>482</v>
      </c>
      <c r="AW485" s="188"/>
      <c r="AX485" s="188"/>
      <c r="AY485" s="188"/>
      <c r="AZ485" s="188"/>
      <c r="BA485" s="188"/>
      <c r="BB485" s="188"/>
      <c r="BC485" s="188"/>
      <c r="BD485" s="188"/>
      <c r="BE485" s="188"/>
      <c r="BF485" s="188"/>
      <c r="BG485" s="188"/>
      <c r="BH485" s="188"/>
      <c r="BI485" s="188"/>
      <c r="BJ485" s="188"/>
      <c r="BK485" s="188"/>
      <c r="BL485" s="188"/>
      <c r="BM485" s="188"/>
      <c r="BN485" s="188"/>
      <c r="BO485" s="188"/>
      <c r="BP485" t="s">
        <v>4593</v>
      </c>
      <c r="BQ485" s="188"/>
      <c r="BR485" s="188"/>
      <c r="BS485" s="188"/>
      <c r="BT485" s="188"/>
      <c r="BU485" s="188"/>
      <c r="BV485" s="188"/>
      <c r="BW485" s="188"/>
      <c r="BX485" s="188"/>
      <c r="BY485" s="188"/>
      <c r="BZ485" s="188"/>
      <c r="CA485" s="188"/>
      <c r="CB485" s="188"/>
      <c r="CC485" s="188"/>
      <c r="CD485" s="188"/>
      <c r="CE485" s="188"/>
      <c r="CF485" s="188"/>
      <c r="CG485" s="188"/>
      <c r="CH485" s="188"/>
      <c r="CI485" s="188"/>
      <c r="CJ485" s="188"/>
      <c r="CK485" s="188"/>
      <c r="CL485" s="188"/>
      <c r="CM485" s="188"/>
      <c r="CN485" s="188"/>
      <c r="CO485" s="188"/>
      <c r="CP485" s="188"/>
      <c r="CQ485" s="188"/>
      <c r="CR485" s="188"/>
      <c r="CS485" s="188"/>
      <c r="CT485" s="188"/>
      <c r="CU485" s="188"/>
      <c r="CV485" s="188"/>
      <c r="CW485" s="188"/>
      <c r="CX485" s="188"/>
      <c r="CY485" s="183" t="s">
        <v>2216</v>
      </c>
      <c r="CZ485" s="188"/>
      <c r="DA485" s="188"/>
      <c r="DB485" s="188"/>
      <c r="DC485" s="188"/>
      <c r="DD485" s="188"/>
      <c r="DE485" s="188"/>
      <c r="DF485" s="188"/>
      <c r="DG485" s="188"/>
      <c r="DH485" s="188"/>
      <c r="DI485" s="188"/>
      <c r="DJ485" s="188"/>
      <c r="DK485" s="188"/>
      <c r="DL485" s="180"/>
    </row>
    <row r="486" spans="44:116" ht="15" hidden="1" customHeight="1">
      <c r="AR486" s="177" t="str">
        <f t="shared" si="16"/>
        <v/>
      </c>
      <c r="AS486" s="177" t="str">
        <f t="shared" si="17"/>
        <v/>
      </c>
      <c r="AT486" s="6"/>
      <c r="AU486" s="6"/>
      <c r="AV486" s="177">
        <v>483</v>
      </c>
      <c r="AW486" s="188"/>
      <c r="AX486" s="188"/>
      <c r="AY486" s="188"/>
      <c r="AZ486" s="188"/>
      <c r="BA486" s="188"/>
      <c r="BB486" s="188"/>
      <c r="BC486" s="188"/>
      <c r="BD486" s="188"/>
      <c r="BE486" s="188"/>
      <c r="BF486" s="188"/>
      <c r="BG486" s="188"/>
      <c r="BH486" s="188"/>
      <c r="BI486" s="188"/>
      <c r="BJ486" s="188"/>
      <c r="BK486" s="188"/>
      <c r="BL486" s="188"/>
      <c r="BM486" s="188"/>
      <c r="BN486" s="188"/>
      <c r="BO486" s="188"/>
      <c r="BP486" t="s">
        <v>4594</v>
      </c>
      <c r="BQ486" s="188"/>
      <c r="BR486" s="188"/>
      <c r="BS486" s="188"/>
      <c r="BT486" s="188"/>
      <c r="BU486" s="188"/>
      <c r="BV486" s="188"/>
      <c r="BW486" s="188"/>
      <c r="BX486" s="188"/>
      <c r="BY486" s="188"/>
      <c r="BZ486" s="188"/>
      <c r="CA486" s="188"/>
      <c r="CB486" s="188"/>
      <c r="CC486" s="188"/>
      <c r="CD486" s="188"/>
      <c r="CE486" s="188"/>
      <c r="CF486" s="188"/>
      <c r="CG486" s="188"/>
      <c r="CH486" s="188"/>
      <c r="CI486" s="188"/>
      <c r="CJ486" s="188"/>
      <c r="CK486" s="188"/>
      <c r="CL486" s="188"/>
      <c r="CM486" s="188"/>
      <c r="CN486" s="188"/>
      <c r="CO486" s="188"/>
      <c r="CP486" s="188"/>
      <c r="CQ486" s="188"/>
      <c r="CR486" s="188"/>
      <c r="CS486" s="188"/>
      <c r="CT486" s="188"/>
      <c r="CU486" s="188"/>
      <c r="CV486" s="188"/>
      <c r="CW486" s="188"/>
      <c r="CX486" s="188"/>
      <c r="CY486" s="183" t="s">
        <v>2217</v>
      </c>
      <c r="CZ486" s="188"/>
      <c r="DA486" s="188"/>
      <c r="DB486" s="188"/>
      <c r="DC486" s="188"/>
      <c r="DD486" s="188"/>
      <c r="DE486" s="188"/>
      <c r="DF486" s="188"/>
      <c r="DG486" s="188"/>
      <c r="DH486" s="188"/>
      <c r="DI486" s="188"/>
      <c r="DJ486" s="188"/>
      <c r="DK486" s="188"/>
      <c r="DL486" s="180"/>
    </row>
    <row r="487" spans="44:116" ht="15" hidden="1" customHeight="1">
      <c r="AR487" s="177" t="str">
        <f t="shared" si="16"/>
        <v/>
      </c>
      <c r="AS487" s="177" t="str">
        <f t="shared" si="17"/>
        <v/>
      </c>
      <c r="AT487" s="6"/>
      <c r="AU487" s="6"/>
      <c r="AV487" s="177">
        <v>484</v>
      </c>
      <c r="AW487" s="188"/>
      <c r="AX487" s="188"/>
      <c r="AY487" s="188"/>
      <c r="AZ487" s="188"/>
      <c r="BA487" s="188"/>
      <c r="BB487" s="188"/>
      <c r="BC487" s="188"/>
      <c r="BD487" s="188"/>
      <c r="BE487" s="188"/>
      <c r="BF487" s="188"/>
      <c r="BG487" s="188"/>
      <c r="BH487" s="188"/>
      <c r="BI487" s="188"/>
      <c r="BJ487" s="188"/>
      <c r="BK487" s="188"/>
      <c r="BL487" s="188"/>
      <c r="BM487" s="188"/>
      <c r="BN487" s="188"/>
      <c r="BO487" s="188"/>
      <c r="BP487" t="s">
        <v>4595</v>
      </c>
      <c r="BQ487" s="188"/>
      <c r="BR487" s="188"/>
      <c r="BS487" s="188"/>
      <c r="BT487" s="188"/>
      <c r="BU487" s="188"/>
      <c r="BV487" s="188"/>
      <c r="BW487" s="188"/>
      <c r="BX487" s="188"/>
      <c r="BY487" s="188"/>
      <c r="BZ487" s="188"/>
      <c r="CA487" s="188"/>
      <c r="CB487" s="188"/>
      <c r="CC487" s="188"/>
      <c r="CD487" s="188"/>
      <c r="CE487" s="188"/>
      <c r="CF487" s="188"/>
      <c r="CG487" s="188"/>
      <c r="CH487" s="188"/>
      <c r="CI487" s="188"/>
      <c r="CJ487" s="188"/>
      <c r="CK487" s="188"/>
      <c r="CL487" s="188"/>
      <c r="CM487" s="188"/>
      <c r="CN487" s="188"/>
      <c r="CO487" s="188"/>
      <c r="CP487" s="188"/>
      <c r="CQ487" s="188"/>
      <c r="CR487" s="188"/>
      <c r="CS487" s="188"/>
      <c r="CT487" s="188"/>
      <c r="CU487" s="188"/>
      <c r="CV487" s="188"/>
      <c r="CW487" s="188"/>
      <c r="CX487" s="188"/>
      <c r="CY487" s="183" t="s">
        <v>2218</v>
      </c>
      <c r="CZ487" s="188"/>
      <c r="DA487" s="188"/>
      <c r="DB487" s="188"/>
      <c r="DC487" s="188"/>
      <c r="DD487" s="188"/>
      <c r="DE487" s="188"/>
      <c r="DF487" s="188"/>
      <c r="DG487" s="188"/>
      <c r="DH487" s="188"/>
      <c r="DI487" s="188"/>
      <c r="DJ487" s="188"/>
      <c r="DK487" s="188"/>
      <c r="DL487" s="180"/>
    </row>
    <row r="488" spans="44:116" ht="15" hidden="1" customHeight="1">
      <c r="AR488" s="177" t="str">
        <f t="shared" si="16"/>
        <v/>
      </c>
      <c r="AS488" s="177" t="str">
        <f t="shared" si="17"/>
        <v/>
      </c>
      <c r="AT488" s="6"/>
      <c r="AU488" s="6"/>
      <c r="AV488" s="177">
        <v>485</v>
      </c>
      <c r="AW488" s="188"/>
      <c r="AX488" s="188"/>
      <c r="AY488" s="188"/>
      <c r="AZ488" s="188"/>
      <c r="BA488" s="188"/>
      <c r="BB488" s="188"/>
      <c r="BC488" s="188"/>
      <c r="BD488" s="188"/>
      <c r="BE488" s="188"/>
      <c r="BF488" s="188"/>
      <c r="BG488" s="188"/>
      <c r="BH488" s="188"/>
      <c r="BI488" s="188"/>
      <c r="BJ488" s="188"/>
      <c r="BK488" s="188"/>
      <c r="BL488" s="188"/>
      <c r="BM488" s="188"/>
      <c r="BN488" s="188"/>
      <c r="BO488" s="188"/>
      <c r="BP488" t="s">
        <v>4596</v>
      </c>
      <c r="BQ488" s="188"/>
      <c r="BR488" s="188"/>
      <c r="BS488" s="188"/>
      <c r="BT488" s="188"/>
      <c r="BU488" s="188"/>
      <c r="BV488" s="188"/>
      <c r="BW488" s="188"/>
      <c r="BX488" s="188"/>
      <c r="BY488" s="188"/>
      <c r="BZ488" s="188"/>
      <c r="CA488" s="188"/>
      <c r="CB488" s="188"/>
      <c r="CC488" s="188"/>
      <c r="CD488" s="188"/>
      <c r="CE488" s="188"/>
      <c r="CF488" s="188"/>
      <c r="CG488" s="188"/>
      <c r="CH488" s="188"/>
      <c r="CI488" s="188"/>
      <c r="CJ488" s="188"/>
      <c r="CK488" s="188"/>
      <c r="CL488" s="188"/>
      <c r="CM488" s="188"/>
      <c r="CN488" s="188"/>
      <c r="CO488" s="188"/>
      <c r="CP488" s="188"/>
      <c r="CQ488" s="188"/>
      <c r="CR488" s="188"/>
      <c r="CS488" s="188"/>
      <c r="CT488" s="188"/>
      <c r="CU488" s="188"/>
      <c r="CV488" s="188"/>
      <c r="CW488" s="188"/>
      <c r="CX488" s="188"/>
      <c r="CY488" s="183" t="s">
        <v>2219</v>
      </c>
      <c r="CZ488" s="188"/>
      <c r="DA488" s="188"/>
      <c r="DB488" s="188"/>
      <c r="DC488" s="188"/>
      <c r="DD488" s="188"/>
      <c r="DE488" s="188"/>
      <c r="DF488" s="188"/>
      <c r="DG488" s="188"/>
      <c r="DH488" s="188"/>
      <c r="DI488" s="188"/>
      <c r="DJ488" s="188"/>
      <c r="DK488" s="188"/>
      <c r="DL488" s="180"/>
    </row>
    <row r="489" spans="44:116" ht="15" hidden="1" customHeight="1">
      <c r="AR489" s="177" t="str">
        <f t="shared" si="16"/>
        <v/>
      </c>
      <c r="AS489" s="177" t="str">
        <f t="shared" si="17"/>
        <v/>
      </c>
      <c r="AT489" s="6"/>
      <c r="AU489" s="6"/>
      <c r="AV489" s="177">
        <v>486</v>
      </c>
      <c r="AW489" s="188"/>
      <c r="AX489" s="188"/>
      <c r="AY489" s="188"/>
      <c r="AZ489" s="188"/>
      <c r="BA489" s="188"/>
      <c r="BB489" s="188"/>
      <c r="BC489" s="188"/>
      <c r="BD489" s="188"/>
      <c r="BE489" s="188"/>
      <c r="BF489" s="188"/>
      <c r="BG489" s="188"/>
      <c r="BH489" s="188"/>
      <c r="BI489" s="188"/>
      <c r="BJ489" s="188"/>
      <c r="BK489" s="188"/>
      <c r="BL489" s="188"/>
      <c r="BM489" s="188"/>
      <c r="BN489" s="188"/>
      <c r="BO489" s="188"/>
      <c r="BP489" t="s">
        <v>4597</v>
      </c>
      <c r="BQ489" s="188"/>
      <c r="BR489" s="188"/>
      <c r="BS489" s="188"/>
      <c r="BT489" s="188"/>
      <c r="BU489" s="188"/>
      <c r="BV489" s="188"/>
      <c r="BW489" s="188"/>
      <c r="BX489" s="188"/>
      <c r="BY489" s="188"/>
      <c r="BZ489" s="188"/>
      <c r="CA489" s="188"/>
      <c r="CB489" s="188"/>
      <c r="CC489" s="188"/>
      <c r="CD489" s="188"/>
      <c r="CE489" s="188"/>
      <c r="CF489" s="188"/>
      <c r="CG489" s="188"/>
      <c r="CH489" s="188"/>
      <c r="CI489" s="188"/>
      <c r="CJ489" s="188"/>
      <c r="CK489" s="188"/>
      <c r="CL489" s="188"/>
      <c r="CM489" s="188"/>
      <c r="CN489" s="188"/>
      <c r="CO489" s="188"/>
      <c r="CP489" s="188"/>
      <c r="CQ489" s="188"/>
      <c r="CR489" s="188"/>
      <c r="CS489" s="188"/>
      <c r="CT489" s="188"/>
      <c r="CU489" s="188"/>
      <c r="CV489" s="188"/>
      <c r="CW489" s="188"/>
      <c r="CX489" s="188"/>
      <c r="CY489" s="183" t="s">
        <v>2220</v>
      </c>
      <c r="CZ489" s="188"/>
      <c r="DA489" s="188"/>
      <c r="DB489" s="188"/>
      <c r="DC489" s="188"/>
      <c r="DD489" s="188"/>
      <c r="DE489" s="188"/>
      <c r="DF489" s="188"/>
      <c r="DG489" s="188"/>
      <c r="DH489" s="188"/>
      <c r="DI489" s="188"/>
      <c r="DJ489" s="188"/>
      <c r="DK489" s="188"/>
      <c r="DL489" s="180"/>
    </row>
    <row r="490" spans="44:116" ht="15" hidden="1" customHeight="1">
      <c r="AR490" s="177" t="str">
        <f t="shared" si="16"/>
        <v/>
      </c>
      <c r="AS490" s="177" t="str">
        <f t="shared" si="17"/>
        <v/>
      </c>
      <c r="AT490" s="6"/>
      <c r="AU490" s="6"/>
      <c r="AV490" s="177">
        <v>487</v>
      </c>
      <c r="AW490" s="188"/>
      <c r="AX490" s="188"/>
      <c r="AY490" s="188"/>
      <c r="AZ490" s="188"/>
      <c r="BA490" s="188"/>
      <c r="BB490" s="188"/>
      <c r="BC490" s="188"/>
      <c r="BD490" s="188"/>
      <c r="BE490" s="188"/>
      <c r="BF490" s="188"/>
      <c r="BG490" s="188"/>
      <c r="BH490" s="188"/>
      <c r="BI490" s="188"/>
      <c r="BJ490" s="188"/>
      <c r="BK490" s="188"/>
      <c r="BL490" s="188"/>
      <c r="BM490" s="188"/>
      <c r="BN490" s="188"/>
      <c r="BO490" s="188"/>
      <c r="BP490" t="s">
        <v>4598</v>
      </c>
      <c r="BQ490" s="188"/>
      <c r="BR490" s="188"/>
      <c r="BS490" s="188"/>
      <c r="BT490" s="188"/>
      <c r="BU490" s="188"/>
      <c r="BV490" s="188"/>
      <c r="BW490" s="188"/>
      <c r="BX490" s="188"/>
      <c r="BY490" s="188"/>
      <c r="BZ490" s="188"/>
      <c r="CA490" s="188"/>
      <c r="CB490" s="188"/>
      <c r="CC490" s="188"/>
      <c r="CD490" s="188"/>
      <c r="CE490" s="188"/>
      <c r="CF490" s="188"/>
      <c r="CG490" s="188"/>
      <c r="CH490" s="188"/>
      <c r="CI490" s="188"/>
      <c r="CJ490" s="188"/>
      <c r="CK490" s="188"/>
      <c r="CL490" s="188"/>
      <c r="CM490" s="188"/>
      <c r="CN490" s="188"/>
      <c r="CO490" s="188"/>
      <c r="CP490" s="188"/>
      <c r="CQ490" s="188"/>
      <c r="CR490" s="188"/>
      <c r="CS490" s="188"/>
      <c r="CT490" s="188"/>
      <c r="CU490" s="188"/>
      <c r="CV490" s="188"/>
      <c r="CW490" s="188"/>
      <c r="CX490" s="188"/>
      <c r="CY490" s="183" t="s">
        <v>2221</v>
      </c>
      <c r="CZ490" s="188"/>
      <c r="DA490" s="188"/>
      <c r="DB490" s="188"/>
      <c r="DC490" s="188"/>
      <c r="DD490" s="188"/>
      <c r="DE490" s="188"/>
      <c r="DF490" s="188"/>
      <c r="DG490" s="188"/>
      <c r="DH490" s="188"/>
      <c r="DI490" s="188"/>
      <c r="DJ490" s="188"/>
      <c r="DK490" s="188"/>
      <c r="DL490" s="180"/>
    </row>
    <row r="491" spans="44:116" ht="15" hidden="1" customHeight="1">
      <c r="AR491" s="177" t="str">
        <f t="shared" si="16"/>
        <v/>
      </c>
      <c r="AS491" s="177" t="str">
        <f t="shared" si="17"/>
        <v/>
      </c>
      <c r="AT491" s="6"/>
      <c r="AU491" s="6"/>
      <c r="AV491" s="177">
        <v>488</v>
      </c>
      <c r="AW491" s="188"/>
      <c r="AX491" s="188"/>
      <c r="AY491" s="188"/>
      <c r="AZ491" s="188"/>
      <c r="BA491" s="188"/>
      <c r="BB491" s="188"/>
      <c r="BC491" s="188"/>
      <c r="BD491" s="188"/>
      <c r="BE491" s="188"/>
      <c r="BF491" s="188"/>
      <c r="BG491" s="188"/>
      <c r="BH491" s="188"/>
      <c r="BI491" s="188"/>
      <c r="BJ491" s="188"/>
      <c r="BK491" s="188"/>
      <c r="BL491" s="188"/>
      <c r="BM491" s="188"/>
      <c r="BN491" s="188"/>
      <c r="BO491" s="188"/>
      <c r="BP491" t="s">
        <v>4599</v>
      </c>
      <c r="BQ491" s="188"/>
      <c r="BR491" s="188"/>
      <c r="BS491" s="188"/>
      <c r="BT491" s="188"/>
      <c r="BU491" s="188"/>
      <c r="BV491" s="188"/>
      <c r="BW491" s="188"/>
      <c r="BX491" s="188"/>
      <c r="BY491" s="188"/>
      <c r="BZ491" s="188"/>
      <c r="CA491" s="188"/>
      <c r="CB491" s="188"/>
      <c r="CC491" s="188"/>
      <c r="CD491" s="188"/>
      <c r="CE491" s="188"/>
      <c r="CF491" s="188"/>
      <c r="CG491" s="188"/>
      <c r="CH491" s="188"/>
      <c r="CI491" s="188"/>
      <c r="CJ491" s="188"/>
      <c r="CK491" s="188"/>
      <c r="CL491" s="188"/>
      <c r="CM491" s="188"/>
      <c r="CN491" s="188"/>
      <c r="CO491" s="188"/>
      <c r="CP491" s="188"/>
      <c r="CQ491" s="188"/>
      <c r="CR491" s="188"/>
      <c r="CS491" s="188"/>
      <c r="CT491" s="188"/>
      <c r="CU491" s="188"/>
      <c r="CV491" s="188"/>
      <c r="CW491" s="188"/>
      <c r="CX491" s="188"/>
      <c r="CY491" s="183" t="s">
        <v>2222</v>
      </c>
      <c r="CZ491" s="188"/>
      <c r="DA491" s="188"/>
      <c r="DB491" s="188"/>
      <c r="DC491" s="188"/>
      <c r="DD491" s="188"/>
      <c r="DE491" s="188"/>
      <c r="DF491" s="188"/>
      <c r="DG491" s="188"/>
      <c r="DH491" s="188"/>
      <c r="DI491" s="188"/>
      <c r="DJ491" s="188"/>
      <c r="DK491" s="188"/>
      <c r="DL491" s="180"/>
    </row>
    <row r="492" spans="44:116" ht="15" hidden="1" customHeight="1">
      <c r="AR492" s="177" t="str">
        <f t="shared" si="16"/>
        <v/>
      </c>
      <c r="AS492" s="177" t="str">
        <f t="shared" si="17"/>
        <v/>
      </c>
      <c r="AT492" s="6"/>
      <c r="AU492" s="6"/>
      <c r="AV492" s="177">
        <v>489</v>
      </c>
      <c r="AW492" s="188"/>
      <c r="AX492" s="188"/>
      <c r="AY492" s="188"/>
      <c r="AZ492" s="188"/>
      <c r="BA492" s="188"/>
      <c r="BB492" s="188"/>
      <c r="BC492" s="188"/>
      <c r="BD492" s="188"/>
      <c r="BE492" s="188"/>
      <c r="BF492" s="188"/>
      <c r="BG492" s="188"/>
      <c r="BH492" s="188"/>
      <c r="BI492" s="188"/>
      <c r="BJ492" s="188"/>
      <c r="BK492" s="188"/>
      <c r="BL492" s="188"/>
      <c r="BM492" s="188"/>
      <c r="BN492" s="188"/>
      <c r="BO492" s="188"/>
      <c r="BP492" t="s">
        <v>4600</v>
      </c>
      <c r="BQ492" s="188"/>
      <c r="BR492" s="188"/>
      <c r="BS492" s="188"/>
      <c r="BT492" s="188"/>
      <c r="BU492" s="188"/>
      <c r="BV492" s="188"/>
      <c r="BW492" s="188"/>
      <c r="BX492" s="188"/>
      <c r="BY492" s="188"/>
      <c r="BZ492" s="188"/>
      <c r="CA492" s="188"/>
      <c r="CB492" s="188"/>
      <c r="CC492" s="188"/>
      <c r="CD492" s="188"/>
      <c r="CE492" s="188"/>
      <c r="CF492" s="188"/>
      <c r="CG492" s="188"/>
      <c r="CH492" s="188"/>
      <c r="CI492" s="188"/>
      <c r="CJ492" s="188"/>
      <c r="CK492" s="188"/>
      <c r="CL492" s="188"/>
      <c r="CM492" s="188"/>
      <c r="CN492" s="188"/>
      <c r="CO492" s="188"/>
      <c r="CP492" s="188"/>
      <c r="CQ492" s="188"/>
      <c r="CR492" s="188"/>
      <c r="CS492" s="188"/>
      <c r="CT492" s="188"/>
      <c r="CU492" s="188"/>
      <c r="CV492" s="188"/>
      <c r="CW492" s="188"/>
      <c r="CX492" s="188"/>
      <c r="CY492" s="183" t="s">
        <v>2223</v>
      </c>
      <c r="CZ492" s="188"/>
      <c r="DA492" s="188"/>
      <c r="DB492" s="188"/>
      <c r="DC492" s="188"/>
      <c r="DD492" s="188"/>
      <c r="DE492" s="188"/>
      <c r="DF492" s="188"/>
      <c r="DG492" s="188"/>
      <c r="DH492" s="188"/>
      <c r="DI492" s="188"/>
      <c r="DJ492" s="188"/>
      <c r="DK492" s="188"/>
      <c r="DL492" s="180"/>
    </row>
    <row r="493" spans="44:116" ht="15" hidden="1" customHeight="1">
      <c r="AR493" s="177" t="str">
        <f t="shared" si="16"/>
        <v/>
      </c>
      <c r="AS493" s="177" t="str">
        <f t="shared" si="17"/>
        <v/>
      </c>
      <c r="AT493" s="6"/>
      <c r="AU493" s="6"/>
      <c r="AV493" s="177">
        <v>490</v>
      </c>
      <c r="AW493" s="177"/>
      <c r="AX493" s="177"/>
      <c r="AY493" s="177"/>
      <c r="AZ493" s="177"/>
      <c r="BA493" s="177"/>
      <c r="BB493" s="177"/>
      <c r="BC493" s="177"/>
      <c r="BD493" s="177"/>
      <c r="BE493" s="177"/>
      <c r="BF493" s="177"/>
      <c r="BG493" s="177"/>
      <c r="BH493" s="177"/>
      <c r="BI493" s="177"/>
      <c r="BJ493" s="177"/>
      <c r="BK493" s="177"/>
      <c r="BL493" s="177"/>
      <c r="BM493" s="177"/>
      <c r="BN493" s="177"/>
      <c r="BO493" s="177"/>
      <c r="BP493" t="s">
        <v>4601</v>
      </c>
      <c r="BQ493" s="177"/>
      <c r="BR493" s="177"/>
      <c r="BS493" s="177"/>
      <c r="BT493" s="177"/>
      <c r="BU493" s="177"/>
      <c r="BV493" s="177"/>
      <c r="BW493" s="177"/>
      <c r="BX493" s="177"/>
      <c r="BY493" s="177"/>
      <c r="BZ493" s="177"/>
      <c r="CA493" s="177"/>
      <c r="CB493" s="177"/>
      <c r="CC493" s="177"/>
      <c r="CD493" s="177"/>
      <c r="CE493" s="177"/>
      <c r="CF493" s="177"/>
      <c r="CG493" s="177"/>
      <c r="CH493" s="177"/>
      <c r="CI493" s="177"/>
      <c r="CJ493" s="177"/>
      <c r="CK493" s="177"/>
      <c r="CL493" s="177"/>
      <c r="CM493" s="177"/>
      <c r="CN493" s="177"/>
      <c r="CO493" s="177"/>
      <c r="CP493" s="177"/>
      <c r="CQ493" s="177"/>
      <c r="CR493" s="177"/>
      <c r="CS493" s="177"/>
      <c r="CT493" s="177"/>
      <c r="CU493" s="177"/>
      <c r="CV493" s="177"/>
      <c r="CW493" s="177"/>
      <c r="CX493" s="177"/>
      <c r="CY493" s="183" t="s">
        <v>2224</v>
      </c>
      <c r="CZ493" s="177"/>
      <c r="DA493" s="177"/>
      <c r="DB493" s="177"/>
      <c r="DC493" s="177"/>
      <c r="DD493" s="177"/>
      <c r="DE493" s="177"/>
      <c r="DF493" s="177"/>
      <c r="DG493" s="177"/>
      <c r="DH493" s="177"/>
      <c r="DI493" s="177"/>
      <c r="DJ493" s="177"/>
      <c r="DK493" s="177"/>
      <c r="DL493" s="180"/>
    </row>
    <row r="494" spans="44:116" ht="15" hidden="1" customHeight="1">
      <c r="AR494" s="177" t="str">
        <f t="shared" si="16"/>
        <v/>
      </c>
      <c r="AS494" s="177" t="str">
        <f t="shared" si="17"/>
        <v/>
      </c>
      <c r="AT494" s="6"/>
      <c r="AU494" s="6"/>
      <c r="AV494" s="177">
        <v>491</v>
      </c>
      <c r="AW494" s="188"/>
      <c r="AX494" s="188"/>
      <c r="AY494" s="188"/>
      <c r="AZ494" s="188"/>
      <c r="BA494" s="188"/>
      <c r="BB494" s="188"/>
      <c r="BC494" s="188"/>
      <c r="BD494" s="188"/>
      <c r="BE494" s="188"/>
      <c r="BF494" s="188"/>
      <c r="BG494" s="188"/>
      <c r="BH494" s="188"/>
      <c r="BI494" s="188"/>
      <c r="BJ494" s="188"/>
      <c r="BK494" s="188"/>
      <c r="BL494" s="188"/>
      <c r="BM494" s="188"/>
      <c r="BN494" s="188"/>
      <c r="BO494" s="188"/>
      <c r="BP494" t="s">
        <v>4602</v>
      </c>
      <c r="BQ494" s="188"/>
      <c r="BR494" s="188"/>
      <c r="BS494" s="188"/>
      <c r="BT494" s="188"/>
      <c r="BU494" s="188"/>
      <c r="BV494" s="188"/>
      <c r="BW494" s="188"/>
      <c r="BX494" s="188"/>
      <c r="BY494" s="188"/>
      <c r="BZ494" s="188"/>
      <c r="CA494" s="188"/>
      <c r="CB494" s="188"/>
      <c r="CC494" s="188"/>
      <c r="CD494" s="188"/>
      <c r="CE494" s="188"/>
      <c r="CF494" s="188"/>
      <c r="CG494" s="188"/>
      <c r="CH494" s="188"/>
      <c r="CI494" s="188"/>
      <c r="CJ494" s="188"/>
      <c r="CK494" s="188"/>
      <c r="CL494" s="188"/>
      <c r="CM494" s="188"/>
      <c r="CN494" s="188"/>
      <c r="CO494" s="188"/>
      <c r="CP494" s="188"/>
      <c r="CQ494" s="188"/>
      <c r="CR494" s="188"/>
      <c r="CS494" s="188"/>
      <c r="CT494" s="188"/>
      <c r="CU494" s="188"/>
      <c r="CV494" s="188"/>
      <c r="CW494" s="188"/>
      <c r="CX494" s="188"/>
      <c r="CY494" s="183" t="s">
        <v>2225</v>
      </c>
      <c r="CZ494" s="188"/>
      <c r="DA494" s="188"/>
      <c r="DB494" s="188"/>
      <c r="DC494" s="188"/>
      <c r="DD494" s="188"/>
      <c r="DE494" s="188"/>
      <c r="DF494" s="188"/>
      <c r="DG494" s="188"/>
      <c r="DH494" s="188"/>
      <c r="DI494" s="188"/>
      <c r="DJ494" s="188"/>
      <c r="DK494" s="188"/>
      <c r="DL494" s="180"/>
    </row>
    <row r="495" spans="44:116" ht="15" hidden="1" customHeight="1">
      <c r="AR495" s="177" t="str">
        <f t="shared" si="16"/>
        <v/>
      </c>
      <c r="AS495" s="177" t="str">
        <f t="shared" si="17"/>
        <v/>
      </c>
      <c r="AT495" s="6"/>
      <c r="AU495" s="6"/>
      <c r="AV495" s="177">
        <v>492</v>
      </c>
      <c r="AW495" s="191"/>
      <c r="AX495" s="191"/>
      <c r="AY495" s="191"/>
      <c r="AZ495" s="191"/>
      <c r="BA495" s="191"/>
      <c r="BB495" s="191"/>
      <c r="BC495" s="191"/>
      <c r="BD495" s="191"/>
      <c r="BE495" s="191"/>
      <c r="BF495" s="191"/>
      <c r="BG495" s="191"/>
      <c r="BH495" s="191"/>
      <c r="BI495" s="191"/>
      <c r="BJ495" s="191"/>
      <c r="BK495" s="191"/>
      <c r="BL495" s="191"/>
      <c r="BM495" s="191"/>
      <c r="BN495" s="191"/>
      <c r="BO495" s="191"/>
      <c r="BP495" t="s">
        <v>4603</v>
      </c>
      <c r="BQ495" s="191"/>
      <c r="BR495" s="191"/>
      <c r="BS495" s="191"/>
      <c r="BT495" s="191"/>
      <c r="BU495" s="191"/>
      <c r="BV495" s="191"/>
      <c r="BW495" s="191"/>
      <c r="BX495" s="191"/>
      <c r="BY495" s="191"/>
      <c r="BZ495" s="191"/>
      <c r="CA495" s="191"/>
      <c r="CB495" s="191"/>
      <c r="CC495" s="191"/>
      <c r="CD495" s="191"/>
      <c r="CE495" s="191"/>
      <c r="CF495" s="191"/>
      <c r="CG495" s="191"/>
      <c r="CH495" s="191"/>
      <c r="CI495" s="191"/>
      <c r="CJ495" s="191"/>
      <c r="CK495" s="191"/>
      <c r="CL495" s="191"/>
      <c r="CM495" s="191"/>
      <c r="CN495" s="191"/>
      <c r="CO495" s="191"/>
      <c r="CP495" s="191"/>
      <c r="CQ495" s="191"/>
      <c r="CR495" s="191"/>
      <c r="CS495" s="191"/>
      <c r="CT495" s="191"/>
      <c r="CU495" s="191"/>
      <c r="CV495" s="191"/>
      <c r="CW495" s="191"/>
      <c r="CX495" s="191"/>
      <c r="CY495" s="183" t="s">
        <v>2226</v>
      </c>
      <c r="CZ495" s="191"/>
      <c r="DA495" s="191"/>
      <c r="DB495" s="191"/>
      <c r="DC495" s="191"/>
      <c r="DD495" s="191"/>
      <c r="DE495" s="191"/>
      <c r="DF495" s="191"/>
      <c r="DG495" s="191"/>
      <c r="DH495" s="191"/>
      <c r="DI495" s="191"/>
      <c r="DJ495" s="191"/>
      <c r="DK495" s="191"/>
      <c r="DL495" s="180"/>
    </row>
    <row r="496" spans="44:116" ht="15" hidden="1" customHeight="1">
      <c r="AR496" s="177" t="str">
        <f t="shared" si="16"/>
        <v/>
      </c>
      <c r="AS496" s="177" t="str">
        <f t="shared" si="17"/>
        <v/>
      </c>
      <c r="AT496" s="6"/>
      <c r="AU496" s="6"/>
      <c r="AV496" s="177">
        <v>493</v>
      </c>
      <c r="AW496" s="191"/>
      <c r="AX496" s="191"/>
      <c r="AY496" s="191"/>
      <c r="AZ496" s="191"/>
      <c r="BA496" s="191"/>
      <c r="BB496" s="191"/>
      <c r="BC496" s="191"/>
      <c r="BD496" s="191"/>
      <c r="BE496" s="191"/>
      <c r="BF496" s="191"/>
      <c r="BG496" s="191"/>
      <c r="BH496" s="191"/>
      <c r="BI496" s="191"/>
      <c r="BJ496" s="191"/>
      <c r="BK496" s="191"/>
      <c r="BL496" s="191"/>
      <c r="BM496" s="191"/>
      <c r="BN496" s="191"/>
      <c r="BO496" s="191"/>
      <c r="BP496" t="s">
        <v>4604</v>
      </c>
      <c r="BQ496" s="191"/>
      <c r="BR496" s="191"/>
      <c r="BS496" s="191"/>
      <c r="BT496" s="191"/>
      <c r="BU496" s="191"/>
      <c r="BV496" s="191"/>
      <c r="BW496" s="191"/>
      <c r="BX496" s="191"/>
      <c r="BY496" s="191"/>
      <c r="BZ496" s="191"/>
      <c r="CA496" s="191"/>
      <c r="CB496" s="191"/>
      <c r="CC496" s="191"/>
      <c r="CD496" s="191"/>
      <c r="CE496" s="191"/>
      <c r="CF496" s="191"/>
      <c r="CG496" s="191"/>
      <c r="CH496" s="191"/>
      <c r="CI496" s="191"/>
      <c r="CJ496" s="191"/>
      <c r="CK496" s="191"/>
      <c r="CL496" s="191"/>
      <c r="CM496" s="191"/>
      <c r="CN496" s="191"/>
      <c r="CO496" s="191"/>
      <c r="CP496" s="191"/>
      <c r="CQ496" s="191"/>
      <c r="CR496" s="191"/>
      <c r="CS496" s="191"/>
      <c r="CT496" s="191"/>
      <c r="CU496" s="191"/>
      <c r="CV496" s="191"/>
      <c r="CW496" s="191"/>
      <c r="CX496" s="191"/>
      <c r="CY496" s="183" t="s">
        <v>2227</v>
      </c>
      <c r="CZ496" s="191"/>
      <c r="DA496" s="191"/>
      <c r="DB496" s="191"/>
      <c r="DC496" s="191"/>
      <c r="DD496" s="191"/>
      <c r="DE496" s="191"/>
      <c r="DF496" s="191"/>
      <c r="DG496" s="191"/>
      <c r="DH496" s="191"/>
      <c r="DI496" s="191"/>
      <c r="DJ496" s="191"/>
      <c r="DK496" s="191"/>
      <c r="DL496" s="180"/>
    </row>
    <row r="497" spans="44:116" ht="15" hidden="1" customHeight="1">
      <c r="AR497" s="177" t="str">
        <f t="shared" si="16"/>
        <v/>
      </c>
      <c r="AS497" s="177" t="str">
        <f t="shared" si="17"/>
        <v/>
      </c>
      <c r="AT497" s="6"/>
      <c r="AU497" s="6"/>
      <c r="AV497" s="177">
        <v>494</v>
      </c>
      <c r="AW497" s="191"/>
      <c r="AX497" s="191"/>
      <c r="AY497" s="191"/>
      <c r="AZ497" s="191"/>
      <c r="BA497" s="191"/>
      <c r="BB497" s="191"/>
      <c r="BC497" s="191"/>
      <c r="BD497" s="191"/>
      <c r="BE497" s="191"/>
      <c r="BF497" s="191"/>
      <c r="BG497" s="191"/>
      <c r="BH497" s="191"/>
      <c r="BI497" s="191"/>
      <c r="BJ497" s="191"/>
      <c r="BK497" s="191"/>
      <c r="BL497" s="191"/>
      <c r="BM497" s="191"/>
      <c r="BN497" s="191"/>
      <c r="BO497" s="191"/>
      <c r="BP497" t="s">
        <v>4605</v>
      </c>
      <c r="BQ497" s="191"/>
      <c r="BR497" s="191"/>
      <c r="BS497" s="191"/>
      <c r="BT497" s="191"/>
      <c r="BU497" s="191"/>
      <c r="BV497" s="191"/>
      <c r="BW497" s="191"/>
      <c r="BX497" s="191"/>
      <c r="BY497" s="191"/>
      <c r="BZ497" s="191"/>
      <c r="CA497" s="191"/>
      <c r="CB497" s="191"/>
      <c r="CC497" s="191"/>
      <c r="CD497" s="191"/>
      <c r="CE497" s="191"/>
      <c r="CF497" s="191"/>
      <c r="CG497" s="191"/>
      <c r="CH497" s="191"/>
      <c r="CI497" s="191"/>
      <c r="CJ497" s="191"/>
      <c r="CK497" s="191"/>
      <c r="CL497" s="191"/>
      <c r="CM497" s="191"/>
      <c r="CN497" s="191"/>
      <c r="CO497" s="191"/>
      <c r="CP497" s="191"/>
      <c r="CQ497" s="191"/>
      <c r="CR497" s="191"/>
      <c r="CS497" s="191"/>
      <c r="CT497" s="191"/>
      <c r="CU497" s="191"/>
      <c r="CV497" s="191"/>
      <c r="CW497" s="191"/>
      <c r="CX497" s="191"/>
      <c r="CY497" s="183" t="s">
        <v>2228</v>
      </c>
      <c r="CZ497" s="191"/>
      <c r="DA497" s="191"/>
      <c r="DB497" s="191"/>
      <c r="DC497" s="191"/>
      <c r="DD497" s="191"/>
      <c r="DE497" s="191"/>
      <c r="DF497" s="191"/>
      <c r="DG497" s="191"/>
      <c r="DH497" s="191"/>
      <c r="DI497" s="191"/>
      <c r="DJ497" s="191"/>
      <c r="DK497" s="191"/>
      <c r="DL497" s="180"/>
    </row>
    <row r="498" spans="44:116" ht="15" hidden="1" customHeight="1">
      <c r="AR498" s="177" t="str">
        <f t="shared" si="16"/>
        <v/>
      </c>
      <c r="AS498" s="177" t="str">
        <f t="shared" si="17"/>
        <v/>
      </c>
      <c r="AT498" s="6"/>
      <c r="AU498" s="6"/>
      <c r="AV498" s="177">
        <v>495</v>
      </c>
      <c r="AW498" s="191"/>
      <c r="AX498" s="191"/>
      <c r="AY498" s="191"/>
      <c r="AZ498" s="191"/>
      <c r="BA498" s="191"/>
      <c r="BB498" s="191"/>
      <c r="BC498" s="191"/>
      <c r="BD498" s="191"/>
      <c r="BE498" s="191"/>
      <c r="BF498" s="191"/>
      <c r="BG498" s="191"/>
      <c r="BH498" s="191"/>
      <c r="BI498" s="191"/>
      <c r="BJ498" s="191"/>
      <c r="BK498" s="191"/>
      <c r="BL498" s="191"/>
      <c r="BM498" s="191"/>
      <c r="BN498" s="191"/>
      <c r="BO498" s="191"/>
      <c r="BP498" t="s">
        <v>4606</v>
      </c>
      <c r="BQ498" s="191"/>
      <c r="BR498" s="191"/>
      <c r="BS498" s="191"/>
      <c r="BT498" s="191"/>
      <c r="BU498" s="191"/>
      <c r="BV498" s="191"/>
      <c r="BW498" s="191"/>
      <c r="BX498" s="191"/>
      <c r="BY498" s="191"/>
      <c r="BZ498" s="191"/>
      <c r="CA498" s="191"/>
      <c r="CB498" s="191"/>
      <c r="CC498" s="191"/>
      <c r="CD498" s="191"/>
      <c r="CE498" s="191"/>
      <c r="CF498" s="191"/>
      <c r="CG498" s="191"/>
      <c r="CH498" s="191"/>
      <c r="CI498" s="191"/>
      <c r="CJ498" s="191"/>
      <c r="CK498" s="191"/>
      <c r="CL498" s="191"/>
      <c r="CM498" s="191"/>
      <c r="CN498" s="191"/>
      <c r="CO498" s="191"/>
      <c r="CP498" s="191"/>
      <c r="CQ498" s="191"/>
      <c r="CR498" s="191"/>
      <c r="CS498" s="191"/>
      <c r="CT498" s="191"/>
      <c r="CU498" s="191"/>
      <c r="CV498" s="191"/>
      <c r="CW498" s="191"/>
      <c r="CX498" s="191"/>
      <c r="CY498" s="183" t="s">
        <v>2229</v>
      </c>
      <c r="CZ498" s="191"/>
      <c r="DA498" s="191"/>
      <c r="DB498" s="191"/>
      <c r="DC498" s="191"/>
      <c r="DD498" s="191"/>
      <c r="DE498" s="191"/>
      <c r="DF498" s="191"/>
      <c r="DG498" s="191"/>
      <c r="DH498" s="191"/>
      <c r="DI498" s="191"/>
      <c r="DJ498" s="191"/>
      <c r="DK498" s="191"/>
      <c r="DL498" s="180"/>
    </row>
    <row r="499" spans="44:116" ht="15" hidden="1" customHeight="1">
      <c r="AR499" s="177" t="str">
        <f t="shared" si="16"/>
        <v/>
      </c>
      <c r="AS499" s="177" t="str">
        <f t="shared" si="17"/>
        <v/>
      </c>
      <c r="AT499" s="6"/>
      <c r="AU499" s="6"/>
      <c r="AV499" s="177">
        <v>496</v>
      </c>
      <c r="AW499" s="188"/>
      <c r="AX499" s="188"/>
      <c r="AY499" s="188"/>
      <c r="AZ499" s="188"/>
      <c r="BA499" s="188"/>
      <c r="BB499" s="188"/>
      <c r="BC499" s="188"/>
      <c r="BD499" s="188"/>
      <c r="BE499" s="188"/>
      <c r="BF499" s="188"/>
      <c r="BG499" s="188"/>
      <c r="BH499" s="188"/>
      <c r="BI499" s="188"/>
      <c r="BJ499" s="188"/>
      <c r="BK499" s="188"/>
      <c r="BL499" s="188"/>
      <c r="BM499" s="188"/>
      <c r="BN499" s="188"/>
      <c r="BO499" s="188"/>
      <c r="BP499" t="s">
        <v>4607</v>
      </c>
      <c r="BQ499" s="188"/>
      <c r="BR499" s="188"/>
      <c r="BS499" s="188"/>
      <c r="BT499" s="188"/>
      <c r="BU499" s="188"/>
      <c r="BV499" s="188"/>
      <c r="BW499" s="188"/>
      <c r="BX499" s="188"/>
      <c r="BY499" s="188"/>
      <c r="BZ499" s="188"/>
      <c r="CA499" s="188"/>
      <c r="CB499" s="188"/>
      <c r="CC499" s="188"/>
      <c r="CD499" s="188"/>
      <c r="CE499" s="188"/>
      <c r="CF499" s="188"/>
      <c r="CG499" s="188"/>
      <c r="CH499" s="188"/>
      <c r="CI499" s="188"/>
      <c r="CJ499" s="188"/>
      <c r="CK499" s="188"/>
      <c r="CL499" s="188"/>
      <c r="CM499" s="188"/>
      <c r="CN499" s="188"/>
      <c r="CO499" s="188"/>
      <c r="CP499" s="188"/>
      <c r="CQ499" s="188"/>
      <c r="CR499" s="188"/>
      <c r="CS499" s="188"/>
      <c r="CT499" s="188"/>
      <c r="CU499" s="188"/>
      <c r="CV499" s="188"/>
      <c r="CW499" s="188"/>
      <c r="CX499" s="188"/>
      <c r="CY499" s="183" t="s">
        <v>2230</v>
      </c>
      <c r="CZ499" s="188"/>
      <c r="DA499" s="188"/>
      <c r="DB499" s="188"/>
      <c r="DC499" s="188"/>
      <c r="DD499" s="188"/>
      <c r="DE499" s="188"/>
      <c r="DF499" s="188"/>
      <c r="DG499" s="188"/>
      <c r="DH499" s="188"/>
      <c r="DI499" s="188"/>
      <c r="DJ499" s="188"/>
      <c r="DK499" s="188"/>
      <c r="DL499" s="180"/>
    </row>
    <row r="500" spans="44:116" ht="15" hidden="1" customHeight="1">
      <c r="AR500" s="177" t="str">
        <f t="shared" si="16"/>
        <v/>
      </c>
      <c r="AS500" s="177" t="str">
        <f t="shared" si="17"/>
        <v/>
      </c>
      <c r="AT500" s="6"/>
      <c r="AU500" s="6"/>
      <c r="AV500" s="177">
        <v>497</v>
      </c>
      <c r="AW500" s="188"/>
      <c r="AX500" s="188"/>
      <c r="AY500" s="188"/>
      <c r="AZ500" s="188"/>
      <c r="BA500" s="188"/>
      <c r="BB500" s="188"/>
      <c r="BC500" s="188"/>
      <c r="BD500" s="188"/>
      <c r="BE500" s="188"/>
      <c r="BF500" s="188"/>
      <c r="BG500" s="188"/>
      <c r="BH500" s="188"/>
      <c r="BI500" s="188"/>
      <c r="BJ500" s="188"/>
      <c r="BK500" s="188"/>
      <c r="BL500" s="188"/>
      <c r="BM500" s="188"/>
      <c r="BN500" s="188"/>
      <c r="BO500" s="188"/>
      <c r="BP500" t="s">
        <v>4608</v>
      </c>
      <c r="BQ500" s="188"/>
      <c r="BR500" s="188"/>
      <c r="BS500" s="188"/>
      <c r="BT500" s="188"/>
      <c r="BU500" s="188"/>
      <c r="BV500" s="188"/>
      <c r="BW500" s="188"/>
      <c r="BX500" s="188"/>
      <c r="BY500" s="188"/>
      <c r="BZ500" s="188"/>
      <c r="CA500" s="188"/>
      <c r="CB500" s="188"/>
      <c r="CC500" s="188"/>
      <c r="CD500" s="188"/>
      <c r="CE500" s="188"/>
      <c r="CF500" s="188"/>
      <c r="CG500" s="188"/>
      <c r="CH500" s="188"/>
      <c r="CI500" s="188"/>
      <c r="CJ500" s="188"/>
      <c r="CK500" s="188"/>
      <c r="CL500" s="188"/>
      <c r="CM500" s="188"/>
      <c r="CN500" s="188"/>
      <c r="CO500" s="188"/>
      <c r="CP500" s="188"/>
      <c r="CQ500" s="188"/>
      <c r="CR500" s="188"/>
      <c r="CS500" s="188"/>
      <c r="CT500" s="188"/>
      <c r="CU500" s="188"/>
      <c r="CV500" s="188"/>
      <c r="CW500" s="188"/>
      <c r="CX500" s="188"/>
      <c r="CY500" s="183" t="s">
        <v>2231</v>
      </c>
      <c r="CZ500" s="188"/>
      <c r="DA500" s="188"/>
      <c r="DB500" s="188"/>
      <c r="DC500" s="188"/>
      <c r="DD500" s="188"/>
      <c r="DE500" s="188"/>
      <c r="DF500" s="188"/>
      <c r="DG500" s="188"/>
      <c r="DH500" s="188"/>
      <c r="DI500" s="188"/>
      <c r="DJ500" s="188"/>
      <c r="DK500" s="188"/>
      <c r="DL500" s="180"/>
    </row>
    <row r="501" spans="44:116" ht="15" hidden="1" customHeight="1">
      <c r="AR501" s="177" t="str">
        <f t="shared" si="16"/>
        <v/>
      </c>
      <c r="AS501" s="177" t="str">
        <f t="shared" si="17"/>
        <v/>
      </c>
      <c r="AT501" s="6"/>
      <c r="AU501" s="6"/>
      <c r="AV501" s="177">
        <v>498</v>
      </c>
      <c r="AW501" s="188"/>
      <c r="AX501" s="188"/>
      <c r="AY501" s="188"/>
      <c r="AZ501" s="188"/>
      <c r="BA501" s="188"/>
      <c r="BB501" s="188"/>
      <c r="BC501" s="188"/>
      <c r="BD501" s="188"/>
      <c r="BE501" s="188"/>
      <c r="BF501" s="188"/>
      <c r="BG501" s="188"/>
      <c r="BH501" s="188"/>
      <c r="BI501" s="188"/>
      <c r="BJ501" s="188"/>
      <c r="BK501" s="188"/>
      <c r="BL501" s="188"/>
      <c r="BM501" s="188"/>
      <c r="BN501" s="188"/>
      <c r="BO501" s="188"/>
      <c r="BP501" t="s">
        <v>4609</v>
      </c>
      <c r="BQ501" s="188"/>
      <c r="BR501" s="188"/>
      <c r="BS501" s="188"/>
      <c r="BT501" s="188"/>
      <c r="BU501" s="188"/>
      <c r="BV501" s="188"/>
      <c r="BW501" s="188"/>
      <c r="BX501" s="188"/>
      <c r="BY501" s="188"/>
      <c r="BZ501" s="188"/>
      <c r="CA501" s="188"/>
      <c r="CB501" s="188"/>
      <c r="CC501" s="188"/>
      <c r="CD501" s="188"/>
      <c r="CE501" s="188"/>
      <c r="CF501" s="188"/>
      <c r="CG501" s="188"/>
      <c r="CH501" s="188"/>
      <c r="CI501" s="188"/>
      <c r="CJ501" s="188"/>
      <c r="CK501" s="188"/>
      <c r="CL501" s="188"/>
      <c r="CM501" s="188"/>
      <c r="CN501" s="188"/>
      <c r="CO501" s="188"/>
      <c r="CP501" s="188"/>
      <c r="CQ501" s="188"/>
      <c r="CR501" s="188"/>
      <c r="CS501" s="188"/>
      <c r="CT501" s="188"/>
      <c r="CU501" s="188"/>
      <c r="CV501" s="188"/>
      <c r="CW501" s="188"/>
      <c r="CX501" s="188"/>
      <c r="CY501" s="183" t="s">
        <v>2232</v>
      </c>
      <c r="CZ501" s="188"/>
      <c r="DA501" s="188"/>
      <c r="DB501" s="188"/>
      <c r="DC501" s="188"/>
      <c r="DD501" s="188"/>
      <c r="DE501" s="188"/>
      <c r="DF501" s="188"/>
      <c r="DG501" s="188"/>
      <c r="DH501" s="188"/>
      <c r="DI501" s="188"/>
      <c r="DJ501" s="188"/>
      <c r="DK501" s="188"/>
      <c r="DL501" s="180"/>
    </row>
    <row r="502" spans="44:116" ht="15" hidden="1" customHeight="1">
      <c r="AR502" s="177" t="str">
        <f t="shared" si="16"/>
        <v/>
      </c>
      <c r="AS502" s="177" t="str">
        <f t="shared" si="17"/>
        <v/>
      </c>
      <c r="AT502" s="6"/>
      <c r="AU502" s="6"/>
      <c r="AV502" s="177">
        <v>499</v>
      </c>
      <c r="AW502" s="188"/>
      <c r="AX502" s="188"/>
      <c r="AY502" s="188"/>
      <c r="AZ502" s="188"/>
      <c r="BA502" s="188"/>
      <c r="BB502" s="188"/>
      <c r="BC502" s="188"/>
      <c r="BD502" s="188"/>
      <c r="BE502" s="188"/>
      <c r="BF502" s="188"/>
      <c r="BG502" s="188"/>
      <c r="BH502" s="188"/>
      <c r="BI502" s="188"/>
      <c r="BJ502" s="188"/>
      <c r="BK502" s="188"/>
      <c r="BL502" s="188"/>
      <c r="BM502" s="188"/>
      <c r="BN502" s="188"/>
      <c r="BO502" s="188"/>
      <c r="BP502" t="s">
        <v>4610</v>
      </c>
      <c r="BQ502" s="188"/>
      <c r="BR502" s="188"/>
      <c r="BS502" s="188"/>
      <c r="BT502" s="188"/>
      <c r="BU502" s="188"/>
      <c r="BV502" s="188"/>
      <c r="BW502" s="188"/>
      <c r="BX502" s="188"/>
      <c r="BY502" s="188"/>
      <c r="BZ502" s="188"/>
      <c r="CA502" s="188"/>
      <c r="CB502" s="188"/>
      <c r="CC502" s="188"/>
      <c r="CD502" s="188"/>
      <c r="CE502" s="188"/>
      <c r="CF502" s="188"/>
      <c r="CG502" s="188"/>
      <c r="CH502" s="188"/>
      <c r="CI502" s="188"/>
      <c r="CJ502" s="188"/>
      <c r="CK502" s="188"/>
      <c r="CL502" s="188"/>
      <c r="CM502" s="188"/>
      <c r="CN502" s="188"/>
      <c r="CO502" s="188"/>
      <c r="CP502" s="188"/>
      <c r="CQ502" s="188"/>
      <c r="CR502" s="188"/>
      <c r="CS502" s="188"/>
      <c r="CT502" s="188"/>
      <c r="CU502" s="188"/>
      <c r="CV502" s="188"/>
      <c r="CW502" s="188"/>
      <c r="CX502" s="188"/>
      <c r="CY502" s="183" t="s">
        <v>2233</v>
      </c>
      <c r="CZ502" s="188"/>
      <c r="DA502" s="188"/>
      <c r="DB502" s="188"/>
      <c r="DC502" s="188"/>
      <c r="DD502" s="188"/>
      <c r="DE502" s="188"/>
      <c r="DF502" s="188"/>
      <c r="DG502" s="188"/>
      <c r="DH502" s="188"/>
      <c r="DI502" s="188"/>
      <c r="DJ502" s="188"/>
      <c r="DK502" s="188"/>
      <c r="DL502" s="180"/>
    </row>
    <row r="503" spans="44:116" ht="15" hidden="1" customHeight="1">
      <c r="AR503" s="177" t="str">
        <f t="shared" si="16"/>
        <v/>
      </c>
      <c r="AS503" s="177" t="str">
        <f t="shared" si="17"/>
        <v/>
      </c>
      <c r="AT503" s="6"/>
      <c r="AU503" s="6"/>
      <c r="AV503" s="177">
        <v>500</v>
      </c>
      <c r="AW503" s="188"/>
      <c r="AX503" s="188"/>
      <c r="AY503" s="188"/>
      <c r="AZ503" s="188"/>
      <c r="BA503" s="188"/>
      <c r="BB503" s="188"/>
      <c r="BC503" s="188"/>
      <c r="BD503" s="188"/>
      <c r="BE503" s="188"/>
      <c r="BF503" s="188"/>
      <c r="BG503" s="188"/>
      <c r="BH503" s="188"/>
      <c r="BI503" s="188"/>
      <c r="BJ503" s="188"/>
      <c r="BK503" s="188"/>
      <c r="BL503" s="188"/>
      <c r="BM503" s="188"/>
      <c r="BN503" s="188"/>
      <c r="BO503" s="188"/>
      <c r="BP503" t="s">
        <v>4611</v>
      </c>
      <c r="BQ503" s="188"/>
      <c r="BR503" s="188"/>
      <c r="BS503" s="188"/>
      <c r="BT503" s="188"/>
      <c r="BU503" s="188"/>
      <c r="BV503" s="188"/>
      <c r="BW503" s="188"/>
      <c r="BX503" s="188"/>
      <c r="BY503" s="188"/>
      <c r="BZ503" s="188"/>
      <c r="CA503" s="188"/>
      <c r="CB503" s="188"/>
      <c r="CC503" s="188"/>
      <c r="CD503" s="188"/>
      <c r="CE503" s="188"/>
      <c r="CF503" s="188"/>
      <c r="CG503" s="188"/>
      <c r="CH503" s="188"/>
      <c r="CI503" s="188"/>
      <c r="CJ503" s="188"/>
      <c r="CK503" s="188"/>
      <c r="CL503" s="188"/>
      <c r="CM503" s="188"/>
      <c r="CN503" s="188"/>
      <c r="CO503" s="188"/>
      <c r="CP503" s="188"/>
      <c r="CQ503" s="188"/>
      <c r="CR503" s="188"/>
      <c r="CS503" s="188"/>
      <c r="CT503" s="188"/>
      <c r="CU503" s="188"/>
      <c r="CV503" s="188"/>
      <c r="CW503" s="188"/>
      <c r="CX503" s="188"/>
      <c r="CY503" s="183" t="s">
        <v>2234</v>
      </c>
      <c r="CZ503" s="188"/>
      <c r="DA503" s="188"/>
      <c r="DB503" s="188"/>
      <c r="DC503" s="188"/>
      <c r="DD503" s="188"/>
      <c r="DE503" s="188"/>
      <c r="DF503" s="188"/>
      <c r="DG503" s="188"/>
      <c r="DH503" s="188"/>
      <c r="DI503" s="188"/>
      <c r="DJ503" s="188"/>
      <c r="DK503" s="188"/>
      <c r="DL503" s="180"/>
    </row>
    <row r="504" spans="44:116" ht="15" hidden="1" customHeight="1">
      <c r="AR504" s="177" t="str">
        <f t="shared" si="16"/>
        <v/>
      </c>
      <c r="AS504" s="177" t="str">
        <f t="shared" si="17"/>
        <v/>
      </c>
      <c r="AT504" s="6"/>
      <c r="AU504" s="6"/>
      <c r="AV504" s="177">
        <v>501</v>
      </c>
      <c r="AW504" s="188"/>
      <c r="AX504" s="188"/>
      <c r="AY504" s="188"/>
      <c r="AZ504" s="188"/>
      <c r="BA504" s="188"/>
      <c r="BB504" s="188"/>
      <c r="BC504" s="188"/>
      <c r="BD504" s="188"/>
      <c r="BE504" s="188"/>
      <c r="BF504" s="188"/>
      <c r="BG504" s="188"/>
      <c r="BH504" s="188"/>
      <c r="BI504" s="188"/>
      <c r="BJ504" s="188"/>
      <c r="BK504" s="188"/>
      <c r="BL504" s="188"/>
      <c r="BM504" s="188"/>
      <c r="BN504" s="188"/>
      <c r="BO504" s="188"/>
      <c r="BP504" t="s">
        <v>4612</v>
      </c>
      <c r="BQ504" s="188"/>
      <c r="BR504" s="188"/>
      <c r="BS504" s="188"/>
      <c r="BT504" s="188"/>
      <c r="BU504" s="188"/>
      <c r="BV504" s="188"/>
      <c r="BW504" s="188"/>
      <c r="BX504" s="188"/>
      <c r="BY504" s="188"/>
      <c r="BZ504" s="188"/>
      <c r="CA504" s="188"/>
      <c r="CB504" s="188"/>
      <c r="CC504" s="188"/>
      <c r="CD504" s="188"/>
      <c r="CE504" s="188"/>
      <c r="CF504" s="188"/>
      <c r="CG504" s="188"/>
      <c r="CH504" s="188"/>
      <c r="CI504" s="188"/>
      <c r="CJ504" s="188"/>
      <c r="CK504" s="188"/>
      <c r="CL504" s="188"/>
      <c r="CM504" s="188"/>
      <c r="CN504" s="188"/>
      <c r="CO504" s="188"/>
      <c r="CP504" s="188"/>
      <c r="CQ504" s="188"/>
      <c r="CR504" s="188"/>
      <c r="CS504" s="188"/>
      <c r="CT504" s="188"/>
      <c r="CU504" s="188"/>
      <c r="CV504" s="188"/>
      <c r="CW504" s="188"/>
      <c r="CX504" s="188"/>
      <c r="CY504" s="183" t="s">
        <v>2235</v>
      </c>
      <c r="CZ504" s="188"/>
      <c r="DA504" s="188"/>
      <c r="DB504" s="188"/>
      <c r="DC504" s="188"/>
      <c r="DD504" s="188"/>
      <c r="DE504" s="188"/>
      <c r="DF504" s="188"/>
      <c r="DG504" s="188"/>
      <c r="DH504" s="188"/>
      <c r="DI504" s="188"/>
      <c r="DJ504" s="188"/>
      <c r="DK504" s="188"/>
      <c r="DL504" s="180"/>
    </row>
    <row r="505" spans="44:116" ht="15" hidden="1" customHeight="1">
      <c r="AR505" s="177" t="str">
        <f t="shared" si="16"/>
        <v/>
      </c>
      <c r="AS505" s="177" t="str">
        <f t="shared" si="17"/>
        <v/>
      </c>
      <c r="AT505" s="6"/>
      <c r="AU505" s="6"/>
      <c r="AV505" s="177">
        <v>502</v>
      </c>
      <c r="AW505" s="188"/>
      <c r="AX505" s="188"/>
      <c r="AY505" s="188"/>
      <c r="AZ505" s="188"/>
      <c r="BA505" s="188"/>
      <c r="BB505" s="188"/>
      <c r="BC505" s="188"/>
      <c r="BD505" s="188"/>
      <c r="BE505" s="188"/>
      <c r="BF505" s="188"/>
      <c r="BG505" s="188"/>
      <c r="BH505" s="188"/>
      <c r="BI505" s="188"/>
      <c r="BJ505" s="188"/>
      <c r="BK505" s="188"/>
      <c r="BL505" s="188"/>
      <c r="BM505" s="188"/>
      <c r="BN505" s="188"/>
      <c r="BO505" s="188"/>
      <c r="BP505" t="s">
        <v>4613</v>
      </c>
      <c r="BQ505" s="188"/>
      <c r="BR505" s="188"/>
      <c r="BS505" s="188"/>
      <c r="BT505" s="188"/>
      <c r="BU505" s="188"/>
      <c r="BV505" s="188"/>
      <c r="BW505" s="188"/>
      <c r="BX505" s="188"/>
      <c r="BY505" s="188"/>
      <c r="BZ505" s="188"/>
      <c r="CA505" s="188"/>
      <c r="CB505" s="188"/>
      <c r="CC505" s="188"/>
      <c r="CD505" s="188"/>
      <c r="CE505" s="188"/>
      <c r="CF505" s="188"/>
      <c r="CG505" s="188"/>
      <c r="CH505" s="188"/>
      <c r="CI505" s="188"/>
      <c r="CJ505" s="188"/>
      <c r="CK505" s="188"/>
      <c r="CL505" s="188"/>
      <c r="CM505" s="188"/>
      <c r="CN505" s="188"/>
      <c r="CO505" s="188"/>
      <c r="CP505" s="188"/>
      <c r="CQ505" s="188"/>
      <c r="CR505" s="188"/>
      <c r="CS505" s="188"/>
      <c r="CT505" s="188"/>
      <c r="CU505" s="188"/>
      <c r="CV505" s="188"/>
      <c r="CW505" s="188"/>
      <c r="CX505" s="188"/>
      <c r="CY505" s="183" t="s">
        <v>2236</v>
      </c>
      <c r="CZ505" s="188"/>
      <c r="DA505" s="188"/>
      <c r="DB505" s="188"/>
      <c r="DC505" s="188"/>
      <c r="DD505" s="188"/>
      <c r="DE505" s="188"/>
      <c r="DF505" s="188"/>
      <c r="DG505" s="188"/>
      <c r="DH505" s="188"/>
      <c r="DI505" s="188"/>
      <c r="DJ505" s="188"/>
      <c r="DK505" s="188"/>
      <c r="DL505" s="180"/>
    </row>
    <row r="506" spans="44:116" ht="15" hidden="1" customHeight="1">
      <c r="AR506" s="177" t="str">
        <f t="shared" si="16"/>
        <v/>
      </c>
      <c r="AS506" s="177" t="str">
        <f t="shared" si="17"/>
        <v/>
      </c>
      <c r="AT506" s="6"/>
      <c r="AU506" s="6"/>
      <c r="AV506" s="177">
        <v>503</v>
      </c>
      <c r="AW506" s="188"/>
      <c r="AX506" s="188"/>
      <c r="AY506" s="188"/>
      <c r="AZ506" s="188"/>
      <c r="BA506" s="188"/>
      <c r="BB506" s="188"/>
      <c r="BC506" s="188"/>
      <c r="BD506" s="188"/>
      <c r="BE506" s="188"/>
      <c r="BF506" s="188"/>
      <c r="BG506" s="188"/>
      <c r="BH506" s="188"/>
      <c r="BI506" s="188"/>
      <c r="BJ506" s="188"/>
      <c r="BK506" s="188"/>
      <c r="BL506" s="188"/>
      <c r="BM506" s="188"/>
      <c r="BN506" s="188"/>
      <c r="BO506" s="188"/>
      <c r="BP506" t="s">
        <v>4614</v>
      </c>
      <c r="BQ506" s="188"/>
      <c r="BR506" s="188"/>
      <c r="BS506" s="188"/>
      <c r="BT506" s="188"/>
      <c r="BU506" s="188"/>
      <c r="BV506" s="188"/>
      <c r="BW506" s="188"/>
      <c r="BX506" s="188"/>
      <c r="BY506" s="188"/>
      <c r="BZ506" s="188"/>
      <c r="CA506" s="188"/>
      <c r="CB506" s="188"/>
      <c r="CC506" s="188"/>
      <c r="CD506" s="188"/>
      <c r="CE506" s="188"/>
      <c r="CF506" s="188"/>
      <c r="CG506" s="188"/>
      <c r="CH506" s="188"/>
      <c r="CI506" s="188"/>
      <c r="CJ506" s="188"/>
      <c r="CK506" s="188"/>
      <c r="CL506" s="188"/>
      <c r="CM506" s="188"/>
      <c r="CN506" s="188"/>
      <c r="CO506" s="188"/>
      <c r="CP506" s="188"/>
      <c r="CQ506" s="188"/>
      <c r="CR506" s="188"/>
      <c r="CS506" s="188"/>
      <c r="CT506" s="188"/>
      <c r="CU506" s="188"/>
      <c r="CV506" s="188"/>
      <c r="CW506" s="188"/>
      <c r="CX506" s="188"/>
      <c r="CY506" s="183" t="s">
        <v>2237</v>
      </c>
      <c r="CZ506" s="188"/>
      <c r="DA506" s="188"/>
      <c r="DB506" s="188"/>
      <c r="DC506" s="188"/>
      <c r="DD506" s="188"/>
      <c r="DE506" s="188"/>
      <c r="DF506" s="188"/>
      <c r="DG506" s="188"/>
      <c r="DH506" s="188"/>
      <c r="DI506" s="188"/>
      <c r="DJ506" s="188"/>
      <c r="DK506" s="188"/>
      <c r="DL506" s="180"/>
    </row>
    <row r="507" spans="44:116" ht="15" hidden="1" customHeight="1">
      <c r="AR507" s="177" t="str">
        <f t="shared" si="16"/>
        <v/>
      </c>
      <c r="AS507" s="177" t="str">
        <f t="shared" si="17"/>
        <v/>
      </c>
      <c r="AT507" s="6"/>
      <c r="AU507" s="6"/>
      <c r="AV507" s="177">
        <v>504</v>
      </c>
      <c r="AW507" s="188"/>
      <c r="AX507" s="188"/>
      <c r="AY507" s="188"/>
      <c r="AZ507" s="188"/>
      <c r="BA507" s="188"/>
      <c r="BB507" s="188"/>
      <c r="BC507" s="188"/>
      <c r="BD507" s="188"/>
      <c r="BE507" s="188"/>
      <c r="BF507" s="188"/>
      <c r="BG507" s="188"/>
      <c r="BH507" s="188"/>
      <c r="BI507" s="188"/>
      <c r="BJ507" s="188"/>
      <c r="BK507" s="188"/>
      <c r="BL507" s="188"/>
      <c r="BM507" s="188"/>
      <c r="BN507" s="188"/>
      <c r="BO507" s="188"/>
      <c r="BP507" t="s">
        <v>4615</v>
      </c>
      <c r="BQ507" s="188"/>
      <c r="BR507" s="188"/>
      <c r="BS507" s="188"/>
      <c r="BT507" s="188"/>
      <c r="BU507" s="188"/>
      <c r="BV507" s="188"/>
      <c r="BW507" s="188"/>
      <c r="BX507" s="188"/>
      <c r="BY507" s="188"/>
      <c r="BZ507" s="188"/>
      <c r="CA507" s="188"/>
      <c r="CB507" s="188"/>
      <c r="CC507" s="188"/>
      <c r="CD507" s="188"/>
      <c r="CE507" s="188"/>
      <c r="CF507" s="188"/>
      <c r="CG507" s="188"/>
      <c r="CH507" s="188"/>
      <c r="CI507" s="188"/>
      <c r="CJ507" s="188"/>
      <c r="CK507" s="188"/>
      <c r="CL507" s="188"/>
      <c r="CM507" s="188"/>
      <c r="CN507" s="188"/>
      <c r="CO507" s="188"/>
      <c r="CP507" s="188"/>
      <c r="CQ507" s="188"/>
      <c r="CR507" s="188"/>
      <c r="CS507" s="188"/>
      <c r="CT507" s="188"/>
      <c r="CU507" s="188"/>
      <c r="CV507" s="188"/>
      <c r="CW507" s="188"/>
      <c r="CX507" s="188"/>
      <c r="CY507" s="183" t="s">
        <v>2238</v>
      </c>
      <c r="CZ507" s="188"/>
      <c r="DA507" s="188"/>
      <c r="DB507" s="188"/>
      <c r="DC507" s="188"/>
      <c r="DD507" s="188"/>
      <c r="DE507" s="188"/>
      <c r="DF507" s="188"/>
      <c r="DG507" s="188"/>
      <c r="DH507" s="188"/>
      <c r="DI507" s="188"/>
      <c r="DJ507" s="188"/>
      <c r="DK507" s="188"/>
      <c r="DL507" s="180"/>
    </row>
    <row r="508" spans="44:116" ht="15" hidden="1" customHeight="1">
      <c r="AR508" s="177" t="str">
        <f t="shared" si="16"/>
        <v/>
      </c>
      <c r="AS508" s="177" t="str">
        <f t="shared" si="17"/>
        <v/>
      </c>
      <c r="AT508" s="6"/>
      <c r="AU508" s="6"/>
      <c r="AV508" s="177">
        <v>505</v>
      </c>
      <c r="AW508" s="188"/>
      <c r="AX508" s="188"/>
      <c r="AY508" s="188"/>
      <c r="AZ508" s="188"/>
      <c r="BA508" s="188"/>
      <c r="BB508" s="188"/>
      <c r="BC508" s="188"/>
      <c r="BD508" s="188"/>
      <c r="BE508" s="188"/>
      <c r="BF508" s="188"/>
      <c r="BG508" s="188"/>
      <c r="BH508" s="188"/>
      <c r="BI508" s="188"/>
      <c r="BJ508" s="188"/>
      <c r="BK508" s="188"/>
      <c r="BL508" s="188"/>
      <c r="BM508" s="188"/>
      <c r="BN508" s="188"/>
      <c r="BO508" s="188"/>
      <c r="BP508" t="s">
        <v>4616</v>
      </c>
      <c r="BQ508" s="188"/>
      <c r="BR508" s="188"/>
      <c r="BS508" s="188"/>
      <c r="BT508" s="188"/>
      <c r="BU508" s="188"/>
      <c r="BV508" s="188"/>
      <c r="BW508" s="188"/>
      <c r="BX508" s="188"/>
      <c r="BY508" s="188"/>
      <c r="BZ508" s="188"/>
      <c r="CA508" s="188"/>
      <c r="CB508" s="188"/>
      <c r="CC508" s="188"/>
      <c r="CD508" s="188"/>
      <c r="CE508" s="188"/>
      <c r="CF508" s="188"/>
      <c r="CG508" s="188"/>
      <c r="CH508" s="188"/>
      <c r="CI508" s="188"/>
      <c r="CJ508" s="188"/>
      <c r="CK508" s="188"/>
      <c r="CL508" s="188"/>
      <c r="CM508" s="188"/>
      <c r="CN508" s="188"/>
      <c r="CO508" s="188"/>
      <c r="CP508" s="188"/>
      <c r="CQ508" s="188"/>
      <c r="CR508" s="188"/>
      <c r="CS508" s="188"/>
      <c r="CT508" s="188"/>
      <c r="CU508" s="188"/>
      <c r="CV508" s="188"/>
      <c r="CW508" s="188"/>
      <c r="CX508" s="188"/>
      <c r="CY508" s="183" t="s">
        <v>2239</v>
      </c>
      <c r="CZ508" s="188"/>
      <c r="DA508" s="188"/>
      <c r="DB508" s="188"/>
      <c r="DC508" s="188"/>
      <c r="DD508" s="188"/>
      <c r="DE508" s="188"/>
      <c r="DF508" s="188"/>
      <c r="DG508" s="188"/>
      <c r="DH508" s="188"/>
      <c r="DI508" s="188"/>
      <c r="DJ508" s="188"/>
      <c r="DK508" s="188"/>
      <c r="DL508" s="180"/>
    </row>
    <row r="509" spans="44:116" ht="15" hidden="1" customHeight="1">
      <c r="AR509" s="177" t="str">
        <f t="shared" si="16"/>
        <v/>
      </c>
      <c r="AS509" s="177" t="str">
        <f t="shared" si="17"/>
        <v/>
      </c>
      <c r="AT509" s="6"/>
      <c r="AU509" s="6"/>
      <c r="AV509" s="177">
        <v>506</v>
      </c>
      <c r="AW509" s="188"/>
      <c r="AX509" s="188"/>
      <c r="AY509" s="188"/>
      <c r="AZ509" s="188"/>
      <c r="BA509" s="188"/>
      <c r="BB509" s="188"/>
      <c r="BC509" s="188"/>
      <c r="BD509" s="188"/>
      <c r="BE509" s="188"/>
      <c r="BF509" s="188"/>
      <c r="BG509" s="188"/>
      <c r="BH509" s="188"/>
      <c r="BI509" s="188"/>
      <c r="BJ509" s="188"/>
      <c r="BK509" s="188"/>
      <c r="BL509" s="188"/>
      <c r="BM509" s="188"/>
      <c r="BN509" s="188"/>
      <c r="BO509" s="188"/>
      <c r="BP509" t="s">
        <v>4617</v>
      </c>
      <c r="BQ509" s="188"/>
      <c r="BR509" s="188"/>
      <c r="BS509" s="188"/>
      <c r="BT509" s="188"/>
      <c r="BU509" s="188"/>
      <c r="BV509" s="188"/>
      <c r="BW509" s="188"/>
      <c r="BX509" s="188"/>
      <c r="BY509" s="188"/>
      <c r="BZ509" s="188"/>
      <c r="CA509" s="188"/>
      <c r="CB509" s="188"/>
      <c r="CC509" s="188"/>
      <c r="CD509" s="188"/>
      <c r="CE509" s="188"/>
      <c r="CF509" s="188"/>
      <c r="CG509" s="188"/>
      <c r="CH509" s="188"/>
      <c r="CI509" s="188"/>
      <c r="CJ509" s="188"/>
      <c r="CK509" s="188"/>
      <c r="CL509" s="188"/>
      <c r="CM509" s="188"/>
      <c r="CN509" s="188"/>
      <c r="CO509" s="188"/>
      <c r="CP509" s="188"/>
      <c r="CQ509" s="188"/>
      <c r="CR509" s="188"/>
      <c r="CS509" s="188"/>
      <c r="CT509" s="188"/>
      <c r="CU509" s="188"/>
      <c r="CV509" s="188"/>
      <c r="CW509" s="188"/>
      <c r="CX509" s="188"/>
      <c r="CY509" s="183" t="s">
        <v>2240</v>
      </c>
      <c r="CZ509" s="188"/>
      <c r="DA509" s="188"/>
      <c r="DB509" s="188"/>
      <c r="DC509" s="188"/>
      <c r="DD509" s="188"/>
      <c r="DE509" s="188"/>
      <c r="DF509" s="188"/>
      <c r="DG509" s="188"/>
      <c r="DH509" s="188"/>
      <c r="DI509" s="188"/>
      <c r="DJ509" s="188"/>
      <c r="DK509" s="188"/>
      <c r="DL509" s="180"/>
    </row>
    <row r="510" spans="44:116" ht="15" hidden="1" customHeight="1">
      <c r="AR510" s="177" t="str">
        <f t="shared" si="16"/>
        <v/>
      </c>
      <c r="AS510" s="177" t="str">
        <f t="shared" si="17"/>
        <v/>
      </c>
      <c r="AT510" s="6"/>
      <c r="AU510" s="6"/>
      <c r="AV510" s="177">
        <v>507</v>
      </c>
      <c r="AW510" s="188"/>
      <c r="AX510" s="188"/>
      <c r="AY510" s="188"/>
      <c r="AZ510" s="188"/>
      <c r="BA510" s="188"/>
      <c r="BB510" s="188"/>
      <c r="BC510" s="188"/>
      <c r="BD510" s="188"/>
      <c r="BE510" s="188"/>
      <c r="BF510" s="188"/>
      <c r="BG510" s="188"/>
      <c r="BH510" s="188"/>
      <c r="BI510" s="188"/>
      <c r="BJ510" s="188"/>
      <c r="BK510" s="188"/>
      <c r="BL510" s="188"/>
      <c r="BM510" s="188"/>
      <c r="BN510" s="188"/>
      <c r="BO510" s="188"/>
      <c r="BP510" t="s">
        <v>4618</v>
      </c>
      <c r="BQ510" s="188"/>
      <c r="BR510" s="188"/>
      <c r="BS510" s="188"/>
      <c r="BT510" s="188"/>
      <c r="BU510" s="188"/>
      <c r="BV510" s="188"/>
      <c r="BW510" s="188"/>
      <c r="BX510" s="188"/>
      <c r="BY510" s="188"/>
      <c r="BZ510" s="188"/>
      <c r="CA510" s="188"/>
      <c r="CB510" s="188"/>
      <c r="CC510" s="188"/>
      <c r="CD510" s="188"/>
      <c r="CE510" s="188"/>
      <c r="CF510" s="188"/>
      <c r="CG510" s="188"/>
      <c r="CH510" s="188"/>
      <c r="CI510" s="188"/>
      <c r="CJ510" s="188"/>
      <c r="CK510" s="188"/>
      <c r="CL510" s="188"/>
      <c r="CM510" s="188"/>
      <c r="CN510" s="188"/>
      <c r="CO510" s="188"/>
      <c r="CP510" s="188"/>
      <c r="CQ510" s="188"/>
      <c r="CR510" s="188"/>
      <c r="CS510" s="188"/>
      <c r="CT510" s="188"/>
      <c r="CU510" s="188"/>
      <c r="CV510" s="188"/>
      <c r="CW510" s="188"/>
      <c r="CX510" s="188"/>
      <c r="CY510" s="183" t="s">
        <v>2241</v>
      </c>
      <c r="CZ510" s="188"/>
      <c r="DA510" s="188"/>
      <c r="DB510" s="188"/>
      <c r="DC510" s="188"/>
      <c r="DD510" s="188"/>
      <c r="DE510" s="188"/>
      <c r="DF510" s="188"/>
      <c r="DG510" s="188"/>
      <c r="DH510" s="188"/>
      <c r="DI510" s="188"/>
      <c r="DJ510" s="188"/>
      <c r="DK510" s="188"/>
      <c r="DL510" s="180"/>
    </row>
    <row r="511" spans="44:116" ht="15" hidden="1" customHeight="1">
      <c r="AR511" s="177" t="str">
        <f t="shared" si="16"/>
        <v/>
      </c>
      <c r="AS511" s="177" t="str">
        <f t="shared" si="17"/>
        <v/>
      </c>
      <c r="AT511" s="6"/>
      <c r="AU511" s="6"/>
      <c r="AV511" s="177">
        <v>508</v>
      </c>
      <c r="AW511" s="188"/>
      <c r="AX511" s="188"/>
      <c r="AY511" s="188"/>
      <c r="AZ511" s="188"/>
      <c r="BA511" s="188"/>
      <c r="BB511" s="188"/>
      <c r="BC511" s="188"/>
      <c r="BD511" s="188"/>
      <c r="BE511" s="188"/>
      <c r="BF511" s="188"/>
      <c r="BG511" s="188"/>
      <c r="BH511" s="188"/>
      <c r="BI511" s="188"/>
      <c r="BJ511" s="188"/>
      <c r="BK511" s="188"/>
      <c r="BL511" s="188"/>
      <c r="BM511" s="188"/>
      <c r="BN511" s="188"/>
      <c r="BO511" s="188"/>
      <c r="BP511" t="s">
        <v>4619</v>
      </c>
      <c r="BQ511" s="188"/>
      <c r="BR511" s="188"/>
      <c r="BS511" s="188"/>
      <c r="BT511" s="188"/>
      <c r="BU511" s="188"/>
      <c r="BV511" s="188"/>
      <c r="BW511" s="188"/>
      <c r="BX511" s="188"/>
      <c r="BY511" s="188"/>
      <c r="BZ511" s="188"/>
      <c r="CA511" s="188"/>
      <c r="CB511" s="188"/>
      <c r="CC511" s="188"/>
      <c r="CD511" s="188"/>
      <c r="CE511" s="188"/>
      <c r="CF511" s="188"/>
      <c r="CG511" s="188"/>
      <c r="CH511" s="188"/>
      <c r="CI511" s="188"/>
      <c r="CJ511" s="188"/>
      <c r="CK511" s="188"/>
      <c r="CL511" s="188"/>
      <c r="CM511" s="188"/>
      <c r="CN511" s="188"/>
      <c r="CO511" s="188"/>
      <c r="CP511" s="188"/>
      <c r="CQ511" s="188"/>
      <c r="CR511" s="188"/>
      <c r="CS511" s="188"/>
      <c r="CT511" s="188"/>
      <c r="CU511" s="188"/>
      <c r="CV511" s="188"/>
      <c r="CW511" s="188"/>
      <c r="CX511" s="188"/>
      <c r="CY511" s="183" t="s">
        <v>2242</v>
      </c>
      <c r="CZ511" s="188"/>
      <c r="DA511" s="188"/>
      <c r="DB511" s="188"/>
      <c r="DC511" s="188"/>
      <c r="DD511" s="188"/>
      <c r="DE511" s="188"/>
      <c r="DF511" s="188"/>
      <c r="DG511" s="188"/>
      <c r="DH511" s="188"/>
      <c r="DI511" s="188"/>
      <c r="DJ511" s="188"/>
      <c r="DK511" s="188"/>
      <c r="DL511" s="180"/>
    </row>
    <row r="512" spans="44:116" ht="15" hidden="1" customHeight="1">
      <c r="AR512" s="177" t="str">
        <f t="shared" si="16"/>
        <v/>
      </c>
      <c r="AS512" s="177" t="str">
        <f t="shared" si="17"/>
        <v/>
      </c>
      <c r="AT512" s="6"/>
      <c r="AU512" s="6"/>
      <c r="AV512" s="177">
        <v>509</v>
      </c>
      <c r="AW512" s="188"/>
      <c r="AX512" s="188"/>
      <c r="AY512" s="188"/>
      <c r="AZ512" s="188"/>
      <c r="BA512" s="188"/>
      <c r="BB512" s="188"/>
      <c r="BC512" s="188"/>
      <c r="BD512" s="188"/>
      <c r="BE512" s="188"/>
      <c r="BF512" s="188"/>
      <c r="BG512" s="188"/>
      <c r="BH512" s="188"/>
      <c r="BI512" s="188"/>
      <c r="BJ512" s="188"/>
      <c r="BK512" s="188"/>
      <c r="BL512" s="188"/>
      <c r="BM512" s="188"/>
      <c r="BN512" s="188"/>
      <c r="BO512" s="188"/>
      <c r="BP512" t="s">
        <v>4620</v>
      </c>
      <c r="BQ512" s="188"/>
      <c r="BR512" s="188"/>
      <c r="BS512" s="188"/>
      <c r="BT512" s="188"/>
      <c r="BU512" s="188"/>
      <c r="BV512" s="188"/>
      <c r="BW512" s="188"/>
      <c r="BX512" s="188"/>
      <c r="BY512" s="188"/>
      <c r="BZ512" s="188"/>
      <c r="CA512" s="188"/>
      <c r="CB512" s="188"/>
      <c r="CC512" s="188"/>
      <c r="CD512" s="188"/>
      <c r="CE512" s="188"/>
      <c r="CF512" s="188"/>
      <c r="CG512" s="188"/>
      <c r="CH512" s="188"/>
      <c r="CI512" s="188"/>
      <c r="CJ512" s="188"/>
      <c r="CK512" s="188"/>
      <c r="CL512" s="188"/>
      <c r="CM512" s="188"/>
      <c r="CN512" s="188"/>
      <c r="CO512" s="188"/>
      <c r="CP512" s="188"/>
      <c r="CQ512" s="188"/>
      <c r="CR512" s="188"/>
      <c r="CS512" s="188"/>
      <c r="CT512" s="188"/>
      <c r="CU512" s="188"/>
      <c r="CV512" s="188"/>
      <c r="CW512" s="188"/>
      <c r="CX512" s="188"/>
      <c r="CY512" s="183" t="s">
        <v>2243</v>
      </c>
      <c r="CZ512" s="188"/>
      <c r="DA512" s="188"/>
      <c r="DB512" s="188"/>
      <c r="DC512" s="188"/>
      <c r="DD512" s="188"/>
      <c r="DE512" s="188"/>
      <c r="DF512" s="188"/>
      <c r="DG512" s="188"/>
      <c r="DH512" s="188"/>
      <c r="DI512" s="188"/>
      <c r="DJ512" s="188"/>
      <c r="DK512" s="188"/>
      <c r="DL512" s="180"/>
    </row>
    <row r="513" spans="44:116" ht="15" hidden="1" customHeight="1">
      <c r="AR513" s="177" t="str">
        <f t="shared" si="16"/>
        <v/>
      </c>
      <c r="AS513" s="177" t="str">
        <f t="shared" si="17"/>
        <v/>
      </c>
      <c r="AT513" s="6"/>
      <c r="AU513" s="6"/>
      <c r="AV513" s="177">
        <v>510</v>
      </c>
      <c r="AW513" s="188"/>
      <c r="AX513" s="188"/>
      <c r="AY513" s="188"/>
      <c r="AZ513" s="188"/>
      <c r="BA513" s="188"/>
      <c r="BB513" s="188"/>
      <c r="BC513" s="188"/>
      <c r="BD513" s="188"/>
      <c r="BE513" s="188"/>
      <c r="BF513" s="188"/>
      <c r="BG513" s="188"/>
      <c r="BH513" s="188"/>
      <c r="BI513" s="188"/>
      <c r="BJ513" s="188"/>
      <c r="BK513" s="188"/>
      <c r="BL513" s="188"/>
      <c r="BM513" s="188"/>
      <c r="BN513" s="188"/>
      <c r="BO513" s="188"/>
      <c r="BP513" t="s">
        <v>4621</v>
      </c>
      <c r="BQ513" s="188"/>
      <c r="BR513" s="188"/>
      <c r="BS513" s="188"/>
      <c r="BT513" s="188"/>
      <c r="BU513" s="188"/>
      <c r="BV513" s="188"/>
      <c r="BW513" s="188"/>
      <c r="BX513" s="188"/>
      <c r="BY513" s="188"/>
      <c r="BZ513" s="188"/>
      <c r="CA513" s="188"/>
      <c r="CB513" s="188"/>
      <c r="CC513" s="188"/>
      <c r="CD513" s="188"/>
      <c r="CE513" s="188"/>
      <c r="CF513" s="188"/>
      <c r="CG513" s="188"/>
      <c r="CH513" s="188"/>
      <c r="CI513" s="188"/>
      <c r="CJ513" s="188"/>
      <c r="CK513" s="188"/>
      <c r="CL513" s="188"/>
      <c r="CM513" s="188"/>
      <c r="CN513" s="188"/>
      <c r="CO513" s="188"/>
      <c r="CP513" s="188"/>
      <c r="CQ513" s="188"/>
      <c r="CR513" s="188"/>
      <c r="CS513" s="188"/>
      <c r="CT513" s="188"/>
      <c r="CU513" s="188"/>
      <c r="CV513" s="188"/>
      <c r="CW513" s="188"/>
      <c r="CX513" s="188"/>
      <c r="CY513" s="183" t="s">
        <v>2244</v>
      </c>
      <c r="CZ513" s="188"/>
      <c r="DA513" s="188"/>
      <c r="DB513" s="188"/>
      <c r="DC513" s="188"/>
      <c r="DD513" s="188"/>
      <c r="DE513" s="188"/>
      <c r="DF513" s="188"/>
      <c r="DG513" s="188"/>
      <c r="DH513" s="188"/>
      <c r="DI513" s="188"/>
      <c r="DJ513" s="188"/>
      <c r="DK513" s="188"/>
      <c r="DL513" s="180"/>
    </row>
    <row r="514" spans="44:116" ht="15" hidden="1" customHeight="1">
      <c r="AR514" s="177" t="str">
        <f t="shared" si="16"/>
        <v/>
      </c>
      <c r="AS514" s="177" t="str">
        <f t="shared" si="17"/>
        <v/>
      </c>
      <c r="AT514" s="6"/>
      <c r="AU514" s="6"/>
      <c r="AV514" s="177">
        <v>511</v>
      </c>
      <c r="AW514" s="188"/>
      <c r="AX514" s="188"/>
      <c r="AY514" s="188"/>
      <c r="AZ514" s="188"/>
      <c r="BA514" s="188"/>
      <c r="BB514" s="188"/>
      <c r="BC514" s="188"/>
      <c r="BD514" s="188"/>
      <c r="BE514" s="188"/>
      <c r="BF514" s="188"/>
      <c r="BG514" s="188"/>
      <c r="BH514" s="188"/>
      <c r="BI514" s="188"/>
      <c r="BJ514" s="188"/>
      <c r="BK514" s="188"/>
      <c r="BL514" s="188"/>
      <c r="BM514" s="188"/>
      <c r="BN514" s="188"/>
      <c r="BO514" s="188"/>
      <c r="BP514" t="s">
        <v>4622</v>
      </c>
      <c r="BQ514" s="188"/>
      <c r="BR514" s="188"/>
      <c r="BS514" s="188"/>
      <c r="BT514" s="188"/>
      <c r="BU514" s="188"/>
      <c r="BV514" s="188"/>
      <c r="BW514" s="188"/>
      <c r="BX514" s="188"/>
      <c r="BY514" s="188"/>
      <c r="BZ514" s="188"/>
      <c r="CA514" s="188"/>
      <c r="CB514" s="188"/>
      <c r="CC514" s="188"/>
      <c r="CD514" s="188"/>
      <c r="CE514" s="188"/>
      <c r="CF514" s="188"/>
      <c r="CG514" s="188"/>
      <c r="CH514" s="188"/>
      <c r="CI514" s="188"/>
      <c r="CJ514" s="188"/>
      <c r="CK514" s="188"/>
      <c r="CL514" s="188"/>
      <c r="CM514" s="188"/>
      <c r="CN514" s="188"/>
      <c r="CO514" s="188"/>
      <c r="CP514" s="188"/>
      <c r="CQ514" s="188"/>
      <c r="CR514" s="188"/>
      <c r="CS514" s="188"/>
      <c r="CT514" s="188"/>
      <c r="CU514" s="188"/>
      <c r="CV514" s="188"/>
      <c r="CW514" s="188"/>
      <c r="CX514" s="188"/>
      <c r="CY514" s="183" t="s">
        <v>2245</v>
      </c>
      <c r="CZ514" s="188"/>
      <c r="DA514" s="188"/>
      <c r="DB514" s="188"/>
      <c r="DC514" s="188"/>
      <c r="DD514" s="188"/>
      <c r="DE514" s="188"/>
      <c r="DF514" s="188"/>
      <c r="DG514" s="188"/>
      <c r="DH514" s="188"/>
      <c r="DI514" s="188"/>
      <c r="DJ514" s="188"/>
      <c r="DK514" s="188"/>
      <c r="DL514" s="180"/>
    </row>
    <row r="515" spans="44:116" ht="15" hidden="1" customHeight="1">
      <c r="AR515" s="177" t="str">
        <f t="shared" si="16"/>
        <v/>
      </c>
      <c r="AS515" s="177" t="str">
        <f t="shared" si="17"/>
        <v/>
      </c>
      <c r="AT515" s="6"/>
      <c r="AU515" s="6"/>
      <c r="AV515" s="177">
        <v>512</v>
      </c>
      <c r="AW515" s="188"/>
      <c r="AX515" s="188"/>
      <c r="AY515" s="188"/>
      <c r="AZ515" s="188"/>
      <c r="BA515" s="188"/>
      <c r="BB515" s="188"/>
      <c r="BC515" s="188"/>
      <c r="BD515" s="188"/>
      <c r="BE515" s="188"/>
      <c r="BF515" s="188"/>
      <c r="BG515" s="188"/>
      <c r="BH515" s="188"/>
      <c r="BI515" s="188"/>
      <c r="BJ515" s="188"/>
      <c r="BK515" s="188"/>
      <c r="BL515" s="188"/>
      <c r="BM515" s="188"/>
      <c r="BN515" s="188"/>
      <c r="BO515" s="188"/>
      <c r="BP515" t="s">
        <v>4623</v>
      </c>
      <c r="BQ515" s="188"/>
      <c r="BR515" s="188"/>
      <c r="BS515" s="188"/>
      <c r="BT515" s="188"/>
      <c r="BU515" s="188"/>
      <c r="BV515" s="188"/>
      <c r="BW515" s="188"/>
      <c r="BX515" s="188"/>
      <c r="BY515" s="188"/>
      <c r="BZ515" s="188"/>
      <c r="CA515" s="188"/>
      <c r="CB515" s="188"/>
      <c r="CC515" s="188"/>
      <c r="CD515" s="188"/>
      <c r="CE515" s="188"/>
      <c r="CF515" s="188"/>
      <c r="CG515" s="188"/>
      <c r="CH515" s="188"/>
      <c r="CI515" s="188"/>
      <c r="CJ515" s="188"/>
      <c r="CK515" s="188"/>
      <c r="CL515" s="188"/>
      <c r="CM515" s="188"/>
      <c r="CN515" s="188"/>
      <c r="CO515" s="188"/>
      <c r="CP515" s="188"/>
      <c r="CQ515" s="188"/>
      <c r="CR515" s="188"/>
      <c r="CS515" s="188"/>
      <c r="CT515" s="188"/>
      <c r="CU515" s="188"/>
      <c r="CV515" s="188"/>
      <c r="CW515" s="188"/>
      <c r="CX515" s="188"/>
      <c r="CY515" s="183" t="s">
        <v>2246</v>
      </c>
      <c r="CZ515" s="188"/>
      <c r="DA515" s="188"/>
      <c r="DB515" s="188"/>
      <c r="DC515" s="188"/>
      <c r="DD515" s="188"/>
      <c r="DE515" s="188"/>
      <c r="DF515" s="188"/>
      <c r="DG515" s="188"/>
      <c r="DH515" s="188"/>
      <c r="DI515" s="188"/>
      <c r="DJ515" s="188"/>
      <c r="DK515" s="188"/>
      <c r="DL515" s="180"/>
    </row>
    <row r="516" spans="44:116" ht="15" hidden="1" customHeight="1">
      <c r="AR516" s="177" t="str">
        <f t="shared" ref="AR516:AR573" si="18">IFERROR(IF(HLOOKUP($N$10,$CF$2:$DK$580,$AV519,FALSE)="","",HLOOKUP($N$10,$CF$2:$DK$580,$AV519,FALSE)),"")</f>
        <v/>
      </c>
      <c r="AS516" s="177" t="str">
        <f t="shared" ref="AS516:AS573" si="19">IFERROR(IF(AR516="","",HLOOKUP($N$10,$AW$2:$CB$574,AV519,FALSE)),"")</f>
        <v/>
      </c>
      <c r="AT516" s="6"/>
      <c r="AU516" s="6"/>
      <c r="AV516" s="177">
        <v>513</v>
      </c>
      <c r="AW516" s="188"/>
      <c r="AX516" s="188"/>
      <c r="AY516" s="188"/>
      <c r="AZ516" s="188"/>
      <c r="BA516" s="188"/>
      <c r="BB516" s="188"/>
      <c r="BC516" s="188"/>
      <c r="BD516" s="188"/>
      <c r="BE516" s="188"/>
      <c r="BF516" s="188"/>
      <c r="BG516" s="188"/>
      <c r="BH516" s="188"/>
      <c r="BI516" s="188"/>
      <c r="BJ516" s="188"/>
      <c r="BK516" s="188"/>
      <c r="BL516" s="188"/>
      <c r="BM516" s="188"/>
      <c r="BN516" s="188"/>
      <c r="BO516" s="188"/>
      <c r="BP516" t="s">
        <v>4624</v>
      </c>
      <c r="BQ516" s="188"/>
      <c r="BR516" s="188"/>
      <c r="BS516" s="188"/>
      <c r="BT516" s="188"/>
      <c r="BU516" s="188"/>
      <c r="BV516" s="188"/>
      <c r="BW516" s="188"/>
      <c r="BX516" s="188"/>
      <c r="BY516" s="188"/>
      <c r="BZ516" s="188"/>
      <c r="CA516" s="188"/>
      <c r="CB516" s="188"/>
      <c r="CC516" s="188"/>
      <c r="CD516" s="188"/>
      <c r="CE516" s="188"/>
      <c r="CF516" s="188"/>
      <c r="CG516" s="188"/>
      <c r="CH516" s="188"/>
      <c r="CI516" s="188"/>
      <c r="CJ516" s="188"/>
      <c r="CK516" s="188"/>
      <c r="CL516" s="188"/>
      <c r="CM516" s="188"/>
      <c r="CN516" s="188"/>
      <c r="CO516" s="188"/>
      <c r="CP516" s="188"/>
      <c r="CQ516" s="188"/>
      <c r="CR516" s="188"/>
      <c r="CS516" s="188"/>
      <c r="CT516" s="188"/>
      <c r="CU516" s="188"/>
      <c r="CV516" s="188"/>
      <c r="CW516" s="188"/>
      <c r="CX516" s="188"/>
      <c r="CY516" s="183" t="s">
        <v>2247</v>
      </c>
      <c r="CZ516" s="188"/>
      <c r="DA516" s="188"/>
      <c r="DB516" s="188"/>
      <c r="DC516" s="188"/>
      <c r="DD516" s="188"/>
      <c r="DE516" s="188"/>
      <c r="DF516" s="188"/>
      <c r="DG516" s="188"/>
      <c r="DH516" s="188"/>
      <c r="DI516" s="188"/>
      <c r="DJ516" s="188"/>
      <c r="DK516" s="188"/>
      <c r="DL516" s="180"/>
    </row>
    <row r="517" spans="44:116" ht="15" hidden="1" customHeight="1">
      <c r="AR517" s="177" t="str">
        <f t="shared" si="18"/>
        <v/>
      </c>
      <c r="AS517" s="177" t="str">
        <f t="shared" si="19"/>
        <v/>
      </c>
      <c r="AT517" s="6"/>
      <c r="AU517" s="6"/>
      <c r="AV517" s="177">
        <v>514</v>
      </c>
      <c r="AW517" s="188"/>
      <c r="AX517" s="188"/>
      <c r="AY517" s="188"/>
      <c r="AZ517" s="188"/>
      <c r="BA517" s="188"/>
      <c r="BB517" s="188"/>
      <c r="BC517" s="188"/>
      <c r="BD517" s="188"/>
      <c r="BE517" s="188"/>
      <c r="BF517" s="188"/>
      <c r="BG517" s="188"/>
      <c r="BH517" s="188"/>
      <c r="BI517" s="188"/>
      <c r="BJ517" s="188"/>
      <c r="BK517" s="188"/>
      <c r="BL517" s="188"/>
      <c r="BM517" s="188"/>
      <c r="BN517" s="188"/>
      <c r="BO517" s="188"/>
      <c r="BP517" t="s">
        <v>4625</v>
      </c>
      <c r="BQ517" s="188"/>
      <c r="BR517" s="188"/>
      <c r="BS517" s="188"/>
      <c r="BT517" s="188"/>
      <c r="BU517" s="188"/>
      <c r="BV517" s="188"/>
      <c r="BW517" s="188"/>
      <c r="BX517" s="188"/>
      <c r="BY517" s="188"/>
      <c r="BZ517" s="188"/>
      <c r="CA517" s="188"/>
      <c r="CB517" s="188"/>
      <c r="CC517" s="188"/>
      <c r="CD517" s="188"/>
      <c r="CE517" s="188"/>
      <c r="CF517" s="188"/>
      <c r="CG517" s="188"/>
      <c r="CH517" s="188"/>
      <c r="CI517" s="188"/>
      <c r="CJ517" s="188"/>
      <c r="CK517" s="188"/>
      <c r="CL517" s="188"/>
      <c r="CM517" s="188"/>
      <c r="CN517" s="188"/>
      <c r="CO517" s="188"/>
      <c r="CP517" s="188"/>
      <c r="CQ517" s="188"/>
      <c r="CR517" s="188"/>
      <c r="CS517" s="188"/>
      <c r="CT517" s="188"/>
      <c r="CU517" s="188"/>
      <c r="CV517" s="188"/>
      <c r="CW517" s="188"/>
      <c r="CX517" s="188"/>
      <c r="CY517" s="183" t="s">
        <v>2248</v>
      </c>
      <c r="CZ517" s="188"/>
      <c r="DA517" s="188"/>
      <c r="DB517" s="188"/>
      <c r="DC517" s="188"/>
      <c r="DD517" s="188"/>
      <c r="DE517" s="188"/>
      <c r="DF517" s="188"/>
      <c r="DG517" s="188"/>
      <c r="DH517" s="188"/>
      <c r="DI517" s="188"/>
      <c r="DJ517" s="188"/>
      <c r="DK517" s="188"/>
      <c r="DL517" s="180"/>
    </row>
    <row r="518" spans="44:116" ht="15" hidden="1" customHeight="1">
      <c r="AR518" s="177" t="str">
        <f t="shared" si="18"/>
        <v/>
      </c>
      <c r="AS518" s="177" t="str">
        <f t="shared" si="19"/>
        <v/>
      </c>
      <c r="AT518" s="6"/>
      <c r="AU518" s="6"/>
      <c r="AV518" s="177">
        <v>515</v>
      </c>
      <c r="AW518" s="188"/>
      <c r="AX518" s="188"/>
      <c r="AY518" s="188"/>
      <c r="AZ518" s="188"/>
      <c r="BA518" s="188"/>
      <c r="BB518" s="188"/>
      <c r="BC518" s="188"/>
      <c r="BD518" s="188"/>
      <c r="BE518" s="188"/>
      <c r="BF518" s="188"/>
      <c r="BG518" s="188"/>
      <c r="BH518" s="188"/>
      <c r="BI518" s="188"/>
      <c r="BJ518" s="188"/>
      <c r="BK518" s="188"/>
      <c r="BL518" s="188"/>
      <c r="BM518" s="188"/>
      <c r="BN518" s="188"/>
      <c r="BO518" s="188"/>
      <c r="BP518" t="s">
        <v>4626</v>
      </c>
      <c r="BQ518" s="188"/>
      <c r="BR518" s="188"/>
      <c r="BS518" s="188"/>
      <c r="BT518" s="188"/>
      <c r="BU518" s="188"/>
      <c r="BV518" s="188"/>
      <c r="BW518" s="188"/>
      <c r="BX518" s="188"/>
      <c r="BY518" s="188"/>
      <c r="BZ518" s="188"/>
      <c r="CA518" s="188"/>
      <c r="CB518" s="188"/>
      <c r="CC518" s="188"/>
      <c r="CD518" s="188"/>
      <c r="CE518" s="188"/>
      <c r="CF518" s="188"/>
      <c r="CG518" s="188"/>
      <c r="CH518" s="188"/>
      <c r="CI518" s="188"/>
      <c r="CJ518" s="188"/>
      <c r="CK518" s="188"/>
      <c r="CL518" s="188"/>
      <c r="CM518" s="188"/>
      <c r="CN518" s="188"/>
      <c r="CO518" s="188"/>
      <c r="CP518" s="188"/>
      <c r="CQ518" s="188"/>
      <c r="CR518" s="188"/>
      <c r="CS518" s="188"/>
      <c r="CT518" s="188"/>
      <c r="CU518" s="188"/>
      <c r="CV518" s="188"/>
      <c r="CW518" s="188"/>
      <c r="CX518" s="188"/>
      <c r="CY518" s="183" t="s">
        <v>2249</v>
      </c>
      <c r="CZ518" s="188"/>
      <c r="DA518" s="188"/>
      <c r="DB518" s="188"/>
      <c r="DC518" s="188"/>
      <c r="DD518" s="188"/>
      <c r="DE518" s="188"/>
      <c r="DF518" s="188"/>
      <c r="DG518" s="188"/>
      <c r="DH518" s="188"/>
      <c r="DI518" s="188"/>
      <c r="DJ518" s="188"/>
      <c r="DK518" s="188"/>
      <c r="DL518" s="180"/>
    </row>
    <row r="519" spans="44:116" ht="15" hidden="1" customHeight="1">
      <c r="AR519" s="177" t="str">
        <f t="shared" si="18"/>
        <v/>
      </c>
      <c r="AS519" s="177" t="str">
        <f t="shared" si="19"/>
        <v/>
      </c>
      <c r="AT519" s="6"/>
      <c r="AU519" s="6"/>
      <c r="AV519" s="177">
        <v>516</v>
      </c>
      <c r="AW519" s="188"/>
      <c r="AX519" s="188"/>
      <c r="AY519" s="188"/>
      <c r="AZ519" s="188"/>
      <c r="BA519" s="188"/>
      <c r="BB519" s="188"/>
      <c r="BC519" s="188"/>
      <c r="BD519" s="188"/>
      <c r="BE519" s="188"/>
      <c r="BF519" s="188"/>
      <c r="BG519" s="188"/>
      <c r="BH519" s="188"/>
      <c r="BI519" s="188"/>
      <c r="BJ519" s="188"/>
      <c r="BK519" s="188"/>
      <c r="BL519" s="188"/>
      <c r="BM519" s="188"/>
      <c r="BN519" s="188"/>
      <c r="BO519" s="188"/>
      <c r="BP519" t="s">
        <v>4627</v>
      </c>
      <c r="BQ519" s="188"/>
      <c r="BR519" s="188"/>
      <c r="BS519" s="188"/>
      <c r="BT519" s="188"/>
      <c r="BU519" s="188"/>
      <c r="BV519" s="188"/>
      <c r="BW519" s="188"/>
      <c r="BX519" s="188"/>
      <c r="BY519" s="188"/>
      <c r="BZ519" s="188"/>
      <c r="CA519" s="188"/>
      <c r="CB519" s="188"/>
      <c r="CC519" s="188"/>
      <c r="CD519" s="188"/>
      <c r="CE519" s="188"/>
      <c r="CF519" s="188"/>
      <c r="CG519" s="188"/>
      <c r="CH519" s="188"/>
      <c r="CI519" s="188"/>
      <c r="CJ519" s="188"/>
      <c r="CK519" s="188"/>
      <c r="CL519" s="188"/>
      <c r="CM519" s="188"/>
      <c r="CN519" s="188"/>
      <c r="CO519" s="188"/>
      <c r="CP519" s="188"/>
      <c r="CQ519" s="188"/>
      <c r="CR519" s="188"/>
      <c r="CS519" s="188"/>
      <c r="CT519" s="188"/>
      <c r="CU519" s="188"/>
      <c r="CV519" s="188"/>
      <c r="CW519" s="188"/>
      <c r="CX519" s="188"/>
      <c r="CY519" s="183" t="s">
        <v>2250</v>
      </c>
      <c r="CZ519" s="188"/>
      <c r="DA519" s="188"/>
      <c r="DB519" s="188"/>
      <c r="DC519" s="188"/>
      <c r="DD519" s="188"/>
      <c r="DE519" s="188"/>
      <c r="DF519" s="188"/>
      <c r="DG519" s="188"/>
      <c r="DH519" s="188"/>
      <c r="DI519" s="188"/>
      <c r="DJ519" s="188"/>
      <c r="DK519" s="188"/>
      <c r="DL519" s="180"/>
    </row>
    <row r="520" spans="44:116" ht="15" hidden="1" customHeight="1">
      <c r="AR520" s="177" t="str">
        <f t="shared" si="18"/>
        <v/>
      </c>
      <c r="AS520" s="177" t="str">
        <f t="shared" si="19"/>
        <v/>
      </c>
      <c r="AT520" s="6"/>
      <c r="AU520" s="6"/>
      <c r="AV520" s="177">
        <v>517</v>
      </c>
      <c r="AW520" s="188"/>
      <c r="AX520" s="188"/>
      <c r="AY520" s="188"/>
      <c r="AZ520" s="188"/>
      <c r="BA520" s="188"/>
      <c r="BB520" s="188"/>
      <c r="BC520" s="188"/>
      <c r="BD520" s="188"/>
      <c r="BE520" s="188"/>
      <c r="BF520" s="188"/>
      <c r="BG520" s="188"/>
      <c r="BH520" s="188"/>
      <c r="BI520" s="188"/>
      <c r="BJ520" s="188"/>
      <c r="BK520" s="188"/>
      <c r="BL520" s="188"/>
      <c r="BM520" s="188"/>
      <c r="BN520" s="188"/>
      <c r="BO520" s="188"/>
      <c r="BP520" t="s">
        <v>4628</v>
      </c>
      <c r="BQ520" s="188"/>
      <c r="BR520" s="188"/>
      <c r="BS520" s="188"/>
      <c r="BT520" s="188"/>
      <c r="BU520" s="188"/>
      <c r="BV520" s="188"/>
      <c r="BW520" s="188"/>
      <c r="BX520" s="188"/>
      <c r="BY520" s="188"/>
      <c r="BZ520" s="188"/>
      <c r="CA520" s="188"/>
      <c r="CB520" s="188"/>
      <c r="CC520" s="188"/>
      <c r="CD520" s="188"/>
      <c r="CE520" s="188"/>
      <c r="CF520" s="188"/>
      <c r="CG520" s="188"/>
      <c r="CH520" s="188"/>
      <c r="CI520" s="188"/>
      <c r="CJ520" s="188"/>
      <c r="CK520" s="188"/>
      <c r="CL520" s="188"/>
      <c r="CM520" s="188"/>
      <c r="CN520" s="188"/>
      <c r="CO520" s="188"/>
      <c r="CP520" s="188"/>
      <c r="CQ520" s="188"/>
      <c r="CR520" s="188"/>
      <c r="CS520" s="188"/>
      <c r="CT520" s="188"/>
      <c r="CU520" s="188"/>
      <c r="CV520" s="188"/>
      <c r="CW520" s="188"/>
      <c r="CX520" s="188"/>
      <c r="CY520" s="183" t="s">
        <v>2251</v>
      </c>
      <c r="CZ520" s="188"/>
      <c r="DA520" s="188"/>
      <c r="DB520" s="188"/>
      <c r="DC520" s="188"/>
      <c r="DD520" s="188"/>
      <c r="DE520" s="188"/>
      <c r="DF520" s="188"/>
      <c r="DG520" s="188"/>
      <c r="DH520" s="188"/>
      <c r="DI520" s="188"/>
      <c r="DJ520" s="188"/>
      <c r="DK520" s="188"/>
      <c r="DL520" s="180"/>
    </row>
    <row r="521" spans="44:116" ht="15" hidden="1" customHeight="1">
      <c r="AR521" s="177" t="str">
        <f t="shared" si="18"/>
        <v/>
      </c>
      <c r="AS521" s="177" t="str">
        <f t="shared" si="19"/>
        <v/>
      </c>
      <c r="AT521" s="6"/>
      <c r="AU521" s="6"/>
      <c r="AV521" s="177">
        <v>518</v>
      </c>
      <c r="AW521" s="188"/>
      <c r="AX521" s="188"/>
      <c r="AY521" s="188"/>
      <c r="AZ521" s="188"/>
      <c r="BA521" s="188"/>
      <c r="BB521" s="188"/>
      <c r="BC521" s="188"/>
      <c r="BD521" s="188"/>
      <c r="BE521" s="188"/>
      <c r="BF521" s="188"/>
      <c r="BG521" s="188"/>
      <c r="BH521" s="188"/>
      <c r="BI521" s="188"/>
      <c r="BJ521" s="188"/>
      <c r="BK521" s="188"/>
      <c r="BL521" s="188"/>
      <c r="BM521" s="188"/>
      <c r="BN521" s="188"/>
      <c r="BO521" s="188"/>
      <c r="BP521" t="s">
        <v>4629</v>
      </c>
      <c r="BQ521" s="188"/>
      <c r="BR521" s="188"/>
      <c r="BS521" s="188"/>
      <c r="BT521" s="188"/>
      <c r="BU521" s="188"/>
      <c r="BV521" s="188"/>
      <c r="BW521" s="188"/>
      <c r="BX521" s="188"/>
      <c r="BY521" s="188"/>
      <c r="BZ521" s="188"/>
      <c r="CA521" s="188"/>
      <c r="CB521" s="188"/>
      <c r="CC521" s="188"/>
      <c r="CD521" s="188"/>
      <c r="CE521" s="188"/>
      <c r="CF521" s="188"/>
      <c r="CG521" s="188"/>
      <c r="CH521" s="188"/>
      <c r="CI521" s="188"/>
      <c r="CJ521" s="188"/>
      <c r="CK521" s="188"/>
      <c r="CL521" s="188"/>
      <c r="CM521" s="188"/>
      <c r="CN521" s="188"/>
      <c r="CO521" s="188"/>
      <c r="CP521" s="188"/>
      <c r="CQ521" s="188"/>
      <c r="CR521" s="188"/>
      <c r="CS521" s="188"/>
      <c r="CT521" s="188"/>
      <c r="CU521" s="188"/>
      <c r="CV521" s="188"/>
      <c r="CW521" s="188"/>
      <c r="CX521" s="188"/>
      <c r="CY521" s="183" t="s">
        <v>2252</v>
      </c>
      <c r="CZ521" s="188"/>
      <c r="DA521" s="188"/>
      <c r="DB521" s="188"/>
      <c r="DC521" s="188"/>
      <c r="DD521" s="188"/>
      <c r="DE521" s="188"/>
      <c r="DF521" s="188"/>
      <c r="DG521" s="188"/>
      <c r="DH521" s="188"/>
      <c r="DI521" s="188"/>
      <c r="DJ521" s="188"/>
      <c r="DK521" s="188"/>
      <c r="DL521" s="180"/>
    </row>
    <row r="522" spans="44:116" ht="15" hidden="1" customHeight="1">
      <c r="AR522" s="177" t="str">
        <f t="shared" si="18"/>
        <v/>
      </c>
      <c r="AS522" s="177" t="str">
        <f t="shared" si="19"/>
        <v/>
      </c>
      <c r="AT522" s="6"/>
      <c r="AU522" s="6"/>
      <c r="AV522" s="177">
        <v>519</v>
      </c>
      <c r="AW522" s="188"/>
      <c r="AX522" s="188"/>
      <c r="AY522" s="188"/>
      <c r="AZ522" s="188"/>
      <c r="BA522" s="188"/>
      <c r="BB522" s="188"/>
      <c r="BC522" s="188"/>
      <c r="BD522" s="188"/>
      <c r="BE522" s="188"/>
      <c r="BF522" s="188"/>
      <c r="BG522" s="188"/>
      <c r="BH522" s="188"/>
      <c r="BI522" s="188"/>
      <c r="BJ522" s="188"/>
      <c r="BK522" s="188"/>
      <c r="BL522" s="188"/>
      <c r="BM522" s="188"/>
      <c r="BN522" s="188"/>
      <c r="BO522" s="188"/>
      <c r="BP522" t="s">
        <v>4630</v>
      </c>
      <c r="BQ522" s="188"/>
      <c r="BR522" s="188"/>
      <c r="BS522" s="188"/>
      <c r="BT522" s="188"/>
      <c r="BU522" s="188"/>
      <c r="BV522" s="188"/>
      <c r="BW522" s="188"/>
      <c r="BX522" s="188"/>
      <c r="BY522" s="188"/>
      <c r="BZ522" s="188"/>
      <c r="CA522" s="188"/>
      <c r="CB522" s="188"/>
      <c r="CC522" s="188"/>
      <c r="CD522" s="188"/>
      <c r="CE522" s="188"/>
      <c r="CF522" s="188"/>
      <c r="CG522" s="188"/>
      <c r="CH522" s="188"/>
      <c r="CI522" s="188"/>
      <c r="CJ522" s="188"/>
      <c r="CK522" s="188"/>
      <c r="CL522" s="188"/>
      <c r="CM522" s="188"/>
      <c r="CN522" s="188"/>
      <c r="CO522" s="188"/>
      <c r="CP522" s="188"/>
      <c r="CQ522" s="188"/>
      <c r="CR522" s="188"/>
      <c r="CS522" s="188"/>
      <c r="CT522" s="188"/>
      <c r="CU522" s="188"/>
      <c r="CV522" s="188"/>
      <c r="CW522" s="188"/>
      <c r="CX522" s="188"/>
      <c r="CY522" s="183" t="s">
        <v>2253</v>
      </c>
      <c r="CZ522" s="188"/>
      <c r="DA522" s="188"/>
      <c r="DB522" s="188"/>
      <c r="DC522" s="188"/>
      <c r="DD522" s="188"/>
      <c r="DE522" s="188"/>
      <c r="DF522" s="188"/>
      <c r="DG522" s="188"/>
      <c r="DH522" s="188"/>
      <c r="DI522" s="188"/>
      <c r="DJ522" s="188"/>
      <c r="DK522" s="188"/>
      <c r="DL522" s="180"/>
    </row>
    <row r="523" spans="44:116" ht="15" hidden="1" customHeight="1">
      <c r="AR523" s="177" t="str">
        <f t="shared" si="18"/>
        <v/>
      </c>
      <c r="AS523" s="177" t="str">
        <f t="shared" si="19"/>
        <v/>
      </c>
      <c r="AT523" s="6"/>
      <c r="AU523" s="6"/>
      <c r="AV523" s="177">
        <v>520</v>
      </c>
      <c r="AW523" s="188"/>
      <c r="AX523" s="188"/>
      <c r="AY523" s="188"/>
      <c r="AZ523" s="188"/>
      <c r="BA523" s="188"/>
      <c r="BB523" s="188"/>
      <c r="BC523" s="188"/>
      <c r="BD523" s="188"/>
      <c r="BE523" s="188"/>
      <c r="BF523" s="188"/>
      <c r="BG523" s="188"/>
      <c r="BH523" s="188"/>
      <c r="BI523" s="188"/>
      <c r="BJ523" s="188"/>
      <c r="BK523" s="188"/>
      <c r="BL523" s="188"/>
      <c r="BM523" s="188"/>
      <c r="BN523" s="188"/>
      <c r="BO523" s="188"/>
      <c r="BP523" t="s">
        <v>4631</v>
      </c>
      <c r="BQ523" s="188"/>
      <c r="BR523" s="188"/>
      <c r="BS523" s="188"/>
      <c r="BT523" s="188"/>
      <c r="BU523" s="188"/>
      <c r="BV523" s="188"/>
      <c r="BW523" s="188"/>
      <c r="BX523" s="188"/>
      <c r="BY523" s="188"/>
      <c r="BZ523" s="188"/>
      <c r="CA523" s="188"/>
      <c r="CB523" s="188"/>
      <c r="CC523" s="188"/>
      <c r="CD523" s="188"/>
      <c r="CE523" s="188"/>
      <c r="CF523" s="188"/>
      <c r="CG523" s="188"/>
      <c r="CH523" s="188"/>
      <c r="CI523" s="188"/>
      <c r="CJ523" s="188"/>
      <c r="CK523" s="188"/>
      <c r="CL523" s="188"/>
      <c r="CM523" s="188"/>
      <c r="CN523" s="188"/>
      <c r="CO523" s="188"/>
      <c r="CP523" s="188"/>
      <c r="CQ523" s="188"/>
      <c r="CR523" s="188"/>
      <c r="CS523" s="188"/>
      <c r="CT523" s="188"/>
      <c r="CU523" s="188"/>
      <c r="CV523" s="188"/>
      <c r="CW523" s="188"/>
      <c r="CX523" s="188"/>
      <c r="CY523" s="183" t="s">
        <v>2254</v>
      </c>
      <c r="CZ523" s="188"/>
      <c r="DA523" s="188"/>
      <c r="DB523" s="188"/>
      <c r="DC523" s="188"/>
      <c r="DD523" s="188"/>
      <c r="DE523" s="188"/>
      <c r="DF523" s="188"/>
      <c r="DG523" s="188"/>
      <c r="DH523" s="188"/>
      <c r="DI523" s="188"/>
      <c r="DJ523" s="188"/>
      <c r="DK523" s="188"/>
      <c r="DL523" s="180"/>
    </row>
    <row r="524" spans="44:116" ht="15" hidden="1" customHeight="1">
      <c r="AR524" s="177" t="str">
        <f t="shared" si="18"/>
        <v/>
      </c>
      <c r="AS524" s="177" t="str">
        <f t="shared" si="19"/>
        <v/>
      </c>
      <c r="AT524" s="6"/>
      <c r="AU524" s="6"/>
      <c r="AV524" s="177">
        <v>521</v>
      </c>
      <c r="AW524" s="188"/>
      <c r="AX524" s="188"/>
      <c r="AY524" s="188"/>
      <c r="AZ524" s="188"/>
      <c r="BA524" s="188"/>
      <c r="BB524" s="188"/>
      <c r="BC524" s="188"/>
      <c r="BD524" s="188"/>
      <c r="BE524" s="188"/>
      <c r="BF524" s="188"/>
      <c r="BG524" s="188"/>
      <c r="BH524" s="188"/>
      <c r="BI524" s="188"/>
      <c r="BJ524" s="188"/>
      <c r="BK524" s="188"/>
      <c r="BL524" s="188"/>
      <c r="BM524" s="188"/>
      <c r="BN524" s="188"/>
      <c r="BO524" s="188"/>
      <c r="BP524" t="s">
        <v>4632</v>
      </c>
      <c r="BQ524" s="188"/>
      <c r="BR524" s="188"/>
      <c r="BS524" s="188"/>
      <c r="BT524" s="188"/>
      <c r="BU524" s="188"/>
      <c r="BV524" s="188"/>
      <c r="BW524" s="188"/>
      <c r="BX524" s="188"/>
      <c r="BY524" s="188"/>
      <c r="BZ524" s="188"/>
      <c r="CA524" s="188"/>
      <c r="CB524" s="188"/>
      <c r="CC524" s="188"/>
      <c r="CD524" s="188"/>
      <c r="CE524" s="188"/>
      <c r="CF524" s="188"/>
      <c r="CG524" s="188"/>
      <c r="CH524" s="188"/>
      <c r="CI524" s="188"/>
      <c r="CJ524" s="188"/>
      <c r="CK524" s="188"/>
      <c r="CL524" s="188"/>
      <c r="CM524" s="188"/>
      <c r="CN524" s="188"/>
      <c r="CO524" s="188"/>
      <c r="CP524" s="188"/>
      <c r="CQ524" s="188"/>
      <c r="CR524" s="188"/>
      <c r="CS524" s="188"/>
      <c r="CT524" s="188"/>
      <c r="CU524" s="188"/>
      <c r="CV524" s="188"/>
      <c r="CW524" s="188"/>
      <c r="CX524" s="188"/>
      <c r="CY524" s="183" t="s">
        <v>2255</v>
      </c>
      <c r="CZ524" s="188"/>
      <c r="DA524" s="188"/>
      <c r="DB524" s="188"/>
      <c r="DC524" s="188"/>
      <c r="DD524" s="188"/>
      <c r="DE524" s="188"/>
      <c r="DF524" s="188"/>
      <c r="DG524" s="188"/>
      <c r="DH524" s="188"/>
      <c r="DI524" s="188"/>
      <c r="DJ524" s="188"/>
      <c r="DK524" s="188"/>
      <c r="DL524" s="180"/>
    </row>
    <row r="525" spans="44:116" ht="15" hidden="1" customHeight="1">
      <c r="AR525" s="177" t="str">
        <f t="shared" si="18"/>
        <v/>
      </c>
      <c r="AS525" s="177" t="str">
        <f t="shared" si="19"/>
        <v/>
      </c>
      <c r="AT525" s="6"/>
      <c r="AU525" s="6"/>
      <c r="AV525" s="177">
        <v>522</v>
      </c>
      <c r="AW525" s="188"/>
      <c r="AX525" s="188"/>
      <c r="AY525" s="188"/>
      <c r="AZ525" s="188"/>
      <c r="BA525" s="188"/>
      <c r="BB525" s="188"/>
      <c r="BC525" s="188"/>
      <c r="BD525" s="188"/>
      <c r="BE525" s="188"/>
      <c r="BF525" s="188"/>
      <c r="BG525" s="188"/>
      <c r="BH525" s="188"/>
      <c r="BI525" s="188"/>
      <c r="BJ525" s="188"/>
      <c r="BK525" s="188"/>
      <c r="BL525" s="188"/>
      <c r="BM525" s="188"/>
      <c r="BN525" s="188"/>
      <c r="BO525" s="188"/>
      <c r="BP525" t="s">
        <v>4633</v>
      </c>
      <c r="BQ525" s="188"/>
      <c r="BR525" s="188"/>
      <c r="BS525" s="188"/>
      <c r="BT525" s="188"/>
      <c r="BU525" s="188"/>
      <c r="BV525" s="188"/>
      <c r="BW525" s="188"/>
      <c r="BX525" s="188"/>
      <c r="BY525" s="188"/>
      <c r="BZ525" s="188"/>
      <c r="CA525" s="188"/>
      <c r="CB525" s="188"/>
      <c r="CC525" s="188"/>
      <c r="CD525" s="188"/>
      <c r="CE525" s="188"/>
      <c r="CF525" s="188"/>
      <c r="CG525" s="188"/>
      <c r="CH525" s="188"/>
      <c r="CI525" s="188"/>
      <c r="CJ525" s="188"/>
      <c r="CK525" s="188"/>
      <c r="CL525" s="188"/>
      <c r="CM525" s="188"/>
      <c r="CN525" s="188"/>
      <c r="CO525" s="188"/>
      <c r="CP525" s="188"/>
      <c r="CQ525" s="188"/>
      <c r="CR525" s="188"/>
      <c r="CS525" s="188"/>
      <c r="CT525" s="188"/>
      <c r="CU525" s="188"/>
      <c r="CV525" s="188"/>
      <c r="CW525" s="188"/>
      <c r="CX525" s="188"/>
      <c r="CY525" s="183" t="s">
        <v>2256</v>
      </c>
      <c r="CZ525" s="188"/>
      <c r="DA525" s="188"/>
      <c r="DB525" s="188"/>
      <c r="DC525" s="188"/>
      <c r="DD525" s="188"/>
      <c r="DE525" s="188"/>
      <c r="DF525" s="188"/>
      <c r="DG525" s="188"/>
      <c r="DH525" s="188"/>
      <c r="DI525" s="188"/>
      <c r="DJ525" s="188"/>
      <c r="DK525" s="188"/>
      <c r="DL525" s="180"/>
    </row>
    <row r="526" spans="44:116" ht="15" hidden="1" customHeight="1">
      <c r="AR526" s="177" t="str">
        <f t="shared" si="18"/>
        <v/>
      </c>
      <c r="AS526" s="177" t="str">
        <f t="shared" si="19"/>
        <v/>
      </c>
      <c r="AT526" s="6"/>
      <c r="AU526" s="6"/>
      <c r="AV526" s="177">
        <v>523</v>
      </c>
      <c r="AW526" s="188"/>
      <c r="AX526" s="188"/>
      <c r="AY526" s="188"/>
      <c r="AZ526" s="188"/>
      <c r="BA526" s="188"/>
      <c r="BB526" s="188"/>
      <c r="BC526" s="188"/>
      <c r="BD526" s="188"/>
      <c r="BE526" s="188"/>
      <c r="BF526" s="188"/>
      <c r="BG526" s="188"/>
      <c r="BH526" s="188"/>
      <c r="BI526" s="188"/>
      <c r="BJ526" s="188"/>
      <c r="BK526" s="188"/>
      <c r="BL526" s="188"/>
      <c r="BM526" s="188"/>
      <c r="BN526" s="188"/>
      <c r="BO526" s="188"/>
      <c r="BP526" t="s">
        <v>4634</v>
      </c>
      <c r="BQ526" s="188"/>
      <c r="BR526" s="188"/>
      <c r="BS526" s="188"/>
      <c r="BT526" s="188"/>
      <c r="BU526" s="188"/>
      <c r="BV526" s="188"/>
      <c r="BW526" s="188"/>
      <c r="BX526" s="188"/>
      <c r="BY526" s="188"/>
      <c r="BZ526" s="188"/>
      <c r="CA526" s="188"/>
      <c r="CB526" s="188"/>
      <c r="CC526" s="188"/>
      <c r="CD526" s="188"/>
      <c r="CE526" s="188"/>
      <c r="CF526" s="188"/>
      <c r="CG526" s="188"/>
      <c r="CH526" s="188"/>
      <c r="CI526" s="188"/>
      <c r="CJ526" s="188"/>
      <c r="CK526" s="188"/>
      <c r="CL526" s="188"/>
      <c r="CM526" s="188"/>
      <c r="CN526" s="188"/>
      <c r="CO526" s="188"/>
      <c r="CP526" s="188"/>
      <c r="CQ526" s="188"/>
      <c r="CR526" s="188"/>
      <c r="CS526" s="188"/>
      <c r="CT526" s="188"/>
      <c r="CU526" s="188"/>
      <c r="CV526" s="188"/>
      <c r="CW526" s="188"/>
      <c r="CX526" s="188"/>
      <c r="CY526" s="183" t="s">
        <v>2257</v>
      </c>
      <c r="CZ526" s="188"/>
      <c r="DA526" s="188"/>
      <c r="DB526" s="188"/>
      <c r="DC526" s="188"/>
      <c r="DD526" s="188"/>
      <c r="DE526" s="188"/>
      <c r="DF526" s="188"/>
      <c r="DG526" s="188"/>
      <c r="DH526" s="188"/>
      <c r="DI526" s="188"/>
      <c r="DJ526" s="188"/>
      <c r="DK526" s="188"/>
      <c r="DL526" s="180"/>
    </row>
    <row r="527" spans="44:116" ht="15" hidden="1" customHeight="1">
      <c r="AR527" s="177" t="str">
        <f t="shared" si="18"/>
        <v/>
      </c>
      <c r="AS527" s="177" t="str">
        <f t="shared" si="19"/>
        <v/>
      </c>
      <c r="AT527" s="6"/>
      <c r="AU527" s="6"/>
      <c r="AV527" s="177">
        <v>524</v>
      </c>
      <c r="AW527" s="188"/>
      <c r="AX527" s="188"/>
      <c r="AY527" s="188"/>
      <c r="AZ527" s="188"/>
      <c r="BA527" s="188"/>
      <c r="BB527" s="188"/>
      <c r="BC527" s="188"/>
      <c r="BD527" s="188"/>
      <c r="BE527" s="188"/>
      <c r="BF527" s="188"/>
      <c r="BG527" s="188"/>
      <c r="BH527" s="188"/>
      <c r="BI527" s="188"/>
      <c r="BJ527" s="188"/>
      <c r="BK527" s="188"/>
      <c r="BL527" s="188"/>
      <c r="BM527" s="188"/>
      <c r="BN527" s="188"/>
      <c r="BO527" s="188"/>
      <c r="BP527" t="s">
        <v>4635</v>
      </c>
      <c r="BQ527" s="188"/>
      <c r="BR527" s="188"/>
      <c r="BS527" s="188"/>
      <c r="BT527" s="188"/>
      <c r="BU527" s="188"/>
      <c r="BV527" s="188"/>
      <c r="BW527" s="188"/>
      <c r="BX527" s="188"/>
      <c r="BY527" s="188"/>
      <c r="BZ527" s="188"/>
      <c r="CA527" s="188"/>
      <c r="CB527" s="188"/>
      <c r="CC527" s="188"/>
      <c r="CD527" s="188"/>
      <c r="CE527" s="188"/>
      <c r="CF527" s="188"/>
      <c r="CG527" s="188"/>
      <c r="CH527" s="188"/>
      <c r="CI527" s="188"/>
      <c r="CJ527" s="188"/>
      <c r="CK527" s="188"/>
      <c r="CL527" s="188"/>
      <c r="CM527" s="188"/>
      <c r="CN527" s="188"/>
      <c r="CO527" s="188"/>
      <c r="CP527" s="188"/>
      <c r="CQ527" s="188"/>
      <c r="CR527" s="188"/>
      <c r="CS527" s="188"/>
      <c r="CT527" s="188"/>
      <c r="CU527" s="188"/>
      <c r="CV527" s="188"/>
      <c r="CW527" s="188"/>
      <c r="CX527" s="188"/>
      <c r="CY527" s="183" t="s">
        <v>2258</v>
      </c>
      <c r="CZ527" s="188"/>
      <c r="DA527" s="188"/>
      <c r="DB527" s="188"/>
      <c r="DC527" s="188"/>
      <c r="DD527" s="188"/>
      <c r="DE527" s="188"/>
      <c r="DF527" s="188"/>
      <c r="DG527" s="188"/>
      <c r="DH527" s="188"/>
      <c r="DI527" s="188"/>
      <c r="DJ527" s="188"/>
      <c r="DK527" s="188"/>
      <c r="DL527" s="180"/>
    </row>
    <row r="528" spans="44:116" ht="15" hidden="1" customHeight="1">
      <c r="AR528" s="177" t="str">
        <f t="shared" si="18"/>
        <v/>
      </c>
      <c r="AS528" s="177" t="str">
        <f t="shared" si="19"/>
        <v/>
      </c>
      <c r="AT528" s="6"/>
      <c r="AU528" s="6"/>
      <c r="AV528" s="177">
        <v>525</v>
      </c>
      <c r="AW528" s="188"/>
      <c r="AX528" s="188"/>
      <c r="AY528" s="188"/>
      <c r="AZ528" s="188"/>
      <c r="BA528" s="188"/>
      <c r="BB528" s="188"/>
      <c r="BC528" s="188"/>
      <c r="BD528" s="188"/>
      <c r="BE528" s="188"/>
      <c r="BF528" s="188"/>
      <c r="BG528" s="188"/>
      <c r="BH528" s="188"/>
      <c r="BI528" s="188"/>
      <c r="BJ528" s="188"/>
      <c r="BK528" s="188"/>
      <c r="BL528" s="188"/>
      <c r="BM528" s="188"/>
      <c r="BN528" s="188"/>
      <c r="BO528" s="188"/>
      <c r="BP528" t="s">
        <v>4636</v>
      </c>
      <c r="BQ528" s="188"/>
      <c r="BR528" s="188"/>
      <c r="BS528" s="188"/>
      <c r="BT528" s="188"/>
      <c r="BU528" s="188"/>
      <c r="BV528" s="188"/>
      <c r="BW528" s="188"/>
      <c r="BX528" s="188"/>
      <c r="BY528" s="188"/>
      <c r="BZ528" s="188"/>
      <c r="CA528" s="188"/>
      <c r="CB528" s="188"/>
      <c r="CC528" s="188"/>
      <c r="CD528" s="188"/>
      <c r="CE528" s="188"/>
      <c r="CF528" s="188"/>
      <c r="CG528" s="188"/>
      <c r="CH528" s="188"/>
      <c r="CI528" s="188"/>
      <c r="CJ528" s="188"/>
      <c r="CK528" s="188"/>
      <c r="CL528" s="188"/>
      <c r="CM528" s="188"/>
      <c r="CN528" s="188"/>
      <c r="CO528" s="188"/>
      <c r="CP528" s="188"/>
      <c r="CQ528" s="188"/>
      <c r="CR528" s="188"/>
      <c r="CS528" s="188"/>
      <c r="CT528" s="188"/>
      <c r="CU528" s="188"/>
      <c r="CV528" s="188"/>
      <c r="CW528" s="188"/>
      <c r="CX528" s="188"/>
      <c r="CY528" s="183" t="s">
        <v>2259</v>
      </c>
      <c r="CZ528" s="188"/>
      <c r="DA528" s="188"/>
      <c r="DB528" s="188"/>
      <c r="DC528" s="188"/>
      <c r="DD528" s="188"/>
      <c r="DE528" s="188"/>
      <c r="DF528" s="188"/>
      <c r="DG528" s="188"/>
      <c r="DH528" s="188"/>
      <c r="DI528" s="188"/>
      <c r="DJ528" s="188"/>
      <c r="DK528" s="188"/>
      <c r="DL528" s="180"/>
    </row>
    <row r="529" spans="44:116" ht="15" hidden="1" customHeight="1">
      <c r="AR529" s="177" t="str">
        <f t="shared" si="18"/>
        <v/>
      </c>
      <c r="AS529" s="177" t="str">
        <f t="shared" si="19"/>
        <v/>
      </c>
      <c r="AT529" s="6"/>
      <c r="AU529" s="6"/>
      <c r="AV529" s="177">
        <v>526</v>
      </c>
      <c r="AW529" s="188"/>
      <c r="AX529" s="188"/>
      <c r="AY529" s="188"/>
      <c r="AZ529" s="188"/>
      <c r="BA529" s="188"/>
      <c r="BB529" s="188"/>
      <c r="BC529" s="188"/>
      <c r="BD529" s="188"/>
      <c r="BE529" s="188"/>
      <c r="BF529" s="188"/>
      <c r="BG529" s="188"/>
      <c r="BH529" s="188"/>
      <c r="BI529" s="188"/>
      <c r="BJ529" s="188"/>
      <c r="BK529" s="188"/>
      <c r="BL529" s="188"/>
      <c r="BM529" s="188"/>
      <c r="BN529" s="188"/>
      <c r="BO529" s="188"/>
      <c r="BP529" t="s">
        <v>4637</v>
      </c>
      <c r="BQ529" s="188"/>
      <c r="BR529" s="188"/>
      <c r="BS529" s="188"/>
      <c r="BT529" s="188"/>
      <c r="BU529" s="188"/>
      <c r="BV529" s="188"/>
      <c r="BW529" s="188"/>
      <c r="BX529" s="188"/>
      <c r="BY529" s="188"/>
      <c r="BZ529" s="188"/>
      <c r="CA529" s="188"/>
      <c r="CB529" s="188"/>
      <c r="CC529" s="188"/>
      <c r="CD529" s="188"/>
      <c r="CE529" s="188"/>
      <c r="CF529" s="188"/>
      <c r="CG529" s="188"/>
      <c r="CH529" s="188"/>
      <c r="CI529" s="188"/>
      <c r="CJ529" s="188"/>
      <c r="CK529" s="188"/>
      <c r="CL529" s="188"/>
      <c r="CM529" s="188"/>
      <c r="CN529" s="188"/>
      <c r="CO529" s="188"/>
      <c r="CP529" s="188"/>
      <c r="CQ529" s="188"/>
      <c r="CR529" s="188"/>
      <c r="CS529" s="188"/>
      <c r="CT529" s="188"/>
      <c r="CU529" s="188"/>
      <c r="CV529" s="188"/>
      <c r="CW529" s="188"/>
      <c r="CX529" s="188"/>
      <c r="CY529" s="183" t="s">
        <v>2260</v>
      </c>
      <c r="CZ529" s="188"/>
      <c r="DA529" s="188"/>
      <c r="DB529" s="188"/>
      <c r="DC529" s="188"/>
      <c r="DD529" s="188"/>
      <c r="DE529" s="188"/>
      <c r="DF529" s="188"/>
      <c r="DG529" s="188"/>
      <c r="DH529" s="188"/>
      <c r="DI529" s="188"/>
      <c r="DJ529" s="188"/>
      <c r="DK529" s="188"/>
      <c r="DL529" s="180"/>
    </row>
    <row r="530" spans="44:116" ht="15" hidden="1" customHeight="1">
      <c r="AR530" s="177" t="str">
        <f t="shared" si="18"/>
        <v/>
      </c>
      <c r="AS530" s="177" t="str">
        <f t="shared" si="19"/>
        <v/>
      </c>
      <c r="AT530" s="6"/>
      <c r="AU530" s="6"/>
      <c r="AV530" s="177">
        <v>527</v>
      </c>
      <c r="AW530" s="188"/>
      <c r="AX530" s="188"/>
      <c r="AY530" s="188"/>
      <c r="AZ530" s="188"/>
      <c r="BA530" s="188"/>
      <c r="BB530" s="188"/>
      <c r="BC530" s="188"/>
      <c r="BD530" s="188"/>
      <c r="BE530" s="188"/>
      <c r="BF530" s="188"/>
      <c r="BG530" s="188"/>
      <c r="BH530" s="188"/>
      <c r="BI530" s="188"/>
      <c r="BJ530" s="188"/>
      <c r="BK530" s="188"/>
      <c r="BL530" s="188"/>
      <c r="BM530" s="188"/>
      <c r="BN530" s="188"/>
      <c r="BO530" s="188"/>
      <c r="BP530" t="s">
        <v>4638</v>
      </c>
      <c r="BQ530" s="188"/>
      <c r="BR530" s="188"/>
      <c r="BS530" s="188"/>
      <c r="BT530" s="188"/>
      <c r="BU530" s="188"/>
      <c r="BV530" s="188"/>
      <c r="BW530" s="188"/>
      <c r="BX530" s="188"/>
      <c r="BY530" s="188"/>
      <c r="BZ530" s="188"/>
      <c r="CA530" s="188"/>
      <c r="CB530" s="188"/>
      <c r="CC530" s="188"/>
      <c r="CD530" s="188"/>
      <c r="CE530" s="188"/>
      <c r="CF530" s="188"/>
      <c r="CG530" s="188"/>
      <c r="CH530" s="188"/>
      <c r="CI530" s="188"/>
      <c r="CJ530" s="188"/>
      <c r="CK530" s="188"/>
      <c r="CL530" s="188"/>
      <c r="CM530" s="188"/>
      <c r="CN530" s="188"/>
      <c r="CO530" s="188"/>
      <c r="CP530" s="188"/>
      <c r="CQ530" s="188"/>
      <c r="CR530" s="188"/>
      <c r="CS530" s="188"/>
      <c r="CT530" s="188"/>
      <c r="CU530" s="188"/>
      <c r="CV530" s="188"/>
      <c r="CW530" s="188"/>
      <c r="CX530" s="188"/>
      <c r="CY530" s="183" t="s">
        <v>2261</v>
      </c>
      <c r="CZ530" s="188"/>
      <c r="DA530" s="188"/>
      <c r="DB530" s="188"/>
      <c r="DC530" s="188"/>
      <c r="DD530" s="188"/>
      <c r="DE530" s="188"/>
      <c r="DF530" s="188"/>
      <c r="DG530" s="188"/>
      <c r="DH530" s="188"/>
      <c r="DI530" s="188"/>
      <c r="DJ530" s="188"/>
      <c r="DK530" s="188"/>
      <c r="DL530" s="180"/>
    </row>
    <row r="531" spans="44:116" ht="15" hidden="1" customHeight="1">
      <c r="AR531" s="177" t="str">
        <f t="shared" si="18"/>
        <v/>
      </c>
      <c r="AS531" s="177" t="str">
        <f t="shared" si="19"/>
        <v/>
      </c>
      <c r="AT531" s="6"/>
      <c r="AU531" s="6"/>
      <c r="AV531" s="177">
        <v>528</v>
      </c>
      <c r="AW531" s="188"/>
      <c r="AX531" s="188"/>
      <c r="AY531" s="188"/>
      <c r="AZ531" s="188"/>
      <c r="BA531" s="188"/>
      <c r="BB531" s="188"/>
      <c r="BC531" s="188"/>
      <c r="BD531" s="188"/>
      <c r="BE531" s="188"/>
      <c r="BF531" s="188"/>
      <c r="BG531" s="188"/>
      <c r="BH531" s="188"/>
      <c r="BI531" s="188"/>
      <c r="BJ531" s="188"/>
      <c r="BK531" s="188"/>
      <c r="BL531" s="188"/>
      <c r="BM531" s="188"/>
      <c r="BN531" s="188"/>
      <c r="BO531" s="188"/>
      <c r="BP531" t="s">
        <v>4639</v>
      </c>
      <c r="BQ531" s="188"/>
      <c r="BR531" s="188"/>
      <c r="BS531" s="188"/>
      <c r="BT531" s="188"/>
      <c r="BU531" s="188"/>
      <c r="BV531" s="188"/>
      <c r="BW531" s="188"/>
      <c r="BX531" s="188"/>
      <c r="BY531" s="188"/>
      <c r="BZ531" s="188"/>
      <c r="CA531" s="188"/>
      <c r="CB531" s="188"/>
      <c r="CC531" s="188"/>
      <c r="CD531" s="188"/>
      <c r="CE531" s="188"/>
      <c r="CF531" s="188"/>
      <c r="CG531" s="188"/>
      <c r="CH531" s="188"/>
      <c r="CI531" s="188"/>
      <c r="CJ531" s="188"/>
      <c r="CK531" s="188"/>
      <c r="CL531" s="188"/>
      <c r="CM531" s="188"/>
      <c r="CN531" s="188"/>
      <c r="CO531" s="188"/>
      <c r="CP531" s="188"/>
      <c r="CQ531" s="188"/>
      <c r="CR531" s="188"/>
      <c r="CS531" s="188"/>
      <c r="CT531" s="188"/>
      <c r="CU531" s="188"/>
      <c r="CV531" s="188"/>
      <c r="CW531" s="188"/>
      <c r="CX531" s="188"/>
      <c r="CY531" s="183" t="s">
        <v>2262</v>
      </c>
      <c r="CZ531" s="188"/>
      <c r="DA531" s="188"/>
      <c r="DB531" s="188"/>
      <c r="DC531" s="188"/>
      <c r="DD531" s="188"/>
      <c r="DE531" s="188"/>
      <c r="DF531" s="188"/>
      <c r="DG531" s="188"/>
      <c r="DH531" s="188"/>
      <c r="DI531" s="188"/>
      <c r="DJ531" s="188"/>
      <c r="DK531" s="188"/>
      <c r="DL531" s="180"/>
    </row>
    <row r="532" spans="44:116" ht="15" hidden="1" customHeight="1">
      <c r="AR532" s="177" t="str">
        <f t="shared" si="18"/>
        <v/>
      </c>
      <c r="AS532" s="177" t="str">
        <f t="shared" si="19"/>
        <v/>
      </c>
      <c r="AT532" s="6"/>
      <c r="AU532" s="6"/>
      <c r="AV532" s="177">
        <v>529</v>
      </c>
      <c r="AW532" s="188"/>
      <c r="AX532" s="188"/>
      <c r="AY532" s="188"/>
      <c r="AZ532" s="188"/>
      <c r="BA532" s="188"/>
      <c r="BB532" s="188"/>
      <c r="BC532" s="188"/>
      <c r="BD532" s="188"/>
      <c r="BE532" s="188"/>
      <c r="BF532" s="188"/>
      <c r="BG532" s="188"/>
      <c r="BH532" s="188"/>
      <c r="BI532" s="188"/>
      <c r="BJ532" s="188"/>
      <c r="BK532" s="188"/>
      <c r="BL532" s="188"/>
      <c r="BM532" s="188"/>
      <c r="BN532" s="188"/>
      <c r="BO532" s="188"/>
      <c r="BP532" t="s">
        <v>4640</v>
      </c>
      <c r="BQ532" s="188"/>
      <c r="BR532" s="188"/>
      <c r="BS532" s="188"/>
      <c r="BT532" s="188"/>
      <c r="BU532" s="188"/>
      <c r="BV532" s="188"/>
      <c r="BW532" s="188"/>
      <c r="BX532" s="188"/>
      <c r="BY532" s="188"/>
      <c r="BZ532" s="188"/>
      <c r="CA532" s="188"/>
      <c r="CB532" s="188"/>
      <c r="CC532" s="188"/>
      <c r="CD532" s="188"/>
      <c r="CE532" s="188"/>
      <c r="CF532" s="188"/>
      <c r="CG532" s="188"/>
      <c r="CH532" s="188"/>
      <c r="CI532" s="188"/>
      <c r="CJ532" s="188"/>
      <c r="CK532" s="188"/>
      <c r="CL532" s="188"/>
      <c r="CM532" s="188"/>
      <c r="CN532" s="188"/>
      <c r="CO532" s="188"/>
      <c r="CP532" s="188"/>
      <c r="CQ532" s="188"/>
      <c r="CR532" s="188"/>
      <c r="CS532" s="188"/>
      <c r="CT532" s="188"/>
      <c r="CU532" s="188"/>
      <c r="CV532" s="188"/>
      <c r="CW532" s="188"/>
      <c r="CX532" s="188"/>
      <c r="CY532" s="183" t="s">
        <v>2263</v>
      </c>
      <c r="CZ532" s="188"/>
      <c r="DA532" s="188"/>
      <c r="DB532" s="188"/>
      <c r="DC532" s="188"/>
      <c r="DD532" s="188"/>
      <c r="DE532" s="188"/>
      <c r="DF532" s="188"/>
      <c r="DG532" s="188"/>
      <c r="DH532" s="188"/>
      <c r="DI532" s="188"/>
      <c r="DJ532" s="188"/>
      <c r="DK532" s="188"/>
      <c r="DL532" s="180"/>
    </row>
    <row r="533" spans="44:116" ht="15" hidden="1" customHeight="1">
      <c r="AR533" s="177" t="str">
        <f t="shared" si="18"/>
        <v/>
      </c>
      <c r="AS533" s="177" t="str">
        <f t="shared" si="19"/>
        <v/>
      </c>
      <c r="AT533" s="6"/>
      <c r="AU533" s="6"/>
      <c r="AV533" s="177">
        <v>530</v>
      </c>
      <c r="AW533" s="188"/>
      <c r="AX533" s="188"/>
      <c r="AY533" s="188"/>
      <c r="AZ533" s="188"/>
      <c r="BA533" s="188"/>
      <c r="BB533" s="188"/>
      <c r="BC533" s="188"/>
      <c r="BD533" s="188"/>
      <c r="BE533" s="188"/>
      <c r="BF533" s="188"/>
      <c r="BG533" s="188"/>
      <c r="BH533" s="188"/>
      <c r="BI533" s="188"/>
      <c r="BJ533" s="188"/>
      <c r="BK533" s="188"/>
      <c r="BL533" s="188"/>
      <c r="BM533" s="188"/>
      <c r="BN533" s="188"/>
      <c r="BO533" s="188"/>
      <c r="BP533" t="s">
        <v>4641</v>
      </c>
      <c r="BQ533" s="188"/>
      <c r="BR533" s="188"/>
      <c r="BS533" s="188"/>
      <c r="BT533" s="188"/>
      <c r="BU533" s="188"/>
      <c r="BV533" s="188"/>
      <c r="BW533" s="188"/>
      <c r="BX533" s="188"/>
      <c r="BY533" s="188"/>
      <c r="BZ533" s="188"/>
      <c r="CA533" s="188"/>
      <c r="CB533" s="188"/>
      <c r="CC533" s="188"/>
      <c r="CD533" s="188"/>
      <c r="CE533" s="188"/>
      <c r="CF533" s="188"/>
      <c r="CG533" s="188"/>
      <c r="CH533" s="188"/>
      <c r="CI533" s="188"/>
      <c r="CJ533" s="188"/>
      <c r="CK533" s="188"/>
      <c r="CL533" s="188"/>
      <c r="CM533" s="188"/>
      <c r="CN533" s="188"/>
      <c r="CO533" s="188"/>
      <c r="CP533" s="188"/>
      <c r="CQ533" s="188"/>
      <c r="CR533" s="188"/>
      <c r="CS533" s="188"/>
      <c r="CT533" s="188"/>
      <c r="CU533" s="188"/>
      <c r="CV533" s="188"/>
      <c r="CW533" s="188"/>
      <c r="CX533" s="188"/>
      <c r="CY533" s="183" t="s">
        <v>2264</v>
      </c>
      <c r="CZ533" s="188"/>
      <c r="DA533" s="188"/>
      <c r="DB533" s="188"/>
      <c r="DC533" s="188"/>
      <c r="DD533" s="188"/>
      <c r="DE533" s="188"/>
      <c r="DF533" s="188"/>
      <c r="DG533" s="188"/>
      <c r="DH533" s="188"/>
      <c r="DI533" s="188"/>
      <c r="DJ533" s="188"/>
      <c r="DK533" s="188"/>
      <c r="DL533" s="180"/>
    </row>
    <row r="534" spans="44:116" ht="15" hidden="1" customHeight="1">
      <c r="AR534" s="177" t="str">
        <f t="shared" si="18"/>
        <v/>
      </c>
      <c r="AS534" s="177" t="str">
        <f t="shared" si="19"/>
        <v/>
      </c>
      <c r="AT534" s="6"/>
      <c r="AU534" s="6"/>
      <c r="AV534" s="177">
        <v>531</v>
      </c>
      <c r="AW534" s="188"/>
      <c r="AX534" s="188"/>
      <c r="AY534" s="188"/>
      <c r="AZ534" s="188"/>
      <c r="BA534" s="188"/>
      <c r="BB534" s="188"/>
      <c r="BC534" s="188"/>
      <c r="BD534" s="188"/>
      <c r="BE534" s="188"/>
      <c r="BF534" s="188"/>
      <c r="BG534" s="188"/>
      <c r="BH534" s="188"/>
      <c r="BI534" s="188"/>
      <c r="BJ534" s="188"/>
      <c r="BK534" s="188"/>
      <c r="BL534" s="188"/>
      <c r="BM534" s="188"/>
      <c r="BN534" s="188"/>
      <c r="BO534" s="188"/>
      <c r="BP534" t="s">
        <v>4642</v>
      </c>
      <c r="BQ534" s="188"/>
      <c r="BR534" s="188"/>
      <c r="BS534" s="188"/>
      <c r="BT534" s="188"/>
      <c r="BU534" s="188"/>
      <c r="BV534" s="188"/>
      <c r="BW534" s="188"/>
      <c r="BX534" s="188"/>
      <c r="BY534" s="188"/>
      <c r="BZ534" s="188"/>
      <c r="CA534" s="188"/>
      <c r="CB534" s="188"/>
      <c r="CC534" s="188"/>
      <c r="CD534" s="188"/>
      <c r="CE534" s="188"/>
      <c r="CF534" s="188"/>
      <c r="CG534" s="188"/>
      <c r="CH534" s="188"/>
      <c r="CI534" s="188"/>
      <c r="CJ534" s="188"/>
      <c r="CK534" s="188"/>
      <c r="CL534" s="188"/>
      <c r="CM534" s="188"/>
      <c r="CN534" s="188"/>
      <c r="CO534" s="188"/>
      <c r="CP534" s="188"/>
      <c r="CQ534" s="188"/>
      <c r="CR534" s="188"/>
      <c r="CS534" s="188"/>
      <c r="CT534" s="188"/>
      <c r="CU534" s="188"/>
      <c r="CV534" s="188"/>
      <c r="CW534" s="188"/>
      <c r="CX534" s="188"/>
      <c r="CY534" s="183" t="s">
        <v>2265</v>
      </c>
      <c r="CZ534" s="188"/>
      <c r="DA534" s="188"/>
      <c r="DB534" s="188"/>
      <c r="DC534" s="188"/>
      <c r="DD534" s="188"/>
      <c r="DE534" s="188"/>
      <c r="DF534" s="188"/>
      <c r="DG534" s="188"/>
      <c r="DH534" s="188"/>
      <c r="DI534" s="188"/>
      <c r="DJ534" s="188"/>
      <c r="DK534" s="188"/>
      <c r="DL534" s="180"/>
    </row>
    <row r="535" spans="44:116" ht="15" hidden="1" customHeight="1">
      <c r="AR535" s="177" t="str">
        <f t="shared" si="18"/>
        <v/>
      </c>
      <c r="AS535" s="177" t="str">
        <f t="shared" si="19"/>
        <v/>
      </c>
      <c r="AT535" s="6"/>
      <c r="AU535" s="6"/>
      <c r="AV535" s="177">
        <v>532</v>
      </c>
      <c r="AW535" s="188"/>
      <c r="AX535" s="188"/>
      <c r="AY535" s="188"/>
      <c r="AZ535" s="188"/>
      <c r="BA535" s="188"/>
      <c r="BB535" s="188"/>
      <c r="BC535" s="188"/>
      <c r="BD535" s="188"/>
      <c r="BE535" s="188"/>
      <c r="BF535" s="188"/>
      <c r="BG535" s="188"/>
      <c r="BH535" s="188"/>
      <c r="BI535" s="188"/>
      <c r="BJ535" s="188"/>
      <c r="BK535" s="188"/>
      <c r="BL535" s="188"/>
      <c r="BM535" s="188"/>
      <c r="BN535" s="188"/>
      <c r="BO535" s="188"/>
      <c r="BP535" t="s">
        <v>4643</v>
      </c>
      <c r="BQ535" s="188"/>
      <c r="BR535" s="188"/>
      <c r="BS535" s="188"/>
      <c r="BT535" s="188"/>
      <c r="BU535" s="188"/>
      <c r="BV535" s="188"/>
      <c r="BW535" s="188"/>
      <c r="BX535" s="188"/>
      <c r="BY535" s="188"/>
      <c r="BZ535" s="188"/>
      <c r="CA535" s="188"/>
      <c r="CB535" s="188"/>
      <c r="CC535" s="188"/>
      <c r="CD535" s="188"/>
      <c r="CE535" s="188"/>
      <c r="CF535" s="188"/>
      <c r="CG535" s="188"/>
      <c r="CH535" s="188"/>
      <c r="CI535" s="188"/>
      <c r="CJ535" s="188"/>
      <c r="CK535" s="188"/>
      <c r="CL535" s="188"/>
      <c r="CM535" s="188"/>
      <c r="CN535" s="188"/>
      <c r="CO535" s="188"/>
      <c r="CP535" s="188"/>
      <c r="CQ535" s="188"/>
      <c r="CR535" s="188"/>
      <c r="CS535" s="188"/>
      <c r="CT535" s="188"/>
      <c r="CU535" s="188"/>
      <c r="CV535" s="188"/>
      <c r="CW535" s="188"/>
      <c r="CX535" s="188"/>
      <c r="CY535" s="183" t="s">
        <v>2266</v>
      </c>
      <c r="CZ535" s="188"/>
      <c r="DA535" s="188"/>
      <c r="DB535" s="188"/>
      <c r="DC535" s="188"/>
      <c r="DD535" s="188"/>
      <c r="DE535" s="188"/>
      <c r="DF535" s="188"/>
      <c r="DG535" s="188"/>
      <c r="DH535" s="188"/>
      <c r="DI535" s="188"/>
      <c r="DJ535" s="188"/>
      <c r="DK535" s="188"/>
      <c r="DL535" s="180"/>
    </row>
    <row r="536" spans="44:116" ht="15" hidden="1" customHeight="1">
      <c r="AR536" s="177" t="str">
        <f t="shared" si="18"/>
        <v/>
      </c>
      <c r="AS536" s="177" t="str">
        <f t="shared" si="19"/>
        <v/>
      </c>
      <c r="AT536" s="6"/>
      <c r="AU536" s="6"/>
      <c r="AV536" s="177">
        <v>533</v>
      </c>
      <c r="AW536" s="188"/>
      <c r="AX536" s="188"/>
      <c r="AY536" s="188"/>
      <c r="AZ536" s="188"/>
      <c r="BA536" s="188"/>
      <c r="BB536" s="188"/>
      <c r="BC536" s="188"/>
      <c r="BD536" s="188"/>
      <c r="BE536" s="188"/>
      <c r="BF536" s="188"/>
      <c r="BG536" s="188"/>
      <c r="BH536" s="188"/>
      <c r="BI536" s="188"/>
      <c r="BJ536" s="188"/>
      <c r="BK536" s="188"/>
      <c r="BL536" s="188"/>
      <c r="BM536" s="188"/>
      <c r="BN536" s="188"/>
      <c r="BO536" s="188"/>
      <c r="BP536" t="s">
        <v>4644</v>
      </c>
      <c r="BQ536" s="188"/>
      <c r="BR536" s="188"/>
      <c r="BS536" s="188"/>
      <c r="BT536" s="188"/>
      <c r="BU536" s="188"/>
      <c r="BV536" s="188"/>
      <c r="BW536" s="188"/>
      <c r="BX536" s="188"/>
      <c r="BY536" s="188"/>
      <c r="BZ536" s="188"/>
      <c r="CA536" s="188"/>
      <c r="CB536" s="188"/>
      <c r="CC536" s="188"/>
      <c r="CD536" s="188"/>
      <c r="CE536" s="188"/>
      <c r="CF536" s="188"/>
      <c r="CG536" s="188"/>
      <c r="CH536" s="188"/>
      <c r="CI536" s="188"/>
      <c r="CJ536" s="188"/>
      <c r="CK536" s="188"/>
      <c r="CL536" s="188"/>
      <c r="CM536" s="188"/>
      <c r="CN536" s="188"/>
      <c r="CO536" s="188"/>
      <c r="CP536" s="188"/>
      <c r="CQ536" s="188"/>
      <c r="CR536" s="188"/>
      <c r="CS536" s="188"/>
      <c r="CT536" s="188"/>
      <c r="CU536" s="188"/>
      <c r="CV536" s="188"/>
      <c r="CW536" s="188"/>
      <c r="CX536" s="188"/>
      <c r="CY536" s="183" t="s">
        <v>2267</v>
      </c>
      <c r="CZ536" s="188"/>
      <c r="DA536" s="188"/>
      <c r="DB536" s="188"/>
      <c r="DC536" s="188"/>
      <c r="DD536" s="188"/>
      <c r="DE536" s="188"/>
      <c r="DF536" s="188"/>
      <c r="DG536" s="188"/>
      <c r="DH536" s="188"/>
      <c r="DI536" s="188"/>
      <c r="DJ536" s="188"/>
      <c r="DK536" s="188"/>
      <c r="DL536" s="180"/>
    </row>
    <row r="537" spans="44:116" ht="15" hidden="1" customHeight="1">
      <c r="AR537" s="177" t="str">
        <f t="shared" si="18"/>
        <v/>
      </c>
      <c r="AS537" s="177" t="str">
        <f t="shared" si="19"/>
        <v/>
      </c>
      <c r="AT537" s="6"/>
      <c r="AU537" s="6"/>
      <c r="AV537" s="177">
        <v>534</v>
      </c>
      <c r="AW537" s="188"/>
      <c r="AX537" s="188"/>
      <c r="AY537" s="188"/>
      <c r="AZ537" s="188"/>
      <c r="BA537" s="188"/>
      <c r="BB537" s="188"/>
      <c r="BC537" s="188"/>
      <c r="BD537" s="188"/>
      <c r="BE537" s="188"/>
      <c r="BF537" s="188"/>
      <c r="BG537" s="188"/>
      <c r="BH537" s="188"/>
      <c r="BI537" s="188"/>
      <c r="BJ537" s="188"/>
      <c r="BK537" s="188"/>
      <c r="BL537" s="188"/>
      <c r="BM537" s="188"/>
      <c r="BN537" s="188"/>
      <c r="BO537" s="188"/>
      <c r="BP537" t="s">
        <v>4645</v>
      </c>
      <c r="BQ537" s="188"/>
      <c r="BR537" s="188"/>
      <c r="BS537" s="188"/>
      <c r="BT537" s="188"/>
      <c r="BU537" s="188"/>
      <c r="BV537" s="188"/>
      <c r="BW537" s="188"/>
      <c r="BX537" s="188"/>
      <c r="BY537" s="188"/>
      <c r="BZ537" s="188"/>
      <c r="CA537" s="188"/>
      <c r="CB537" s="188"/>
      <c r="CC537" s="188"/>
      <c r="CD537" s="188"/>
      <c r="CE537" s="188"/>
      <c r="CF537" s="188"/>
      <c r="CG537" s="188"/>
      <c r="CH537" s="188"/>
      <c r="CI537" s="188"/>
      <c r="CJ537" s="188"/>
      <c r="CK537" s="188"/>
      <c r="CL537" s="188"/>
      <c r="CM537" s="188"/>
      <c r="CN537" s="188"/>
      <c r="CO537" s="188"/>
      <c r="CP537" s="188"/>
      <c r="CQ537" s="188"/>
      <c r="CR537" s="188"/>
      <c r="CS537" s="188"/>
      <c r="CT537" s="188"/>
      <c r="CU537" s="188"/>
      <c r="CV537" s="188"/>
      <c r="CW537" s="188"/>
      <c r="CX537" s="188"/>
      <c r="CY537" s="183" t="s">
        <v>2268</v>
      </c>
      <c r="CZ537" s="188"/>
      <c r="DA537" s="188"/>
      <c r="DB537" s="188"/>
      <c r="DC537" s="188"/>
      <c r="DD537" s="188"/>
      <c r="DE537" s="188"/>
      <c r="DF537" s="188"/>
      <c r="DG537" s="188"/>
      <c r="DH537" s="188"/>
      <c r="DI537" s="188"/>
      <c r="DJ537" s="188"/>
      <c r="DK537" s="188"/>
      <c r="DL537" s="180"/>
    </row>
    <row r="538" spans="44:116" ht="15" hidden="1" customHeight="1">
      <c r="AR538" s="177" t="str">
        <f t="shared" si="18"/>
        <v/>
      </c>
      <c r="AS538" s="177" t="str">
        <f t="shared" si="19"/>
        <v/>
      </c>
      <c r="AT538" s="6"/>
      <c r="AU538" s="6"/>
      <c r="AV538" s="177">
        <v>535</v>
      </c>
      <c r="AW538" s="188"/>
      <c r="AX538" s="188"/>
      <c r="AY538" s="188"/>
      <c r="AZ538" s="188"/>
      <c r="BA538" s="188"/>
      <c r="BB538" s="188"/>
      <c r="BC538" s="188"/>
      <c r="BD538" s="188"/>
      <c r="BE538" s="188"/>
      <c r="BF538" s="188"/>
      <c r="BG538" s="188"/>
      <c r="BH538" s="188"/>
      <c r="BI538" s="188"/>
      <c r="BJ538" s="188"/>
      <c r="BK538" s="188"/>
      <c r="BL538" s="188"/>
      <c r="BM538" s="188"/>
      <c r="BN538" s="188"/>
      <c r="BO538" s="188"/>
      <c r="BP538" t="s">
        <v>4646</v>
      </c>
      <c r="BQ538" s="188"/>
      <c r="BR538" s="188"/>
      <c r="BS538" s="188"/>
      <c r="BT538" s="188"/>
      <c r="BU538" s="188"/>
      <c r="BV538" s="188"/>
      <c r="BW538" s="188"/>
      <c r="BX538" s="188"/>
      <c r="BY538" s="188"/>
      <c r="BZ538" s="188"/>
      <c r="CA538" s="188"/>
      <c r="CB538" s="188"/>
      <c r="CC538" s="188"/>
      <c r="CD538" s="188"/>
      <c r="CE538" s="188"/>
      <c r="CF538" s="188"/>
      <c r="CG538" s="188"/>
      <c r="CH538" s="188"/>
      <c r="CI538" s="188"/>
      <c r="CJ538" s="188"/>
      <c r="CK538" s="188"/>
      <c r="CL538" s="188"/>
      <c r="CM538" s="188"/>
      <c r="CN538" s="188"/>
      <c r="CO538" s="188"/>
      <c r="CP538" s="188"/>
      <c r="CQ538" s="188"/>
      <c r="CR538" s="188"/>
      <c r="CS538" s="188"/>
      <c r="CT538" s="188"/>
      <c r="CU538" s="188"/>
      <c r="CV538" s="188"/>
      <c r="CW538" s="188"/>
      <c r="CX538" s="188"/>
      <c r="CY538" s="183" t="s">
        <v>2269</v>
      </c>
      <c r="CZ538" s="188"/>
      <c r="DA538" s="188"/>
      <c r="DB538" s="188"/>
      <c r="DC538" s="188"/>
      <c r="DD538" s="188"/>
      <c r="DE538" s="188"/>
      <c r="DF538" s="188"/>
      <c r="DG538" s="188"/>
      <c r="DH538" s="188"/>
      <c r="DI538" s="188"/>
      <c r="DJ538" s="188"/>
      <c r="DK538" s="188"/>
      <c r="DL538" s="180"/>
    </row>
    <row r="539" spans="44:116" ht="15" hidden="1" customHeight="1">
      <c r="AR539" s="177" t="str">
        <f t="shared" si="18"/>
        <v/>
      </c>
      <c r="AS539" s="177" t="str">
        <f t="shared" si="19"/>
        <v/>
      </c>
      <c r="AT539" s="6"/>
      <c r="AU539" s="6"/>
      <c r="AV539" s="177">
        <v>536</v>
      </c>
      <c r="AW539" s="188"/>
      <c r="AX539" s="188"/>
      <c r="AY539" s="188"/>
      <c r="AZ539" s="188"/>
      <c r="BA539" s="188"/>
      <c r="BB539" s="188"/>
      <c r="BC539" s="188"/>
      <c r="BD539" s="188"/>
      <c r="BE539" s="188"/>
      <c r="BF539" s="188"/>
      <c r="BG539" s="188"/>
      <c r="BH539" s="188"/>
      <c r="BI539" s="188"/>
      <c r="BJ539" s="188"/>
      <c r="BK539" s="188"/>
      <c r="BL539" s="188"/>
      <c r="BM539" s="188"/>
      <c r="BN539" s="188"/>
      <c r="BO539" s="188"/>
      <c r="BP539" t="s">
        <v>4647</v>
      </c>
      <c r="BQ539" s="188"/>
      <c r="BR539" s="188"/>
      <c r="BS539" s="188"/>
      <c r="BT539" s="188"/>
      <c r="BU539" s="188"/>
      <c r="BV539" s="188"/>
      <c r="BW539" s="188"/>
      <c r="BX539" s="188"/>
      <c r="BY539" s="188"/>
      <c r="BZ539" s="188"/>
      <c r="CA539" s="188"/>
      <c r="CB539" s="188"/>
      <c r="CC539" s="188"/>
      <c r="CD539" s="188"/>
      <c r="CE539" s="188"/>
      <c r="CF539" s="188"/>
      <c r="CG539" s="188"/>
      <c r="CH539" s="188"/>
      <c r="CI539" s="188"/>
      <c r="CJ539" s="188"/>
      <c r="CK539" s="188"/>
      <c r="CL539" s="188"/>
      <c r="CM539" s="188"/>
      <c r="CN539" s="188"/>
      <c r="CO539" s="188"/>
      <c r="CP539" s="188"/>
      <c r="CQ539" s="188"/>
      <c r="CR539" s="188"/>
      <c r="CS539" s="188"/>
      <c r="CT539" s="188"/>
      <c r="CU539" s="188"/>
      <c r="CV539" s="188"/>
      <c r="CW539" s="188"/>
      <c r="CX539" s="188"/>
      <c r="CY539" s="183" t="s">
        <v>2270</v>
      </c>
      <c r="CZ539" s="188"/>
      <c r="DA539" s="188"/>
      <c r="DB539" s="188"/>
      <c r="DC539" s="188"/>
      <c r="DD539" s="188"/>
      <c r="DE539" s="188"/>
      <c r="DF539" s="188"/>
      <c r="DG539" s="188"/>
      <c r="DH539" s="188"/>
      <c r="DI539" s="188"/>
      <c r="DJ539" s="188"/>
      <c r="DK539" s="188"/>
      <c r="DL539" s="180"/>
    </row>
    <row r="540" spans="44:116" ht="15" hidden="1" customHeight="1">
      <c r="AR540" s="177" t="str">
        <f t="shared" si="18"/>
        <v/>
      </c>
      <c r="AS540" s="177" t="str">
        <f t="shared" si="19"/>
        <v/>
      </c>
      <c r="AT540" s="6"/>
      <c r="AU540" s="6"/>
      <c r="AV540" s="177">
        <v>537</v>
      </c>
      <c r="AW540" s="188"/>
      <c r="AX540" s="188"/>
      <c r="AY540" s="188"/>
      <c r="AZ540" s="188"/>
      <c r="BA540" s="188"/>
      <c r="BB540" s="188"/>
      <c r="BC540" s="188"/>
      <c r="BD540" s="188"/>
      <c r="BE540" s="188"/>
      <c r="BF540" s="188"/>
      <c r="BG540" s="188"/>
      <c r="BH540" s="188"/>
      <c r="BI540" s="188"/>
      <c r="BJ540" s="188"/>
      <c r="BK540" s="188"/>
      <c r="BL540" s="188"/>
      <c r="BM540" s="188"/>
      <c r="BN540" s="188"/>
      <c r="BO540" s="188"/>
      <c r="BP540" t="s">
        <v>4648</v>
      </c>
      <c r="BQ540" s="188"/>
      <c r="BR540" s="188"/>
      <c r="BS540" s="188"/>
      <c r="BT540" s="188"/>
      <c r="BU540" s="188"/>
      <c r="BV540" s="188"/>
      <c r="BW540" s="188"/>
      <c r="BX540" s="188"/>
      <c r="BY540" s="188"/>
      <c r="BZ540" s="188"/>
      <c r="CA540" s="188"/>
      <c r="CB540" s="188"/>
      <c r="CC540" s="188"/>
      <c r="CD540" s="188"/>
      <c r="CE540" s="188"/>
      <c r="CF540" s="188"/>
      <c r="CG540" s="188"/>
      <c r="CH540" s="188"/>
      <c r="CI540" s="188"/>
      <c r="CJ540" s="188"/>
      <c r="CK540" s="188"/>
      <c r="CL540" s="188"/>
      <c r="CM540" s="188"/>
      <c r="CN540" s="188"/>
      <c r="CO540" s="188"/>
      <c r="CP540" s="188"/>
      <c r="CQ540" s="188"/>
      <c r="CR540" s="188"/>
      <c r="CS540" s="188"/>
      <c r="CT540" s="188"/>
      <c r="CU540" s="188"/>
      <c r="CV540" s="188"/>
      <c r="CW540" s="188"/>
      <c r="CX540" s="188"/>
      <c r="CY540" s="183" t="s">
        <v>2271</v>
      </c>
      <c r="CZ540" s="188"/>
      <c r="DA540" s="188"/>
      <c r="DB540" s="188"/>
      <c r="DC540" s="188"/>
      <c r="DD540" s="188"/>
      <c r="DE540" s="188"/>
      <c r="DF540" s="188"/>
      <c r="DG540" s="188"/>
      <c r="DH540" s="188"/>
      <c r="DI540" s="188"/>
      <c r="DJ540" s="188"/>
      <c r="DK540" s="188"/>
      <c r="DL540" s="180"/>
    </row>
    <row r="541" spans="44:116" ht="15" hidden="1" customHeight="1">
      <c r="AR541" s="177" t="str">
        <f t="shared" si="18"/>
        <v/>
      </c>
      <c r="AS541" s="177" t="str">
        <f t="shared" si="19"/>
        <v/>
      </c>
      <c r="AT541" s="6"/>
      <c r="AU541" s="6"/>
      <c r="AV541" s="177">
        <v>538</v>
      </c>
      <c r="AW541" s="188"/>
      <c r="AX541" s="188"/>
      <c r="AY541" s="188"/>
      <c r="AZ541" s="188"/>
      <c r="BA541" s="188"/>
      <c r="BB541" s="188"/>
      <c r="BC541" s="188"/>
      <c r="BD541" s="188"/>
      <c r="BE541" s="188"/>
      <c r="BF541" s="188"/>
      <c r="BG541" s="188"/>
      <c r="BH541" s="188"/>
      <c r="BI541" s="188"/>
      <c r="BJ541" s="188"/>
      <c r="BK541" s="188"/>
      <c r="BL541" s="188"/>
      <c r="BM541" s="188"/>
      <c r="BN541" s="188"/>
      <c r="BO541" s="188"/>
      <c r="BP541" t="s">
        <v>4649</v>
      </c>
      <c r="BQ541" s="188"/>
      <c r="BR541" s="188"/>
      <c r="BS541" s="188"/>
      <c r="BT541" s="188"/>
      <c r="BU541" s="188"/>
      <c r="BV541" s="188"/>
      <c r="BW541" s="188"/>
      <c r="BX541" s="188"/>
      <c r="BY541" s="188"/>
      <c r="BZ541" s="188"/>
      <c r="CA541" s="188"/>
      <c r="CB541" s="188"/>
      <c r="CC541" s="188"/>
      <c r="CD541" s="188"/>
      <c r="CE541" s="188"/>
      <c r="CF541" s="188"/>
      <c r="CG541" s="188"/>
      <c r="CH541" s="188"/>
      <c r="CI541" s="188"/>
      <c r="CJ541" s="188"/>
      <c r="CK541" s="188"/>
      <c r="CL541" s="188"/>
      <c r="CM541" s="188"/>
      <c r="CN541" s="188"/>
      <c r="CO541" s="188"/>
      <c r="CP541" s="188"/>
      <c r="CQ541" s="188"/>
      <c r="CR541" s="188"/>
      <c r="CS541" s="188"/>
      <c r="CT541" s="188"/>
      <c r="CU541" s="188"/>
      <c r="CV541" s="188"/>
      <c r="CW541" s="188"/>
      <c r="CX541" s="188"/>
      <c r="CY541" s="183" t="s">
        <v>2272</v>
      </c>
      <c r="CZ541" s="188"/>
      <c r="DA541" s="188"/>
      <c r="DB541" s="188"/>
      <c r="DC541" s="188"/>
      <c r="DD541" s="188"/>
      <c r="DE541" s="188"/>
      <c r="DF541" s="188"/>
      <c r="DG541" s="188"/>
      <c r="DH541" s="188"/>
      <c r="DI541" s="188"/>
      <c r="DJ541" s="188"/>
      <c r="DK541" s="188"/>
      <c r="DL541" s="180"/>
    </row>
    <row r="542" spans="44:116" ht="15" hidden="1" customHeight="1">
      <c r="AR542" s="177" t="str">
        <f t="shared" si="18"/>
        <v/>
      </c>
      <c r="AS542" s="177" t="str">
        <f t="shared" si="19"/>
        <v/>
      </c>
      <c r="AT542" s="6"/>
      <c r="AU542" s="6"/>
      <c r="AV542" s="177">
        <v>539</v>
      </c>
      <c r="AW542" s="188"/>
      <c r="AX542" s="188"/>
      <c r="AY542" s="188"/>
      <c r="AZ542" s="188"/>
      <c r="BA542" s="188"/>
      <c r="BB542" s="188"/>
      <c r="BC542" s="188"/>
      <c r="BD542" s="188"/>
      <c r="BE542" s="188"/>
      <c r="BF542" s="188"/>
      <c r="BG542" s="188"/>
      <c r="BH542" s="188"/>
      <c r="BI542" s="188"/>
      <c r="BJ542" s="188"/>
      <c r="BK542" s="188"/>
      <c r="BL542" s="188"/>
      <c r="BM542" s="188"/>
      <c r="BN542" s="188"/>
      <c r="BO542" s="188"/>
      <c r="BP542" t="s">
        <v>4650</v>
      </c>
      <c r="BQ542" s="188"/>
      <c r="BR542" s="188"/>
      <c r="BS542" s="188"/>
      <c r="BT542" s="188"/>
      <c r="BU542" s="188"/>
      <c r="BV542" s="188"/>
      <c r="BW542" s="188"/>
      <c r="BX542" s="188"/>
      <c r="BY542" s="188"/>
      <c r="BZ542" s="188"/>
      <c r="CA542" s="188"/>
      <c r="CB542" s="188"/>
      <c r="CC542" s="188"/>
      <c r="CD542" s="188"/>
      <c r="CE542" s="188"/>
      <c r="CF542" s="188"/>
      <c r="CG542" s="188"/>
      <c r="CH542" s="188"/>
      <c r="CI542" s="188"/>
      <c r="CJ542" s="188"/>
      <c r="CK542" s="188"/>
      <c r="CL542" s="188"/>
      <c r="CM542" s="188"/>
      <c r="CN542" s="188"/>
      <c r="CO542" s="188"/>
      <c r="CP542" s="188"/>
      <c r="CQ542" s="188"/>
      <c r="CR542" s="188"/>
      <c r="CS542" s="188"/>
      <c r="CT542" s="188"/>
      <c r="CU542" s="188"/>
      <c r="CV542" s="188"/>
      <c r="CW542" s="188"/>
      <c r="CX542" s="188"/>
      <c r="CY542" s="183" t="s">
        <v>2273</v>
      </c>
      <c r="CZ542" s="188"/>
      <c r="DA542" s="188"/>
      <c r="DB542" s="188"/>
      <c r="DC542" s="188"/>
      <c r="DD542" s="188"/>
      <c r="DE542" s="188"/>
      <c r="DF542" s="188"/>
      <c r="DG542" s="188"/>
      <c r="DH542" s="188"/>
      <c r="DI542" s="188"/>
      <c r="DJ542" s="188"/>
      <c r="DK542" s="188"/>
      <c r="DL542" s="180"/>
    </row>
    <row r="543" spans="44:116" ht="15" hidden="1" customHeight="1">
      <c r="AR543" s="177" t="str">
        <f t="shared" si="18"/>
        <v/>
      </c>
      <c r="AS543" s="177" t="str">
        <f t="shared" si="19"/>
        <v/>
      </c>
      <c r="AT543" s="6"/>
      <c r="AU543" s="6"/>
      <c r="AV543" s="177">
        <v>540</v>
      </c>
      <c r="AW543" s="188"/>
      <c r="AX543" s="188"/>
      <c r="AY543" s="188"/>
      <c r="AZ543" s="188"/>
      <c r="BA543" s="188"/>
      <c r="BB543" s="188"/>
      <c r="BC543" s="188"/>
      <c r="BD543" s="188"/>
      <c r="BE543" s="188"/>
      <c r="BF543" s="188"/>
      <c r="BG543" s="188"/>
      <c r="BH543" s="188"/>
      <c r="BI543" s="188"/>
      <c r="BJ543" s="188"/>
      <c r="BK543" s="188"/>
      <c r="BL543" s="188"/>
      <c r="BM543" s="188"/>
      <c r="BN543" s="188"/>
      <c r="BO543" s="188"/>
      <c r="BP543" t="s">
        <v>4651</v>
      </c>
      <c r="BQ543" s="188"/>
      <c r="BR543" s="188"/>
      <c r="BS543" s="188"/>
      <c r="BT543" s="188"/>
      <c r="BU543" s="188"/>
      <c r="BV543" s="188"/>
      <c r="BW543" s="188"/>
      <c r="BX543" s="188"/>
      <c r="BY543" s="188"/>
      <c r="BZ543" s="188"/>
      <c r="CA543" s="188"/>
      <c r="CB543" s="188"/>
      <c r="CC543" s="188"/>
      <c r="CD543" s="188"/>
      <c r="CE543" s="188"/>
      <c r="CF543" s="188"/>
      <c r="CG543" s="188"/>
      <c r="CH543" s="188"/>
      <c r="CI543" s="188"/>
      <c r="CJ543" s="188"/>
      <c r="CK543" s="188"/>
      <c r="CL543" s="188"/>
      <c r="CM543" s="188"/>
      <c r="CN543" s="188"/>
      <c r="CO543" s="188"/>
      <c r="CP543" s="188"/>
      <c r="CQ543" s="188"/>
      <c r="CR543" s="188"/>
      <c r="CS543" s="188"/>
      <c r="CT543" s="188"/>
      <c r="CU543" s="188"/>
      <c r="CV543" s="188"/>
      <c r="CW543" s="188"/>
      <c r="CX543" s="188"/>
      <c r="CY543" s="183" t="s">
        <v>2274</v>
      </c>
      <c r="CZ543" s="188"/>
      <c r="DA543" s="188"/>
      <c r="DB543" s="188"/>
      <c r="DC543" s="188"/>
      <c r="DD543" s="188"/>
      <c r="DE543" s="188"/>
      <c r="DF543" s="188"/>
      <c r="DG543" s="188"/>
      <c r="DH543" s="188"/>
      <c r="DI543" s="188"/>
      <c r="DJ543" s="188"/>
      <c r="DK543" s="188"/>
      <c r="DL543" s="180"/>
    </row>
    <row r="544" spans="44:116" ht="15" hidden="1" customHeight="1">
      <c r="AR544" s="177" t="str">
        <f t="shared" si="18"/>
        <v/>
      </c>
      <c r="AS544" s="177" t="str">
        <f t="shared" si="19"/>
        <v/>
      </c>
      <c r="AT544" s="6"/>
      <c r="AU544" s="6"/>
      <c r="AV544" s="177">
        <v>541</v>
      </c>
      <c r="AW544" s="188"/>
      <c r="AX544" s="188"/>
      <c r="AY544" s="188"/>
      <c r="AZ544" s="188"/>
      <c r="BA544" s="188"/>
      <c r="BB544" s="188"/>
      <c r="BC544" s="188"/>
      <c r="BD544" s="188"/>
      <c r="BE544" s="188"/>
      <c r="BF544" s="188"/>
      <c r="BG544" s="188"/>
      <c r="BH544" s="188"/>
      <c r="BI544" s="188"/>
      <c r="BJ544" s="188"/>
      <c r="BK544" s="188"/>
      <c r="BL544" s="188"/>
      <c r="BM544" s="188"/>
      <c r="BN544" s="188"/>
      <c r="BO544" s="188"/>
      <c r="BP544" t="s">
        <v>4652</v>
      </c>
      <c r="BQ544" s="188"/>
      <c r="BR544" s="188"/>
      <c r="BS544" s="188"/>
      <c r="BT544" s="188"/>
      <c r="BU544" s="188"/>
      <c r="BV544" s="188"/>
      <c r="BW544" s="188"/>
      <c r="BX544" s="188"/>
      <c r="BY544" s="188"/>
      <c r="BZ544" s="188"/>
      <c r="CA544" s="188"/>
      <c r="CB544" s="188"/>
      <c r="CC544" s="188"/>
      <c r="CD544" s="188"/>
      <c r="CE544" s="188"/>
      <c r="CF544" s="188"/>
      <c r="CG544" s="188"/>
      <c r="CH544" s="188"/>
      <c r="CI544" s="188"/>
      <c r="CJ544" s="188"/>
      <c r="CK544" s="188"/>
      <c r="CL544" s="188"/>
      <c r="CM544" s="188"/>
      <c r="CN544" s="188"/>
      <c r="CO544" s="188"/>
      <c r="CP544" s="188"/>
      <c r="CQ544" s="188"/>
      <c r="CR544" s="188"/>
      <c r="CS544" s="188"/>
      <c r="CT544" s="188"/>
      <c r="CU544" s="188"/>
      <c r="CV544" s="188"/>
      <c r="CW544" s="188"/>
      <c r="CX544" s="188"/>
      <c r="CY544" s="183" t="s">
        <v>2275</v>
      </c>
      <c r="CZ544" s="188"/>
      <c r="DA544" s="188"/>
      <c r="DB544" s="188"/>
      <c r="DC544" s="188"/>
      <c r="DD544" s="188"/>
      <c r="DE544" s="188"/>
      <c r="DF544" s="188"/>
      <c r="DG544" s="188"/>
      <c r="DH544" s="188"/>
      <c r="DI544" s="188"/>
      <c r="DJ544" s="188"/>
      <c r="DK544" s="188"/>
      <c r="DL544" s="180"/>
    </row>
    <row r="545" spans="44:116" ht="15" hidden="1" customHeight="1">
      <c r="AR545" s="177" t="str">
        <f t="shared" si="18"/>
        <v/>
      </c>
      <c r="AS545" s="177" t="str">
        <f t="shared" si="19"/>
        <v/>
      </c>
      <c r="AT545" s="6"/>
      <c r="AU545" s="6"/>
      <c r="AV545" s="177">
        <v>542</v>
      </c>
      <c r="AW545" s="191"/>
      <c r="AX545" s="191"/>
      <c r="AY545" s="191"/>
      <c r="AZ545" s="191"/>
      <c r="BA545" s="191"/>
      <c r="BB545" s="191"/>
      <c r="BC545" s="191"/>
      <c r="BD545" s="191"/>
      <c r="BE545" s="191"/>
      <c r="BF545" s="191"/>
      <c r="BG545" s="191"/>
      <c r="BH545" s="191"/>
      <c r="BI545" s="191"/>
      <c r="BJ545" s="191"/>
      <c r="BK545" s="191"/>
      <c r="BL545" s="191"/>
      <c r="BM545" s="191"/>
      <c r="BN545" s="191"/>
      <c r="BO545" s="191"/>
      <c r="BP545" t="s">
        <v>4653</v>
      </c>
      <c r="BQ545" s="191"/>
      <c r="BR545" s="191"/>
      <c r="BS545" s="191"/>
      <c r="BT545" s="191"/>
      <c r="BU545" s="191"/>
      <c r="BV545" s="191"/>
      <c r="BW545" s="191"/>
      <c r="BX545" s="191"/>
      <c r="BY545" s="191"/>
      <c r="BZ545" s="191"/>
      <c r="CA545" s="191"/>
      <c r="CB545" s="191"/>
      <c r="CC545" s="191"/>
      <c r="CD545" s="191"/>
      <c r="CE545" s="191"/>
      <c r="CF545" s="191"/>
      <c r="CG545" s="191"/>
      <c r="CH545" s="191"/>
      <c r="CI545" s="191"/>
      <c r="CJ545" s="191"/>
      <c r="CK545" s="191"/>
      <c r="CL545" s="191"/>
      <c r="CM545" s="191"/>
      <c r="CN545" s="191"/>
      <c r="CO545" s="191"/>
      <c r="CP545" s="191"/>
      <c r="CQ545" s="191"/>
      <c r="CR545" s="191"/>
      <c r="CS545" s="191"/>
      <c r="CT545" s="191"/>
      <c r="CU545" s="191"/>
      <c r="CV545" s="191"/>
      <c r="CW545" s="191"/>
      <c r="CX545" s="191"/>
      <c r="CY545" s="183" t="s">
        <v>2276</v>
      </c>
      <c r="CZ545" s="191"/>
      <c r="DA545" s="191"/>
      <c r="DB545" s="191"/>
      <c r="DC545" s="191"/>
      <c r="DD545" s="191"/>
      <c r="DE545" s="191"/>
      <c r="DF545" s="191"/>
      <c r="DG545" s="191"/>
      <c r="DH545" s="191"/>
      <c r="DI545" s="191"/>
      <c r="DJ545" s="191"/>
      <c r="DK545" s="191"/>
      <c r="DL545" s="180"/>
    </row>
    <row r="546" spans="44:116" ht="15" hidden="1" customHeight="1">
      <c r="AR546" s="177" t="str">
        <f t="shared" si="18"/>
        <v/>
      </c>
      <c r="AS546" s="177" t="str">
        <f t="shared" si="19"/>
        <v/>
      </c>
      <c r="AT546" s="6"/>
      <c r="AU546" s="6"/>
      <c r="AV546" s="177">
        <v>543</v>
      </c>
      <c r="AW546" s="191"/>
      <c r="AX546" s="191"/>
      <c r="AY546" s="191"/>
      <c r="AZ546" s="191"/>
      <c r="BA546" s="191"/>
      <c r="BB546" s="191"/>
      <c r="BC546" s="191"/>
      <c r="BD546" s="191"/>
      <c r="BE546" s="191"/>
      <c r="BF546" s="191"/>
      <c r="BG546" s="191"/>
      <c r="BH546" s="191"/>
      <c r="BI546" s="191"/>
      <c r="BJ546" s="191"/>
      <c r="BK546" s="191"/>
      <c r="BL546" s="191"/>
      <c r="BM546" s="191"/>
      <c r="BN546" s="191"/>
      <c r="BO546" s="191"/>
      <c r="BP546" t="s">
        <v>4654</v>
      </c>
      <c r="BQ546" s="191"/>
      <c r="BR546" s="191"/>
      <c r="BS546" s="191"/>
      <c r="BT546" s="191"/>
      <c r="BU546" s="191"/>
      <c r="BV546" s="191"/>
      <c r="BW546" s="191"/>
      <c r="BX546" s="191"/>
      <c r="BY546" s="191"/>
      <c r="BZ546" s="191"/>
      <c r="CA546" s="191"/>
      <c r="CB546" s="191"/>
      <c r="CC546" s="191"/>
      <c r="CD546" s="191"/>
      <c r="CE546" s="191"/>
      <c r="CF546" s="191"/>
      <c r="CG546" s="191"/>
      <c r="CH546" s="191"/>
      <c r="CI546" s="191"/>
      <c r="CJ546" s="191"/>
      <c r="CK546" s="191"/>
      <c r="CL546" s="191"/>
      <c r="CM546" s="191"/>
      <c r="CN546" s="191"/>
      <c r="CO546" s="191"/>
      <c r="CP546" s="191"/>
      <c r="CQ546" s="191"/>
      <c r="CR546" s="191"/>
      <c r="CS546" s="191"/>
      <c r="CT546" s="191"/>
      <c r="CU546" s="191"/>
      <c r="CV546" s="191"/>
      <c r="CW546" s="191"/>
      <c r="CX546" s="191"/>
      <c r="CY546" s="183" t="s">
        <v>2277</v>
      </c>
      <c r="CZ546" s="191"/>
      <c r="DA546" s="191"/>
      <c r="DB546" s="191"/>
      <c r="DC546" s="191"/>
      <c r="DD546" s="191"/>
      <c r="DE546" s="191"/>
      <c r="DF546" s="191"/>
      <c r="DG546" s="191"/>
      <c r="DH546" s="191"/>
      <c r="DI546" s="191"/>
      <c r="DJ546" s="191"/>
      <c r="DK546" s="191"/>
      <c r="DL546" s="180"/>
    </row>
    <row r="547" spans="44:116" ht="15" hidden="1" customHeight="1">
      <c r="AR547" s="177" t="str">
        <f t="shared" si="18"/>
        <v/>
      </c>
      <c r="AS547" s="177" t="str">
        <f t="shared" si="19"/>
        <v/>
      </c>
      <c r="AT547" s="6"/>
      <c r="AU547" s="6"/>
      <c r="AV547" s="177">
        <v>544</v>
      </c>
      <c r="AW547" s="191"/>
      <c r="AX547" s="191"/>
      <c r="AY547" s="191"/>
      <c r="AZ547" s="191"/>
      <c r="BA547" s="191"/>
      <c r="BB547" s="191"/>
      <c r="BC547" s="191"/>
      <c r="BD547" s="191"/>
      <c r="BE547" s="191"/>
      <c r="BF547" s="191"/>
      <c r="BG547" s="191"/>
      <c r="BH547" s="191"/>
      <c r="BI547" s="191"/>
      <c r="BJ547" s="191"/>
      <c r="BK547" s="191"/>
      <c r="BL547" s="191"/>
      <c r="BM547" s="191"/>
      <c r="BN547" s="191"/>
      <c r="BO547" s="191"/>
      <c r="BP547" t="s">
        <v>4655</v>
      </c>
      <c r="BQ547" s="191"/>
      <c r="BR547" s="191"/>
      <c r="BS547" s="191"/>
      <c r="BT547" s="191"/>
      <c r="BU547" s="191"/>
      <c r="BV547" s="191"/>
      <c r="BW547" s="191"/>
      <c r="BX547" s="191"/>
      <c r="BY547" s="191"/>
      <c r="BZ547" s="191"/>
      <c r="CA547" s="191"/>
      <c r="CB547" s="191"/>
      <c r="CC547" s="191"/>
      <c r="CD547" s="191"/>
      <c r="CE547" s="191"/>
      <c r="CF547" s="191"/>
      <c r="CG547" s="191"/>
      <c r="CH547" s="191"/>
      <c r="CI547" s="191"/>
      <c r="CJ547" s="191"/>
      <c r="CK547" s="191"/>
      <c r="CL547" s="191"/>
      <c r="CM547" s="191"/>
      <c r="CN547" s="191"/>
      <c r="CO547" s="191"/>
      <c r="CP547" s="191"/>
      <c r="CQ547" s="191"/>
      <c r="CR547" s="191"/>
      <c r="CS547" s="191"/>
      <c r="CT547" s="191"/>
      <c r="CU547" s="191"/>
      <c r="CV547" s="191"/>
      <c r="CW547" s="191"/>
      <c r="CX547" s="191"/>
      <c r="CY547" s="183" t="s">
        <v>2278</v>
      </c>
      <c r="CZ547" s="191"/>
      <c r="DA547" s="191"/>
      <c r="DB547" s="191"/>
      <c r="DC547" s="191"/>
      <c r="DD547" s="191"/>
      <c r="DE547" s="191"/>
      <c r="DF547" s="191"/>
      <c r="DG547" s="191"/>
      <c r="DH547" s="191"/>
      <c r="DI547" s="191"/>
      <c r="DJ547" s="191"/>
      <c r="DK547" s="191"/>
      <c r="DL547" s="180"/>
    </row>
    <row r="548" spans="44:116" ht="15" hidden="1" customHeight="1">
      <c r="AR548" s="177" t="str">
        <f t="shared" si="18"/>
        <v/>
      </c>
      <c r="AS548" s="177" t="str">
        <f t="shared" si="19"/>
        <v/>
      </c>
      <c r="AT548" s="6"/>
      <c r="AU548" s="6"/>
      <c r="AV548" s="177">
        <v>545</v>
      </c>
      <c r="AW548" s="191"/>
      <c r="AX548" s="191"/>
      <c r="AY548" s="191"/>
      <c r="AZ548" s="191"/>
      <c r="BA548" s="191"/>
      <c r="BB548" s="191"/>
      <c r="BC548" s="191"/>
      <c r="BD548" s="191"/>
      <c r="BE548" s="191"/>
      <c r="BF548" s="191"/>
      <c r="BG548" s="191"/>
      <c r="BH548" s="191"/>
      <c r="BI548" s="191"/>
      <c r="BJ548" s="191"/>
      <c r="BK548" s="191"/>
      <c r="BL548" s="191"/>
      <c r="BM548" s="191"/>
      <c r="BN548" s="191"/>
      <c r="BO548" s="191"/>
      <c r="BP548" t="s">
        <v>4656</v>
      </c>
      <c r="BQ548" s="191"/>
      <c r="BR548" s="191"/>
      <c r="BS548" s="191"/>
      <c r="BT548" s="191"/>
      <c r="BU548" s="191"/>
      <c r="BV548" s="191"/>
      <c r="BW548" s="191"/>
      <c r="BX548" s="191"/>
      <c r="BY548" s="191"/>
      <c r="BZ548" s="191"/>
      <c r="CA548" s="191"/>
      <c r="CB548" s="191"/>
      <c r="CC548" s="191"/>
      <c r="CD548" s="191"/>
      <c r="CE548" s="191"/>
      <c r="CF548" s="191"/>
      <c r="CG548" s="191"/>
      <c r="CH548" s="191"/>
      <c r="CI548" s="191"/>
      <c r="CJ548" s="191"/>
      <c r="CK548" s="191"/>
      <c r="CL548" s="191"/>
      <c r="CM548" s="191"/>
      <c r="CN548" s="191"/>
      <c r="CO548" s="191"/>
      <c r="CP548" s="191"/>
      <c r="CQ548" s="191"/>
      <c r="CR548" s="191"/>
      <c r="CS548" s="191"/>
      <c r="CT548" s="191"/>
      <c r="CU548" s="191"/>
      <c r="CV548" s="191"/>
      <c r="CW548" s="191"/>
      <c r="CX548" s="191"/>
      <c r="CY548" s="183" t="s">
        <v>2279</v>
      </c>
      <c r="CZ548" s="191"/>
      <c r="DA548" s="191"/>
      <c r="DB548" s="191"/>
      <c r="DC548" s="191"/>
      <c r="DD548" s="191"/>
      <c r="DE548" s="191"/>
      <c r="DF548" s="191"/>
      <c r="DG548" s="191"/>
      <c r="DH548" s="191"/>
      <c r="DI548" s="191"/>
      <c r="DJ548" s="191"/>
      <c r="DK548" s="191"/>
      <c r="DL548" s="180"/>
    </row>
    <row r="549" spans="44:116" ht="15" hidden="1" customHeight="1">
      <c r="AR549" s="177" t="str">
        <f t="shared" si="18"/>
        <v/>
      </c>
      <c r="AS549" s="177" t="str">
        <f t="shared" si="19"/>
        <v/>
      </c>
      <c r="AT549" s="6"/>
      <c r="AU549" s="6"/>
      <c r="AV549" s="177">
        <v>546</v>
      </c>
      <c r="AW549" s="191"/>
      <c r="AX549" s="191"/>
      <c r="AY549" s="191"/>
      <c r="AZ549" s="191"/>
      <c r="BA549" s="191"/>
      <c r="BB549" s="191"/>
      <c r="BC549" s="191"/>
      <c r="BD549" s="191"/>
      <c r="BE549" s="191"/>
      <c r="BF549" s="191"/>
      <c r="BG549" s="191"/>
      <c r="BH549" s="191"/>
      <c r="BI549" s="191"/>
      <c r="BJ549" s="191"/>
      <c r="BK549" s="191"/>
      <c r="BL549" s="191"/>
      <c r="BM549" s="191"/>
      <c r="BN549" s="191"/>
      <c r="BO549" s="191"/>
      <c r="BP549" t="s">
        <v>4657</v>
      </c>
      <c r="BQ549" s="191"/>
      <c r="BR549" s="191"/>
      <c r="BS549" s="191"/>
      <c r="BT549" s="191"/>
      <c r="BU549" s="191"/>
      <c r="BV549" s="191"/>
      <c r="BW549" s="191"/>
      <c r="BX549" s="191"/>
      <c r="BY549" s="191"/>
      <c r="BZ549" s="191"/>
      <c r="CA549" s="191"/>
      <c r="CB549" s="191"/>
      <c r="CC549" s="191"/>
      <c r="CD549" s="191"/>
      <c r="CE549" s="191"/>
      <c r="CF549" s="191"/>
      <c r="CG549" s="191"/>
      <c r="CH549" s="191"/>
      <c r="CI549" s="191"/>
      <c r="CJ549" s="191"/>
      <c r="CK549" s="191"/>
      <c r="CL549" s="191"/>
      <c r="CM549" s="191"/>
      <c r="CN549" s="191"/>
      <c r="CO549" s="191"/>
      <c r="CP549" s="191"/>
      <c r="CQ549" s="191"/>
      <c r="CR549" s="191"/>
      <c r="CS549" s="191"/>
      <c r="CT549" s="191"/>
      <c r="CU549" s="191"/>
      <c r="CV549" s="191"/>
      <c r="CW549" s="191"/>
      <c r="CX549" s="191"/>
      <c r="CY549" s="183" t="s">
        <v>2280</v>
      </c>
      <c r="CZ549" s="191"/>
      <c r="DA549" s="191"/>
      <c r="DB549" s="191"/>
      <c r="DC549" s="191"/>
      <c r="DD549" s="191"/>
      <c r="DE549" s="191"/>
      <c r="DF549" s="191"/>
      <c r="DG549" s="191"/>
      <c r="DH549" s="191"/>
      <c r="DI549" s="191"/>
      <c r="DJ549" s="191"/>
      <c r="DK549" s="191"/>
      <c r="DL549" s="180"/>
    </row>
    <row r="550" spans="44:116" ht="15" hidden="1" customHeight="1">
      <c r="AR550" s="177" t="str">
        <f t="shared" si="18"/>
        <v/>
      </c>
      <c r="AS550" s="177" t="str">
        <f t="shared" si="19"/>
        <v/>
      </c>
      <c r="AT550" s="6"/>
      <c r="AU550" s="6"/>
      <c r="AV550" s="177">
        <v>547</v>
      </c>
      <c r="AW550" s="191"/>
      <c r="AX550" s="191"/>
      <c r="AY550" s="191"/>
      <c r="AZ550" s="191"/>
      <c r="BA550" s="191"/>
      <c r="BB550" s="191"/>
      <c r="BC550" s="191"/>
      <c r="BD550" s="191"/>
      <c r="BE550" s="191"/>
      <c r="BF550" s="191"/>
      <c r="BG550" s="191"/>
      <c r="BH550" s="191"/>
      <c r="BI550" s="191"/>
      <c r="BJ550" s="191"/>
      <c r="BK550" s="191"/>
      <c r="BL550" s="191"/>
      <c r="BM550" s="191"/>
      <c r="BN550" s="191"/>
      <c r="BO550" s="191"/>
      <c r="BP550" t="s">
        <v>4658</v>
      </c>
      <c r="BQ550" s="191"/>
      <c r="BR550" s="191"/>
      <c r="BS550" s="191"/>
      <c r="BT550" s="191"/>
      <c r="BU550" s="191"/>
      <c r="BV550" s="191"/>
      <c r="BW550" s="191"/>
      <c r="BX550" s="191"/>
      <c r="BY550" s="191"/>
      <c r="BZ550" s="191"/>
      <c r="CA550" s="191"/>
      <c r="CB550" s="191"/>
      <c r="CC550" s="191"/>
      <c r="CD550" s="191"/>
      <c r="CE550" s="191"/>
      <c r="CF550" s="191"/>
      <c r="CG550" s="191"/>
      <c r="CH550" s="191"/>
      <c r="CI550" s="191"/>
      <c r="CJ550" s="191"/>
      <c r="CK550" s="191"/>
      <c r="CL550" s="191"/>
      <c r="CM550" s="191"/>
      <c r="CN550" s="191"/>
      <c r="CO550" s="191"/>
      <c r="CP550" s="191"/>
      <c r="CQ550" s="191"/>
      <c r="CR550" s="191"/>
      <c r="CS550" s="191"/>
      <c r="CT550" s="191"/>
      <c r="CU550" s="191"/>
      <c r="CV550" s="191"/>
      <c r="CW550" s="191"/>
      <c r="CX550" s="191"/>
      <c r="CY550" s="183" t="s">
        <v>2281</v>
      </c>
      <c r="CZ550" s="191"/>
      <c r="DA550" s="191"/>
      <c r="DB550" s="191"/>
      <c r="DC550" s="191"/>
      <c r="DD550" s="191"/>
      <c r="DE550" s="191"/>
      <c r="DF550" s="191"/>
      <c r="DG550" s="191"/>
      <c r="DH550" s="191"/>
      <c r="DI550" s="191"/>
      <c r="DJ550" s="191"/>
      <c r="DK550" s="191"/>
      <c r="DL550" s="180"/>
    </row>
    <row r="551" spans="44:116" ht="15" hidden="1" customHeight="1">
      <c r="AR551" s="177" t="str">
        <f t="shared" si="18"/>
        <v/>
      </c>
      <c r="AS551" s="177" t="str">
        <f t="shared" si="19"/>
        <v/>
      </c>
      <c r="AT551" s="6"/>
      <c r="AU551" s="6"/>
      <c r="AV551" s="177">
        <v>548</v>
      </c>
      <c r="AW551" s="191"/>
      <c r="AX551" s="191"/>
      <c r="AY551" s="191"/>
      <c r="AZ551" s="191"/>
      <c r="BA551" s="191"/>
      <c r="BB551" s="191"/>
      <c r="BC551" s="191"/>
      <c r="BD551" s="191"/>
      <c r="BE551" s="191"/>
      <c r="BF551" s="191"/>
      <c r="BG551" s="191"/>
      <c r="BH551" s="191"/>
      <c r="BI551" s="191"/>
      <c r="BJ551" s="191"/>
      <c r="BK551" s="191"/>
      <c r="BL551" s="191"/>
      <c r="BM551" s="191"/>
      <c r="BN551" s="191"/>
      <c r="BO551" s="191"/>
      <c r="BP551" t="s">
        <v>4659</v>
      </c>
      <c r="BQ551" s="191"/>
      <c r="BR551" s="191"/>
      <c r="BS551" s="191"/>
      <c r="BT551" s="191"/>
      <c r="BU551" s="191"/>
      <c r="BV551" s="191"/>
      <c r="BW551" s="191"/>
      <c r="BX551" s="191"/>
      <c r="BY551" s="191"/>
      <c r="BZ551" s="191"/>
      <c r="CA551" s="191"/>
      <c r="CB551" s="191"/>
      <c r="CC551" s="191"/>
      <c r="CD551" s="191"/>
      <c r="CE551" s="191"/>
      <c r="CF551" s="191"/>
      <c r="CG551" s="191"/>
      <c r="CH551" s="191"/>
      <c r="CI551" s="191"/>
      <c r="CJ551" s="191"/>
      <c r="CK551" s="191"/>
      <c r="CL551" s="191"/>
      <c r="CM551" s="191"/>
      <c r="CN551" s="191"/>
      <c r="CO551" s="191"/>
      <c r="CP551" s="191"/>
      <c r="CQ551" s="191"/>
      <c r="CR551" s="191"/>
      <c r="CS551" s="191"/>
      <c r="CT551" s="191"/>
      <c r="CU551" s="191"/>
      <c r="CV551" s="191"/>
      <c r="CW551" s="191"/>
      <c r="CX551" s="191"/>
      <c r="CY551" s="183" t="s">
        <v>2282</v>
      </c>
      <c r="CZ551" s="191"/>
      <c r="DA551" s="191"/>
      <c r="DB551" s="191"/>
      <c r="DC551" s="191"/>
      <c r="DD551" s="191"/>
      <c r="DE551" s="191"/>
      <c r="DF551" s="191"/>
      <c r="DG551" s="191"/>
      <c r="DH551" s="191"/>
      <c r="DI551" s="191"/>
      <c r="DJ551" s="191"/>
      <c r="DK551" s="191"/>
      <c r="DL551" s="180"/>
    </row>
    <row r="552" spans="44:116" ht="15" hidden="1" customHeight="1">
      <c r="AR552" s="177" t="str">
        <f t="shared" si="18"/>
        <v/>
      </c>
      <c r="AS552" s="177" t="str">
        <f t="shared" si="19"/>
        <v/>
      </c>
      <c r="AT552" s="6"/>
      <c r="AU552" s="6"/>
      <c r="AV552" s="177">
        <v>549</v>
      </c>
      <c r="AW552" s="191"/>
      <c r="AX552" s="191"/>
      <c r="AY552" s="191"/>
      <c r="AZ552" s="191"/>
      <c r="BA552" s="191"/>
      <c r="BB552" s="191"/>
      <c r="BC552" s="191"/>
      <c r="BD552" s="191"/>
      <c r="BE552" s="191"/>
      <c r="BF552" s="191"/>
      <c r="BG552" s="191"/>
      <c r="BH552" s="191"/>
      <c r="BI552" s="191"/>
      <c r="BJ552" s="191"/>
      <c r="BK552" s="191"/>
      <c r="BL552" s="191"/>
      <c r="BM552" s="191"/>
      <c r="BN552" s="191"/>
      <c r="BO552" s="191"/>
      <c r="BP552" t="s">
        <v>4660</v>
      </c>
      <c r="BQ552" s="191"/>
      <c r="BR552" s="191"/>
      <c r="BS552" s="191"/>
      <c r="BT552" s="191"/>
      <c r="BU552" s="191"/>
      <c r="BV552" s="191"/>
      <c r="BW552" s="191"/>
      <c r="BX552" s="191"/>
      <c r="BY552" s="191"/>
      <c r="BZ552" s="191"/>
      <c r="CA552" s="191"/>
      <c r="CB552" s="191"/>
      <c r="CC552" s="191"/>
      <c r="CD552" s="191"/>
      <c r="CE552" s="191"/>
      <c r="CF552" s="191"/>
      <c r="CG552" s="191"/>
      <c r="CH552" s="191"/>
      <c r="CI552" s="191"/>
      <c r="CJ552" s="191"/>
      <c r="CK552" s="191"/>
      <c r="CL552" s="191"/>
      <c r="CM552" s="191"/>
      <c r="CN552" s="191"/>
      <c r="CO552" s="191"/>
      <c r="CP552" s="191"/>
      <c r="CQ552" s="191"/>
      <c r="CR552" s="191"/>
      <c r="CS552" s="191"/>
      <c r="CT552" s="191"/>
      <c r="CU552" s="191"/>
      <c r="CV552" s="191"/>
      <c r="CW552" s="191"/>
      <c r="CX552" s="191"/>
      <c r="CY552" s="183" t="s">
        <v>2283</v>
      </c>
      <c r="CZ552" s="191"/>
      <c r="DA552" s="191"/>
      <c r="DB552" s="191"/>
      <c r="DC552" s="191"/>
      <c r="DD552" s="191"/>
      <c r="DE552" s="191"/>
      <c r="DF552" s="191"/>
      <c r="DG552" s="191"/>
      <c r="DH552" s="191"/>
      <c r="DI552" s="191"/>
      <c r="DJ552" s="191"/>
      <c r="DK552" s="191"/>
      <c r="DL552" s="180"/>
    </row>
    <row r="553" spans="44:116" ht="15" hidden="1" customHeight="1">
      <c r="AR553" s="177" t="str">
        <f t="shared" si="18"/>
        <v/>
      </c>
      <c r="AS553" s="177" t="str">
        <f t="shared" si="19"/>
        <v/>
      </c>
      <c r="AT553" s="6"/>
      <c r="AU553" s="6"/>
      <c r="AV553" s="177">
        <v>550</v>
      </c>
      <c r="AW553" s="191"/>
      <c r="AX553" s="191"/>
      <c r="AY553" s="191"/>
      <c r="AZ553" s="191"/>
      <c r="BA553" s="191"/>
      <c r="BB553" s="191"/>
      <c r="BC553" s="191"/>
      <c r="BD553" s="191"/>
      <c r="BE553" s="191"/>
      <c r="BF553" s="191"/>
      <c r="BG553" s="191"/>
      <c r="BH553" s="191"/>
      <c r="BI553" s="191"/>
      <c r="BJ553" s="191"/>
      <c r="BK553" s="191"/>
      <c r="BL553" s="191"/>
      <c r="BM553" s="191"/>
      <c r="BN553" s="191"/>
      <c r="BO553" s="191"/>
      <c r="BP553" t="s">
        <v>4661</v>
      </c>
      <c r="BQ553" s="191"/>
      <c r="BR553" s="191"/>
      <c r="BS553" s="191"/>
      <c r="BT553" s="191"/>
      <c r="BU553" s="191"/>
      <c r="BV553" s="191"/>
      <c r="BW553" s="191"/>
      <c r="BX553" s="191"/>
      <c r="BY553" s="191"/>
      <c r="BZ553" s="191"/>
      <c r="CA553" s="191"/>
      <c r="CB553" s="191"/>
      <c r="CC553" s="191"/>
      <c r="CD553" s="191"/>
      <c r="CE553" s="191"/>
      <c r="CF553" s="191"/>
      <c r="CG553" s="191"/>
      <c r="CH553" s="191"/>
      <c r="CI553" s="191"/>
      <c r="CJ553" s="191"/>
      <c r="CK553" s="191"/>
      <c r="CL553" s="191"/>
      <c r="CM553" s="191"/>
      <c r="CN553" s="191"/>
      <c r="CO553" s="191"/>
      <c r="CP553" s="191"/>
      <c r="CQ553" s="191"/>
      <c r="CR553" s="191"/>
      <c r="CS553" s="191"/>
      <c r="CT553" s="191"/>
      <c r="CU553" s="191"/>
      <c r="CV553" s="191"/>
      <c r="CW553" s="191"/>
      <c r="CX553" s="191"/>
      <c r="CY553" s="183" t="s">
        <v>2284</v>
      </c>
      <c r="CZ553" s="191"/>
      <c r="DA553" s="191"/>
      <c r="DB553" s="191"/>
      <c r="DC553" s="191"/>
      <c r="DD553" s="191"/>
      <c r="DE553" s="191"/>
      <c r="DF553" s="191"/>
      <c r="DG553" s="191"/>
      <c r="DH553" s="191"/>
      <c r="DI553" s="191"/>
      <c r="DJ553" s="191"/>
      <c r="DK553" s="191"/>
      <c r="DL553" s="180"/>
    </row>
    <row r="554" spans="44:116" ht="15" hidden="1" customHeight="1">
      <c r="AR554" s="177" t="str">
        <f t="shared" si="18"/>
        <v/>
      </c>
      <c r="AS554" s="177" t="str">
        <f t="shared" si="19"/>
        <v/>
      </c>
      <c r="AT554" s="6"/>
      <c r="AU554" s="6"/>
      <c r="AV554" s="177">
        <v>551</v>
      </c>
      <c r="AW554" s="191"/>
      <c r="AX554" s="191"/>
      <c r="AY554" s="191"/>
      <c r="AZ554" s="191"/>
      <c r="BA554" s="191"/>
      <c r="BB554" s="191"/>
      <c r="BC554" s="191"/>
      <c r="BD554" s="191"/>
      <c r="BE554" s="191"/>
      <c r="BF554" s="191"/>
      <c r="BG554" s="191"/>
      <c r="BH554" s="191"/>
      <c r="BI554" s="191"/>
      <c r="BJ554" s="191"/>
      <c r="BK554" s="191"/>
      <c r="BL554" s="191"/>
      <c r="BM554" s="191"/>
      <c r="BN554" s="191"/>
      <c r="BO554" s="191"/>
      <c r="BP554" t="s">
        <v>4662</v>
      </c>
      <c r="BQ554" s="191"/>
      <c r="BR554" s="191"/>
      <c r="BS554" s="191"/>
      <c r="BT554" s="191"/>
      <c r="BU554" s="191"/>
      <c r="BV554" s="191"/>
      <c r="BW554" s="191"/>
      <c r="BX554" s="191"/>
      <c r="BY554" s="191"/>
      <c r="BZ554" s="191"/>
      <c r="CA554" s="191"/>
      <c r="CB554" s="191"/>
      <c r="CC554" s="191"/>
      <c r="CD554" s="191"/>
      <c r="CE554" s="191"/>
      <c r="CF554" s="191"/>
      <c r="CG554" s="191"/>
      <c r="CH554" s="191"/>
      <c r="CI554" s="191"/>
      <c r="CJ554" s="191"/>
      <c r="CK554" s="191"/>
      <c r="CL554" s="191"/>
      <c r="CM554" s="191"/>
      <c r="CN554" s="191"/>
      <c r="CO554" s="191"/>
      <c r="CP554" s="191"/>
      <c r="CQ554" s="191"/>
      <c r="CR554" s="191"/>
      <c r="CS554" s="191"/>
      <c r="CT554" s="191"/>
      <c r="CU554" s="191"/>
      <c r="CV554" s="191"/>
      <c r="CW554" s="191"/>
      <c r="CX554" s="191"/>
      <c r="CY554" s="183" t="s">
        <v>2285</v>
      </c>
      <c r="CZ554" s="191"/>
      <c r="DA554" s="191"/>
      <c r="DB554" s="191"/>
      <c r="DC554" s="191"/>
      <c r="DD554" s="191"/>
      <c r="DE554" s="191"/>
      <c r="DF554" s="191"/>
      <c r="DG554" s="191"/>
      <c r="DH554" s="191"/>
      <c r="DI554" s="191"/>
      <c r="DJ554" s="191"/>
      <c r="DK554" s="191"/>
      <c r="DL554" s="180"/>
    </row>
    <row r="555" spans="44:116" ht="15" hidden="1" customHeight="1">
      <c r="AR555" s="177" t="str">
        <f t="shared" si="18"/>
        <v/>
      </c>
      <c r="AS555" s="177" t="str">
        <f t="shared" si="19"/>
        <v/>
      </c>
      <c r="AT555" s="6"/>
      <c r="AU555" s="6"/>
      <c r="AV555" s="177">
        <v>552</v>
      </c>
      <c r="AW555" s="191"/>
      <c r="AX555" s="191"/>
      <c r="AY555" s="191"/>
      <c r="AZ555" s="191"/>
      <c r="BA555" s="191"/>
      <c r="BB555" s="191"/>
      <c r="BC555" s="191"/>
      <c r="BD555" s="191"/>
      <c r="BE555" s="191"/>
      <c r="BF555" s="191"/>
      <c r="BG555" s="191"/>
      <c r="BH555" s="191"/>
      <c r="BI555" s="191"/>
      <c r="BJ555" s="191"/>
      <c r="BK555" s="191"/>
      <c r="BL555" s="191"/>
      <c r="BM555" s="191"/>
      <c r="BN555" s="191"/>
      <c r="BO555" s="191"/>
      <c r="BP555" t="s">
        <v>4663</v>
      </c>
      <c r="BQ555" s="191"/>
      <c r="BR555" s="191"/>
      <c r="BS555" s="191"/>
      <c r="BT555" s="191"/>
      <c r="BU555" s="191"/>
      <c r="BV555" s="191"/>
      <c r="BW555" s="191"/>
      <c r="BX555" s="191"/>
      <c r="BY555" s="191"/>
      <c r="BZ555" s="191"/>
      <c r="CA555" s="191"/>
      <c r="CB555" s="191"/>
      <c r="CC555" s="191"/>
      <c r="CD555" s="191"/>
      <c r="CE555" s="191"/>
      <c r="CF555" s="191"/>
      <c r="CG555" s="191"/>
      <c r="CH555" s="191"/>
      <c r="CI555" s="191"/>
      <c r="CJ555" s="191"/>
      <c r="CK555" s="191"/>
      <c r="CL555" s="191"/>
      <c r="CM555" s="191"/>
      <c r="CN555" s="191"/>
      <c r="CO555" s="191"/>
      <c r="CP555" s="191"/>
      <c r="CQ555" s="191"/>
      <c r="CR555" s="191"/>
      <c r="CS555" s="191"/>
      <c r="CT555" s="191"/>
      <c r="CU555" s="191"/>
      <c r="CV555" s="191"/>
      <c r="CW555" s="191"/>
      <c r="CX555" s="191"/>
      <c r="CY555" s="183" t="s">
        <v>2286</v>
      </c>
      <c r="CZ555" s="191"/>
      <c r="DA555" s="191"/>
      <c r="DB555" s="191"/>
      <c r="DC555" s="191"/>
      <c r="DD555" s="191"/>
      <c r="DE555" s="191"/>
      <c r="DF555" s="191"/>
      <c r="DG555" s="191"/>
      <c r="DH555" s="191"/>
      <c r="DI555" s="191"/>
      <c r="DJ555" s="191"/>
      <c r="DK555" s="191"/>
      <c r="DL555" s="180"/>
    </row>
    <row r="556" spans="44:116" ht="15" hidden="1" customHeight="1">
      <c r="AR556" s="177" t="str">
        <f t="shared" si="18"/>
        <v/>
      </c>
      <c r="AS556" s="177" t="str">
        <f t="shared" si="19"/>
        <v/>
      </c>
      <c r="AT556" s="6"/>
      <c r="AU556" s="6"/>
      <c r="AV556" s="177">
        <v>553</v>
      </c>
      <c r="AW556" s="191"/>
      <c r="AX556" s="191"/>
      <c r="AY556" s="191"/>
      <c r="AZ556" s="191"/>
      <c r="BA556" s="191"/>
      <c r="BB556" s="191"/>
      <c r="BC556" s="191"/>
      <c r="BD556" s="191"/>
      <c r="BE556" s="191"/>
      <c r="BF556" s="191"/>
      <c r="BG556" s="191"/>
      <c r="BH556" s="191"/>
      <c r="BI556" s="191"/>
      <c r="BJ556" s="191"/>
      <c r="BK556" s="191"/>
      <c r="BL556" s="191"/>
      <c r="BM556" s="191"/>
      <c r="BN556" s="191"/>
      <c r="BO556" s="191"/>
      <c r="BP556" t="s">
        <v>4664</v>
      </c>
      <c r="BQ556" s="191"/>
      <c r="BR556" s="191"/>
      <c r="BS556" s="191"/>
      <c r="BT556" s="191"/>
      <c r="BU556" s="191"/>
      <c r="BV556" s="191"/>
      <c r="BW556" s="191"/>
      <c r="BX556" s="191"/>
      <c r="BY556" s="191"/>
      <c r="BZ556" s="191"/>
      <c r="CA556" s="191"/>
      <c r="CB556" s="191"/>
      <c r="CC556" s="191"/>
      <c r="CD556" s="191"/>
      <c r="CE556" s="191"/>
      <c r="CF556" s="191"/>
      <c r="CG556" s="191"/>
      <c r="CH556" s="191"/>
      <c r="CI556" s="191"/>
      <c r="CJ556" s="191"/>
      <c r="CK556" s="191"/>
      <c r="CL556" s="191"/>
      <c r="CM556" s="191"/>
      <c r="CN556" s="191"/>
      <c r="CO556" s="191"/>
      <c r="CP556" s="191"/>
      <c r="CQ556" s="191"/>
      <c r="CR556" s="191"/>
      <c r="CS556" s="191"/>
      <c r="CT556" s="191"/>
      <c r="CU556" s="191"/>
      <c r="CV556" s="191"/>
      <c r="CW556" s="191"/>
      <c r="CX556" s="191"/>
      <c r="CY556" s="183" t="s">
        <v>2287</v>
      </c>
      <c r="CZ556" s="191"/>
      <c r="DA556" s="191"/>
      <c r="DB556" s="191"/>
      <c r="DC556" s="191"/>
      <c r="DD556" s="191"/>
      <c r="DE556" s="191"/>
      <c r="DF556" s="191"/>
      <c r="DG556" s="191"/>
      <c r="DH556" s="191"/>
      <c r="DI556" s="191"/>
      <c r="DJ556" s="191"/>
      <c r="DK556" s="191"/>
      <c r="DL556" s="180"/>
    </row>
    <row r="557" spans="44:116" ht="15" hidden="1" customHeight="1">
      <c r="AR557" s="177" t="str">
        <f t="shared" si="18"/>
        <v/>
      </c>
      <c r="AS557" s="177" t="str">
        <f t="shared" si="19"/>
        <v/>
      </c>
      <c r="AT557" s="6"/>
      <c r="AU557" s="6"/>
      <c r="AV557" s="177">
        <v>554</v>
      </c>
      <c r="AW557" s="188"/>
      <c r="AX557" s="188"/>
      <c r="AY557" s="188"/>
      <c r="AZ557" s="188"/>
      <c r="BA557" s="188"/>
      <c r="BB557" s="188"/>
      <c r="BC557" s="188"/>
      <c r="BD557" s="188"/>
      <c r="BE557" s="188"/>
      <c r="BF557" s="188"/>
      <c r="BG557" s="188"/>
      <c r="BH557" s="188"/>
      <c r="BI557" s="188"/>
      <c r="BJ557" s="188"/>
      <c r="BK557" s="188"/>
      <c r="BL557" s="188"/>
      <c r="BM557" s="188"/>
      <c r="BN557" s="188"/>
      <c r="BO557" s="188"/>
      <c r="BP557" t="s">
        <v>4665</v>
      </c>
      <c r="BQ557" s="188"/>
      <c r="BR557" s="188"/>
      <c r="BS557" s="188"/>
      <c r="BT557" s="188"/>
      <c r="BU557" s="188"/>
      <c r="BV557" s="188"/>
      <c r="BW557" s="188"/>
      <c r="BX557" s="188"/>
      <c r="BY557" s="188"/>
      <c r="BZ557" s="188"/>
      <c r="CA557" s="188"/>
      <c r="CB557" s="188"/>
      <c r="CC557" s="188"/>
      <c r="CD557" s="188"/>
      <c r="CE557" s="188"/>
      <c r="CF557" s="188"/>
      <c r="CG557" s="188"/>
      <c r="CH557" s="188"/>
      <c r="CI557" s="188"/>
      <c r="CJ557" s="188"/>
      <c r="CK557" s="188"/>
      <c r="CL557" s="188"/>
      <c r="CM557" s="188"/>
      <c r="CN557" s="188"/>
      <c r="CO557" s="188"/>
      <c r="CP557" s="188"/>
      <c r="CQ557" s="188"/>
      <c r="CR557" s="188"/>
      <c r="CS557" s="188"/>
      <c r="CT557" s="188"/>
      <c r="CU557" s="188"/>
      <c r="CV557" s="188"/>
      <c r="CW557" s="188"/>
      <c r="CX557" s="188"/>
      <c r="CY557" s="183" t="s">
        <v>2288</v>
      </c>
      <c r="CZ557" s="188"/>
      <c r="DA557" s="188"/>
      <c r="DB557" s="188"/>
      <c r="DC557" s="188"/>
      <c r="DD557" s="188"/>
      <c r="DE557" s="188"/>
      <c r="DF557" s="188"/>
      <c r="DG557" s="188"/>
      <c r="DH557" s="188"/>
      <c r="DI557" s="188"/>
      <c r="DJ557" s="188"/>
      <c r="DK557" s="188"/>
      <c r="DL557" s="180"/>
    </row>
    <row r="558" spans="44:116" ht="15" hidden="1" customHeight="1">
      <c r="AR558" s="177" t="str">
        <f t="shared" si="18"/>
        <v/>
      </c>
      <c r="AS558" s="177" t="str">
        <f t="shared" si="19"/>
        <v/>
      </c>
      <c r="AT558" s="6"/>
      <c r="AU558" s="6"/>
      <c r="AV558" s="177">
        <v>555</v>
      </c>
      <c r="AW558" s="188"/>
      <c r="AX558" s="188"/>
      <c r="AY558" s="188"/>
      <c r="AZ558" s="188"/>
      <c r="BA558" s="188"/>
      <c r="BB558" s="188"/>
      <c r="BC558" s="188"/>
      <c r="BD558" s="188"/>
      <c r="BE558" s="188"/>
      <c r="BF558" s="188"/>
      <c r="BG558" s="188"/>
      <c r="BH558" s="188"/>
      <c r="BI558" s="188"/>
      <c r="BJ558" s="188"/>
      <c r="BK558" s="188"/>
      <c r="BL558" s="188"/>
      <c r="BM558" s="188"/>
      <c r="BN558" s="188"/>
      <c r="BO558" s="188"/>
      <c r="BP558" t="s">
        <v>4666</v>
      </c>
      <c r="BQ558" s="188"/>
      <c r="BR558" s="188"/>
      <c r="BS558" s="188"/>
      <c r="BT558" s="188"/>
      <c r="BU558" s="188"/>
      <c r="BV558" s="188"/>
      <c r="BW558" s="188"/>
      <c r="BX558" s="188"/>
      <c r="BY558" s="188"/>
      <c r="BZ558" s="188"/>
      <c r="CA558" s="188"/>
      <c r="CB558" s="188"/>
      <c r="CC558" s="188"/>
      <c r="CD558" s="188"/>
      <c r="CE558" s="188"/>
      <c r="CF558" s="188"/>
      <c r="CG558" s="188"/>
      <c r="CH558" s="188"/>
      <c r="CI558" s="188"/>
      <c r="CJ558" s="188"/>
      <c r="CK558" s="188"/>
      <c r="CL558" s="188"/>
      <c r="CM558" s="188"/>
      <c r="CN558" s="188"/>
      <c r="CO558" s="188"/>
      <c r="CP558" s="188"/>
      <c r="CQ558" s="188"/>
      <c r="CR558" s="188"/>
      <c r="CS558" s="188"/>
      <c r="CT558" s="188"/>
      <c r="CU558" s="188"/>
      <c r="CV558" s="188"/>
      <c r="CW558" s="188"/>
      <c r="CX558" s="188"/>
      <c r="CY558" s="183" t="s">
        <v>2289</v>
      </c>
      <c r="CZ558" s="188"/>
      <c r="DA558" s="188"/>
      <c r="DB558" s="188"/>
      <c r="DC558" s="188"/>
      <c r="DD558" s="188"/>
      <c r="DE558" s="188"/>
      <c r="DF558" s="188"/>
      <c r="DG558" s="188"/>
      <c r="DH558" s="188"/>
      <c r="DI558" s="188"/>
      <c r="DJ558" s="188"/>
      <c r="DK558" s="188"/>
      <c r="DL558" s="180"/>
    </row>
    <row r="559" spans="44:116" ht="15" hidden="1" customHeight="1">
      <c r="AR559" s="177" t="str">
        <f t="shared" si="18"/>
        <v/>
      </c>
      <c r="AS559" s="177" t="str">
        <f t="shared" si="19"/>
        <v/>
      </c>
      <c r="AT559" s="6"/>
      <c r="AU559" s="6"/>
      <c r="AV559" s="177">
        <v>556</v>
      </c>
      <c r="AW559" s="188"/>
      <c r="AX559" s="188"/>
      <c r="AY559" s="188"/>
      <c r="AZ559" s="188"/>
      <c r="BA559" s="188"/>
      <c r="BB559" s="188"/>
      <c r="BC559" s="188"/>
      <c r="BD559" s="188"/>
      <c r="BE559" s="188"/>
      <c r="BF559" s="188"/>
      <c r="BG559" s="188"/>
      <c r="BH559" s="188"/>
      <c r="BI559" s="188"/>
      <c r="BJ559" s="188"/>
      <c r="BK559" s="188"/>
      <c r="BL559" s="188"/>
      <c r="BM559" s="188"/>
      <c r="BN559" s="188"/>
      <c r="BO559" s="188"/>
      <c r="BP559" t="s">
        <v>4667</v>
      </c>
      <c r="BQ559" s="188"/>
      <c r="BR559" s="188"/>
      <c r="BS559" s="188"/>
      <c r="BT559" s="188"/>
      <c r="BU559" s="188"/>
      <c r="BV559" s="188"/>
      <c r="BW559" s="188"/>
      <c r="BX559" s="188"/>
      <c r="BY559" s="188"/>
      <c r="BZ559" s="188"/>
      <c r="CA559" s="188"/>
      <c r="CB559" s="188"/>
      <c r="CC559" s="188"/>
      <c r="CD559" s="188"/>
      <c r="CE559" s="188"/>
      <c r="CF559" s="188"/>
      <c r="CG559" s="188"/>
      <c r="CH559" s="188"/>
      <c r="CI559" s="188"/>
      <c r="CJ559" s="188"/>
      <c r="CK559" s="188"/>
      <c r="CL559" s="188"/>
      <c r="CM559" s="188"/>
      <c r="CN559" s="188"/>
      <c r="CO559" s="188"/>
      <c r="CP559" s="188"/>
      <c r="CQ559" s="188"/>
      <c r="CR559" s="188"/>
      <c r="CS559" s="188"/>
      <c r="CT559" s="188"/>
      <c r="CU559" s="188"/>
      <c r="CV559" s="188"/>
      <c r="CW559" s="188"/>
      <c r="CX559" s="188"/>
      <c r="CY559" s="183" t="s">
        <v>2290</v>
      </c>
      <c r="CZ559" s="188"/>
      <c r="DA559" s="188"/>
      <c r="DB559" s="188"/>
      <c r="DC559" s="188"/>
      <c r="DD559" s="188"/>
      <c r="DE559" s="188"/>
      <c r="DF559" s="188"/>
      <c r="DG559" s="188"/>
      <c r="DH559" s="188"/>
      <c r="DI559" s="188"/>
      <c r="DJ559" s="188"/>
      <c r="DK559" s="188"/>
      <c r="DL559" s="180"/>
    </row>
    <row r="560" spans="44:116" ht="15" hidden="1" customHeight="1">
      <c r="AR560" s="177" t="str">
        <f t="shared" si="18"/>
        <v/>
      </c>
      <c r="AS560" s="177" t="str">
        <f t="shared" si="19"/>
        <v/>
      </c>
      <c r="AT560" s="6"/>
      <c r="AU560" s="6"/>
      <c r="AV560" s="177">
        <v>557</v>
      </c>
      <c r="AW560" s="188"/>
      <c r="AX560" s="188"/>
      <c r="AY560" s="188"/>
      <c r="AZ560" s="188"/>
      <c r="BA560" s="188"/>
      <c r="BB560" s="188"/>
      <c r="BC560" s="188"/>
      <c r="BD560" s="188"/>
      <c r="BE560" s="188"/>
      <c r="BF560" s="188"/>
      <c r="BG560" s="188"/>
      <c r="BH560" s="188"/>
      <c r="BI560" s="188"/>
      <c r="BJ560" s="188"/>
      <c r="BK560" s="188"/>
      <c r="BL560" s="188"/>
      <c r="BM560" s="188"/>
      <c r="BN560" s="188"/>
      <c r="BO560" s="188"/>
      <c r="BP560" t="s">
        <v>4668</v>
      </c>
      <c r="BQ560" s="188"/>
      <c r="BR560" s="188"/>
      <c r="BS560" s="188"/>
      <c r="BT560" s="188"/>
      <c r="BU560" s="188"/>
      <c r="BV560" s="188"/>
      <c r="BW560" s="188"/>
      <c r="BX560" s="188"/>
      <c r="BY560" s="188"/>
      <c r="BZ560" s="188"/>
      <c r="CA560" s="188"/>
      <c r="CB560" s="188"/>
      <c r="CC560" s="188"/>
      <c r="CD560" s="188"/>
      <c r="CE560" s="188"/>
      <c r="CF560" s="188"/>
      <c r="CG560" s="188"/>
      <c r="CH560" s="188"/>
      <c r="CI560" s="188"/>
      <c r="CJ560" s="188"/>
      <c r="CK560" s="188"/>
      <c r="CL560" s="188"/>
      <c r="CM560" s="188"/>
      <c r="CN560" s="188"/>
      <c r="CO560" s="188"/>
      <c r="CP560" s="188"/>
      <c r="CQ560" s="188"/>
      <c r="CR560" s="188"/>
      <c r="CS560" s="188"/>
      <c r="CT560" s="188"/>
      <c r="CU560" s="188"/>
      <c r="CV560" s="188"/>
      <c r="CW560" s="188"/>
      <c r="CX560" s="188"/>
      <c r="CY560" s="183" t="s">
        <v>2291</v>
      </c>
      <c r="CZ560" s="188"/>
      <c r="DA560" s="188"/>
      <c r="DB560" s="188"/>
      <c r="DC560" s="188"/>
      <c r="DD560" s="188"/>
      <c r="DE560" s="188"/>
      <c r="DF560" s="188"/>
      <c r="DG560" s="188"/>
      <c r="DH560" s="188"/>
      <c r="DI560" s="188"/>
      <c r="DJ560" s="188"/>
      <c r="DK560" s="188"/>
      <c r="DL560" s="180"/>
    </row>
    <row r="561" spans="44:116" ht="15" hidden="1" customHeight="1">
      <c r="AR561" s="177" t="str">
        <f t="shared" si="18"/>
        <v/>
      </c>
      <c r="AS561" s="177" t="str">
        <f t="shared" si="19"/>
        <v/>
      </c>
      <c r="AT561" s="6"/>
      <c r="AU561" s="6"/>
      <c r="AV561" s="177">
        <v>558</v>
      </c>
      <c r="AW561" s="188"/>
      <c r="AX561" s="188"/>
      <c r="AY561" s="188"/>
      <c r="AZ561" s="188"/>
      <c r="BA561" s="188"/>
      <c r="BB561" s="188"/>
      <c r="BC561" s="188"/>
      <c r="BD561" s="188"/>
      <c r="BE561" s="188"/>
      <c r="BF561" s="188"/>
      <c r="BG561" s="188"/>
      <c r="BH561" s="188"/>
      <c r="BI561" s="188"/>
      <c r="BJ561" s="188"/>
      <c r="BK561" s="188"/>
      <c r="BL561" s="188"/>
      <c r="BM561" s="188"/>
      <c r="BN561" s="188"/>
      <c r="BO561" s="188"/>
      <c r="BP561" t="s">
        <v>4669</v>
      </c>
      <c r="BQ561" s="188"/>
      <c r="BR561" s="188"/>
      <c r="BS561" s="188"/>
      <c r="BT561" s="188"/>
      <c r="BU561" s="188"/>
      <c r="BV561" s="188"/>
      <c r="BW561" s="188"/>
      <c r="BX561" s="188"/>
      <c r="BY561" s="188"/>
      <c r="BZ561" s="188"/>
      <c r="CA561" s="188"/>
      <c r="CB561" s="188"/>
      <c r="CC561" s="188"/>
      <c r="CD561" s="188"/>
      <c r="CE561" s="188"/>
      <c r="CF561" s="188"/>
      <c r="CG561" s="188"/>
      <c r="CH561" s="188"/>
      <c r="CI561" s="188"/>
      <c r="CJ561" s="188"/>
      <c r="CK561" s="188"/>
      <c r="CL561" s="188"/>
      <c r="CM561" s="188"/>
      <c r="CN561" s="188"/>
      <c r="CO561" s="188"/>
      <c r="CP561" s="188"/>
      <c r="CQ561" s="188"/>
      <c r="CR561" s="188"/>
      <c r="CS561" s="188"/>
      <c r="CT561" s="188"/>
      <c r="CU561" s="188"/>
      <c r="CV561" s="188"/>
      <c r="CW561" s="188"/>
      <c r="CX561" s="188"/>
      <c r="CY561" s="183" t="s">
        <v>2292</v>
      </c>
      <c r="CZ561" s="188"/>
      <c r="DA561" s="188"/>
      <c r="DB561" s="188"/>
      <c r="DC561" s="188"/>
      <c r="DD561" s="188"/>
      <c r="DE561" s="188"/>
      <c r="DF561" s="188"/>
      <c r="DG561" s="188"/>
      <c r="DH561" s="188"/>
      <c r="DI561" s="188"/>
      <c r="DJ561" s="188"/>
      <c r="DK561" s="188"/>
      <c r="DL561" s="180"/>
    </row>
    <row r="562" spans="44:116" ht="15" hidden="1" customHeight="1">
      <c r="AR562" s="177" t="str">
        <f t="shared" si="18"/>
        <v/>
      </c>
      <c r="AS562" s="177" t="str">
        <f t="shared" si="19"/>
        <v/>
      </c>
      <c r="AT562" s="6"/>
      <c r="AU562" s="6"/>
      <c r="AV562" s="177">
        <v>559</v>
      </c>
      <c r="AW562" s="188"/>
      <c r="AX562" s="188"/>
      <c r="AY562" s="188"/>
      <c r="AZ562" s="188"/>
      <c r="BA562" s="188"/>
      <c r="BB562" s="188"/>
      <c r="BC562" s="188"/>
      <c r="BD562" s="188"/>
      <c r="BE562" s="188"/>
      <c r="BF562" s="188"/>
      <c r="BG562" s="188"/>
      <c r="BH562" s="188"/>
      <c r="BI562" s="188"/>
      <c r="BJ562" s="188"/>
      <c r="BK562" s="188"/>
      <c r="BL562" s="188"/>
      <c r="BM562" s="188"/>
      <c r="BN562" s="188"/>
      <c r="BO562" s="188"/>
      <c r="BP562" t="s">
        <v>4670</v>
      </c>
      <c r="BQ562" s="188"/>
      <c r="BR562" s="188"/>
      <c r="BS562" s="188"/>
      <c r="BT562" s="188"/>
      <c r="BU562" s="188"/>
      <c r="BV562" s="188"/>
      <c r="BW562" s="188"/>
      <c r="BX562" s="188"/>
      <c r="BY562" s="188"/>
      <c r="BZ562" s="188"/>
      <c r="CA562" s="188"/>
      <c r="CB562" s="188"/>
      <c r="CC562" s="188"/>
      <c r="CD562" s="188"/>
      <c r="CE562" s="188"/>
      <c r="CF562" s="188"/>
      <c r="CG562" s="188"/>
      <c r="CH562" s="188"/>
      <c r="CI562" s="188"/>
      <c r="CJ562" s="188"/>
      <c r="CK562" s="188"/>
      <c r="CL562" s="188"/>
      <c r="CM562" s="188"/>
      <c r="CN562" s="188"/>
      <c r="CO562" s="188"/>
      <c r="CP562" s="188"/>
      <c r="CQ562" s="188"/>
      <c r="CR562" s="188"/>
      <c r="CS562" s="188"/>
      <c r="CT562" s="188"/>
      <c r="CU562" s="188"/>
      <c r="CV562" s="188"/>
      <c r="CW562" s="188"/>
      <c r="CX562" s="188"/>
      <c r="CY562" s="183" t="s">
        <v>2293</v>
      </c>
      <c r="CZ562" s="188"/>
      <c r="DA562" s="188"/>
      <c r="DB562" s="188"/>
      <c r="DC562" s="188"/>
      <c r="DD562" s="188"/>
      <c r="DE562" s="188"/>
      <c r="DF562" s="188"/>
      <c r="DG562" s="188"/>
      <c r="DH562" s="188"/>
      <c r="DI562" s="188"/>
      <c r="DJ562" s="188"/>
      <c r="DK562" s="188"/>
      <c r="DL562" s="180"/>
    </row>
    <row r="563" spans="44:116" ht="15" hidden="1" customHeight="1">
      <c r="AR563" s="177" t="str">
        <f t="shared" si="18"/>
        <v/>
      </c>
      <c r="AS563" s="177" t="str">
        <f t="shared" si="19"/>
        <v/>
      </c>
      <c r="AT563" s="6"/>
      <c r="AU563" s="6"/>
      <c r="AV563" s="177">
        <v>560</v>
      </c>
      <c r="AW563" s="188"/>
      <c r="AX563" s="188"/>
      <c r="AY563" s="188"/>
      <c r="AZ563" s="188"/>
      <c r="BA563" s="188"/>
      <c r="BB563" s="188"/>
      <c r="BC563" s="188"/>
      <c r="BD563" s="188"/>
      <c r="BE563" s="188"/>
      <c r="BF563" s="188"/>
      <c r="BG563" s="188"/>
      <c r="BH563" s="188"/>
      <c r="BI563" s="188"/>
      <c r="BJ563" s="188"/>
      <c r="BK563" s="188"/>
      <c r="BL563" s="188"/>
      <c r="BM563" s="188"/>
      <c r="BN563" s="188"/>
      <c r="BO563" s="188"/>
      <c r="BP563" t="s">
        <v>4671</v>
      </c>
      <c r="BQ563" s="188"/>
      <c r="BR563" s="188"/>
      <c r="BS563" s="188"/>
      <c r="BT563" s="188"/>
      <c r="BU563" s="188"/>
      <c r="BV563" s="188"/>
      <c r="BW563" s="188"/>
      <c r="BX563" s="188"/>
      <c r="BY563" s="188"/>
      <c r="BZ563" s="188"/>
      <c r="CA563" s="188"/>
      <c r="CB563" s="188"/>
      <c r="CC563" s="188"/>
      <c r="CD563" s="188"/>
      <c r="CE563" s="188"/>
      <c r="CF563" s="188"/>
      <c r="CG563" s="188"/>
      <c r="CH563" s="188"/>
      <c r="CI563" s="188"/>
      <c r="CJ563" s="188"/>
      <c r="CK563" s="188"/>
      <c r="CL563" s="188"/>
      <c r="CM563" s="188"/>
      <c r="CN563" s="188"/>
      <c r="CO563" s="188"/>
      <c r="CP563" s="188"/>
      <c r="CQ563" s="188"/>
      <c r="CR563" s="188"/>
      <c r="CS563" s="188"/>
      <c r="CT563" s="188"/>
      <c r="CU563" s="188"/>
      <c r="CV563" s="188"/>
      <c r="CW563" s="188"/>
      <c r="CX563" s="188"/>
      <c r="CY563" s="183" t="s">
        <v>2294</v>
      </c>
      <c r="CZ563" s="188"/>
      <c r="DA563" s="188"/>
      <c r="DB563" s="188"/>
      <c r="DC563" s="188"/>
      <c r="DD563" s="188"/>
      <c r="DE563" s="188"/>
      <c r="DF563" s="188"/>
      <c r="DG563" s="188"/>
      <c r="DH563" s="188"/>
      <c r="DI563" s="188"/>
      <c r="DJ563" s="188"/>
      <c r="DK563" s="188"/>
      <c r="DL563" s="180"/>
    </row>
    <row r="564" spans="44:116" ht="15" hidden="1" customHeight="1">
      <c r="AR564" s="177" t="str">
        <f t="shared" si="18"/>
        <v/>
      </c>
      <c r="AS564" s="177" t="str">
        <f t="shared" si="19"/>
        <v/>
      </c>
      <c r="AT564" s="6"/>
      <c r="AU564" s="6"/>
      <c r="AV564" s="177">
        <v>561</v>
      </c>
      <c r="AW564" s="188"/>
      <c r="AX564" s="188"/>
      <c r="AY564" s="188"/>
      <c r="AZ564" s="188"/>
      <c r="BA564" s="188"/>
      <c r="BB564" s="188"/>
      <c r="BC564" s="188"/>
      <c r="BD564" s="188"/>
      <c r="BE564" s="188"/>
      <c r="BF564" s="188"/>
      <c r="BG564" s="188"/>
      <c r="BH564" s="188"/>
      <c r="BI564" s="188"/>
      <c r="BJ564" s="188"/>
      <c r="BK564" s="188"/>
      <c r="BL564" s="188"/>
      <c r="BM564" s="188"/>
      <c r="BN564" s="188"/>
      <c r="BO564" s="188"/>
      <c r="BP564" t="s">
        <v>4672</v>
      </c>
      <c r="BQ564" s="188"/>
      <c r="BR564" s="188"/>
      <c r="BS564" s="188"/>
      <c r="BT564" s="188"/>
      <c r="BU564" s="188"/>
      <c r="BV564" s="188"/>
      <c r="BW564" s="188"/>
      <c r="BX564" s="188"/>
      <c r="BY564" s="188"/>
      <c r="BZ564" s="188"/>
      <c r="CA564" s="188"/>
      <c r="CB564" s="188"/>
      <c r="CC564" s="188"/>
      <c r="CD564" s="188"/>
      <c r="CE564" s="188"/>
      <c r="CF564" s="188"/>
      <c r="CG564" s="188"/>
      <c r="CH564" s="188"/>
      <c r="CI564" s="188"/>
      <c r="CJ564" s="188"/>
      <c r="CK564" s="188"/>
      <c r="CL564" s="188"/>
      <c r="CM564" s="188"/>
      <c r="CN564" s="188"/>
      <c r="CO564" s="188"/>
      <c r="CP564" s="188"/>
      <c r="CQ564" s="188"/>
      <c r="CR564" s="188"/>
      <c r="CS564" s="188"/>
      <c r="CT564" s="188"/>
      <c r="CU564" s="188"/>
      <c r="CV564" s="188"/>
      <c r="CW564" s="188"/>
      <c r="CX564" s="188"/>
      <c r="CY564" s="183" t="s">
        <v>2295</v>
      </c>
      <c r="CZ564" s="188"/>
      <c r="DA564" s="188"/>
      <c r="DB564" s="188"/>
      <c r="DC564" s="188"/>
      <c r="DD564" s="188"/>
      <c r="DE564" s="188"/>
      <c r="DF564" s="188"/>
      <c r="DG564" s="188"/>
      <c r="DH564" s="188"/>
      <c r="DI564" s="188"/>
      <c r="DJ564" s="188"/>
      <c r="DK564" s="188"/>
      <c r="DL564" s="180"/>
    </row>
    <row r="565" spans="44:116" ht="15" hidden="1" customHeight="1">
      <c r="AR565" s="177" t="str">
        <f t="shared" si="18"/>
        <v/>
      </c>
      <c r="AS565" s="177" t="str">
        <f t="shared" si="19"/>
        <v/>
      </c>
      <c r="AT565" s="6"/>
      <c r="AU565" s="6"/>
      <c r="AV565" s="177">
        <v>562</v>
      </c>
      <c r="AW565" s="188"/>
      <c r="AX565" s="188"/>
      <c r="AY565" s="188"/>
      <c r="AZ565" s="188"/>
      <c r="BA565" s="188"/>
      <c r="BB565" s="188"/>
      <c r="BC565" s="188"/>
      <c r="BD565" s="188"/>
      <c r="BE565" s="188"/>
      <c r="BF565" s="188"/>
      <c r="BG565" s="188"/>
      <c r="BH565" s="188"/>
      <c r="BI565" s="188"/>
      <c r="BJ565" s="188"/>
      <c r="BK565" s="188"/>
      <c r="BL565" s="188"/>
      <c r="BM565" s="188"/>
      <c r="BN565" s="188"/>
      <c r="BO565" s="188"/>
      <c r="BP565" t="s">
        <v>4673</v>
      </c>
      <c r="BQ565" s="188"/>
      <c r="BR565" s="188"/>
      <c r="BS565" s="188"/>
      <c r="BT565" s="188"/>
      <c r="BU565" s="188"/>
      <c r="BV565" s="188"/>
      <c r="BW565" s="188"/>
      <c r="BX565" s="188"/>
      <c r="BY565" s="188"/>
      <c r="BZ565" s="188"/>
      <c r="CA565" s="188"/>
      <c r="CB565" s="188"/>
      <c r="CC565" s="188"/>
      <c r="CD565" s="188"/>
      <c r="CE565" s="188"/>
      <c r="CF565" s="188"/>
      <c r="CG565" s="188"/>
      <c r="CH565" s="188"/>
      <c r="CI565" s="188"/>
      <c r="CJ565" s="188"/>
      <c r="CK565" s="188"/>
      <c r="CL565" s="188"/>
      <c r="CM565" s="188"/>
      <c r="CN565" s="188"/>
      <c r="CO565" s="188"/>
      <c r="CP565" s="188"/>
      <c r="CQ565" s="188"/>
      <c r="CR565" s="188"/>
      <c r="CS565" s="188"/>
      <c r="CT565" s="188"/>
      <c r="CU565" s="188"/>
      <c r="CV565" s="188"/>
      <c r="CW565" s="188"/>
      <c r="CX565" s="188"/>
      <c r="CY565" s="183" t="s">
        <v>2296</v>
      </c>
      <c r="CZ565" s="188"/>
      <c r="DA565" s="188"/>
      <c r="DB565" s="188"/>
      <c r="DC565" s="188"/>
      <c r="DD565" s="188"/>
      <c r="DE565" s="188"/>
      <c r="DF565" s="188"/>
      <c r="DG565" s="188"/>
      <c r="DH565" s="188"/>
      <c r="DI565" s="188"/>
      <c r="DJ565" s="188"/>
      <c r="DK565" s="188"/>
      <c r="DL565" s="180"/>
    </row>
    <row r="566" spans="44:116" ht="15" hidden="1" customHeight="1">
      <c r="AR566" s="177" t="str">
        <f t="shared" si="18"/>
        <v/>
      </c>
      <c r="AS566" s="177" t="str">
        <f t="shared" si="19"/>
        <v/>
      </c>
      <c r="AT566" s="6"/>
      <c r="AU566" s="6"/>
      <c r="AV566" s="177">
        <v>563</v>
      </c>
      <c r="AW566" s="188"/>
      <c r="AX566" s="188"/>
      <c r="AY566" s="188"/>
      <c r="AZ566" s="188"/>
      <c r="BA566" s="188"/>
      <c r="BB566" s="188"/>
      <c r="BC566" s="188"/>
      <c r="BD566" s="188"/>
      <c r="BE566" s="188"/>
      <c r="BF566" s="188"/>
      <c r="BG566" s="188"/>
      <c r="BH566" s="188"/>
      <c r="BI566" s="188"/>
      <c r="BJ566" s="188"/>
      <c r="BK566" s="188"/>
      <c r="BL566" s="188"/>
      <c r="BM566" s="188"/>
      <c r="BN566" s="188"/>
      <c r="BO566" s="188"/>
      <c r="BP566" t="s">
        <v>4674</v>
      </c>
      <c r="BQ566" s="188"/>
      <c r="BR566" s="188"/>
      <c r="BS566" s="188"/>
      <c r="BT566" s="188"/>
      <c r="BU566" s="188"/>
      <c r="BV566" s="188"/>
      <c r="BW566" s="188"/>
      <c r="BX566" s="188"/>
      <c r="BY566" s="188"/>
      <c r="BZ566" s="188"/>
      <c r="CA566" s="188"/>
      <c r="CB566" s="188"/>
      <c r="CC566" s="188"/>
      <c r="CD566" s="188"/>
      <c r="CE566" s="188"/>
      <c r="CF566" s="188"/>
      <c r="CG566" s="188"/>
      <c r="CH566" s="188"/>
      <c r="CI566" s="188"/>
      <c r="CJ566" s="188"/>
      <c r="CK566" s="188"/>
      <c r="CL566" s="188"/>
      <c r="CM566" s="188"/>
      <c r="CN566" s="188"/>
      <c r="CO566" s="188"/>
      <c r="CP566" s="188"/>
      <c r="CQ566" s="188"/>
      <c r="CR566" s="188"/>
      <c r="CS566" s="188"/>
      <c r="CT566" s="188"/>
      <c r="CU566" s="188"/>
      <c r="CV566" s="188"/>
      <c r="CW566" s="188"/>
      <c r="CX566" s="188"/>
      <c r="CY566" s="183" t="s">
        <v>2297</v>
      </c>
      <c r="CZ566" s="188"/>
      <c r="DA566" s="188"/>
      <c r="DB566" s="188"/>
      <c r="DC566" s="188"/>
      <c r="DD566" s="188"/>
      <c r="DE566" s="188"/>
      <c r="DF566" s="188"/>
      <c r="DG566" s="188"/>
      <c r="DH566" s="188"/>
      <c r="DI566" s="188"/>
      <c r="DJ566" s="188"/>
      <c r="DK566" s="188"/>
      <c r="DL566" s="180"/>
    </row>
    <row r="567" spans="44:116" ht="15" hidden="1" customHeight="1">
      <c r="AR567" s="177" t="str">
        <f t="shared" si="18"/>
        <v/>
      </c>
      <c r="AS567" s="177" t="str">
        <f t="shared" si="19"/>
        <v/>
      </c>
      <c r="AT567" s="6"/>
      <c r="AU567" s="6"/>
      <c r="AV567" s="177">
        <v>564</v>
      </c>
      <c r="AW567" s="188"/>
      <c r="AX567" s="188"/>
      <c r="AY567" s="188"/>
      <c r="AZ567" s="188"/>
      <c r="BA567" s="188"/>
      <c r="BB567" s="188"/>
      <c r="BC567" s="188"/>
      <c r="BD567" s="188"/>
      <c r="BE567" s="188"/>
      <c r="BF567" s="188"/>
      <c r="BG567" s="188"/>
      <c r="BH567" s="188"/>
      <c r="BI567" s="188"/>
      <c r="BJ567" s="188"/>
      <c r="BK567" s="188"/>
      <c r="BL567" s="188"/>
      <c r="BM567" s="188"/>
      <c r="BN567" s="188"/>
      <c r="BO567" s="188"/>
      <c r="BP567" t="s">
        <v>4675</v>
      </c>
      <c r="BQ567" s="188"/>
      <c r="BR567" s="188"/>
      <c r="BS567" s="188"/>
      <c r="BT567" s="188"/>
      <c r="BU567" s="188"/>
      <c r="BV567" s="188"/>
      <c r="BW567" s="188"/>
      <c r="BX567" s="188"/>
      <c r="BY567" s="188"/>
      <c r="BZ567" s="188"/>
      <c r="CA567" s="188"/>
      <c r="CB567" s="188"/>
      <c r="CC567" s="188"/>
      <c r="CD567" s="188"/>
      <c r="CE567" s="188"/>
      <c r="CF567" s="188"/>
      <c r="CG567" s="188"/>
      <c r="CH567" s="188"/>
      <c r="CI567" s="188"/>
      <c r="CJ567" s="188"/>
      <c r="CK567" s="188"/>
      <c r="CL567" s="188"/>
      <c r="CM567" s="188"/>
      <c r="CN567" s="188"/>
      <c r="CO567" s="188"/>
      <c r="CP567" s="188"/>
      <c r="CQ567" s="188"/>
      <c r="CR567" s="188"/>
      <c r="CS567" s="188"/>
      <c r="CT567" s="188"/>
      <c r="CU567" s="188"/>
      <c r="CV567" s="188"/>
      <c r="CW567" s="188"/>
      <c r="CX567" s="188"/>
      <c r="CY567" s="183" t="s">
        <v>2298</v>
      </c>
      <c r="CZ567" s="188"/>
      <c r="DA567" s="188"/>
      <c r="DB567" s="188"/>
      <c r="DC567" s="188"/>
      <c r="DD567" s="188"/>
      <c r="DE567" s="188"/>
      <c r="DF567" s="188"/>
      <c r="DG567" s="188"/>
      <c r="DH567" s="188"/>
      <c r="DI567" s="188"/>
      <c r="DJ567" s="188"/>
      <c r="DK567" s="188"/>
      <c r="DL567" s="180"/>
    </row>
    <row r="568" spans="44:116" ht="15" hidden="1" customHeight="1">
      <c r="AR568" s="177" t="str">
        <f t="shared" si="18"/>
        <v/>
      </c>
      <c r="AS568" s="177" t="str">
        <f t="shared" si="19"/>
        <v/>
      </c>
      <c r="AT568" s="6"/>
      <c r="AU568" s="6"/>
      <c r="AV568" s="177">
        <v>565</v>
      </c>
      <c r="AW568" s="188"/>
      <c r="AX568" s="188"/>
      <c r="AY568" s="188"/>
      <c r="AZ568" s="188"/>
      <c r="BA568" s="188"/>
      <c r="BB568" s="188"/>
      <c r="BC568" s="188"/>
      <c r="BD568" s="188"/>
      <c r="BE568" s="188"/>
      <c r="BF568" s="188"/>
      <c r="BG568" s="188"/>
      <c r="BH568" s="188"/>
      <c r="BI568" s="188"/>
      <c r="BJ568" s="188"/>
      <c r="BK568" s="188"/>
      <c r="BL568" s="188"/>
      <c r="BM568" s="188"/>
      <c r="BN568" s="188"/>
      <c r="BO568" s="188"/>
      <c r="BP568" t="s">
        <v>4676</v>
      </c>
      <c r="BQ568" s="188"/>
      <c r="BR568" s="188"/>
      <c r="BS568" s="188"/>
      <c r="BT568" s="188"/>
      <c r="BU568" s="188"/>
      <c r="BV568" s="188"/>
      <c r="BW568" s="188"/>
      <c r="BX568" s="188"/>
      <c r="BY568" s="188"/>
      <c r="BZ568" s="188"/>
      <c r="CA568" s="188"/>
      <c r="CB568" s="188"/>
      <c r="CC568" s="188"/>
      <c r="CD568" s="188"/>
      <c r="CE568" s="188"/>
      <c r="CF568" s="188"/>
      <c r="CG568" s="188"/>
      <c r="CH568" s="188"/>
      <c r="CI568" s="188"/>
      <c r="CJ568" s="188"/>
      <c r="CK568" s="188"/>
      <c r="CL568" s="188"/>
      <c r="CM568" s="188"/>
      <c r="CN568" s="188"/>
      <c r="CO568" s="188"/>
      <c r="CP568" s="188"/>
      <c r="CQ568" s="188"/>
      <c r="CR568" s="188"/>
      <c r="CS568" s="188"/>
      <c r="CT568" s="188"/>
      <c r="CU568" s="188"/>
      <c r="CV568" s="188"/>
      <c r="CW568" s="188"/>
      <c r="CX568" s="188"/>
      <c r="CY568" s="183" t="s">
        <v>2299</v>
      </c>
      <c r="CZ568" s="188"/>
      <c r="DA568" s="188"/>
      <c r="DB568" s="188"/>
      <c r="DC568" s="188"/>
      <c r="DD568" s="188"/>
      <c r="DE568" s="188"/>
      <c r="DF568" s="188"/>
      <c r="DG568" s="188"/>
      <c r="DH568" s="188"/>
      <c r="DI568" s="188"/>
      <c r="DJ568" s="188"/>
      <c r="DK568" s="188"/>
      <c r="DL568" s="180"/>
    </row>
    <row r="569" spans="44:116" ht="15" hidden="1" customHeight="1">
      <c r="AR569" s="177" t="str">
        <f t="shared" si="18"/>
        <v/>
      </c>
      <c r="AS569" s="177" t="str">
        <f t="shared" si="19"/>
        <v/>
      </c>
      <c r="AT569" s="6"/>
      <c r="AU569" s="6"/>
      <c r="AV569" s="177">
        <v>566</v>
      </c>
      <c r="AW569" s="188"/>
      <c r="AX569" s="188"/>
      <c r="AY569" s="188"/>
      <c r="AZ569" s="188"/>
      <c r="BA569" s="188"/>
      <c r="BB569" s="188"/>
      <c r="BC569" s="188"/>
      <c r="BD569" s="188"/>
      <c r="BE569" s="188"/>
      <c r="BF569" s="188"/>
      <c r="BG569" s="188"/>
      <c r="BH569" s="188"/>
      <c r="BI569" s="188"/>
      <c r="BJ569" s="188"/>
      <c r="BK569" s="188"/>
      <c r="BL569" s="188"/>
      <c r="BM569" s="188"/>
      <c r="BN569" s="188"/>
      <c r="BO569" s="188"/>
      <c r="BP569" t="s">
        <v>4677</v>
      </c>
      <c r="BQ569" s="188"/>
      <c r="BR569" s="188"/>
      <c r="BS569" s="188"/>
      <c r="BT569" s="188"/>
      <c r="BU569" s="188"/>
      <c r="BV569" s="188"/>
      <c r="BW569" s="188"/>
      <c r="BX569" s="188"/>
      <c r="BY569" s="188"/>
      <c r="BZ569" s="188"/>
      <c r="CA569" s="188"/>
      <c r="CB569" s="188"/>
      <c r="CC569" s="188"/>
      <c r="CD569" s="188"/>
      <c r="CE569" s="188"/>
      <c r="CF569" s="188"/>
      <c r="CG569" s="188"/>
      <c r="CH569" s="188"/>
      <c r="CI569" s="188"/>
      <c r="CJ569" s="188"/>
      <c r="CK569" s="188"/>
      <c r="CL569" s="188"/>
      <c r="CM569" s="188"/>
      <c r="CN569" s="188"/>
      <c r="CO569" s="188"/>
      <c r="CP569" s="188"/>
      <c r="CQ569" s="188"/>
      <c r="CR569" s="188"/>
      <c r="CS569" s="188"/>
      <c r="CT569" s="188"/>
      <c r="CU569" s="188"/>
      <c r="CV569" s="188"/>
      <c r="CW569" s="188"/>
      <c r="CX569" s="188"/>
      <c r="CY569" s="183" t="s">
        <v>2300</v>
      </c>
      <c r="CZ569" s="188"/>
      <c r="DA569" s="188"/>
      <c r="DB569" s="188"/>
      <c r="DC569" s="188"/>
      <c r="DD569" s="188"/>
      <c r="DE569" s="188"/>
      <c r="DF569" s="188"/>
      <c r="DG569" s="188"/>
      <c r="DH569" s="188"/>
      <c r="DI569" s="188"/>
      <c r="DJ569" s="188"/>
      <c r="DK569" s="188"/>
      <c r="DL569" s="180"/>
    </row>
    <row r="570" spans="44:116" ht="15" hidden="1" customHeight="1">
      <c r="AR570" s="177" t="str">
        <f t="shared" si="18"/>
        <v/>
      </c>
      <c r="AS570" s="177" t="str">
        <f t="shared" si="19"/>
        <v/>
      </c>
      <c r="AT570" s="6"/>
      <c r="AU570" s="6"/>
      <c r="AV570" s="177">
        <v>567</v>
      </c>
      <c r="AW570" s="188"/>
      <c r="AX570" s="188"/>
      <c r="AY570" s="188"/>
      <c r="AZ570" s="188"/>
      <c r="BA570" s="188"/>
      <c r="BB570" s="188"/>
      <c r="BC570" s="188"/>
      <c r="BD570" s="188"/>
      <c r="BE570" s="188"/>
      <c r="BF570" s="188"/>
      <c r="BG570" s="188"/>
      <c r="BH570" s="188"/>
      <c r="BI570" s="188"/>
      <c r="BJ570" s="188"/>
      <c r="BK570" s="188"/>
      <c r="BL570" s="188"/>
      <c r="BM570" s="188"/>
      <c r="BN570" s="188"/>
      <c r="BO570" s="188"/>
      <c r="BP570" t="s">
        <v>4678</v>
      </c>
      <c r="BQ570" s="188"/>
      <c r="BR570" s="188"/>
      <c r="BS570" s="188"/>
      <c r="BT570" s="188"/>
      <c r="BU570" s="188"/>
      <c r="BV570" s="188"/>
      <c r="BW570" s="188"/>
      <c r="BX570" s="188"/>
      <c r="BY570" s="188"/>
      <c r="BZ570" s="188"/>
      <c r="CA570" s="188"/>
      <c r="CB570" s="188"/>
      <c r="CC570" s="188"/>
      <c r="CD570" s="188"/>
      <c r="CE570" s="188"/>
      <c r="CF570" s="188"/>
      <c r="CG570" s="188"/>
      <c r="CH570" s="188"/>
      <c r="CI570" s="188"/>
      <c r="CJ570" s="188"/>
      <c r="CK570" s="188"/>
      <c r="CL570" s="188"/>
      <c r="CM570" s="188"/>
      <c r="CN570" s="188"/>
      <c r="CO570" s="188"/>
      <c r="CP570" s="188"/>
      <c r="CQ570" s="188"/>
      <c r="CR570" s="188"/>
      <c r="CS570" s="188"/>
      <c r="CT570" s="188"/>
      <c r="CU570" s="188"/>
      <c r="CV570" s="188"/>
      <c r="CW570" s="188"/>
      <c r="CX570" s="188"/>
      <c r="CY570" s="183" t="s">
        <v>2301</v>
      </c>
      <c r="CZ570" s="188"/>
      <c r="DA570" s="188"/>
      <c r="DB570" s="188"/>
      <c r="DC570" s="188"/>
      <c r="DD570" s="188"/>
      <c r="DE570" s="188"/>
      <c r="DF570" s="188"/>
      <c r="DG570" s="188"/>
      <c r="DH570" s="188"/>
      <c r="DI570" s="188"/>
      <c r="DJ570" s="188"/>
      <c r="DK570" s="188"/>
      <c r="DL570" s="180"/>
    </row>
    <row r="571" spans="44:116" ht="15" hidden="1" customHeight="1">
      <c r="AR571" s="177" t="str">
        <f t="shared" si="18"/>
        <v/>
      </c>
      <c r="AS571" s="177" t="str">
        <f t="shared" si="19"/>
        <v/>
      </c>
      <c r="AT571" s="6"/>
      <c r="AU571" s="6"/>
      <c r="AV571" s="177">
        <v>568</v>
      </c>
      <c r="AW571" s="188"/>
      <c r="AX571" s="188"/>
      <c r="AY571" s="188"/>
      <c r="AZ571" s="188"/>
      <c r="BA571" s="188"/>
      <c r="BB571" s="188"/>
      <c r="BC571" s="188"/>
      <c r="BD571" s="188"/>
      <c r="BE571" s="188"/>
      <c r="BF571" s="188"/>
      <c r="BG571" s="188"/>
      <c r="BH571" s="188"/>
      <c r="BI571" s="188"/>
      <c r="BJ571" s="188"/>
      <c r="BK571" s="188"/>
      <c r="BL571" s="188"/>
      <c r="BM571" s="188"/>
      <c r="BN571" s="188"/>
      <c r="BO571" s="188"/>
      <c r="BP571" t="s">
        <v>4679</v>
      </c>
      <c r="BQ571" s="188"/>
      <c r="BR571" s="188"/>
      <c r="BS571" s="188"/>
      <c r="BT571" s="188"/>
      <c r="BU571" s="188"/>
      <c r="BV571" s="188"/>
      <c r="BW571" s="188"/>
      <c r="BX571" s="188"/>
      <c r="BY571" s="188"/>
      <c r="BZ571" s="188"/>
      <c r="CA571" s="188"/>
      <c r="CB571" s="188"/>
      <c r="CC571" s="188"/>
      <c r="CD571" s="188"/>
      <c r="CE571" s="188"/>
      <c r="CF571" s="188"/>
      <c r="CG571" s="188"/>
      <c r="CH571" s="188"/>
      <c r="CI571" s="188"/>
      <c r="CJ571" s="188"/>
      <c r="CK571" s="188"/>
      <c r="CL571" s="188"/>
      <c r="CM571" s="188"/>
      <c r="CN571" s="188"/>
      <c r="CO571" s="188"/>
      <c r="CP571" s="188"/>
      <c r="CQ571" s="188"/>
      <c r="CR571" s="188"/>
      <c r="CS571" s="188"/>
      <c r="CT571" s="188"/>
      <c r="CU571" s="188"/>
      <c r="CV571" s="188"/>
      <c r="CW571" s="188"/>
      <c r="CX571" s="188"/>
      <c r="CY571" s="183" t="s">
        <v>2302</v>
      </c>
      <c r="CZ571" s="188"/>
      <c r="DA571" s="188"/>
      <c r="DB571" s="188"/>
      <c r="DC571" s="188"/>
      <c r="DD571" s="188"/>
      <c r="DE571" s="188"/>
      <c r="DF571" s="188"/>
      <c r="DG571" s="188"/>
      <c r="DH571" s="188"/>
      <c r="DI571" s="188"/>
      <c r="DJ571" s="188"/>
      <c r="DK571" s="188"/>
      <c r="DL571" s="180"/>
    </row>
    <row r="572" spans="44:116" ht="15" hidden="1" customHeight="1">
      <c r="AR572" s="177" t="str">
        <f t="shared" si="18"/>
        <v/>
      </c>
      <c r="AS572" s="177" t="str">
        <f t="shared" si="19"/>
        <v/>
      </c>
      <c r="AT572" s="6"/>
      <c r="AU572" s="6"/>
      <c r="AV572" s="177">
        <v>569</v>
      </c>
      <c r="AW572" s="188"/>
      <c r="AX572" s="188"/>
      <c r="AY572" s="188"/>
      <c r="AZ572" s="188"/>
      <c r="BA572" s="188"/>
      <c r="BB572" s="188"/>
      <c r="BC572" s="188"/>
      <c r="BD572" s="188"/>
      <c r="BE572" s="188"/>
      <c r="BF572" s="188"/>
      <c r="BG572" s="188"/>
      <c r="BH572" s="188"/>
      <c r="BI572" s="188"/>
      <c r="BJ572" s="188"/>
      <c r="BK572" s="188"/>
      <c r="BL572" s="188"/>
      <c r="BM572" s="188"/>
      <c r="BN572" s="188"/>
      <c r="BO572" s="188"/>
      <c r="BP572" t="s">
        <v>4680</v>
      </c>
      <c r="BQ572" s="188"/>
      <c r="BR572" s="188"/>
      <c r="BS572" s="188"/>
      <c r="BT572" s="188"/>
      <c r="BU572" s="188"/>
      <c r="BV572" s="188"/>
      <c r="BW572" s="188"/>
      <c r="BX572" s="188"/>
      <c r="BY572" s="188"/>
      <c r="BZ572" s="188"/>
      <c r="CA572" s="188"/>
      <c r="CB572" s="188"/>
      <c r="CC572" s="188"/>
      <c r="CD572" s="188"/>
      <c r="CE572" s="188"/>
      <c r="CF572" s="188"/>
      <c r="CG572" s="188"/>
      <c r="CH572" s="188"/>
      <c r="CI572" s="188"/>
      <c r="CJ572" s="188"/>
      <c r="CK572" s="188"/>
      <c r="CL572" s="188"/>
      <c r="CM572" s="188"/>
      <c r="CN572" s="188"/>
      <c r="CO572" s="188"/>
      <c r="CP572" s="188"/>
      <c r="CQ572" s="188"/>
      <c r="CR572" s="188"/>
      <c r="CS572" s="188"/>
      <c r="CT572" s="188"/>
      <c r="CU572" s="188"/>
      <c r="CV572" s="188"/>
      <c r="CW572" s="188"/>
      <c r="CX572" s="188"/>
      <c r="CY572" s="183" t="s">
        <v>2303</v>
      </c>
      <c r="CZ572" s="188"/>
      <c r="DA572" s="188"/>
      <c r="DB572" s="188"/>
      <c r="DC572" s="188"/>
      <c r="DD572" s="188"/>
      <c r="DE572" s="188"/>
      <c r="DF572" s="188"/>
      <c r="DG572" s="188"/>
      <c r="DH572" s="188"/>
      <c r="DI572" s="188"/>
      <c r="DJ572" s="188"/>
      <c r="DK572" s="188"/>
      <c r="DL572" s="180"/>
    </row>
    <row r="573" spans="44:116" ht="15" hidden="1" customHeight="1">
      <c r="AR573" s="177" t="str">
        <f t="shared" si="18"/>
        <v/>
      </c>
      <c r="AS573" s="177" t="str">
        <f t="shared" si="19"/>
        <v/>
      </c>
      <c r="AT573" s="6"/>
      <c r="AU573" s="6"/>
      <c r="AV573" s="177">
        <v>570</v>
      </c>
      <c r="AW573" s="188"/>
      <c r="AX573" s="188"/>
      <c r="AY573" s="188"/>
      <c r="AZ573" s="188"/>
      <c r="BA573" s="188"/>
      <c r="BB573" s="188"/>
      <c r="BC573" s="188"/>
      <c r="BD573" s="188"/>
      <c r="BE573" s="188"/>
      <c r="BF573" s="188"/>
      <c r="BG573" s="188"/>
      <c r="BH573" s="188"/>
      <c r="BI573" s="188"/>
      <c r="BJ573" s="188"/>
      <c r="BK573" s="188"/>
      <c r="BL573" s="188"/>
      <c r="BM573" s="188"/>
      <c r="BN573" s="188"/>
      <c r="BO573" s="188"/>
      <c r="BP573" t="s">
        <v>4681</v>
      </c>
      <c r="BQ573" s="188"/>
      <c r="BR573" s="188"/>
      <c r="BS573" s="188"/>
      <c r="BT573" s="188"/>
      <c r="BU573" s="188"/>
      <c r="BV573" s="188"/>
      <c r="BW573" s="188"/>
      <c r="BX573" s="188"/>
      <c r="BY573" s="188"/>
      <c r="BZ573" s="188"/>
      <c r="CA573" s="188"/>
      <c r="CB573" s="188"/>
      <c r="CC573" s="188"/>
      <c r="CD573" s="188"/>
      <c r="CE573" s="188"/>
      <c r="CF573" s="188"/>
      <c r="CG573" s="188"/>
      <c r="CH573" s="188"/>
      <c r="CI573" s="188"/>
      <c r="CJ573" s="188"/>
      <c r="CK573" s="188"/>
      <c r="CL573" s="188"/>
      <c r="CM573" s="188"/>
      <c r="CN573" s="188"/>
      <c r="CO573" s="188"/>
      <c r="CP573" s="188"/>
      <c r="CQ573" s="188"/>
      <c r="CR573" s="188"/>
      <c r="CS573" s="188"/>
      <c r="CT573" s="188"/>
      <c r="CU573" s="188"/>
      <c r="CV573" s="188"/>
      <c r="CW573" s="188"/>
      <c r="CX573" s="188"/>
      <c r="CY573" s="183" t="s">
        <v>2304</v>
      </c>
      <c r="CZ573" s="188"/>
      <c r="DA573" s="188"/>
      <c r="DB573" s="188"/>
      <c r="DC573" s="188"/>
      <c r="DD573" s="188"/>
      <c r="DE573" s="188"/>
      <c r="DF573" s="188"/>
      <c r="DG573" s="188"/>
      <c r="DH573" s="188"/>
      <c r="DI573" s="188"/>
      <c r="DJ573" s="188"/>
      <c r="DK573" s="188"/>
      <c r="DL573" s="180"/>
    </row>
    <row r="574" spans="44:116" ht="15" hidden="1" customHeight="1">
      <c r="AR574" s="6"/>
      <c r="AS574" s="6"/>
      <c r="AT574" s="6"/>
      <c r="AU574" s="6"/>
      <c r="AV574" s="177">
        <v>571</v>
      </c>
      <c r="AW574" s="191"/>
      <c r="AX574" s="191"/>
      <c r="AY574" s="191"/>
      <c r="AZ574" s="191"/>
      <c r="BA574" s="191"/>
      <c r="BB574" s="191"/>
      <c r="BC574" s="191"/>
      <c r="BD574" s="191"/>
      <c r="BE574" s="191"/>
      <c r="BF574" s="191"/>
      <c r="BG574" s="191"/>
      <c r="BH574" s="191"/>
      <c r="BI574" s="191"/>
      <c r="BJ574" s="191"/>
      <c r="BK574" s="191"/>
      <c r="BL574" s="191"/>
      <c r="BM574" s="191"/>
      <c r="BN574" s="191"/>
      <c r="BO574" s="191"/>
      <c r="BP574" s="191">
        <v>20999</v>
      </c>
      <c r="BQ574" s="191"/>
      <c r="BR574" s="191"/>
      <c r="BS574" s="191"/>
      <c r="BT574" s="191"/>
      <c r="BU574" s="191"/>
      <c r="BV574" s="191"/>
      <c r="BW574" s="191"/>
      <c r="BX574" s="191"/>
      <c r="BY574" s="191"/>
      <c r="BZ574" s="191"/>
      <c r="CA574" s="191"/>
      <c r="CB574" s="191"/>
      <c r="CC574" s="191"/>
      <c r="CD574" s="191"/>
      <c r="CE574" s="191"/>
      <c r="CF574" s="191"/>
      <c r="CG574" s="191"/>
      <c r="CH574" s="191"/>
      <c r="CI574" s="191"/>
      <c r="CJ574" s="191"/>
      <c r="CK574" s="191"/>
      <c r="CL574" s="191"/>
      <c r="CM574" s="191"/>
      <c r="CN574" s="191"/>
      <c r="CO574" s="191"/>
      <c r="CP574" s="191"/>
      <c r="CQ574" s="191"/>
      <c r="CR574" s="191"/>
      <c r="CS574" s="191"/>
      <c r="CT574" s="191"/>
      <c r="CU574" s="191"/>
      <c r="CV574" s="191"/>
      <c r="CW574" s="191"/>
      <c r="CX574" s="191"/>
      <c r="CY574" s="177" t="s">
        <v>313</v>
      </c>
      <c r="CZ574" s="191"/>
      <c r="DA574" s="191"/>
      <c r="DB574" s="191"/>
      <c r="DC574" s="191"/>
      <c r="DD574" s="191"/>
      <c r="DE574" s="191"/>
      <c r="DF574" s="191"/>
      <c r="DG574" s="191"/>
      <c r="DH574" s="191"/>
      <c r="DI574" s="191"/>
      <c r="DJ574" s="191"/>
      <c r="DK574" s="191"/>
      <c r="DL574" s="180"/>
    </row>
    <row r="575" spans="44:116" ht="15" hidden="1" customHeight="1">
      <c r="AR575" s="6"/>
      <c r="AS575" s="6"/>
      <c r="AT575" s="6"/>
      <c r="AU575" s="6"/>
      <c r="AV575" s="177">
        <v>572</v>
      </c>
      <c r="AW575" s="191"/>
      <c r="AX575" s="191"/>
      <c r="AY575" s="191"/>
      <c r="AZ575" s="191"/>
      <c r="BA575" s="191"/>
      <c r="BB575" s="191"/>
      <c r="BC575" s="191"/>
      <c r="BD575" s="191"/>
      <c r="BE575" s="191"/>
      <c r="BF575" s="191"/>
      <c r="BG575" s="191"/>
      <c r="BH575" s="191"/>
      <c r="BI575" s="191"/>
      <c r="BJ575" s="191"/>
      <c r="BK575" s="191"/>
      <c r="BL575" s="191"/>
      <c r="BM575" s="191"/>
      <c r="BN575" s="191"/>
      <c r="BO575" s="191"/>
      <c r="BP575" s="191"/>
      <c r="BQ575" s="191"/>
      <c r="BR575" s="191"/>
      <c r="BS575" s="191"/>
      <c r="BT575" s="191"/>
      <c r="BU575" s="191"/>
      <c r="BV575" s="191"/>
      <c r="BW575" s="191"/>
      <c r="BX575" s="191"/>
      <c r="BY575" s="191"/>
      <c r="BZ575" s="191"/>
      <c r="CA575" s="191"/>
      <c r="CB575" s="191"/>
      <c r="CC575" s="191"/>
      <c r="CD575" s="191"/>
      <c r="CE575" s="191"/>
      <c r="CF575" s="191"/>
      <c r="CG575" s="191"/>
      <c r="CH575" s="191"/>
      <c r="CI575" s="191"/>
      <c r="CJ575" s="191"/>
      <c r="CK575" s="191"/>
      <c r="CL575" s="191"/>
      <c r="CM575" s="191"/>
      <c r="CN575" s="191"/>
      <c r="CO575" s="191"/>
      <c r="CP575" s="191"/>
      <c r="CQ575" s="191"/>
      <c r="CR575" s="191"/>
      <c r="CS575" s="191"/>
      <c r="CT575" s="191"/>
      <c r="CU575" s="191"/>
      <c r="CV575" s="191"/>
      <c r="CW575" s="191"/>
      <c r="CX575" s="191"/>
      <c r="CY575" s="191"/>
      <c r="CZ575" s="191"/>
      <c r="DA575" s="191"/>
      <c r="DB575" s="191"/>
      <c r="DC575" s="191"/>
      <c r="DD575" s="191"/>
      <c r="DE575" s="191"/>
      <c r="DF575" s="191"/>
      <c r="DG575" s="191"/>
      <c r="DH575" s="191"/>
      <c r="DI575" s="191"/>
      <c r="DJ575" s="191"/>
      <c r="DK575" s="191"/>
      <c r="DL575" s="180"/>
    </row>
    <row r="576" spans="44:116" ht="15" hidden="1" customHeight="1">
      <c r="AR576" s="6"/>
      <c r="AS576" s="6"/>
      <c r="AT576" s="6"/>
      <c r="AU576" s="6"/>
      <c r="AV576" s="177">
        <v>573</v>
      </c>
      <c r="AW576" s="191"/>
      <c r="AX576" s="191"/>
      <c r="AY576" s="191"/>
      <c r="AZ576" s="191"/>
      <c r="BA576" s="191"/>
      <c r="BB576" s="191"/>
      <c r="BC576" s="191"/>
      <c r="BD576" s="191"/>
      <c r="BE576" s="191"/>
      <c r="BF576" s="191"/>
      <c r="BG576" s="191"/>
      <c r="BH576" s="191"/>
      <c r="BI576" s="191"/>
      <c r="BJ576" s="191"/>
      <c r="BK576" s="191"/>
      <c r="BL576" s="191"/>
      <c r="BM576" s="191"/>
      <c r="BN576" s="191"/>
      <c r="BO576" s="191"/>
      <c r="BP576" s="191"/>
      <c r="BQ576" s="191"/>
      <c r="BR576" s="191"/>
      <c r="BS576" s="191"/>
      <c r="BT576" s="191"/>
      <c r="BU576" s="191"/>
      <c r="BV576" s="191"/>
      <c r="BW576" s="191"/>
      <c r="BX576" s="191"/>
      <c r="BY576" s="191"/>
      <c r="BZ576" s="191"/>
      <c r="CA576" s="191"/>
      <c r="CB576" s="191"/>
      <c r="CC576" s="191"/>
      <c r="CD576" s="191"/>
      <c r="CE576" s="191"/>
      <c r="CF576" s="191"/>
      <c r="CG576" s="191"/>
      <c r="CH576" s="191"/>
      <c r="CI576" s="191"/>
      <c r="CJ576" s="191"/>
      <c r="CK576" s="191"/>
      <c r="CL576" s="191"/>
      <c r="CM576" s="191"/>
      <c r="CN576" s="191"/>
      <c r="CO576" s="191"/>
      <c r="CP576" s="191"/>
      <c r="CQ576" s="191"/>
      <c r="CR576" s="191"/>
      <c r="CS576" s="191"/>
      <c r="CT576" s="191"/>
      <c r="CU576" s="191"/>
      <c r="CV576" s="191"/>
      <c r="CW576" s="191"/>
      <c r="CX576" s="191"/>
      <c r="CY576" s="191"/>
      <c r="CZ576" s="191"/>
      <c r="DA576" s="191"/>
      <c r="DB576" s="191"/>
      <c r="DC576" s="191"/>
      <c r="DD576" s="191"/>
      <c r="DE576" s="191"/>
      <c r="DF576" s="191"/>
      <c r="DG576" s="191"/>
      <c r="DH576" s="191"/>
      <c r="DI576" s="191"/>
      <c r="DJ576" s="191"/>
      <c r="DK576" s="191"/>
      <c r="DL576" s="180"/>
    </row>
    <row r="577" spans="44:116" ht="15" hidden="1" customHeight="1">
      <c r="AR577" s="6"/>
      <c r="AS577" s="6"/>
      <c r="AT577" s="6"/>
      <c r="AU577" s="6"/>
      <c r="AV577" s="177">
        <v>574</v>
      </c>
      <c r="AW577" s="191"/>
      <c r="AX577" s="191"/>
      <c r="AY577" s="191"/>
      <c r="AZ577" s="191"/>
      <c r="BA577" s="191"/>
      <c r="BB577" s="191"/>
      <c r="BC577" s="191"/>
      <c r="BD577" s="191"/>
      <c r="BE577" s="191"/>
      <c r="BF577" s="191"/>
      <c r="BG577" s="191"/>
      <c r="BH577" s="191"/>
      <c r="BI577" s="191"/>
      <c r="BJ577" s="191"/>
      <c r="BK577" s="191"/>
      <c r="BL577" s="191"/>
      <c r="BM577" s="191"/>
      <c r="BN577" s="191"/>
      <c r="BO577" s="191"/>
      <c r="BP577" s="191"/>
      <c r="BQ577" s="191"/>
      <c r="BR577" s="191"/>
      <c r="BS577" s="191"/>
      <c r="BT577" s="191"/>
      <c r="BU577" s="191"/>
      <c r="BV577" s="191"/>
      <c r="BW577" s="191"/>
      <c r="BX577" s="191"/>
      <c r="BY577" s="191"/>
      <c r="BZ577" s="191"/>
      <c r="CA577" s="191"/>
      <c r="CB577" s="191"/>
      <c r="CC577" s="191"/>
      <c r="CD577" s="191"/>
      <c r="CE577" s="191"/>
      <c r="CF577" s="191"/>
      <c r="CG577" s="191"/>
      <c r="CH577" s="191"/>
      <c r="CI577" s="191"/>
      <c r="CJ577" s="191"/>
      <c r="CK577" s="191"/>
      <c r="CL577" s="191"/>
      <c r="CM577" s="191"/>
      <c r="CN577" s="191"/>
      <c r="CO577" s="191"/>
      <c r="CP577" s="191"/>
      <c r="CQ577" s="191"/>
      <c r="CR577" s="191"/>
      <c r="CS577" s="191"/>
      <c r="CT577" s="191"/>
      <c r="CU577" s="191"/>
      <c r="CV577" s="191"/>
      <c r="CW577" s="191"/>
      <c r="CX577" s="191"/>
      <c r="CY577" s="191"/>
      <c r="CZ577" s="191"/>
      <c r="DA577" s="191"/>
      <c r="DB577" s="191"/>
      <c r="DC577" s="191"/>
      <c r="DD577" s="191"/>
      <c r="DE577" s="191"/>
      <c r="DF577" s="191"/>
      <c r="DG577" s="191"/>
      <c r="DH577" s="191"/>
      <c r="DI577" s="191"/>
      <c r="DJ577" s="191"/>
      <c r="DK577" s="191"/>
      <c r="DL577" s="180"/>
    </row>
    <row r="578" spans="44:116" ht="15" hidden="1" customHeight="1">
      <c r="AR578" s="6"/>
      <c r="AS578" s="6"/>
      <c r="AT578" s="6"/>
      <c r="AU578" s="6"/>
      <c r="AV578" s="177">
        <v>575</v>
      </c>
      <c r="AW578" s="192"/>
      <c r="AX578" s="192"/>
      <c r="AY578" s="192"/>
      <c r="AZ578" s="192"/>
      <c r="BA578" s="192"/>
      <c r="BB578" s="192"/>
      <c r="BC578" s="192"/>
      <c r="BD578" s="192"/>
      <c r="BE578" s="192"/>
      <c r="BF578" s="192"/>
      <c r="BG578" s="192"/>
      <c r="BH578" s="192"/>
      <c r="BI578" s="192"/>
      <c r="BJ578" s="192"/>
      <c r="BK578" s="192"/>
      <c r="BL578" s="192"/>
      <c r="BM578" s="192"/>
      <c r="BN578" s="192"/>
      <c r="BO578" s="192"/>
      <c r="BP578" s="192"/>
      <c r="BQ578" s="192"/>
      <c r="BR578" s="192"/>
      <c r="BS578" s="192"/>
      <c r="BT578" s="192"/>
      <c r="BU578" s="192"/>
      <c r="BV578" s="192"/>
      <c r="BW578" s="192"/>
      <c r="BX578" s="192"/>
      <c r="BY578" s="192"/>
      <c r="BZ578" s="192"/>
      <c r="CA578" s="192"/>
      <c r="CB578" s="192"/>
      <c r="CC578" s="192"/>
      <c r="CD578" s="192"/>
      <c r="CE578" s="192"/>
      <c r="CF578" s="192"/>
      <c r="CG578" s="192"/>
      <c r="CH578" s="192"/>
      <c r="CI578" s="192"/>
      <c r="CJ578" s="192"/>
      <c r="CK578" s="192"/>
      <c r="CL578" s="192"/>
      <c r="CM578" s="192"/>
      <c r="CN578" s="192"/>
      <c r="CO578" s="192"/>
      <c r="CP578" s="192"/>
      <c r="CQ578" s="192"/>
      <c r="CR578" s="192"/>
      <c r="CS578" s="192"/>
      <c r="CT578" s="192"/>
      <c r="CU578" s="192"/>
      <c r="CV578" s="192"/>
      <c r="CW578" s="192"/>
      <c r="CX578" s="192"/>
      <c r="CY578" s="192"/>
      <c r="CZ578" s="192"/>
      <c r="DA578" s="192"/>
      <c r="DB578" s="192"/>
      <c r="DC578" s="192"/>
      <c r="DD578" s="192"/>
      <c r="DE578" s="192"/>
      <c r="DF578" s="192"/>
      <c r="DG578" s="192"/>
      <c r="DH578" s="192"/>
      <c r="DI578" s="192"/>
      <c r="DJ578" s="192"/>
      <c r="DK578" s="192"/>
      <c r="DL578" s="180"/>
    </row>
  </sheetData>
  <sheetProtection algorithmName="SHA-512" hashValue="U7MXzeQq9SVjsY6Fwt7dl29PeCZ7/CPjB1s1/4hyXif2EwVhBN2pLqfyNwA0/xwgxcMIGdxA6sipa7p7r1NCOg==" saltValue="Z0JcRARO5WC8kGakyXRjcw==" spinCount="100000" sheet="1" objects="1" scenarios="1"/>
  <mergeCells count="60">
    <mergeCell ref="B31:AD31"/>
    <mergeCell ref="C28:AD28"/>
    <mergeCell ref="C29:AD29"/>
    <mergeCell ref="R26:W26"/>
    <mergeCell ref="Y26:AD26"/>
    <mergeCell ref="O26:Q26"/>
    <mergeCell ref="L26:N26"/>
    <mergeCell ref="J26:K26"/>
    <mergeCell ref="D26:G26"/>
    <mergeCell ref="H26:I26"/>
    <mergeCell ref="L24:N24"/>
    <mergeCell ref="L25:N25"/>
    <mergeCell ref="J24:K24"/>
    <mergeCell ref="J25:K25"/>
    <mergeCell ref="D24:G24"/>
    <mergeCell ref="H24:I24"/>
    <mergeCell ref="D25:G25"/>
    <mergeCell ref="H25:I25"/>
    <mergeCell ref="Y25:AD25"/>
    <mergeCell ref="R24:W24"/>
    <mergeCell ref="Y24:AD24"/>
    <mergeCell ref="R25:W25"/>
    <mergeCell ref="O24:Q24"/>
    <mergeCell ref="O25:Q25"/>
    <mergeCell ref="C18:AD18"/>
    <mergeCell ref="Y20:AD21"/>
    <mergeCell ref="Y23:AD23"/>
    <mergeCell ref="R22:W22"/>
    <mergeCell ref="Y22:AD22"/>
    <mergeCell ref="R23:W23"/>
    <mergeCell ref="O22:Q22"/>
    <mergeCell ref="O23:Q23"/>
    <mergeCell ref="L22:N22"/>
    <mergeCell ref="L23:N23"/>
    <mergeCell ref="J22:K22"/>
    <mergeCell ref="J23:K23"/>
    <mergeCell ref="J21:K21"/>
    <mergeCell ref="X20:X21"/>
    <mergeCell ref="R20:W21"/>
    <mergeCell ref="O20:Q21"/>
    <mergeCell ref="AA12:AD12"/>
    <mergeCell ref="B14:AD14"/>
    <mergeCell ref="C15:AD15"/>
    <mergeCell ref="C16:AD16"/>
    <mergeCell ref="C17:AD17"/>
    <mergeCell ref="B1:AD1"/>
    <mergeCell ref="B3:AD3"/>
    <mergeCell ref="B7:AD7"/>
    <mergeCell ref="AA9:AD9"/>
    <mergeCell ref="B10:L10"/>
    <mergeCell ref="N10:O10"/>
    <mergeCell ref="B5:AD5"/>
    <mergeCell ref="D23:G23"/>
    <mergeCell ref="H23:I23"/>
    <mergeCell ref="C20:G21"/>
    <mergeCell ref="H20:I21"/>
    <mergeCell ref="J20:N20"/>
    <mergeCell ref="L21:N21"/>
    <mergeCell ref="D22:G22"/>
    <mergeCell ref="H22:I22"/>
  </mergeCells>
  <dataValidations count="1">
    <dataValidation type="list" allowBlank="1" showInputMessage="1" showErrorMessage="1" sqref="L22:N26">
      <formula1>$AR$3:$AR$573</formula1>
    </dataValidation>
  </dataValidations>
  <hyperlinks>
    <hyperlink ref="AA9:AD9" location="Índice!B19" display="Índice"/>
    <hyperlink ref="AA12:AD12" location="CNGE_2022_M1_Secc11!A190" display="Pregunta 9"/>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Sección XI
Complemento 1</oddHeader>
    <oddFooter>&amp;LCenso Nacional de Gobiernos Estatales 2022&amp;R&amp;P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H35"/>
  <sheetViews>
    <sheetView showGridLines="0" topLeftCell="A4" zoomScale="120" zoomScaleNormal="120" workbookViewId="0">
      <selection activeCell="A9" sqref="A9"/>
    </sheetView>
  </sheetViews>
  <sheetFormatPr baseColWidth="10" defaultColWidth="0" defaultRowHeight="15" customHeight="1" zeroHeight="1"/>
  <cols>
    <col min="1" max="1" width="5.7109375" style="103" customWidth="1"/>
    <col min="2" max="30" width="3.7109375" style="103" customWidth="1"/>
    <col min="31" max="31" width="5.7109375" style="103" customWidth="1"/>
    <col min="32" max="32" width="1.7109375" style="171" hidden="1" customWidth="1"/>
    <col min="33" max="33" width="4" style="72" hidden="1" customWidth="1"/>
    <col min="34" max="34" width="19" style="72" hidden="1" customWidth="1"/>
    <col min="35" max="16384" width="3.7109375" style="72" hidden="1"/>
  </cols>
  <sheetData>
    <row r="1" spans="1:32" s="75" customFormat="1" ht="173.25" customHeight="1">
      <c r="A1" s="80"/>
      <c r="B1" s="293" t="s">
        <v>0</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80"/>
      <c r="AF1" s="76"/>
    </row>
    <row r="2" spans="1:32" s="75" customFormat="1">
      <c r="A2" s="80"/>
      <c r="AE2" s="80"/>
      <c r="AF2" s="76"/>
    </row>
    <row r="3" spans="1:32" s="75" customFormat="1" ht="45" customHeight="1">
      <c r="A3" s="80"/>
      <c r="B3" s="295" t="s">
        <v>1</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80"/>
      <c r="AF3" s="76"/>
    </row>
    <row r="4" spans="1:32" s="75" customForma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76"/>
    </row>
    <row r="5" spans="1:32" s="75" customFormat="1" ht="45" customHeight="1">
      <c r="A5" s="80"/>
      <c r="B5" s="297" t="s">
        <v>614</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80"/>
      <c r="AF5" s="76"/>
    </row>
    <row r="6" spans="1:32" s="75" customForma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76"/>
    </row>
    <row r="7" spans="1:32" s="75" customFormat="1" ht="60" customHeight="1">
      <c r="A7" s="80"/>
      <c r="B7" s="297" t="s">
        <v>659</v>
      </c>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80"/>
      <c r="AF7" s="76"/>
    </row>
    <row r="8" spans="1:32" s="75" customFormat="1" ht="1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76"/>
    </row>
    <row r="9" spans="1:32" s="75" customFormat="1" ht="15" customHeight="1" thickBot="1">
      <c r="A9" s="80"/>
      <c r="B9" s="155" t="s">
        <v>2</v>
      </c>
      <c r="C9" s="80"/>
      <c r="D9" s="80"/>
      <c r="E9" s="80"/>
      <c r="F9" s="80"/>
      <c r="G9" s="80"/>
      <c r="H9" s="80"/>
      <c r="I9" s="80"/>
      <c r="J9" s="80"/>
      <c r="K9" s="80"/>
      <c r="L9" s="80"/>
      <c r="M9" s="80"/>
      <c r="N9" s="155" t="s">
        <v>3</v>
      </c>
      <c r="O9" s="80"/>
      <c r="P9" s="80"/>
      <c r="Q9" s="80"/>
      <c r="R9" s="80"/>
      <c r="S9" s="80"/>
      <c r="T9" s="80"/>
      <c r="U9" s="80"/>
      <c r="V9" s="80"/>
      <c r="W9" s="80"/>
      <c r="X9" s="80"/>
      <c r="Y9" s="80"/>
      <c r="Z9" s="80"/>
      <c r="AA9" s="463" t="s">
        <v>4</v>
      </c>
      <c r="AB9" s="463"/>
      <c r="AC9" s="463"/>
      <c r="AD9" s="463"/>
      <c r="AE9" s="80"/>
      <c r="AF9" s="76"/>
    </row>
    <row r="10" spans="1:32" s="75" customFormat="1" ht="15" customHeight="1" thickBot="1">
      <c r="A10" s="80"/>
      <c r="B10" s="213" t="str">
        <f>IF(Presentación!B10="","",Presentación!B10)</f>
        <v>Veracruz de Ignacio de la Llave</v>
      </c>
      <c r="C10" s="439"/>
      <c r="D10" s="439"/>
      <c r="E10" s="439"/>
      <c r="F10" s="439"/>
      <c r="G10" s="439"/>
      <c r="H10" s="439"/>
      <c r="I10" s="439"/>
      <c r="J10" s="439"/>
      <c r="K10" s="439"/>
      <c r="L10" s="214"/>
      <c r="M10" s="156"/>
      <c r="N10" s="213" t="str">
        <f>IF(Presentación!N10="","",Presentación!N10)</f>
        <v>230</v>
      </c>
      <c r="O10" s="214"/>
      <c r="P10" s="80"/>
      <c r="Q10" s="80"/>
      <c r="R10" s="80"/>
      <c r="S10" s="80"/>
      <c r="T10" s="80"/>
      <c r="U10" s="80"/>
      <c r="V10" s="80"/>
      <c r="W10" s="80"/>
      <c r="X10" s="80"/>
      <c r="Y10" s="80"/>
      <c r="Z10" s="80"/>
      <c r="AA10" s="80"/>
      <c r="AB10" s="80"/>
      <c r="AC10" s="80"/>
      <c r="AD10" s="80"/>
      <c r="AE10" s="80"/>
      <c r="AF10" s="76"/>
    </row>
    <row r="11" spans="1:32" s="75" customFormat="1" ht="1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76"/>
    </row>
    <row r="12" spans="1:32" s="75" customFormat="1" ht="15"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464" t="s">
        <v>381</v>
      </c>
      <c r="AB12" s="464"/>
      <c r="AC12" s="464"/>
      <c r="AD12" s="464"/>
      <c r="AE12" s="80"/>
      <c r="AF12" s="76"/>
    </row>
    <row r="13" spans="1:32" ht="15" customHeight="1"/>
    <row r="14" spans="1:32" s="75" customFormat="1" ht="15" customHeight="1">
      <c r="A14" s="157"/>
      <c r="B14" s="441" t="s">
        <v>127</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3"/>
      <c r="AE14" s="158"/>
      <c r="AF14" s="76"/>
    </row>
    <row r="15" spans="1:32" s="75" customFormat="1" ht="24" customHeight="1">
      <c r="A15" s="157"/>
      <c r="B15" s="159"/>
      <c r="C15" s="341" t="s">
        <v>661</v>
      </c>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444"/>
      <c r="AE15" s="158"/>
      <c r="AF15" s="76"/>
    </row>
    <row r="16" spans="1:32" s="75" customFormat="1" ht="24" customHeight="1">
      <c r="A16" s="157"/>
      <c r="B16" s="159"/>
      <c r="C16" s="281" t="s">
        <v>687</v>
      </c>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446"/>
      <c r="AE16" s="158"/>
      <c r="AF16" s="76"/>
    </row>
    <row r="17" spans="1:34" s="75" customFormat="1" ht="24" customHeight="1">
      <c r="A17" s="157"/>
      <c r="B17" s="160"/>
      <c r="C17" s="281" t="s">
        <v>662</v>
      </c>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446"/>
      <c r="AE17" s="158"/>
      <c r="AF17" s="76"/>
    </row>
    <row r="18" spans="1:34" s="75" customFormat="1" ht="36" customHeight="1">
      <c r="A18" s="157"/>
      <c r="B18" s="161"/>
      <c r="C18" s="447" t="s">
        <v>663</v>
      </c>
      <c r="D18" s="448"/>
      <c r="E18" s="448"/>
      <c r="F18" s="448"/>
      <c r="G18" s="448"/>
      <c r="H18" s="448"/>
      <c r="I18" s="448"/>
      <c r="J18" s="448"/>
      <c r="K18" s="448"/>
      <c r="L18" s="448"/>
      <c r="M18" s="448"/>
      <c r="N18" s="448"/>
      <c r="O18" s="448"/>
      <c r="P18" s="448"/>
      <c r="Q18" s="448"/>
      <c r="R18" s="448"/>
      <c r="S18" s="448"/>
      <c r="T18" s="448"/>
      <c r="U18" s="448"/>
      <c r="V18" s="448"/>
      <c r="W18" s="448"/>
      <c r="X18" s="448"/>
      <c r="Y18" s="448"/>
      <c r="Z18" s="448"/>
      <c r="AA18" s="448"/>
      <c r="AB18" s="448"/>
      <c r="AC18" s="448"/>
      <c r="AD18" s="449"/>
      <c r="AE18" s="158"/>
      <c r="AF18" s="76"/>
      <c r="AG18" s="75" t="s">
        <v>761</v>
      </c>
      <c r="AH18" s="75" t="s">
        <v>762</v>
      </c>
    </row>
    <row r="19" spans="1:34" s="75" customFormat="1" ht="14.25">
      <c r="A19" s="157"/>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76"/>
      <c r="AG19" s="75">
        <f>COUNTBLANK(D22:AD26)</f>
        <v>130</v>
      </c>
      <c r="AH19" s="75">
        <v>130</v>
      </c>
    </row>
    <row r="20" spans="1:34" s="75" customFormat="1" ht="219.95" customHeight="1">
      <c r="A20" s="162"/>
      <c r="B20" s="163"/>
      <c r="C20" s="427" t="s">
        <v>658</v>
      </c>
      <c r="D20" s="428"/>
      <c r="E20" s="428"/>
      <c r="F20" s="428"/>
      <c r="G20" s="429"/>
      <c r="H20" s="468" t="s">
        <v>676</v>
      </c>
      <c r="I20" s="468"/>
      <c r="J20" s="465" t="s">
        <v>126</v>
      </c>
      <c r="K20" s="465"/>
      <c r="L20" s="465"/>
      <c r="M20" s="465"/>
      <c r="N20" s="465"/>
      <c r="O20" s="465" t="s">
        <v>125</v>
      </c>
      <c r="P20" s="465"/>
      <c r="Q20" s="465"/>
      <c r="R20" s="372" t="s">
        <v>124</v>
      </c>
      <c r="S20" s="372"/>
      <c r="T20" s="372"/>
      <c r="U20" s="372"/>
      <c r="V20" s="372"/>
      <c r="W20" s="372"/>
      <c r="X20" s="466" t="s">
        <v>123</v>
      </c>
      <c r="Y20" s="372" t="s">
        <v>122</v>
      </c>
      <c r="Z20" s="372"/>
      <c r="AA20" s="372"/>
      <c r="AB20" s="372"/>
      <c r="AC20" s="372"/>
      <c r="AD20" s="372"/>
      <c r="AE20" s="158"/>
      <c r="AF20" s="76"/>
    </row>
    <row r="21" spans="1:34" s="75" customFormat="1" ht="15" customHeight="1">
      <c r="A21" s="162"/>
      <c r="B21" s="163"/>
      <c r="C21" s="430"/>
      <c r="D21" s="431"/>
      <c r="E21" s="431"/>
      <c r="F21" s="431"/>
      <c r="G21" s="432"/>
      <c r="H21" s="468"/>
      <c r="I21" s="468"/>
      <c r="J21" s="467" t="s">
        <v>591</v>
      </c>
      <c r="K21" s="467"/>
      <c r="L21" s="467" t="s">
        <v>93</v>
      </c>
      <c r="M21" s="467"/>
      <c r="N21" s="467"/>
      <c r="O21" s="465"/>
      <c r="P21" s="465"/>
      <c r="Q21" s="465"/>
      <c r="R21" s="372"/>
      <c r="S21" s="372"/>
      <c r="T21" s="372"/>
      <c r="U21" s="372"/>
      <c r="V21" s="372"/>
      <c r="W21" s="372"/>
      <c r="X21" s="466"/>
      <c r="Y21" s="372"/>
      <c r="Z21" s="372"/>
      <c r="AA21" s="372"/>
      <c r="AB21" s="372"/>
      <c r="AC21" s="372"/>
      <c r="AD21" s="372"/>
      <c r="AE21" s="158"/>
      <c r="AF21" s="76"/>
      <c r="AG21" s="75" t="s">
        <v>772</v>
      </c>
      <c r="AH21" s="75" t="s">
        <v>5572</v>
      </c>
    </row>
    <row r="22" spans="1:34" s="75" customFormat="1" ht="14.25">
      <c r="A22" s="162"/>
      <c r="B22" s="164"/>
      <c r="C22" s="165" t="s">
        <v>26</v>
      </c>
      <c r="D22" s="408" t="str">
        <f>IF(CNGE_2022_M1_Secc11!D761="","",CNGE_2022_M1_Secc11!D761)</f>
        <v/>
      </c>
      <c r="E22" s="409"/>
      <c r="F22" s="409"/>
      <c r="G22" s="410"/>
      <c r="H22" s="312" t="str">
        <f>IF(CNGE_2022_M1_Secc11!H761="","",CNGE_2022_M1_Secc11!H761)</f>
        <v/>
      </c>
      <c r="I22" s="312"/>
      <c r="J22" s="312" t="str">
        <f>IFERROR(INDEX(Presentación!#REF!,1,MATCH(L22,Presentación!#REF!,0)),"")</f>
        <v/>
      </c>
      <c r="K22" s="312"/>
      <c r="L22" s="371"/>
      <c r="M22" s="371"/>
      <c r="N22" s="371"/>
      <c r="O22" s="245"/>
      <c r="P22" s="245"/>
      <c r="Q22" s="456"/>
      <c r="R22" s="462"/>
      <c r="S22" s="245"/>
      <c r="T22" s="245"/>
      <c r="U22" s="245"/>
      <c r="V22" s="245"/>
      <c r="W22" s="456"/>
      <c r="X22" s="166" t="s">
        <v>121</v>
      </c>
      <c r="Y22" s="462"/>
      <c r="Z22" s="245"/>
      <c r="AA22" s="245"/>
      <c r="AB22" s="245"/>
      <c r="AC22" s="245"/>
      <c r="AD22" s="456"/>
      <c r="AE22" s="158"/>
      <c r="AF22" s="76"/>
      <c r="AG22" s="75">
        <f>IF($AG$19=$AH$19,0,IF(OR(AND(D22&lt;&gt;"",COUNTA(H22:W22)&lt;&gt;5),AND(D22="",COUNTA(H22:W22)&gt;=3)),1,0))+IF(R22="",0,IF(Y22="",1,0))</f>
        <v>0</v>
      </c>
      <c r="AH22" s="75" t="str">
        <f>IFERROR(VLOOKUP(B10,Presentación!#REF!,2,0),"No se ha seleccionado una entidad")</f>
        <v>No se ha seleccionado una entidad</v>
      </c>
    </row>
    <row r="23" spans="1:34" s="75" customFormat="1" ht="14.25" customHeight="1">
      <c r="A23" s="162"/>
      <c r="B23" s="164"/>
      <c r="C23" s="100" t="s">
        <v>27</v>
      </c>
      <c r="D23" s="408" t="str">
        <f>IF(CNGE_2022_M1_Secc11!D762="","",CNGE_2022_M1_Secc11!D762)</f>
        <v/>
      </c>
      <c r="E23" s="409"/>
      <c r="F23" s="409"/>
      <c r="G23" s="410"/>
      <c r="H23" s="408" t="str">
        <f>IF(CNGE_2022_M1_Secc11!H762="","",CNGE_2022_M1_Secc11!H762)</f>
        <v/>
      </c>
      <c r="I23" s="410"/>
      <c r="J23" s="312" t="str">
        <f>IFERROR(INDEX(Presentación!#REF!,1,MATCH(L23,Presentación!#REF!,0)),"")</f>
        <v/>
      </c>
      <c r="K23" s="312"/>
      <c r="L23" s="371"/>
      <c r="M23" s="371"/>
      <c r="N23" s="371"/>
      <c r="O23" s="245"/>
      <c r="P23" s="245"/>
      <c r="Q23" s="456"/>
      <c r="R23" s="462"/>
      <c r="S23" s="245"/>
      <c r="T23" s="245"/>
      <c r="U23" s="245"/>
      <c r="V23" s="245"/>
      <c r="W23" s="456"/>
      <c r="X23" s="166" t="s">
        <v>121</v>
      </c>
      <c r="Y23" s="462"/>
      <c r="Z23" s="245"/>
      <c r="AA23" s="245"/>
      <c r="AB23" s="245"/>
      <c r="AC23" s="245"/>
      <c r="AD23" s="456"/>
      <c r="AE23" s="158"/>
      <c r="AF23" s="76"/>
      <c r="AG23" s="75">
        <f t="shared" ref="AG23:AG26" si="0">IF($AG$19=$AH$19,0,IF(OR(AND(D23&lt;&gt;"",COUNTA(H23:W23)&lt;&gt;5),AND(D23="",COUNTA(H23:W23)&gt;=3)),1,0))+IF(R23="",0,IF(Y23="",1,0))</f>
        <v>0</v>
      </c>
    </row>
    <row r="24" spans="1:34" s="75" customFormat="1" ht="14.25">
      <c r="A24" s="162"/>
      <c r="B24" s="164"/>
      <c r="C24" s="100" t="s">
        <v>28</v>
      </c>
      <c r="D24" s="408" t="str">
        <f>IF(CNGE_2022_M1_Secc11!D763="","",CNGE_2022_M1_Secc11!D763)</f>
        <v/>
      </c>
      <c r="E24" s="409"/>
      <c r="F24" s="409"/>
      <c r="G24" s="410"/>
      <c r="H24" s="408" t="str">
        <f>IF(CNGE_2022_M1_Secc11!H763="","",CNGE_2022_M1_Secc11!H763)</f>
        <v/>
      </c>
      <c r="I24" s="410"/>
      <c r="J24" s="312" t="str">
        <f>IFERROR(INDEX(Presentación!#REF!,1,MATCH(L24,Presentación!#REF!,0)),"")</f>
        <v/>
      </c>
      <c r="K24" s="312"/>
      <c r="L24" s="371"/>
      <c r="M24" s="371"/>
      <c r="N24" s="371"/>
      <c r="O24" s="245"/>
      <c r="P24" s="245"/>
      <c r="Q24" s="456"/>
      <c r="R24" s="462"/>
      <c r="S24" s="245"/>
      <c r="T24" s="245"/>
      <c r="U24" s="245"/>
      <c r="V24" s="245"/>
      <c r="W24" s="456"/>
      <c r="X24" s="166" t="s">
        <v>121</v>
      </c>
      <c r="Y24" s="462"/>
      <c r="Z24" s="245"/>
      <c r="AA24" s="245"/>
      <c r="AB24" s="245"/>
      <c r="AC24" s="245"/>
      <c r="AD24" s="456"/>
      <c r="AE24" s="158"/>
      <c r="AF24" s="76"/>
      <c r="AG24" s="75">
        <f t="shared" si="0"/>
        <v>0</v>
      </c>
    </row>
    <row r="25" spans="1:34" s="75" customFormat="1" ht="14.25">
      <c r="A25" s="162"/>
      <c r="B25" s="164"/>
      <c r="C25" s="100" t="s">
        <v>29</v>
      </c>
      <c r="D25" s="408" t="str">
        <f>IF(CNGE_2022_M1_Secc11!D764="","",CNGE_2022_M1_Secc11!D764)</f>
        <v/>
      </c>
      <c r="E25" s="409"/>
      <c r="F25" s="409"/>
      <c r="G25" s="410"/>
      <c r="H25" s="408" t="str">
        <f>IF(CNGE_2022_M1_Secc11!H764="","",CNGE_2022_M1_Secc11!H764)</f>
        <v/>
      </c>
      <c r="I25" s="410"/>
      <c r="J25" s="408" t="str">
        <f>IFERROR(INDEX(Presentación!#REF!,1,MATCH(L25,Presentación!#REF!,0)),"")</f>
        <v/>
      </c>
      <c r="K25" s="410"/>
      <c r="L25" s="371"/>
      <c r="M25" s="371"/>
      <c r="N25" s="371"/>
      <c r="O25" s="245"/>
      <c r="P25" s="245"/>
      <c r="Q25" s="456"/>
      <c r="R25" s="462"/>
      <c r="S25" s="245"/>
      <c r="T25" s="245"/>
      <c r="U25" s="245"/>
      <c r="V25" s="245"/>
      <c r="W25" s="456"/>
      <c r="X25" s="166" t="s">
        <v>121</v>
      </c>
      <c r="Y25" s="462"/>
      <c r="Z25" s="245"/>
      <c r="AA25" s="245"/>
      <c r="AB25" s="245"/>
      <c r="AC25" s="245"/>
      <c r="AD25" s="456"/>
      <c r="AE25" s="158"/>
      <c r="AF25" s="76"/>
      <c r="AG25" s="75">
        <f t="shared" si="0"/>
        <v>0</v>
      </c>
    </row>
    <row r="26" spans="1:34" s="75" customFormat="1" ht="14.25">
      <c r="A26" s="162"/>
      <c r="B26" s="164"/>
      <c r="C26" s="100" t="s">
        <v>30</v>
      </c>
      <c r="D26" s="408" t="str">
        <f>IF(CNGE_2022_M1_Secc11!D765="","",CNGE_2022_M1_Secc11!D765)</f>
        <v/>
      </c>
      <c r="E26" s="409"/>
      <c r="F26" s="409"/>
      <c r="G26" s="410"/>
      <c r="H26" s="408" t="str">
        <f>IF(CNGE_2022_M1_Secc11!H765="","",CNGE_2022_M1_Secc11!H765)</f>
        <v/>
      </c>
      <c r="I26" s="410"/>
      <c r="J26" s="408" t="str">
        <f>IFERROR(INDEX(Presentación!#REF!,1,MATCH(L26,Presentación!#REF!,0)),"")</f>
        <v/>
      </c>
      <c r="K26" s="410"/>
      <c r="L26" s="371"/>
      <c r="M26" s="371"/>
      <c r="N26" s="371"/>
      <c r="O26" s="245"/>
      <c r="P26" s="245"/>
      <c r="Q26" s="456"/>
      <c r="R26" s="462"/>
      <c r="S26" s="245"/>
      <c r="T26" s="245"/>
      <c r="U26" s="245"/>
      <c r="V26" s="245"/>
      <c r="W26" s="456"/>
      <c r="X26" s="166" t="s">
        <v>121</v>
      </c>
      <c r="Y26" s="462"/>
      <c r="Z26" s="245"/>
      <c r="AA26" s="245"/>
      <c r="AB26" s="245"/>
      <c r="AC26" s="245"/>
      <c r="AD26" s="456"/>
      <c r="AE26" s="158"/>
      <c r="AF26" s="76"/>
      <c r="AG26" s="75">
        <f t="shared" si="0"/>
        <v>0</v>
      </c>
    </row>
    <row r="27" spans="1:34" s="75" customForma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76"/>
      <c r="AG27" s="136">
        <f>SUM(AG22:AG26)</f>
        <v>0</v>
      </c>
    </row>
    <row r="28" spans="1:34" ht="24" customHeight="1">
      <c r="C28" s="285" t="s">
        <v>17</v>
      </c>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row>
    <row r="29" spans="1:34" ht="60" customHeight="1">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row>
    <row r="30" spans="1:34" ht="15" customHeight="1"/>
    <row r="31" spans="1:34" ht="15" customHeight="1">
      <c r="B31" s="355" t="str">
        <f>IF(AG27=0,"","Error: Debe completar toda la informacion requerida")</f>
        <v/>
      </c>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row>
    <row r="32" spans="1:34" ht="15" customHeight="1"/>
    <row r="33" ht="15" customHeight="1"/>
    <row r="34" ht="15" customHeight="1"/>
    <row r="35" ht="15" customHeight="1"/>
  </sheetData>
  <sheetProtection algorithmName="SHA-512" hashValue="ZRqzBMVUX+CO0xcDtJs33GczWHqov8k2vNde+CcS6VhEZdB/T1hPHgUFKieZ06Sg1iyuoBgTF3ZJ1PSWAdiU/w==" saltValue="miVaBWlbU2fNCAf+0fUH0w==" spinCount="100000" sheet="1" objects="1" scenarios="1"/>
  <mergeCells count="60">
    <mergeCell ref="B31:AD31"/>
    <mergeCell ref="D23:G23"/>
    <mergeCell ref="H23:I23"/>
    <mergeCell ref="D24:G24"/>
    <mergeCell ref="H24:I24"/>
    <mergeCell ref="D25:G25"/>
    <mergeCell ref="H25:I25"/>
    <mergeCell ref="C28:AD28"/>
    <mergeCell ref="C29:AD29"/>
    <mergeCell ref="R26:W26"/>
    <mergeCell ref="Y26:AD26"/>
    <mergeCell ref="J26:K26"/>
    <mergeCell ref="L26:N26"/>
    <mergeCell ref="O26:Q26"/>
    <mergeCell ref="D26:G26"/>
    <mergeCell ref="H26:I26"/>
    <mergeCell ref="C20:G21"/>
    <mergeCell ref="H20:I21"/>
    <mergeCell ref="J20:N20"/>
    <mergeCell ref="L21:N21"/>
    <mergeCell ref="D22:G22"/>
    <mergeCell ref="H22:I22"/>
    <mergeCell ref="J24:K24"/>
    <mergeCell ref="J25:K25"/>
    <mergeCell ref="L24:N24"/>
    <mergeCell ref="L25:N25"/>
    <mergeCell ref="O24:Q24"/>
    <mergeCell ref="O25:Q25"/>
    <mergeCell ref="C18:AD18"/>
    <mergeCell ref="Y23:AD23"/>
    <mergeCell ref="R22:W22"/>
    <mergeCell ref="Y22:AD22"/>
    <mergeCell ref="R23:W23"/>
    <mergeCell ref="J22:K22"/>
    <mergeCell ref="J23:K23"/>
    <mergeCell ref="L22:N22"/>
    <mergeCell ref="L23:N23"/>
    <mergeCell ref="O22:Q22"/>
    <mergeCell ref="O23:Q23"/>
    <mergeCell ref="O20:Q21"/>
    <mergeCell ref="R20:W21"/>
    <mergeCell ref="X20:X21"/>
    <mergeCell ref="Y20:AD21"/>
    <mergeCell ref="J21:K21"/>
    <mergeCell ref="Y25:AD25"/>
    <mergeCell ref="R24:W24"/>
    <mergeCell ref="Y24:AD24"/>
    <mergeCell ref="R25:W25"/>
    <mergeCell ref="B1:AD1"/>
    <mergeCell ref="B3:AD3"/>
    <mergeCell ref="B7:AD7"/>
    <mergeCell ref="AA9:AD9"/>
    <mergeCell ref="B10:L10"/>
    <mergeCell ref="N10:O10"/>
    <mergeCell ref="B5:AD5"/>
    <mergeCell ref="AA12:AD12"/>
    <mergeCell ref="B14:AD14"/>
    <mergeCell ref="C15:AD15"/>
    <mergeCell ref="C16:AD16"/>
    <mergeCell ref="C17:AD17"/>
  </mergeCells>
  <dataValidations count="1">
    <dataValidation type="list" allowBlank="1" showInputMessage="1" showErrorMessage="1" sqref="L22:N26">
      <formula1>INDIRECT($AH$22)</formula1>
    </dataValidation>
  </dataValidations>
  <hyperlinks>
    <hyperlink ref="AA9:AD9" location="Índice!B21" display="Índice"/>
    <hyperlink ref="AA12:AD12" location="CNGE_2022_M1_Secc11!A747" display="Pregunta 33"/>
  </hyperlinks>
  <printOptions horizontalCentered="1"/>
  <pageMargins left="0.70866141732283472" right="0.70866141732283472" top="0.74803149606299213" bottom="0.74803149606299213" header="0.31496062992125984" footer="0.31496062992125984"/>
  <pageSetup scale="75" orientation="portrait" r:id="rId1"/>
  <headerFooter>
    <oddHeader>&amp;CMódulo 1 Sección XI
Complemento 2</oddHeader>
    <oddFooter>&amp;LCenso Nacional de Gobiernos Estatales 2022&amp;R&amp;P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E52"/>
  <sheetViews>
    <sheetView showGridLines="0" tabSelected="1" zoomScale="120" zoomScaleNormal="120" workbookViewId="0"/>
  </sheetViews>
  <sheetFormatPr baseColWidth="10" defaultColWidth="0" defaultRowHeight="15" customHeight="1" zeroHeight="1"/>
  <cols>
    <col min="1" max="1" width="5.7109375" customWidth="1"/>
    <col min="2" max="30" width="3.7109375" customWidth="1"/>
    <col min="31" max="31" width="5.7109375" customWidth="1"/>
    <col min="32" max="16384" width="3.7109375" hidden="1"/>
  </cols>
  <sheetData>
    <row r="1" spans="1:31" ht="173.25" customHeight="1">
      <c r="A1" s="2"/>
      <c r="B1" s="197"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2"/>
    </row>
    <row r="2" spans="1:3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45" customHeight="1">
      <c r="A3" s="2"/>
      <c r="B3" s="199" t="s">
        <v>1</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
    </row>
    <row r="4" spans="1:3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1" ht="45" customHeight="1">
      <c r="A5" s="2"/>
      <c r="B5" s="201" t="s">
        <v>614</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
    </row>
    <row r="6" spans="1:31" ht="1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1" ht="75" customHeight="1">
      <c r="A7" s="2"/>
      <c r="B7" s="199" t="s">
        <v>465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
    </row>
    <row r="8" spans="1:31" ht="15" customHeight="1">
      <c r="A8" s="2"/>
      <c r="B8" s="73"/>
      <c r="C8" s="73"/>
      <c r="D8" s="73"/>
      <c r="E8" s="73"/>
      <c r="F8" s="73"/>
      <c r="G8" s="73"/>
      <c r="H8" s="73"/>
      <c r="I8" s="73"/>
      <c r="J8" s="73"/>
      <c r="K8" s="73"/>
      <c r="L8" s="73"/>
      <c r="M8" s="73"/>
      <c r="N8" s="73"/>
      <c r="O8" s="73"/>
      <c r="P8" s="73"/>
      <c r="Q8" s="73"/>
      <c r="R8" s="73"/>
      <c r="S8" s="73"/>
      <c r="T8" s="73"/>
      <c r="U8" s="73"/>
      <c r="V8" s="73"/>
      <c r="W8" s="73"/>
      <c r="X8" s="73"/>
      <c r="Y8" s="73"/>
      <c r="Z8" s="73"/>
      <c r="AE8" s="2"/>
    </row>
    <row r="9" spans="1:31" ht="15" customHeight="1" thickBot="1">
      <c r="A9" s="2"/>
      <c r="B9" s="4" t="s">
        <v>2</v>
      </c>
      <c r="C9" s="2"/>
      <c r="D9" s="2"/>
      <c r="E9" s="2"/>
      <c r="F9" s="2"/>
      <c r="G9" s="2"/>
      <c r="H9" s="2"/>
      <c r="I9" s="2"/>
      <c r="J9" s="2"/>
      <c r="K9" s="2"/>
      <c r="L9" s="2"/>
      <c r="M9" s="2"/>
      <c r="N9" s="4" t="s">
        <v>3</v>
      </c>
      <c r="O9" s="2"/>
      <c r="P9" s="2"/>
      <c r="Q9" s="2"/>
      <c r="R9" s="2"/>
      <c r="S9" s="2"/>
      <c r="T9" s="2"/>
      <c r="U9" s="2"/>
      <c r="V9" s="2"/>
      <c r="W9" s="2"/>
      <c r="X9" s="2"/>
      <c r="Y9" s="2"/>
      <c r="Z9" s="2"/>
      <c r="AA9" s="234" t="s">
        <v>4</v>
      </c>
      <c r="AB9" s="234"/>
      <c r="AC9" s="234"/>
      <c r="AD9" s="234"/>
      <c r="AE9" s="2"/>
    </row>
    <row r="10" spans="1:31" ht="15" customHeight="1" thickBot="1">
      <c r="A10" s="2"/>
      <c r="B10" s="469" t="str">
        <f>IF(Presentación!B10="","",Presentación!B10)</f>
        <v>Veracruz de Ignacio de la Llave</v>
      </c>
      <c r="C10" s="470"/>
      <c r="D10" s="470"/>
      <c r="E10" s="470"/>
      <c r="F10" s="470"/>
      <c r="G10" s="470"/>
      <c r="H10" s="470"/>
      <c r="I10" s="470"/>
      <c r="J10" s="470"/>
      <c r="K10" s="470"/>
      <c r="L10" s="471"/>
      <c r="M10" s="2"/>
      <c r="N10" s="469" t="str">
        <f>IF(Presentación!N10="","",Presentación!N10)</f>
        <v>230</v>
      </c>
      <c r="O10" s="471"/>
      <c r="P10" s="2"/>
      <c r="Q10" s="2"/>
      <c r="R10" s="2"/>
      <c r="S10" s="2"/>
      <c r="T10" s="2"/>
      <c r="U10" s="2"/>
      <c r="V10" s="2"/>
      <c r="W10" s="2"/>
      <c r="X10" s="2"/>
      <c r="Y10" s="2"/>
      <c r="Z10" s="2"/>
      <c r="AA10" s="2"/>
      <c r="AB10" s="2"/>
      <c r="AC10" s="2"/>
      <c r="AD10" s="2"/>
      <c r="AE10" s="2"/>
    </row>
    <row r="11" spans="1:31" ht="1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c r="A12" s="6"/>
      <c r="B12" s="9" t="s">
        <v>552</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6"/>
    </row>
    <row r="13" spans="1:31" ht="36" customHeight="1">
      <c r="A13" s="6"/>
      <c r="B13" s="7"/>
      <c r="C13" s="217" t="s">
        <v>553</v>
      </c>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6"/>
    </row>
    <row r="14" spans="1:3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6"/>
    </row>
    <row r="15" spans="1:31">
      <c r="A15" s="6"/>
      <c r="B15" s="9" t="s">
        <v>554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row>
    <row r="16" spans="1:31" ht="36" customHeight="1">
      <c r="A16" s="6"/>
      <c r="B16" s="7"/>
      <c r="C16" s="217" t="s">
        <v>555</v>
      </c>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6"/>
    </row>
    <row r="17" spans="1:3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6"/>
    </row>
    <row r="18" spans="1:31">
      <c r="A18" s="6"/>
      <c r="B18" s="9" t="s">
        <v>556</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6"/>
    </row>
    <row r="19" spans="1:31" ht="60" customHeight="1">
      <c r="A19" s="6"/>
      <c r="B19" s="7"/>
      <c r="C19" s="217" t="s">
        <v>557</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6"/>
    </row>
    <row r="20" spans="1:3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6"/>
    </row>
    <row r="21" spans="1:31" ht="15" customHeight="1">
      <c r="A21" s="2"/>
      <c r="B21" s="33" t="s">
        <v>558</v>
      </c>
      <c r="AE21" s="2"/>
    </row>
    <row r="22" spans="1:31" ht="15" customHeight="1">
      <c r="A22" s="2"/>
      <c r="C22" s="208" t="s">
        <v>559</v>
      </c>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
    </row>
    <row r="23" spans="1:31" ht="1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5" customHeight="1">
      <c r="A24" s="2"/>
      <c r="B24" s="68" t="s">
        <v>560</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2"/>
    </row>
    <row r="25" spans="1:31" ht="24" customHeight="1">
      <c r="A25" s="2"/>
      <c r="B25" s="69"/>
      <c r="C25" s="218" t="s">
        <v>571</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
    </row>
    <row r="26" spans="1:31" ht="1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5" customHeight="1">
      <c r="A27" s="2"/>
      <c r="B27" s="9" t="s">
        <v>561</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2"/>
    </row>
    <row r="28" spans="1:31" ht="36" customHeight="1">
      <c r="A28" s="2"/>
      <c r="B28" s="7"/>
      <c r="C28" s="218" t="s">
        <v>604</v>
      </c>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
    </row>
    <row r="29" spans="1:31" ht="15" customHeight="1">
      <c r="A29" s="2"/>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2"/>
    </row>
    <row r="30" spans="1:31" ht="15" customHeight="1">
      <c r="A30" s="2"/>
      <c r="B30" s="9" t="s">
        <v>562</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2"/>
    </row>
    <row r="31" spans="1:31" ht="36" customHeight="1">
      <c r="A31" s="2"/>
      <c r="B31" s="5"/>
      <c r="C31" s="218" t="s">
        <v>605</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
    </row>
    <row r="32" spans="1:31" ht="15" customHeight="1">
      <c r="A32" s="2"/>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2"/>
    </row>
    <row r="33" spans="1:31" ht="15" customHeight="1">
      <c r="A33" s="2"/>
      <c r="B33" s="9" t="s">
        <v>563</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2"/>
    </row>
    <row r="34" spans="1:31" ht="36" customHeight="1">
      <c r="A34" s="2"/>
      <c r="B34" s="7"/>
      <c r="C34" s="218" t="s">
        <v>606</v>
      </c>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
    </row>
    <row r="35" spans="1:31" ht="1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5" customHeight="1">
      <c r="A36" s="2"/>
      <c r="B36" s="70" t="s">
        <v>564</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2"/>
    </row>
    <row r="37" spans="1:31" ht="48" customHeight="1">
      <c r="A37" s="2"/>
      <c r="B37" s="55"/>
      <c r="C37" s="216" t="s">
        <v>596</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
    </row>
    <row r="38" spans="1:31" ht="1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5" customHeight="1">
      <c r="A39" s="2"/>
      <c r="B39" s="68" t="s">
        <v>565</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2"/>
    </row>
    <row r="40" spans="1:31" ht="48" customHeight="1">
      <c r="A40" s="2"/>
      <c r="B40" s="69"/>
      <c r="C40" s="218" t="s">
        <v>572</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
    </row>
    <row r="41" spans="1:31" ht="1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5" customHeight="1">
      <c r="A42" s="2"/>
      <c r="B42" s="68" t="s">
        <v>566</v>
      </c>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2"/>
    </row>
    <row r="43" spans="1:31" ht="60" customHeight="1">
      <c r="A43" s="2"/>
      <c r="B43" s="69"/>
      <c r="C43" s="218" t="s">
        <v>567</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
    </row>
    <row r="44" spans="1:31" ht="1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5" customHeight="1">
      <c r="A45" s="2"/>
      <c r="B45" s="68" t="s">
        <v>568</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2"/>
    </row>
    <row r="46" spans="1:31" ht="48" customHeight="1">
      <c r="A46" s="2"/>
      <c r="B46" s="69"/>
      <c r="C46" s="218" t="s">
        <v>569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
    </row>
    <row r="47" spans="1:31" ht="15" customHeight="1"/>
    <row r="48" spans="1:31" ht="15" customHeight="1"/>
    <row r="49" ht="15" customHeight="1"/>
    <row r="50" ht="15" customHeight="1"/>
    <row r="51" ht="15" customHeight="1"/>
    <row r="52" ht="15" customHeight="1"/>
  </sheetData>
  <sheetProtection algorithmName="SHA-512" hashValue="M0gZc5vpdTSJXvgzFbX+EtTKq9QUoR1DfZcOLt8FKulstmud9KIxmtU0ZZjt7GjBxDlwBf9U/yWZqZXBA/kUHQ==" saltValue="AI44HlIrZU1thIrKg9APmQ==" spinCount="100000" sheet="1" objects="1" scenarios="1"/>
  <mergeCells count="19">
    <mergeCell ref="C46:AD46"/>
    <mergeCell ref="C19:AD19"/>
    <mergeCell ref="C22:AD22"/>
    <mergeCell ref="C25:AD25"/>
    <mergeCell ref="C28:AD28"/>
    <mergeCell ref="C31:AD31"/>
    <mergeCell ref="C34:AD34"/>
    <mergeCell ref="C37:AD37"/>
    <mergeCell ref="C40:AD40"/>
    <mergeCell ref="C43:AD43"/>
    <mergeCell ref="C16:AD16"/>
    <mergeCell ref="B1:AD1"/>
    <mergeCell ref="B3:AD3"/>
    <mergeCell ref="B7:AD7"/>
    <mergeCell ref="AA9:AD9"/>
    <mergeCell ref="B10:L10"/>
    <mergeCell ref="N10:O10"/>
    <mergeCell ref="C13:AD13"/>
    <mergeCell ref="B5:AD5"/>
  </mergeCells>
  <hyperlinks>
    <hyperlink ref="AA9:AD9" location="Índice!B23" display="Índice"/>
  </hyperlinks>
  <pageMargins left="0.70866141732283472" right="0.70866141732283472" top="0.74803149606299213" bottom="0.74803149606299213" header="0.31496062992125984" footer="0.31496062992125984"/>
  <pageSetup scale="75" orientation="portrait" r:id="rId1"/>
  <headerFooter>
    <oddHeader>&amp;CMódulo 1 Sección XI
Glosario</oddHeader>
    <oddFooter>&amp;LCenso Nacional de Gobiernos Estatales 2022&amp;R&amp;P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3" ma:contentTypeDescription="Crear nuevo documento." ma:contentTypeScope="" ma:versionID="795c66fa020f5308b50b388037e807bf">
  <xsd:schema xmlns:xsd="http://www.w3.org/2001/XMLSchema" xmlns:xs="http://www.w3.org/2001/XMLSchema" xmlns:p="http://schemas.microsoft.com/office/2006/metadata/properties" xmlns:ns2="8cfb24df-c76a-48fb-92b8-e40e245fe804" targetNamespace="http://schemas.microsoft.com/office/2006/metadata/properties" ma:root="true" ma:fieldsID="2cc70636aa61dd867341d6cec2e14bc6"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3D8A54-F0FF-44D9-98F5-60214A7A2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5A257-7247-4A33-A57E-86395F3B6C65}">
  <ds:schemaRefs>
    <ds:schemaRef ds:uri="8cfb24df-c76a-48fb-92b8-e40e245fe804"/>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D827A22-BE0C-4AFE-9133-B31CE4F756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Índice</vt:lpstr>
      <vt:lpstr>Presentación</vt:lpstr>
      <vt:lpstr>Informantes</vt:lpstr>
      <vt:lpstr>Participantes</vt:lpstr>
      <vt:lpstr>CNGE_2022_M1_Secc11</vt:lpstr>
      <vt:lpstr>Complemento 1</vt:lpstr>
      <vt:lpstr>Complemento 2</vt:lpstr>
      <vt:lpstr>Glosario</vt:lpstr>
      <vt:lpstr>CNGE_2022_M1_Secc11!Área_de_impresión</vt:lpstr>
      <vt:lpstr>'Complemento 1'!Área_de_impresión</vt:lpstr>
      <vt:lpstr>'Complemento 2'!Área_de_impresión</vt:lpstr>
      <vt:lpstr>Glosario!Área_de_impresión</vt:lpstr>
      <vt:lpstr>Índice!Área_de_impresión</vt:lpstr>
      <vt:lpstr>Informantes!Área_de_impresión</vt:lpstr>
      <vt:lpstr>Participantes!Área_de_impresión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BENITO CARIÑO LAURA</dc:creator>
  <cp:lastModifiedBy>Lizeth Arleth Hoyos Saldaña</cp:lastModifiedBy>
  <dcterms:created xsi:type="dcterms:W3CDTF">2021-09-20T15:42:17Z</dcterms:created>
  <dcterms:modified xsi:type="dcterms:W3CDTF">2022-03-08T19:44:13Z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