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2" r:id="rId2"/>
    <sheet name="Informantes" sheetId="3" r:id="rId3"/>
    <sheet name="Participantes" sheetId="4" r:id="rId4"/>
    <sheet name="CNGE_2026_M1_Secc4_Sub1" sheetId="5" r:id="rId5"/>
    <sheet name="CNGE_2026_M1_Secc4_Sub2" sheetId="6" r:id="rId6"/>
    <sheet name="CNGE_2026_M1_Secc4_Sub3" sheetId="7" r:id="rId7"/>
    <sheet name="CNGE_2026_M1_Secc4_Sub4" sheetId="8" r:id="rId8"/>
    <sheet name="CNGE_2026_M1_Secc4_Sub5" sheetId="9" r:id="rId9"/>
    <sheet name="Complemento" sheetId="10" r:id="rId10"/>
    <sheet name="Glosario" sheetId="11" r:id="rId11"/>
  </sheets>
  <externalReferences>
    <externalReference r:id="rId12"/>
    <externalReference r:id="rId13"/>
    <externalReference r:id="rId14"/>
    <externalReference r:id="rId15"/>
    <externalReference r:id="rId16"/>
    <externalReference r:id="rId17"/>
    <externalReference r:id="rId18"/>
  </externalReferences>
  <definedNames>
    <definedName name="_xlnm.Print_Area" localSheetId="4">CNGE_2026_M1_Secc4_Sub1!$A$1:$AE$325</definedName>
    <definedName name="_xlnm.Print_Area" localSheetId="5">CNGE_2026_M1_Secc4_Sub2!$A$1:$AE$38</definedName>
    <definedName name="_xlnm.Print_Area" localSheetId="6">CNGE_2026_M1_Secc4_Sub3!$A$1:$AE$648</definedName>
    <definedName name="_xlnm.Print_Area" localSheetId="7">CNGE_2026_M1_Secc4_Sub4!$A$1:$AE$249</definedName>
    <definedName name="_xlnm.Print_Area" localSheetId="8">CNGE_2026_M1_Secc4_Sub5!$A$1:$AE$737</definedName>
    <definedName name="_xlnm.Print_Area" localSheetId="9">Complemento!$A$1:$DZ$145</definedName>
    <definedName name="_xlnm.Print_Area" localSheetId="10">Glosario!$A$1:$AE$109</definedName>
    <definedName name="_xlnm.Print_Area" localSheetId="0">Índice!$A$1:$AE$37</definedName>
    <definedName name="_xlnm.Print_Area" localSheetId="2">Informantes!$A$1:$AE$58</definedName>
    <definedName name="_xlnm.Print_Area" localSheetId="3">Participantes!$A$1:$BJ$73</definedName>
    <definedName name="_xlnm.Print_Area" localSheetId="1">Presentación!$A$1:$AE$137</definedName>
    <definedName name="cantidad">#REF!</definedName>
    <definedName name="codi">[1]CNSPE_2021_M2_Secc7!$AT$51:$BY$622</definedName>
    <definedName name="Entidad">#REF!</definedName>
    <definedName name="entii">[1]CNSPE_2021_M2_Secc7!$CB$51:$DG$622</definedName>
    <definedName name="Entitades">[2]listas!$A$2:$A$33</definedName>
    <definedName name="Folio">#REF!</definedName>
    <definedName name="I_ENTIDAD">[3]listas!$A$2:$A$33</definedName>
    <definedName name="L_ANTIGUE">[4]listas!$G$2:$G$14</definedName>
    <definedName name="L_CARACT">[4]listas!$E$8:$E$9</definedName>
    <definedName name="L_ESCOLARI">[4]listas!$H$2:$H$10</definedName>
    <definedName name="L_X">[5]listas!$F$2:$F$3</definedName>
    <definedName name="NuevoFolio">[6]Presentación!$AO$2:$BT$29</definedName>
    <definedName name="NuevoNombre">[6]Presentación!$BW$2:$DB$29</definedName>
    <definedName name="S_EE">[7]CNSPF_2019_M1_Secc1!$AN$2:$AN$7</definedName>
    <definedName name="S_F">[7]CNSPF_2019_M1_Secc1!$AP$2:$AP$13</definedName>
    <definedName name="S_S">[7]CNSPF_2019_M1_Secc1!$AL$2:$AL$5</definedName>
    <definedName name="S_X">[7]CNSPF_2019_M1_Secc1!$AJ$2:$AJ$3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488" i="7" l="1"/>
  <c r="AJ488" i="7"/>
  <c r="AI488" i="7"/>
  <c r="N10" i="2"/>
  <c r="AL573" i="2" s="1"/>
  <c r="AM573" i="2" s="1"/>
  <c r="AL95" i="2" l="1"/>
  <c r="AM95" i="2" s="1"/>
  <c r="AL94" i="2"/>
  <c r="AM94" i="2" s="1"/>
  <c r="AL96" i="2"/>
  <c r="AM96" i="2" s="1"/>
  <c r="AL154" i="2"/>
  <c r="AM154" i="2" s="1"/>
  <c r="AL155" i="2"/>
  <c r="AM155" i="2" s="1"/>
  <c r="AL156" i="2"/>
  <c r="AM156" i="2" s="1"/>
  <c r="AL166" i="2"/>
  <c r="AM166" i="2" s="1"/>
  <c r="AL226" i="2"/>
  <c r="AM226" i="2" s="1"/>
  <c r="AL227" i="2"/>
  <c r="AM227" i="2" s="1"/>
  <c r="AL228" i="2"/>
  <c r="AM228" i="2" s="1"/>
  <c r="AL238" i="2"/>
  <c r="AM238" i="2" s="1"/>
  <c r="AL298" i="2"/>
  <c r="AM298" i="2" s="1"/>
  <c r="AL299" i="2"/>
  <c r="AM299" i="2" s="1"/>
  <c r="AL300" i="2"/>
  <c r="AM300" i="2" s="1"/>
  <c r="AL25" i="2"/>
  <c r="AM25" i="2" s="1"/>
  <c r="AL310" i="2"/>
  <c r="AM310" i="2" s="1"/>
  <c r="AL34" i="2"/>
  <c r="AM34" i="2" s="1"/>
  <c r="AL370" i="2"/>
  <c r="AM370" i="2" s="1"/>
  <c r="AL35" i="2"/>
  <c r="AM35" i="2" s="1"/>
  <c r="AL36" i="2"/>
  <c r="AM36" i="2" s="1"/>
  <c r="AL371" i="2"/>
  <c r="AM371" i="2" s="1"/>
  <c r="AL37" i="2"/>
  <c r="AM37" i="2" s="1"/>
  <c r="AL372" i="2"/>
  <c r="AM372" i="2" s="1"/>
  <c r="AL84" i="2"/>
  <c r="AM84" i="2" s="1"/>
  <c r="AL383" i="2"/>
  <c r="AM383" i="2" s="1"/>
  <c r="AL85" i="2"/>
  <c r="AM85" i="2" s="1"/>
  <c r="AL384" i="2"/>
  <c r="AM384" i="2" s="1"/>
  <c r="AL46" i="2"/>
  <c r="AM46" i="2" s="1"/>
  <c r="AL97" i="2"/>
  <c r="AM97" i="2" s="1"/>
  <c r="AL167" i="2"/>
  <c r="AM167" i="2" s="1"/>
  <c r="AL239" i="2"/>
  <c r="AM239" i="2" s="1"/>
  <c r="AL311" i="2"/>
  <c r="AM311" i="2" s="1"/>
  <c r="AL395" i="2"/>
  <c r="AM395" i="2" s="1"/>
  <c r="AL106" i="2"/>
  <c r="AM106" i="2" s="1"/>
  <c r="AL168" i="2"/>
  <c r="AM168" i="2" s="1"/>
  <c r="AL240" i="2"/>
  <c r="AM240" i="2" s="1"/>
  <c r="AL312" i="2"/>
  <c r="AM312" i="2" s="1"/>
  <c r="AL396" i="2"/>
  <c r="AM396" i="2" s="1"/>
  <c r="AL47" i="2"/>
  <c r="AM47" i="2" s="1"/>
  <c r="AL178" i="2"/>
  <c r="AM178" i="2" s="1"/>
  <c r="AL250" i="2"/>
  <c r="AM250" i="2" s="1"/>
  <c r="AL322" i="2"/>
  <c r="AM322" i="2" s="1"/>
  <c r="AL407" i="2"/>
  <c r="AM407" i="2" s="1"/>
  <c r="AL48" i="2"/>
  <c r="AM48" i="2" s="1"/>
  <c r="AL107" i="2"/>
  <c r="AM107" i="2" s="1"/>
  <c r="AL408" i="2"/>
  <c r="AM408" i="2" s="1"/>
  <c r="AL49" i="2"/>
  <c r="AM49" i="2" s="1"/>
  <c r="AL108" i="2"/>
  <c r="AM108" i="2" s="1"/>
  <c r="AL179" i="2"/>
  <c r="AM179" i="2" s="1"/>
  <c r="AL251" i="2"/>
  <c r="AM251" i="2" s="1"/>
  <c r="AL323" i="2"/>
  <c r="AM323" i="2" s="1"/>
  <c r="AL419" i="2"/>
  <c r="AM419" i="2" s="1"/>
  <c r="AL58" i="2"/>
  <c r="AM58" i="2" s="1"/>
  <c r="AL109" i="2"/>
  <c r="AM109" i="2" s="1"/>
  <c r="AL180" i="2"/>
  <c r="AM180" i="2" s="1"/>
  <c r="AL252" i="2"/>
  <c r="AM252" i="2" s="1"/>
  <c r="AL324" i="2"/>
  <c r="AM324" i="2" s="1"/>
  <c r="AL420" i="2"/>
  <c r="AM420" i="2" s="1"/>
  <c r="AL118" i="2"/>
  <c r="AM118" i="2" s="1"/>
  <c r="AL190" i="2"/>
  <c r="AM190" i="2" s="1"/>
  <c r="AL262" i="2"/>
  <c r="AM262" i="2" s="1"/>
  <c r="AL334" i="2"/>
  <c r="AM334" i="2" s="1"/>
  <c r="AL431" i="2"/>
  <c r="AM431" i="2" s="1"/>
  <c r="AL59" i="2"/>
  <c r="AM59" i="2" s="1"/>
  <c r="AL443" i="2"/>
  <c r="AM443" i="2" s="1"/>
  <c r="AL60" i="2"/>
  <c r="AM60" i="2" s="1"/>
  <c r="AL119" i="2"/>
  <c r="AM119" i="2" s="1"/>
  <c r="AL191" i="2"/>
  <c r="AM191" i="2" s="1"/>
  <c r="AL263" i="2"/>
  <c r="AM263" i="2" s="1"/>
  <c r="AL335" i="2"/>
  <c r="AM335" i="2" s="1"/>
  <c r="AL455" i="2"/>
  <c r="AM455" i="2" s="1"/>
  <c r="AL10" i="2"/>
  <c r="AM10" i="2" s="1"/>
  <c r="AL61" i="2"/>
  <c r="AM61" i="2" s="1"/>
  <c r="AL120" i="2"/>
  <c r="AM120" i="2" s="1"/>
  <c r="AL192" i="2"/>
  <c r="AM192" i="2" s="1"/>
  <c r="AL264" i="2"/>
  <c r="AM264" i="2" s="1"/>
  <c r="AL336" i="2"/>
  <c r="AM336" i="2" s="1"/>
  <c r="AL467" i="2"/>
  <c r="AM467" i="2" s="1"/>
  <c r="AL70" i="2"/>
  <c r="AM70" i="2" s="1"/>
  <c r="AL130" i="2"/>
  <c r="AM130" i="2" s="1"/>
  <c r="AL202" i="2"/>
  <c r="AM202" i="2" s="1"/>
  <c r="AL274" i="2"/>
  <c r="AM274" i="2" s="1"/>
  <c r="AL346" i="2"/>
  <c r="AM346" i="2" s="1"/>
  <c r="AL479" i="2"/>
  <c r="AM479" i="2" s="1"/>
  <c r="AL11" i="2"/>
  <c r="AM11" i="2" s="1"/>
  <c r="AL491" i="2"/>
  <c r="AM491" i="2" s="1"/>
  <c r="AL12" i="2"/>
  <c r="AM12" i="2" s="1"/>
  <c r="AL71" i="2"/>
  <c r="AM71" i="2" s="1"/>
  <c r="AL131" i="2"/>
  <c r="AM131" i="2" s="1"/>
  <c r="AL203" i="2"/>
  <c r="AM203" i="2" s="1"/>
  <c r="AL275" i="2"/>
  <c r="AM275" i="2" s="1"/>
  <c r="AL347" i="2"/>
  <c r="AM347" i="2" s="1"/>
  <c r="AL503" i="2"/>
  <c r="AM503" i="2" s="1"/>
  <c r="AL13" i="2"/>
  <c r="AM13" i="2" s="1"/>
  <c r="AL72" i="2"/>
  <c r="AM72" i="2" s="1"/>
  <c r="AL132" i="2"/>
  <c r="AM132" i="2" s="1"/>
  <c r="AL204" i="2"/>
  <c r="AM204" i="2" s="1"/>
  <c r="AL276" i="2"/>
  <c r="AM276" i="2" s="1"/>
  <c r="AL348" i="2"/>
  <c r="AM348" i="2" s="1"/>
  <c r="AL515" i="2"/>
  <c r="AM515" i="2" s="1"/>
  <c r="AL22" i="2"/>
  <c r="AM22" i="2" s="1"/>
  <c r="AL73" i="2"/>
  <c r="AM73" i="2" s="1"/>
  <c r="AL142" i="2"/>
  <c r="AM142" i="2" s="1"/>
  <c r="AL214" i="2"/>
  <c r="AM214" i="2" s="1"/>
  <c r="AL286" i="2"/>
  <c r="AM286" i="2" s="1"/>
  <c r="AL358" i="2"/>
  <c r="AM358" i="2" s="1"/>
  <c r="AL527" i="2"/>
  <c r="AM527" i="2" s="1"/>
  <c r="AL82" i="2"/>
  <c r="AM82" i="2" s="1"/>
  <c r="AL539" i="2"/>
  <c r="AM539" i="2" s="1"/>
  <c r="AL23" i="2"/>
  <c r="AM23" i="2" s="1"/>
  <c r="AL143" i="2"/>
  <c r="AM143" i="2" s="1"/>
  <c r="AL215" i="2"/>
  <c r="AM215" i="2" s="1"/>
  <c r="AL287" i="2"/>
  <c r="AM287" i="2" s="1"/>
  <c r="AL359" i="2"/>
  <c r="AM359" i="2" s="1"/>
  <c r="AL551" i="2"/>
  <c r="AM551" i="2" s="1"/>
  <c r="AL24" i="2"/>
  <c r="AM24" i="2" s="1"/>
  <c r="AL83" i="2"/>
  <c r="AM83" i="2" s="1"/>
  <c r="AL144" i="2"/>
  <c r="AM144" i="2" s="1"/>
  <c r="AL216" i="2"/>
  <c r="AM216" i="2" s="1"/>
  <c r="AL288" i="2"/>
  <c r="AM288" i="2" s="1"/>
  <c r="AL360" i="2"/>
  <c r="AM360" i="2" s="1"/>
  <c r="AL563" i="2"/>
  <c r="AM563" i="2" s="1"/>
  <c r="AL382" i="2"/>
  <c r="AM382" i="2" s="1"/>
  <c r="AL394" i="2"/>
  <c r="AM394" i="2" s="1"/>
  <c r="AL406" i="2"/>
  <c r="AM406" i="2" s="1"/>
  <c r="AL418" i="2"/>
  <c r="AM418" i="2" s="1"/>
  <c r="AL430" i="2"/>
  <c r="AM430" i="2" s="1"/>
  <c r="AL442" i="2"/>
  <c r="AM442" i="2" s="1"/>
  <c r="AL454" i="2"/>
  <c r="AM454" i="2" s="1"/>
  <c r="AL466" i="2"/>
  <c r="AM466" i="2" s="1"/>
  <c r="AL478" i="2"/>
  <c r="AM478" i="2" s="1"/>
  <c r="AL490" i="2"/>
  <c r="AM490" i="2" s="1"/>
  <c r="AL502" i="2"/>
  <c r="AM502" i="2" s="1"/>
  <c r="AL514" i="2"/>
  <c r="AM514" i="2" s="1"/>
  <c r="AL526" i="2"/>
  <c r="AM526" i="2" s="1"/>
  <c r="AL538" i="2"/>
  <c r="AM538" i="2" s="1"/>
  <c r="AL550" i="2"/>
  <c r="AM550" i="2" s="1"/>
  <c r="AL562" i="2"/>
  <c r="AM562" i="2" s="1"/>
  <c r="AL432" i="2"/>
  <c r="AM432" i="2" s="1"/>
  <c r="AL444" i="2"/>
  <c r="AM444" i="2" s="1"/>
  <c r="AL456" i="2"/>
  <c r="AM456" i="2" s="1"/>
  <c r="AL468" i="2"/>
  <c r="AM468" i="2" s="1"/>
  <c r="AL480" i="2"/>
  <c r="AM480" i="2" s="1"/>
  <c r="AL492" i="2"/>
  <c r="AM492" i="2" s="1"/>
  <c r="AL504" i="2"/>
  <c r="AM504" i="2" s="1"/>
  <c r="AL516" i="2"/>
  <c r="AM516" i="2" s="1"/>
  <c r="AL528" i="2"/>
  <c r="AM528" i="2" s="1"/>
  <c r="AL540" i="2"/>
  <c r="AM540" i="2" s="1"/>
  <c r="AL552" i="2"/>
  <c r="AM552" i="2" s="1"/>
  <c r="AL564" i="2"/>
  <c r="AM564" i="2" s="1"/>
  <c r="AL121" i="2"/>
  <c r="AM121" i="2" s="1"/>
  <c r="AL133" i="2"/>
  <c r="AM133" i="2" s="1"/>
  <c r="AL145" i="2"/>
  <c r="AM145" i="2" s="1"/>
  <c r="AL157" i="2"/>
  <c r="AM157" i="2" s="1"/>
  <c r="AL169" i="2"/>
  <c r="AM169" i="2" s="1"/>
  <c r="AL181" i="2"/>
  <c r="AM181" i="2" s="1"/>
  <c r="AL193" i="2"/>
  <c r="AM193" i="2" s="1"/>
  <c r="AL205" i="2"/>
  <c r="AM205" i="2" s="1"/>
  <c r="AL217" i="2"/>
  <c r="AM217" i="2" s="1"/>
  <c r="AL229" i="2"/>
  <c r="AM229" i="2" s="1"/>
  <c r="AL241" i="2"/>
  <c r="AM241" i="2" s="1"/>
  <c r="AL253" i="2"/>
  <c r="AM253" i="2" s="1"/>
  <c r="AL265" i="2"/>
  <c r="AM265" i="2" s="1"/>
  <c r="AL277" i="2"/>
  <c r="AM277" i="2" s="1"/>
  <c r="AL289" i="2"/>
  <c r="AM289" i="2" s="1"/>
  <c r="AL301" i="2"/>
  <c r="AM301" i="2" s="1"/>
  <c r="AL313" i="2"/>
  <c r="AM313" i="2" s="1"/>
  <c r="AL325" i="2"/>
  <c r="AM325" i="2" s="1"/>
  <c r="AL337" i="2"/>
  <c r="AM337" i="2" s="1"/>
  <c r="AL349" i="2"/>
  <c r="AM349" i="2" s="1"/>
  <c r="AL361" i="2"/>
  <c r="AM361" i="2" s="1"/>
  <c r="AL373" i="2"/>
  <c r="AM373" i="2" s="1"/>
  <c r="AL385" i="2"/>
  <c r="AM385" i="2" s="1"/>
  <c r="AL397" i="2"/>
  <c r="AM397" i="2" s="1"/>
  <c r="AL409" i="2"/>
  <c r="AM409" i="2" s="1"/>
  <c r="AL421" i="2"/>
  <c r="AM421" i="2" s="1"/>
  <c r="AL433" i="2"/>
  <c r="AM433" i="2" s="1"/>
  <c r="AL445" i="2"/>
  <c r="AM445" i="2" s="1"/>
  <c r="AL457" i="2"/>
  <c r="AM457" i="2" s="1"/>
  <c r="AL469" i="2"/>
  <c r="AM469" i="2" s="1"/>
  <c r="AL481" i="2"/>
  <c r="AM481" i="2" s="1"/>
  <c r="AL493" i="2"/>
  <c r="AM493" i="2" s="1"/>
  <c r="AL505" i="2"/>
  <c r="AM505" i="2" s="1"/>
  <c r="AL517" i="2"/>
  <c r="AM517" i="2" s="1"/>
  <c r="AL529" i="2"/>
  <c r="AM529" i="2" s="1"/>
  <c r="AL541" i="2"/>
  <c r="AM541" i="2" s="1"/>
  <c r="AL553" i="2"/>
  <c r="AM553" i="2" s="1"/>
  <c r="AL565" i="2"/>
  <c r="AM565" i="2" s="1"/>
  <c r="AL14" i="2"/>
  <c r="AM14" i="2" s="1"/>
  <c r="AL26" i="2"/>
  <c r="AM26" i="2" s="1"/>
  <c r="AL38" i="2"/>
  <c r="AM38" i="2" s="1"/>
  <c r="AL50" i="2"/>
  <c r="AM50" i="2" s="1"/>
  <c r="AL62" i="2"/>
  <c r="AM62" i="2" s="1"/>
  <c r="AL74" i="2"/>
  <c r="AM74" i="2" s="1"/>
  <c r="AL86" i="2"/>
  <c r="AM86" i="2" s="1"/>
  <c r="AL98" i="2"/>
  <c r="AM98" i="2" s="1"/>
  <c r="AL110" i="2"/>
  <c r="AM110" i="2" s="1"/>
  <c r="AL122" i="2"/>
  <c r="AM122" i="2" s="1"/>
  <c r="AL134" i="2"/>
  <c r="AM134" i="2" s="1"/>
  <c r="AL146" i="2"/>
  <c r="AM146" i="2" s="1"/>
  <c r="AL158" i="2"/>
  <c r="AM158" i="2" s="1"/>
  <c r="AL170" i="2"/>
  <c r="AM170" i="2" s="1"/>
  <c r="AL182" i="2"/>
  <c r="AM182" i="2" s="1"/>
  <c r="AL194" i="2"/>
  <c r="AM194" i="2" s="1"/>
  <c r="AL206" i="2"/>
  <c r="AM206" i="2" s="1"/>
  <c r="AL218" i="2"/>
  <c r="AM218" i="2" s="1"/>
  <c r="AL230" i="2"/>
  <c r="AM230" i="2" s="1"/>
  <c r="AL242" i="2"/>
  <c r="AM242" i="2" s="1"/>
  <c r="AL254" i="2"/>
  <c r="AM254" i="2" s="1"/>
  <c r="AL266" i="2"/>
  <c r="AM266" i="2" s="1"/>
  <c r="AL278" i="2"/>
  <c r="AM278" i="2" s="1"/>
  <c r="AL290" i="2"/>
  <c r="AM290" i="2" s="1"/>
  <c r="AL302" i="2"/>
  <c r="AM302" i="2" s="1"/>
  <c r="AL314" i="2"/>
  <c r="AM314" i="2" s="1"/>
  <c r="AL326" i="2"/>
  <c r="AM326" i="2" s="1"/>
  <c r="AL338" i="2"/>
  <c r="AM338" i="2" s="1"/>
  <c r="AL350" i="2"/>
  <c r="AM350" i="2" s="1"/>
  <c r="AL362" i="2"/>
  <c r="AM362" i="2" s="1"/>
  <c r="AL374" i="2"/>
  <c r="AM374" i="2" s="1"/>
  <c r="AL386" i="2"/>
  <c r="AM386" i="2" s="1"/>
  <c r="AL398" i="2"/>
  <c r="AM398" i="2" s="1"/>
  <c r="AL410" i="2"/>
  <c r="AM410" i="2" s="1"/>
  <c r="AL422" i="2"/>
  <c r="AM422" i="2" s="1"/>
  <c r="AL434" i="2"/>
  <c r="AM434" i="2" s="1"/>
  <c r="AL446" i="2"/>
  <c r="AM446" i="2" s="1"/>
  <c r="AL458" i="2"/>
  <c r="AM458" i="2" s="1"/>
  <c r="AL470" i="2"/>
  <c r="AM470" i="2" s="1"/>
  <c r="AL482" i="2"/>
  <c r="AM482" i="2" s="1"/>
  <c r="AL494" i="2"/>
  <c r="AM494" i="2" s="1"/>
  <c r="AL506" i="2"/>
  <c r="AM506" i="2" s="1"/>
  <c r="AL518" i="2"/>
  <c r="AM518" i="2" s="1"/>
  <c r="AL530" i="2"/>
  <c r="AM530" i="2" s="1"/>
  <c r="AL542" i="2"/>
  <c r="AM542" i="2" s="1"/>
  <c r="AL554" i="2"/>
  <c r="AM554" i="2" s="1"/>
  <c r="AL566" i="2"/>
  <c r="AM566" i="2" s="1"/>
  <c r="AL15" i="2"/>
  <c r="AM15" i="2" s="1"/>
  <c r="AL27" i="2"/>
  <c r="AM27" i="2" s="1"/>
  <c r="AL39" i="2"/>
  <c r="AM39" i="2" s="1"/>
  <c r="AL51" i="2"/>
  <c r="AM51" i="2" s="1"/>
  <c r="AL63" i="2"/>
  <c r="AM63" i="2" s="1"/>
  <c r="AL75" i="2"/>
  <c r="AM75" i="2" s="1"/>
  <c r="AL87" i="2"/>
  <c r="AM87" i="2" s="1"/>
  <c r="AL99" i="2"/>
  <c r="AM99" i="2" s="1"/>
  <c r="AL111" i="2"/>
  <c r="AM111" i="2" s="1"/>
  <c r="AL123" i="2"/>
  <c r="AM123" i="2" s="1"/>
  <c r="AL135" i="2"/>
  <c r="AM135" i="2" s="1"/>
  <c r="AL147" i="2"/>
  <c r="AM147" i="2" s="1"/>
  <c r="AL159" i="2"/>
  <c r="AM159" i="2" s="1"/>
  <c r="AL171" i="2"/>
  <c r="AM171" i="2" s="1"/>
  <c r="AL183" i="2"/>
  <c r="AM183" i="2" s="1"/>
  <c r="AL195" i="2"/>
  <c r="AM195" i="2" s="1"/>
  <c r="AL207" i="2"/>
  <c r="AM207" i="2" s="1"/>
  <c r="AL219" i="2"/>
  <c r="AM219" i="2" s="1"/>
  <c r="AL231" i="2"/>
  <c r="AM231" i="2" s="1"/>
  <c r="AL243" i="2"/>
  <c r="AM243" i="2" s="1"/>
  <c r="AL255" i="2"/>
  <c r="AM255" i="2" s="1"/>
  <c r="AL267" i="2"/>
  <c r="AM267" i="2" s="1"/>
  <c r="AL279" i="2"/>
  <c r="AM279" i="2" s="1"/>
  <c r="AL291" i="2"/>
  <c r="AM291" i="2" s="1"/>
  <c r="AL303" i="2"/>
  <c r="AM303" i="2" s="1"/>
  <c r="AL315" i="2"/>
  <c r="AM315" i="2" s="1"/>
  <c r="AL327" i="2"/>
  <c r="AM327" i="2" s="1"/>
  <c r="AL339" i="2"/>
  <c r="AM339" i="2" s="1"/>
  <c r="AL351" i="2"/>
  <c r="AM351" i="2" s="1"/>
  <c r="AL363" i="2"/>
  <c r="AM363" i="2" s="1"/>
  <c r="AL375" i="2"/>
  <c r="AM375" i="2" s="1"/>
  <c r="AL387" i="2"/>
  <c r="AM387" i="2" s="1"/>
  <c r="AL399" i="2"/>
  <c r="AM399" i="2" s="1"/>
  <c r="AL411" i="2"/>
  <c r="AM411" i="2" s="1"/>
  <c r="AL423" i="2"/>
  <c r="AM423" i="2" s="1"/>
  <c r="AL435" i="2"/>
  <c r="AM435" i="2" s="1"/>
  <c r="AL447" i="2"/>
  <c r="AM447" i="2" s="1"/>
  <c r="AL459" i="2"/>
  <c r="AM459" i="2" s="1"/>
  <c r="AL471" i="2"/>
  <c r="AM471" i="2" s="1"/>
  <c r="AL483" i="2"/>
  <c r="AM483" i="2" s="1"/>
  <c r="AL495" i="2"/>
  <c r="AM495" i="2" s="1"/>
  <c r="AL507" i="2"/>
  <c r="AM507" i="2" s="1"/>
  <c r="AL519" i="2"/>
  <c r="AM519" i="2" s="1"/>
  <c r="AL531" i="2"/>
  <c r="AM531" i="2" s="1"/>
  <c r="AL543" i="2"/>
  <c r="AM543" i="2" s="1"/>
  <c r="AL555" i="2"/>
  <c r="AM555" i="2" s="1"/>
  <c r="AL567" i="2"/>
  <c r="AM567" i="2" s="1"/>
  <c r="AL4" i="2"/>
  <c r="AM4" i="2" s="1"/>
  <c r="AL16" i="2"/>
  <c r="AM16" i="2" s="1"/>
  <c r="AL28" i="2"/>
  <c r="AM28" i="2" s="1"/>
  <c r="AL40" i="2"/>
  <c r="AM40" i="2" s="1"/>
  <c r="AL52" i="2"/>
  <c r="AM52" i="2" s="1"/>
  <c r="AL64" i="2"/>
  <c r="AM64" i="2" s="1"/>
  <c r="AL76" i="2"/>
  <c r="AM76" i="2" s="1"/>
  <c r="AL88" i="2"/>
  <c r="AM88" i="2" s="1"/>
  <c r="AL100" i="2"/>
  <c r="AM100" i="2" s="1"/>
  <c r="AL112" i="2"/>
  <c r="AM112" i="2" s="1"/>
  <c r="AL124" i="2"/>
  <c r="AM124" i="2" s="1"/>
  <c r="AL136" i="2"/>
  <c r="AM136" i="2" s="1"/>
  <c r="AL148" i="2"/>
  <c r="AM148" i="2" s="1"/>
  <c r="AL160" i="2"/>
  <c r="AM160" i="2" s="1"/>
  <c r="AL172" i="2"/>
  <c r="AM172" i="2" s="1"/>
  <c r="AL184" i="2"/>
  <c r="AM184" i="2" s="1"/>
  <c r="AL196" i="2"/>
  <c r="AM196" i="2" s="1"/>
  <c r="AL208" i="2"/>
  <c r="AM208" i="2" s="1"/>
  <c r="AL220" i="2"/>
  <c r="AM220" i="2" s="1"/>
  <c r="AL232" i="2"/>
  <c r="AM232" i="2" s="1"/>
  <c r="AL244" i="2"/>
  <c r="AM244" i="2" s="1"/>
  <c r="AL256" i="2"/>
  <c r="AM256" i="2" s="1"/>
  <c r="AL268" i="2"/>
  <c r="AM268" i="2" s="1"/>
  <c r="AL280" i="2"/>
  <c r="AM280" i="2" s="1"/>
  <c r="AL292" i="2"/>
  <c r="AM292" i="2" s="1"/>
  <c r="AL304" i="2"/>
  <c r="AM304" i="2" s="1"/>
  <c r="AL316" i="2"/>
  <c r="AM316" i="2" s="1"/>
  <c r="AL328" i="2"/>
  <c r="AM328" i="2" s="1"/>
  <c r="AL340" i="2"/>
  <c r="AM340" i="2" s="1"/>
  <c r="AL352" i="2"/>
  <c r="AM352" i="2" s="1"/>
  <c r="AL364" i="2"/>
  <c r="AM364" i="2" s="1"/>
  <c r="AL376" i="2"/>
  <c r="AM376" i="2" s="1"/>
  <c r="AL388" i="2"/>
  <c r="AM388" i="2" s="1"/>
  <c r="AL400" i="2"/>
  <c r="AM400" i="2" s="1"/>
  <c r="AL412" i="2"/>
  <c r="AM412" i="2" s="1"/>
  <c r="AL424" i="2"/>
  <c r="AM424" i="2" s="1"/>
  <c r="AL436" i="2"/>
  <c r="AM436" i="2" s="1"/>
  <c r="AL448" i="2"/>
  <c r="AM448" i="2" s="1"/>
  <c r="AL460" i="2"/>
  <c r="AM460" i="2" s="1"/>
  <c r="AL472" i="2"/>
  <c r="AM472" i="2" s="1"/>
  <c r="AL484" i="2"/>
  <c r="AM484" i="2" s="1"/>
  <c r="AL496" i="2"/>
  <c r="AM496" i="2" s="1"/>
  <c r="AL508" i="2"/>
  <c r="AM508" i="2" s="1"/>
  <c r="AL520" i="2"/>
  <c r="AM520" i="2" s="1"/>
  <c r="AL532" i="2"/>
  <c r="AM532" i="2" s="1"/>
  <c r="AL544" i="2"/>
  <c r="AM544" i="2" s="1"/>
  <c r="AL556" i="2"/>
  <c r="AM556" i="2" s="1"/>
  <c r="AL568" i="2"/>
  <c r="AM568" i="2" s="1"/>
  <c r="AL5" i="2"/>
  <c r="AM5" i="2" s="1"/>
  <c r="AL17" i="2"/>
  <c r="AM17" i="2" s="1"/>
  <c r="AL29" i="2"/>
  <c r="AM29" i="2" s="1"/>
  <c r="AL41" i="2"/>
  <c r="AM41" i="2" s="1"/>
  <c r="AL53" i="2"/>
  <c r="AM53" i="2" s="1"/>
  <c r="AL65" i="2"/>
  <c r="AM65" i="2" s="1"/>
  <c r="AL77" i="2"/>
  <c r="AM77" i="2" s="1"/>
  <c r="AL89" i="2"/>
  <c r="AM89" i="2" s="1"/>
  <c r="AL101" i="2"/>
  <c r="AM101" i="2" s="1"/>
  <c r="AL113" i="2"/>
  <c r="AM113" i="2" s="1"/>
  <c r="AL125" i="2"/>
  <c r="AM125" i="2" s="1"/>
  <c r="AL137" i="2"/>
  <c r="AM137" i="2" s="1"/>
  <c r="AL149" i="2"/>
  <c r="AM149" i="2" s="1"/>
  <c r="AL161" i="2"/>
  <c r="AM161" i="2" s="1"/>
  <c r="AL173" i="2"/>
  <c r="AM173" i="2" s="1"/>
  <c r="AL185" i="2"/>
  <c r="AM185" i="2" s="1"/>
  <c r="AL197" i="2"/>
  <c r="AM197" i="2" s="1"/>
  <c r="AL209" i="2"/>
  <c r="AM209" i="2" s="1"/>
  <c r="AL221" i="2"/>
  <c r="AM221" i="2" s="1"/>
  <c r="AL233" i="2"/>
  <c r="AM233" i="2" s="1"/>
  <c r="AL245" i="2"/>
  <c r="AM245" i="2" s="1"/>
  <c r="AL257" i="2"/>
  <c r="AM257" i="2" s="1"/>
  <c r="AL269" i="2"/>
  <c r="AM269" i="2" s="1"/>
  <c r="AL281" i="2"/>
  <c r="AM281" i="2" s="1"/>
  <c r="AL293" i="2"/>
  <c r="AM293" i="2" s="1"/>
  <c r="AL305" i="2"/>
  <c r="AM305" i="2" s="1"/>
  <c r="AL317" i="2"/>
  <c r="AM317" i="2" s="1"/>
  <c r="AL329" i="2"/>
  <c r="AM329" i="2" s="1"/>
  <c r="AL341" i="2"/>
  <c r="AM341" i="2" s="1"/>
  <c r="AL353" i="2"/>
  <c r="AM353" i="2" s="1"/>
  <c r="AL365" i="2"/>
  <c r="AM365" i="2" s="1"/>
  <c r="AL377" i="2"/>
  <c r="AM377" i="2" s="1"/>
  <c r="AL389" i="2"/>
  <c r="AM389" i="2" s="1"/>
  <c r="AL401" i="2"/>
  <c r="AM401" i="2" s="1"/>
  <c r="AL413" i="2"/>
  <c r="AM413" i="2" s="1"/>
  <c r="AL425" i="2"/>
  <c r="AM425" i="2" s="1"/>
  <c r="AL437" i="2"/>
  <c r="AM437" i="2" s="1"/>
  <c r="AL449" i="2"/>
  <c r="AM449" i="2" s="1"/>
  <c r="AL461" i="2"/>
  <c r="AM461" i="2" s="1"/>
  <c r="AL473" i="2"/>
  <c r="AM473" i="2" s="1"/>
  <c r="AL485" i="2"/>
  <c r="AM485" i="2" s="1"/>
  <c r="AL497" i="2"/>
  <c r="AM497" i="2" s="1"/>
  <c r="AL509" i="2"/>
  <c r="AM509" i="2" s="1"/>
  <c r="AL521" i="2"/>
  <c r="AM521" i="2" s="1"/>
  <c r="AL533" i="2"/>
  <c r="AM533" i="2" s="1"/>
  <c r="AL545" i="2"/>
  <c r="AM545" i="2" s="1"/>
  <c r="AL557" i="2"/>
  <c r="AM557" i="2" s="1"/>
  <c r="AL569" i="2"/>
  <c r="AM569" i="2" s="1"/>
  <c r="AL6" i="2"/>
  <c r="AM6" i="2" s="1"/>
  <c r="AL18" i="2"/>
  <c r="AM18" i="2" s="1"/>
  <c r="AL30" i="2"/>
  <c r="AM30" i="2" s="1"/>
  <c r="AL42" i="2"/>
  <c r="AM42" i="2" s="1"/>
  <c r="AL54" i="2"/>
  <c r="AM54" i="2" s="1"/>
  <c r="AL66" i="2"/>
  <c r="AM66" i="2" s="1"/>
  <c r="AL78" i="2"/>
  <c r="AM78" i="2" s="1"/>
  <c r="AL90" i="2"/>
  <c r="AM90" i="2" s="1"/>
  <c r="AL102" i="2"/>
  <c r="AM102" i="2" s="1"/>
  <c r="AL114" i="2"/>
  <c r="AM114" i="2" s="1"/>
  <c r="AL126" i="2"/>
  <c r="AM126" i="2" s="1"/>
  <c r="AL138" i="2"/>
  <c r="AM138" i="2" s="1"/>
  <c r="AL150" i="2"/>
  <c r="AM150" i="2" s="1"/>
  <c r="AL162" i="2"/>
  <c r="AM162" i="2" s="1"/>
  <c r="AL174" i="2"/>
  <c r="AM174" i="2" s="1"/>
  <c r="AL186" i="2"/>
  <c r="AM186" i="2" s="1"/>
  <c r="AL198" i="2"/>
  <c r="AM198" i="2" s="1"/>
  <c r="AL210" i="2"/>
  <c r="AM210" i="2" s="1"/>
  <c r="AL222" i="2"/>
  <c r="AM222" i="2" s="1"/>
  <c r="AL234" i="2"/>
  <c r="AM234" i="2" s="1"/>
  <c r="AL246" i="2"/>
  <c r="AM246" i="2" s="1"/>
  <c r="AL258" i="2"/>
  <c r="AM258" i="2" s="1"/>
  <c r="AL270" i="2"/>
  <c r="AM270" i="2" s="1"/>
  <c r="AL282" i="2"/>
  <c r="AM282" i="2" s="1"/>
  <c r="AL294" i="2"/>
  <c r="AM294" i="2" s="1"/>
  <c r="AL306" i="2"/>
  <c r="AM306" i="2" s="1"/>
  <c r="AL318" i="2"/>
  <c r="AM318" i="2" s="1"/>
  <c r="AL330" i="2"/>
  <c r="AM330" i="2" s="1"/>
  <c r="AL342" i="2"/>
  <c r="AM342" i="2" s="1"/>
  <c r="AL354" i="2"/>
  <c r="AM354" i="2" s="1"/>
  <c r="AL366" i="2"/>
  <c r="AM366" i="2" s="1"/>
  <c r="AL378" i="2"/>
  <c r="AM378" i="2" s="1"/>
  <c r="AL390" i="2"/>
  <c r="AM390" i="2" s="1"/>
  <c r="AL402" i="2"/>
  <c r="AM402" i="2" s="1"/>
  <c r="AL414" i="2"/>
  <c r="AM414" i="2" s="1"/>
  <c r="AL426" i="2"/>
  <c r="AM426" i="2" s="1"/>
  <c r="AL438" i="2"/>
  <c r="AM438" i="2" s="1"/>
  <c r="AL450" i="2"/>
  <c r="AM450" i="2" s="1"/>
  <c r="AL462" i="2"/>
  <c r="AM462" i="2" s="1"/>
  <c r="AL474" i="2"/>
  <c r="AM474" i="2" s="1"/>
  <c r="AL486" i="2"/>
  <c r="AM486" i="2" s="1"/>
  <c r="AL498" i="2"/>
  <c r="AM498" i="2" s="1"/>
  <c r="AL510" i="2"/>
  <c r="AM510" i="2" s="1"/>
  <c r="AL522" i="2"/>
  <c r="AM522" i="2" s="1"/>
  <c r="AL534" i="2"/>
  <c r="AM534" i="2" s="1"/>
  <c r="AL546" i="2"/>
  <c r="AM546" i="2" s="1"/>
  <c r="AL558" i="2"/>
  <c r="AM558" i="2" s="1"/>
  <c r="AL570" i="2"/>
  <c r="AM570" i="2" s="1"/>
  <c r="AL7" i="2"/>
  <c r="AM7" i="2" s="1"/>
  <c r="AL19" i="2"/>
  <c r="AM19" i="2" s="1"/>
  <c r="AL31" i="2"/>
  <c r="AM31" i="2" s="1"/>
  <c r="AL43" i="2"/>
  <c r="AM43" i="2" s="1"/>
  <c r="AL55" i="2"/>
  <c r="AM55" i="2" s="1"/>
  <c r="AL67" i="2"/>
  <c r="AM67" i="2" s="1"/>
  <c r="AL79" i="2"/>
  <c r="AM79" i="2" s="1"/>
  <c r="AL91" i="2"/>
  <c r="AM91" i="2" s="1"/>
  <c r="AL103" i="2"/>
  <c r="AM103" i="2" s="1"/>
  <c r="AL115" i="2"/>
  <c r="AM115" i="2" s="1"/>
  <c r="AL127" i="2"/>
  <c r="AM127" i="2" s="1"/>
  <c r="AL139" i="2"/>
  <c r="AM139" i="2" s="1"/>
  <c r="AL151" i="2"/>
  <c r="AM151" i="2" s="1"/>
  <c r="AL163" i="2"/>
  <c r="AM163" i="2" s="1"/>
  <c r="AL175" i="2"/>
  <c r="AM175" i="2" s="1"/>
  <c r="AL187" i="2"/>
  <c r="AM187" i="2" s="1"/>
  <c r="AL199" i="2"/>
  <c r="AM199" i="2" s="1"/>
  <c r="AL211" i="2"/>
  <c r="AM211" i="2" s="1"/>
  <c r="AL223" i="2"/>
  <c r="AM223" i="2" s="1"/>
  <c r="AL235" i="2"/>
  <c r="AM235" i="2" s="1"/>
  <c r="AL247" i="2"/>
  <c r="AM247" i="2" s="1"/>
  <c r="AL259" i="2"/>
  <c r="AM259" i="2" s="1"/>
  <c r="AL271" i="2"/>
  <c r="AM271" i="2" s="1"/>
  <c r="AL283" i="2"/>
  <c r="AM283" i="2" s="1"/>
  <c r="AL295" i="2"/>
  <c r="AM295" i="2" s="1"/>
  <c r="AL307" i="2"/>
  <c r="AM307" i="2" s="1"/>
  <c r="AL319" i="2"/>
  <c r="AM319" i="2" s="1"/>
  <c r="AL331" i="2"/>
  <c r="AM331" i="2" s="1"/>
  <c r="AL343" i="2"/>
  <c r="AM343" i="2" s="1"/>
  <c r="AL355" i="2"/>
  <c r="AM355" i="2" s="1"/>
  <c r="AL367" i="2"/>
  <c r="AM367" i="2" s="1"/>
  <c r="AL379" i="2"/>
  <c r="AM379" i="2" s="1"/>
  <c r="AL391" i="2"/>
  <c r="AM391" i="2" s="1"/>
  <c r="AL403" i="2"/>
  <c r="AM403" i="2" s="1"/>
  <c r="AL415" i="2"/>
  <c r="AM415" i="2" s="1"/>
  <c r="AL427" i="2"/>
  <c r="AM427" i="2" s="1"/>
  <c r="AL439" i="2"/>
  <c r="AM439" i="2" s="1"/>
  <c r="AL451" i="2"/>
  <c r="AM451" i="2" s="1"/>
  <c r="AL463" i="2"/>
  <c r="AM463" i="2" s="1"/>
  <c r="AL475" i="2"/>
  <c r="AM475" i="2" s="1"/>
  <c r="AL487" i="2"/>
  <c r="AM487" i="2" s="1"/>
  <c r="AL499" i="2"/>
  <c r="AM499" i="2" s="1"/>
  <c r="AL511" i="2"/>
  <c r="AM511" i="2" s="1"/>
  <c r="AL523" i="2"/>
  <c r="AM523" i="2" s="1"/>
  <c r="AL535" i="2"/>
  <c r="AM535" i="2" s="1"/>
  <c r="AL547" i="2"/>
  <c r="AM547" i="2" s="1"/>
  <c r="AL559" i="2"/>
  <c r="AM559" i="2" s="1"/>
  <c r="AL571" i="2"/>
  <c r="AM571" i="2" s="1"/>
  <c r="AL8" i="2"/>
  <c r="AM8" i="2" s="1"/>
  <c r="AL20" i="2"/>
  <c r="AM20" i="2" s="1"/>
  <c r="AL32" i="2"/>
  <c r="AM32" i="2" s="1"/>
  <c r="AL44" i="2"/>
  <c r="AM44" i="2" s="1"/>
  <c r="AL56" i="2"/>
  <c r="AM56" i="2" s="1"/>
  <c r="AL68" i="2"/>
  <c r="AM68" i="2" s="1"/>
  <c r="AL80" i="2"/>
  <c r="AM80" i="2" s="1"/>
  <c r="AL92" i="2"/>
  <c r="AM92" i="2" s="1"/>
  <c r="AL104" i="2"/>
  <c r="AM104" i="2" s="1"/>
  <c r="AL116" i="2"/>
  <c r="AM116" i="2" s="1"/>
  <c r="AL128" i="2"/>
  <c r="AM128" i="2" s="1"/>
  <c r="AL140" i="2"/>
  <c r="AM140" i="2" s="1"/>
  <c r="AL152" i="2"/>
  <c r="AM152" i="2" s="1"/>
  <c r="AL164" i="2"/>
  <c r="AM164" i="2" s="1"/>
  <c r="AL176" i="2"/>
  <c r="AM176" i="2" s="1"/>
  <c r="AL188" i="2"/>
  <c r="AM188" i="2" s="1"/>
  <c r="AL200" i="2"/>
  <c r="AM200" i="2" s="1"/>
  <c r="AL212" i="2"/>
  <c r="AM212" i="2" s="1"/>
  <c r="AL224" i="2"/>
  <c r="AM224" i="2" s="1"/>
  <c r="AL236" i="2"/>
  <c r="AM236" i="2" s="1"/>
  <c r="AL248" i="2"/>
  <c r="AM248" i="2" s="1"/>
  <c r="AL260" i="2"/>
  <c r="AM260" i="2" s="1"/>
  <c r="AL272" i="2"/>
  <c r="AM272" i="2" s="1"/>
  <c r="AL284" i="2"/>
  <c r="AM284" i="2" s="1"/>
  <c r="AL296" i="2"/>
  <c r="AM296" i="2" s="1"/>
  <c r="AL308" i="2"/>
  <c r="AM308" i="2" s="1"/>
  <c r="AL320" i="2"/>
  <c r="AM320" i="2" s="1"/>
  <c r="AL332" i="2"/>
  <c r="AM332" i="2" s="1"/>
  <c r="AL344" i="2"/>
  <c r="AM344" i="2" s="1"/>
  <c r="AL356" i="2"/>
  <c r="AM356" i="2" s="1"/>
  <c r="AL368" i="2"/>
  <c r="AM368" i="2" s="1"/>
  <c r="AL380" i="2"/>
  <c r="AM380" i="2" s="1"/>
  <c r="AL392" i="2"/>
  <c r="AM392" i="2" s="1"/>
  <c r="AL404" i="2"/>
  <c r="AM404" i="2" s="1"/>
  <c r="AL416" i="2"/>
  <c r="AM416" i="2" s="1"/>
  <c r="AL428" i="2"/>
  <c r="AM428" i="2" s="1"/>
  <c r="AL440" i="2"/>
  <c r="AM440" i="2" s="1"/>
  <c r="AL452" i="2"/>
  <c r="AM452" i="2" s="1"/>
  <c r="AL464" i="2"/>
  <c r="AM464" i="2" s="1"/>
  <c r="AL476" i="2"/>
  <c r="AM476" i="2" s="1"/>
  <c r="AL488" i="2"/>
  <c r="AM488" i="2" s="1"/>
  <c r="AL500" i="2"/>
  <c r="AM500" i="2" s="1"/>
  <c r="AL512" i="2"/>
  <c r="AM512" i="2" s="1"/>
  <c r="AL524" i="2"/>
  <c r="AM524" i="2" s="1"/>
  <c r="AL536" i="2"/>
  <c r="AM536" i="2" s="1"/>
  <c r="AL548" i="2"/>
  <c r="AM548" i="2" s="1"/>
  <c r="AL560" i="2"/>
  <c r="AM560" i="2" s="1"/>
  <c r="AL572" i="2"/>
  <c r="AM572" i="2" s="1"/>
  <c r="AL9" i="2"/>
  <c r="AM9" i="2" s="1"/>
  <c r="AL21" i="2"/>
  <c r="AM21" i="2" s="1"/>
  <c r="AL33" i="2"/>
  <c r="AM33" i="2" s="1"/>
  <c r="AL45" i="2"/>
  <c r="AM45" i="2" s="1"/>
  <c r="AL57" i="2"/>
  <c r="AM57" i="2" s="1"/>
  <c r="AL69" i="2"/>
  <c r="AM69" i="2" s="1"/>
  <c r="AL81" i="2"/>
  <c r="AM81" i="2" s="1"/>
  <c r="AL93" i="2"/>
  <c r="AM93" i="2" s="1"/>
  <c r="AL105" i="2"/>
  <c r="AM105" i="2" s="1"/>
  <c r="AL117" i="2"/>
  <c r="AM117" i="2" s="1"/>
  <c r="AL129" i="2"/>
  <c r="AM129" i="2" s="1"/>
  <c r="AL141" i="2"/>
  <c r="AM141" i="2" s="1"/>
  <c r="AL153" i="2"/>
  <c r="AM153" i="2" s="1"/>
  <c r="AL165" i="2"/>
  <c r="AM165" i="2" s="1"/>
  <c r="AL177" i="2"/>
  <c r="AM177" i="2" s="1"/>
  <c r="AL189" i="2"/>
  <c r="AM189" i="2" s="1"/>
  <c r="AL201" i="2"/>
  <c r="AM201" i="2" s="1"/>
  <c r="AL213" i="2"/>
  <c r="AM213" i="2" s="1"/>
  <c r="AL225" i="2"/>
  <c r="AM225" i="2" s="1"/>
  <c r="AL237" i="2"/>
  <c r="AM237" i="2" s="1"/>
  <c r="AL249" i="2"/>
  <c r="AM249" i="2" s="1"/>
  <c r="AL261" i="2"/>
  <c r="AM261" i="2" s="1"/>
  <c r="AL273" i="2"/>
  <c r="AM273" i="2" s="1"/>
  <c r="AL285" i="2"/>
  <c r="AM285" i="2" s="1"/>
  <c r="AL297" i="2"/>
  <c r="AM297" i="2" s="1"/>
  <c r="AL309" i="2"/>
  <c r="AM309" i="2" s="1"/>
  <c r="AL321" i="2"/>
  <c r="AM321" i="2" s="1"/>
  <c r="AL333" i="2"/>
  <c r="AM333" i="2" s="1"/>
  <c r="AL345" i="2"/>
  <c r="AM345" i="2" s="1"/>
  <c r="AL357" i="2"/>
  <c r="AM357" i="2" s="1"/>
  <c r="AL369" i="2"/>
  <c r="AM369" i="2" s="1"/>
  <c r="AL381" i="2"/>
  <c r="AM381" i="2" s="1"/>
  <c r="AL393" i="2"/>
  <c r="AM393" i="2" s="1"/>
  <c r="AL405" i="2"/>
  <c r="AM405" i="2" s="1"/>
  <c r="AL417" i="2"/>
  <c r="AM417" i="2" s="1"/>
  <c r="AL429" i="2"/>
  <c r="AM429" i="2" s="1"/>
  <c r="AL441" i="2"/>
  <c r="AM441" i="2" s="1"/>
  <c r="AL453" i="2"/>
  <c r="AM453" i="2" s="1"/>
  <c r="AL465" i="2"/>
  <c r="AM465" i="2" s="1"/>
  <c r="AL477" i="2"/>
  <c r="AM477" i="2" s="1"/>
  <c r="AL489" i="2"/>
  <c r="AM489" i="2" s="1"/>
  <c r="AL501" i="2"/>
  <c r="AM501" i="2" s="1"/>
  <c r="AL513" i="2"/>
  <c r="AM513" i="2" s="1"/>
  <c r="AL525" i="2"/>
  <c r="AM525" i="2" s="1"/>
  <c r="AL537" i="2"/>
  <c r="AM537" i="2" s="1"/>
  <c r="AL549" i="2"/>
  <c r="AM549" i="2" s="1"/>
  <c r="AL561" i="2"/>
  <c r="AM561" i="2" s="1"/>
  <c r="AF716" i="9" l="1"/>
  <c r="AT714" i="9" s="1" a="1"/>
  <c r="AT714" i="9" s="1"/>
  <c r="AU714" i="9" s="1"/>
  <c r="AF714" i="9"/>
  <c r="AO714" i="9" s="1" a="1"/>
  <c r="AO714" i="9" s="1"/>
  <c r="AP714" i="9" s="1"/>
  <c r="AF712" i="9"/>
  <c r="AJ714" i="9" s="1" a="1"/>
  <c r="AJ714" i="9" s="1"/>
  <c r="AK714" i="9" s="1"/>
  <c r="AF562" i="9"/>
  <c r="AJ564" i="9" s="1" a="1"/>
  <c r="AJ564" i="9" s="1"/>
  <c r="AK564" i="9" s="1"/>
  <c r="B561" i="9" s="1"/>
  <c r="AF421" i="9"/>
  <c r="AT419" i="9" s="1" a="1"/>
  <c r="AT419" i="9" s="1"/>
  <c r="AU419" i="9" s="1"/>
  <c r="AF419" i="9"/>
  <c r="AO419" i="9" s="1" a="1"/>
  <c r="AO419" i="9" s="1"/>
  <c r="AP419" i="9" s="1"/>
  <c r="AF417" i="9"/>
  <c r="AJ419" i="9" s="1" a="1"/>
  <c r="AJ419" i="9" s="1"/>
  <c r="AK419" i="9" s="1"/>
  <c r="B416" i="9" s="1"/>
  <c r="AF376" i="9"/>
  <c r="AJ378" i="9" s="1" a="1"/>
  <c r="AJ378" i="9" s="1"/>
  <c r="AK378" i="9" s="1"/>
  <c r="B375" i="9" s="1"/>
  <c r="AF475" i="7"/>
  <c r="AJ477" i="7" s="1" a="1"/>
  <c r="AJ477" i="7" s="1"/>
  <c r="AK477" i="7" s="1"/>
  <c r="B471" i="7" s="1"/>
  <c r="AF452" i="7"/>
  <c r="AJ454" i="7" s="1" a="1"/>
  <c r="AJ454" i="7" s="1"/>
  <c r="AK454" i="7" s="1"/>
  <c r="B451" i="7" s="1"/>
  <c r="AF427" i="7"/>
  <c r="AJ429" i="7" s="1" a="1"/>
  <c r="AJ429" i="7" s="1"/>
  <c r="AK429" i="7" s="1"/>
  <c r="B426" i="7" s="1"/>
  <c r="AF161" i="7"/>
  <c r="AO161" i="7" s="1" a="1"/>
  <c r="AO161" i="7" s="1"/>
  <c r="AP161" i="7" s="1"/>
  <c r="AF159" i="7"/>
  <c r="AJ161" i="7" s="1" a="1"/>
  <c r="AJ161" i="7" s="1"/>
  <c r="AK161" i="7" s="1"/>
  <c r="AF32" i="6"/>
  <c r="AJ34" i="6" s="1" a="1"/>
  <c r="AJ34" i="6" s="1"/>
  <c r="AK34" i="6" s="1"/>
  <c r="B31" i="6" s="1"/>
  <c r="AF231" i="5"/>
  <c r="AJ233" i="5" s="1" a="1"/>
  <c r="AJ233" i="5" s="1"/>
  <c r="AK233" i="5" s="1"/>
  <c r="B230" i="5" s="1"/>
  <c r="AF205" i="5"/>
  <c r="AJ207" i="5" s="1" a="1"/>
  <c r="AJ207" i="5" s="1"/>
  <c r="AK207" i="5" s="1"/>
  <c r="B204" i="5" s="1"/>
  <c r="AF46" i="5"/>
  <c r="AJ48" i="5" s="1" a="1"/>
  <c r="AJ48" i="5" s="1"/>
  <c r="AK48" i="5" s="1"/>
  <c r="B45" i="5" s="1"/>
  <c r="B711" i="9" l="1"/>
  <c r="B158" i="7"/>
  <c r="EL25" i="10" l="1"/>
  <c r="B137" i="10" s="1"/>
  <c r="EC115" i="10"/>
  <c r="EC116" i="10"/>
  <c r="EC117" i="10"/>
  <c r="EC118" i="10"/>
  <c r="EC119" i="10"/>
  <c r="EC120" i="10"/>
  <c r="EC121" i="10"/>
  <c r="EC122" i="10"/>
  <c r="EC123" i="10"/>
  <c r="EC124" i="10"/>
  <c r="EC125" i="10"/>
  <c r="EC126" i="10"/>
  <c r="EC127" i="10"/>
  <c r="EC128" i="10"/>
  <c r="EC129" i="10"/>
  <c r="EC130" i="10"/>
  <c r="EC131" i="10"/>
  <c r="EC132" i="10"/>
  <c r="EC133" i="10"/>
  <c r="EC134" i="10"/>
  <c r="EC25" i="10"/>
  <c r="AG592" i="9"/>
  <c r="AG586" i="9"/>
  <c r="AO440" i="9"/>
  <c r="B563" i="9" s="1"/>
  <c r="AJ441" i="9"/>
  <c r="AI441" i="9"/>
  <c r="AH441" i="9"/>
  <c r="AG441" i="9"/>
  <c r="AJ406" i="9"/>
  <c r="AJ404" i="9"/>
  <c r="AJ402" i="9"/>
  <c r="AI402" i="9"/>
  <c r="AH402" i="9"/>
  <c r="AG402" i="9"/>
  <c r="AK374" i="9"/>
  <c r="AJ374" i="9"/>
  <c r="AI374" i="9"/>
  <c r="AH374" i="9"/>
  <c r="AG374" i="9"/>
  <c r="B360" i="9"/>
  <c r="AJ349" i="9"/>
  <c r="B362" i="9" s="1"/>
  <c r="AI349" i="9"/>
  <c r="B361" i="9" s="1"/>
  <c r="AH349" i="9"/>
  <c r="B359" i="9" s="1"/>
  <c r="AG349" i="9"/>
  <c r="B363" i="9" s="1"/>
  <c r="AH213" i="9"/>
  <c r="AG213" i="9"/>
  <c r="AH190" i="9"/>
  <c r="B198" i="9" s="1"/>
  <c r="AG190" i="9"/>
  <c r="B201" i="9" s="1"/>
  <c r="AH56" i="9"/>
  <c r="AG56" i="9"/>
  <c r="AI33" i="9"/>
  <c r="AH33" i="9"/>
  <c r="AG33" i="9"/>
  <c r="D116" i="8"/>
  <c r="B102" i="8"/>
  <c r="AJ39" i="8"/>
  <c r="AI39" i="8"/>
  <c r="AH39" i="8"/>
  <c r="AG39" i="8"/>
  <c r="B511" i="7"/>
  <c r="B494" i="7"/>
  <c r="B479" i="7"/>
  <c r="B477" i="7"/>
  <c r="AU470" i="7"/>
  <c r="B473" i="7" s="1"/>
  <c r="AT470" i="7"/>
  <c r="AS470" i="7"/>
  <c r="AR470" i="7"/>
  <c r="AQ470" i="7"/>
  <c r="AP470" i="7"/>
  <c r="AO470" i="7"/>
  <c r="AN470" i="7"/>
  <c r="AM470" i="7"/>
  <c r="AK470" i="7"/>
  <c r="AJ470" i="7"/>
  <c r="AI470" i="7"/>
  <c r="B457" i="7"/>
  <c r="AM440" i="7"/>
  <c r="B453" i="7" s="1"/>
  <c r="B432" i="7"/>
  <c r="AM416" i="7"/>
  <c r="B428" i="7" s="1"/>
  <c r="B400" i="7"/>
  <c r="AO275" i="7"/>
  <c r="AN275" i="7"/>
  <c r="AM275" i="7"/>
  <c r="AP275" i="7" s="1"/>
  <c r="AK275" i="7"/>
  <c r="AJ275" i="7"/>
  <c r="AI275" i="7"/>
  <c r="AP251" i="7"/>
  <c r="AO251" i="7"/>
  <c r="AN251" i="7"/>
  <c r="AM251" i="7"/>
  <c r="AK251" i="7"/>
  <c r="AJ251" i="7"/>
  <c r="AL251" i="7" s="1"/>
  <c r="AI251" i="7"/>
  <c r="AL37" i="7"/>
  <c r="B162" i="7" s="1"/>
  <c r="AK37" i="7"/>
  <c r="B160" i="7" s="1"/>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37" i="7"/>
  <c r="AH37" i="7" s="1"/>
  <c r="AI37" i="7" s="1"/>
  <c r="B39" i="6"/>
  <c r="AJ24" i="6"/>
  <c r="AI24" i="6"/>
  <c r="B35" i="6" s="1"/>
  <c r="AH24" i="6"/>
  <c r="B33" i="6" s="1"/>
  <c r="AG24" i="6"/>
  <c r="B40" i="6" s="1"/>
  <c r="AM285" i="5"/>
  <c r="AM284" i="5"/>
  <c r="AM283" i="5"/>
  <c r="AM281" i="5"/>
  <c r="AM280" i="5"/>
  <c r="AM279" i="5"/>
  <c r="AK318" i="5"/>
  <c r="AJ318" i="5"/>
  <c r="AL318" i="5" s="1"/>
  <c r="AM318" i="5" s="1"/>
  <c r="AN318" i="5" s="1"/>
  <c r="AI318" i="5"/>
  <c r="AI315" i="5"/>
  <c r="AJ315" i="5"/>
  <c r="AL315" i="5" s="1"/>
  <c r="AM315" i="5" s="1"/>
  <c r="AN315" i="5" s="1"/>
  <c r="AK315" i="5"/>
  <c r="AI316" i="5"/>
  <c r="AJ316" i="5"/>
  <c r="AL316" i="5" s="1"/>
  <c r="AM316" i="5" s="1"/>
  <c r="AN316" i="5" s="1"/>
  <c r="AK316" i="5"/>
  <c r="AI317" i="5"/>
  <c r="AL317" i="5" s="1"/>
  <c r="AM317" i="5" s="1"/>
  <c r="AN317" i="5" s="1"/>
  <c r="AJ317" i="5"/>
  <c r="AK317" i="5"/>
  <c r="B325" i="5"/>
  <c r="AA320" i="5"/>
  <c r="AW309" i="5" s="1"/>
  <c r="Y320" i="5"/>
  <c r="AW308" i="5" s="1"/>
  <c r="W320" i="5"/>
  <c r="AW307" i="5" s="1"/>
  <c r="U320" i="5"/>
  <c r="AW306" i="5" s="1"/>
  <c r="Q320" i="5"/>
  <c r="AW304" i="5" s="1"/>
  <c r="O320" i="5"/>
  <c r="AU319" i="5"/>
  <c r="AU318" i="5"/>
  <c r="AU317" i="5"/>
  <c r="AU316" i="5"/>
  <c r="AU315" i="5"/>
  <c r="AU307" i="5"/>
  <c r="AU306" i="5"/>
  <c r="AU305" i="5"/>
  <c r="AU304" i="5"/>
  <c r="AU303" i="5"/>
  <c r="AS303" i="5"/>
  <c r="B327" i="5" s="1"/>
  <c r="AP303" i="5"/>
  <c r="AK303" i="5"/>
  <c r="AJ303" i="5"/>
  <c r="AI303" i="5"/>
  <c r="B292" i="5"/>
  <c r="B291" i="5"/>
  <c r="AM282" i="5"/>
  <c r="AJ279" i="5"/>
  <c r="AG279" i="5"/>
  <c r="B268" i="5"/>
  <c r="B264" i="5"/>
  <c r="AN244" i="5"/>
  <c r="AM260" i="5"/>
  <c r="AM259" i="5"/>
  <c r="AM258" i="5"/>
  <c r="AM257" i="5"/>
  <c r="AM256" i="5"/>
  <c r="AM255" i="5"/>
  <c r="AM254" i="5"/>
  <c r="AM253" i="5"/>
  <c r="AM252" i="5"/>
  <c r="AM251" i="5"/>
  <c r="AM250" i="5"/>
  <c r="AM249" i="5"/>
  <c r="AM248" i="5"/>
  <c r="AM247" i="5"/>
  <c r="AM246" i="5"/>
  <c r="AM245" i="5"/>
  <c r="AM244" i="5"/>
  <c r="Y261" i="5"/>
  <c r="AK244" i="5" s="1"/>
  <c r="B270" i="5" s="1"/>
  <c r="Y229" i="5"/>
  <c r="AJ244" i="5"/>
  <c r="B269" i="5" s="1"/>
  <c r="AG244" i="5"/>
  <c r="B236" i="5"/>
  <c r="AN224" i="5"/>
  <c r="B232" i="5" s="1"/>
  <c r="AM228" i="5"/>
  <c r="AM227" i="5"/>
  <c r="AM226" i="5"/>
  <c r="AM225" i="5"/>
  <c r="AM224" i="5"/>
  <c r="AJ224" i="5"/>
  <c r="B237" i="5" s="1"/>
  <c r="AG224" i="5"/>
  <c r="AS192" i="5"/>
  <c r="B206" i="5" s="1"/>
  <c r="AM192" i="5"/>
  <c r="AK192" i="5"/>
  <c r="AJ192" i="5"/>
  <c r="AI192" i="5"/>
  <c r="Y175" i="5"/>
  <c r="AR197" i="5" s="1"/>
  <c r="B180" i="5"/>
  <c r="AH155" i="5"/>
  <c r="AI155" i="5" s="1"/>
  <c r="AJ155" i="5" s="1"/>
  <c r="AH156" i="5"/>
  <c r="AI156" i="5" s="1"/>
  <c r="AJ156" i="5" s="1"/>
  <c r="AH157" i="5"/>
  <c r="AI157" i="5" s="1"/>
  <c r="AJ157" i="5" s="1"/>
  <c r="AH158" i="5"/>
  <c r="AI158" i="5" s="1"/>
  <c r="AJ158" i="5" s="1"/>
  <c r="AH159" i="5"/>
  <c r="AI159" i="5" s="1"/>
  <c r="AJ159" i="5" s="1"/>
  <c r="AH160" i="5"/>
  <c r="AI160" i="5" s="1"/>
  <c r="AJ160" i="5" s="1"/>
  <c r="AH161" i="5"/>
  <c r="AI161" i="5" s="1"/>
  <c r="AJ161" i="5" s="1"/>
  <c r="AH162" i="5"/>
  <c r="AI162" i="5" s="1"/>
  <c r="AJ162" i="5" s="1"/>
  <c r="AH163" i="5"/>
  <c r="AI163" i="5" s="1"/>
  <c r="AJ163" i="5" s="1"/>
  <c r="AH164" i="5"/>
  <c r="AI164" i="5" s="1"/>
  <c r="AJ164" i="5" s="1"/>
  <c r="AH165" i="5"/>
  <c r="AI165" i="5" s="1"/>
  <c r="AJ165" i="5" s="1"/>
  <c r="AH166" i="5"/>
  <c r="AI166" i="5" s="1"/>
  <c r="AJ166" i="5" s="1"/>
  <c r="AH167" i="5"/>
  <c r="AI167" i="5" s="1"/>
  <c r="AJ167" i="5" s="1"/>
  <c r="AH168" i="5"/>
  <c r="AI168" i="5" s="1"/>
  <c r="AJ168" i="5" s="1"/>
  <c r="AH169" i="5"/>
  <c r="AI169" i="5" s="1"/>
  <c r="AJ169" i="5" s="1"/>
  <c r="AH170" i="5"/>
  <c r="AI170" i="5" s="1"/>
  <c r="AJ170" i="5" s="1"/>
  <c r="AH171" i="5"/>
  <c r="AI171" i="5" s="1"/>
  <c r="AJ171" i="5" s="1"/>
  <c r="AH172" i="5"/>
  <c r="AI172" i="5" s="1"/>
  <c r="AJ172" i="5" s="1"/>
  <c r="AH173" i="5"/>
  <c r="AI173" i="5" s="1"/>
  <c r="AJ173" i="5" s="1"/>
  <c r="AH174" i="5"/>
  <c r="AI174" i="5" s="1"/>
  <c r="AJ174" i="5" s="1"/>
  <c r="AH154" i="5"/>
  <c r="AG65" i="5"/>
  <c r="B182" i="5" s="1"/>
  <c r="AL65" i="5"/>
  <c r="B181" i="5" s="1"/>
  <c r="AO44" i="5"/>
  <c r="AN44" i="5"/>
  <c r="AM44" i="5"/>
  <c r="B47" i="5" s="1"/>
  <c r="AL44" i="5"/>
  <c r="AK44" i="5"/>
  <c r="AJ44" i="5"/>
  <c r="AI44" i="5"/>
  <c r="AH44" i="5"/>
  <c r="AG44" i="5"/>
  <c r="D116" i="10"/>
  <c r="ED116" i="10" s="1"/>
  <c r="EE116" i="10" s="1"/>
  <c r="EF116" i="10" s="1"/>
  <c r="D117" i="10"/>
  <c r="D118" i="10"/>
  <c r="ED118" i="10" s="1"/>
  <c r="EE118" i="10" s="1"/>
  <c r="EF118" i="10" s="1"/>
  <c r="D119" i="10"/>
  <c r="ED119" i="10" s="1"/>
  <c r="EE119" i="10" s="1"/>
  <c r="EF119" i="10" s="1"/>
  <c r="D120" i="10"/>
  <c r="ED120" i="10" s="1"/>
  <c r="EE120" i="10" s="1"/>
  <c r="EF120" i="10" s="1"/>
  <c r="D121" i="10"/>
  <c r="ED121" i="10" s="1"/>
  <c r="EE121" i="10" s="1"/>
  <c r="EF121" i="10" s="1"/>
  <c r="D122" i="10"/>
  <c r="ED122" i="10" s="1"/>
  <c r="EE122" i="10" s="1"/>
  <c r="EF122" i="10" s="1"/>
  <c r="D123" i="10"/>
  <c r="ED123" i="10" s="1"/>
  <c r="EE123" i="10" s="1"/>
  <c r="EF123" i="10" s="1"/>
  <c r="D124" i="10"/>
  <c r="D125" i="10"/>
  <c r="ED125" i="10" s="1"/>
  <c r="EE125" i="10" s="1"/>
  <c r="EF125" i="10" s="1"/>
  <c r="D126" i="10"/>
  <c r="ED126" i="10" s="1"/>
  <c r="EE126" i="10" s="1"/>
  <c r="EF126" i="10" s="1"/>
  <c r="D127" i="10"/>
  <c r="ED127" i="10" s="1"/>
  <c r="EE127" i="10" s="1"/>
  <c r="EF127" i="10" s="1"/>
  <c r="D128" i="10"/>
  <c r="ED128" i="10" s="1"/>
  <c r="EE128" i="10" s="1"/>
  <c r="EF128" i="10" s="1"/>
  <c r="D129" i="10"/>
  <c r="ED129" i="10" s="1"/>
  <c r="EE129" i="10" s="1"/>
  <c r="EF129" i="10" s="1"/>
  <c r="D130" i="10"/>
  <c r="ED130" i="10" s="1"/>
  <c r="EE130" i="10" s="1"/>
  <c r="EF130" i="10" s="1"/>
  <c r="D131" i="10"/>
  <c r="ED131" i="10" s="1"/>
  <c r="EE131" i="10" s="1"/>
  <c r="EF131" i="10" s="1"/>
  <c r="D132" i="10"/>
  <c r="ED132" i="10" s="1"/>
  <c r="EE132" i="10" s="1"/>
  <c r="EF132" i="10" s="1"/>
  <c r="D133" i="10"/>
  <c r="ED133" i="10" s="1"/>
  <c r="EE133" i="10" s="1"/>
  <c r="EF133" i="10" s="1"/>
  <c r="D134" i="10"/>
  <c r="D115" i="10"/>
  <c r="ED115" i="10" s="1"/>
  <c r="EE115" i="10" s="1"/>
  <c r="EF115" i="10" s="1"/>
  <c r="AM168" i="5"/>
  <c r="AM96" i="5"/>
  <c r="AM121" i="5"/>
  <c r="AM144" i="5"/>
  <c r="AM90" i="5"/>
  <c r="AM119" i="5"/>
  <c r="AM129" i="5"/>
  <c r="AM83" i="5"/>
  <c r="AM117" i="5"/>
  <c r="AM122" i="5"/>
  <c r="AM80" i="5"/>
  <c r="AM65" i="5"/>
  <c r="AM172" i="5"/>
  <c r="AM118" i="5"/>
  <c r="AM87" i="5"/>
  <c r="AJ91" i="8"/>
  <c r="AM132" i="5"/>
  <c r="AM81" i="5"/>
  <c r="AJ97" i="8"/>
  <c r="AM154" i="5"/>
  <c r="AM79" i="5"/>
  <c r="AM98" i="5"/>
  <c r="AM166" i="5"/>
  <c r="AM148" i="5"/>
  <c r="AM89" i="5"/>
  <c r="AM101" i="5"/>
  <c r="AM156" i="5"/>
  <c r="AM139" i="5"/>
  <c r="AM150" i="5"/>
  <c r="AM76" i="5"/>
  <c r="AM157" i="5"/>
  <c r="AM161" i="5"/>
  <c r="AM114" i="5"/>
  <c r="AM84" i="5"/>
  <c r="AM113" i="5"/>
  <c r="AJ93" i="8"/>
  <c r="AM69" i="5"/>
  <c r="AM163" i="5"/>
  <c r="AM88" i="5"/>
  <c r="AM133" i="5"/>
  <c r="AM68" i="5"/>
  <c r="AJ96" i="8"/>
  <c r="AM125" i="5"/>
  <c r="AJ92" i="8"/>
  <c r="AM111" i="5"/>
  <c r="AM130" i="5"/>
  <c r="AM108" i="5"/>
  <c r="AJ89" i="8"/>
  <c r="AM138" i="5"/>
  <c r="AM142" i="5"/>
  <c r="AM131" i="5"/>
  <c r="AM165" i="5"/>
  <c r="AM110" i="5"/>
  <c r="AM167" i="5"/>
  <c r="AM109" i="5"/>
  <c r="AM128" i="5"/>
  <c r="AM136" i="5"/>
  <c r="AM137" i="5"/>
  <c r="AM103" i="5"/>
  <c r="AM155" i="5"/>
  <c r="AM159" i="5"/>
  <c r="AM169" i="5"/>
  <c r="AM174" i="5"/>
  <c r="AM162" i="5"/>
  <c r="AM141" i="5"/>
  <c r="AM104" i="5"/>
  <c r="AM116" i="5"/>
  <c r="AM67" i="5"/>
  <c r="AM93" i="5"/>
  <c r="AM152" i="5"/>
  <c r="AJ90" i="8"/>
  <c r="AM115" i="5"/>
  <c r="AJ88" i="8"/>
  <c r="AM158" i="5"/>
  <c r="AM91" i="5"/>
  <c r="AM143" i="5"/>
  <c r="AM72" i="5"/>
  <c r="AM153" i="5"/>
  <c r="AM106" i="5"/>
  <c r="AM151" i="5"/>
  <c r="AM160" i="5"/>
  <c r="AM92" i="5"/>
  <c r="AM107" i="5"/>
  <c r="AM85" i="5"/>
  <c r="AM74" i="5"/>
  <c r="AM149" i="5"/>
  <c r="AM86" i="5"/>
  <c r="AM123" i="5"/>
  <c r="AM75" i="5"/>
  <c r="AM170" i="5"/>
  <c r="AM70" i="5"/>
  <c r="AM120" i="5"/>
  <c r="AM135" i="5"/>
  <c r="AM71" i="5"/>
  <c r="AM102" i="5"/>
  <c r="AM164" i="5"/>
  <c r="AM78" i="5"/>
  <c r="AM134" i="5"/>
  <c r="AM77" i="5"/>
  <c r="AM171" i="5"/>
  <c r="AM73" i="5"/>
  <c r="AM105" i="5"/>
  <c r="AJ94" i="8"/>
  <c r="AM126" i="5"/>
  <c r="AM147" i="5"/>
  <c r="AM124" i="5"/>
  <c r="AM146" i="5"/>
  <c r="AM95" i="5"/>
  <c r="AM140" i="5"/>
  <c r="AM145" i="5"/>
  <c r="AM173" i="5"/>
  <c r="AM97" i="5"/>
  <c r="AM127" i="5"/>
  <c r="AM100" i="5"/>
  <c r="AM66" i="5"/>
  <c r="AM99" i="5"/>
  <c r="AM112" i="5"/>
  <c r="AM82" i="5"/>
  <c r="AM94" i="5"/>
  <c r="AJ95" i="8"/>
  <c r="AH244" i="5" l="1"/>
  <c r="AR303" i="5"/>
  <c r="AR201" i="5"/>
  <c r="AI279" i="5"/>
  <c r="B290" i="5" s="1"/>
  <c r="AL275" i="7"/>
  <c r="AQ275" i="7" s="1"/>
  <c r="AR275" i="7" s="1"/>
  <c r="AH279" i="5"/>
  <c r="AM286" i="5"/>
  <c r="AL470" i="7"/>
  <c r="AL303" i="5"/>
  <c r="AM303" i="5" s="1"/>
  <c r="AN303" i="5" s="1"/>
  <c r="AO192" i="5"/>
  <c r="AI244" i="5"/>
  <c r="B267" i="5" s="1"/>
  <c r="AR198" i="5"/>
  <c r="AI224" i="5"/>
  <c r="B235" i="5" s="1"/>
  <c r="AL192" i="5"/>
  <c r="AR199" i="5"/>
  <c r="AT471" i="7"/>
  <c r="AR200" i="5"/>
  <c r="ED117" i="10"/>
  <c r="EE117" i="10" s="1"/>
  <c r="EF117" i="10" s="1"/>
  <c r="ED134" i="10"/>
  <c r="EE134" i="10" s="1"/>
  <c r="EF134" i="10" s="1"/>
  <c r="ED124" i="10"/>
  <c r="EE124" i="10" s="1"/>
  <c r="EF124" i="10" s="1"/>
  <c r="AR202" i="5"/>
  <c r="AH224" i="5"/>
  <c r="AM229" i="5"/>
  <c r="B239" i="5" s="1"/>
  <c r="AN192" i="5"/>
  <c r="AQ303" i="5"/>
  <c r="AQ304" i="5" s="1"/>
  <c r="AR192" i="5"/>
  <c r="AR195" i="5"/>
  <c r="AM261" i="5"/>
  <c r="B271" i="5" s="1"/>
  <c r="AR193" i="5"/>
  <c r="AR194" i="5"/>
  <c r="AR196" i="5"/>
  <c r="B294" i="5"/>
  <c r="B8" i="8" l="1"/>
  <c r="B49" i="8"/>
  <c r="B51" i="8"/>
  <c r="B50" i="8"/>
  <c r="B52" i="8"/>
  <c r="B53" i="8"/>
  <c r="AG62" i="8"/>
  <c r="AH62" i="8"/>
  <c r="AI62" i="8"/>
  <c r="AJ62" i="8"/>
  <c r="B75" i="8" s="1"/>
  <c r="B76" i="8"/>
  <c r="AG88" i="8"/>
  <c r="AH88" i="8"/>
  <c r="AI88" i="8"/>
  <c r="B101" i="8" s="1"/>
  <c r="AK116" i="8"/>
  <c r="AL116" i="8" s="1"/>
  <c r="AG116" i="8"/>
  <c r="AH116" i="8"/>
  <c r="AI116" i="8"/>
  <c r="AJ116" i="8"/>
  <c r="D117" i="8"/>
  <c r="AK117" i="8" s="1"/>
  <c r="AL117" i="8" s="1"/>
  <c r="AI117" i="8"/>
  <c r="AJ117" i="8"/>
  <c r="D118" i="8"/>
  <c r="AK118" i="8" s="1"/>
  <c r="AL118" i="8" s="1"/>
  <c r="AM118" i="8" s="1"/>
  <c r="AI118" i="8"/>
  <c r="AJ118" i="8"/>
  <c r="D119" i="8"/>
  <c r="AK119" i="8" s="1"/>
  <c r="AL119" i="8" s="1"/>
  <c r="AM119" i="8" s="1"/>
  <c r="AI119" i="8"/>
  <c r="AJ119" i="8"/>
  <c r="D120" i="8"/>
  <c r="AK120" i="8" s="1"/>
  <c r="AL120" i="8" s="1"/>
  <c r="AM120" i="8" s="1"/>
  <c r="AI120" i="8"/>
  <c r="AJ120" i="8"/>
  <c r="D121" i="8"/>
  <c r="AK121" i="8" s="1"/>
  <c r="AL121" i="8" s="1"/>
  <c r="AM121" i="8" s="1"/>
  <c r="AI121" i="8"/>
  <c r="AJ121" i="8"/>
  <c r="D122" i="8"/>
  <c r="AK122" i="8" s="1"/>
  <c r="AL122" i="8" s="1"/>
  <c r="AM122" i="8" s="1"/>
  <c r="AI122" i="8"/>
  <c r="AJ122" i="8"/>
  <c r="D123" i="8"/>
  <c r="AK123" i="8" s="1"/>
  <c r="AL123" i="8" s="1"/>
  <c r="AM123" i="8" s="1"/>
  <c r="AI123" i="8"/>
  <c r="AJ123" i="8"/>
  <c r="D124" i="8"/>
  <c r="AK124" i="8" s="1"/>
  <c r="AL124" i="8" s="1"/>
  <c r="AM124" i="8" s="1"/>
  <c r="AI124" i="8"/>
  <c r="AJ124" i="8"/>
  <c r="D125" i="8"/>
  <c r="AK125" i="8" s="1"/>
  <c r="AL125" i="8" s="1"/>
  <c r="AM125" i="8" s="1"/>
  <c r="AI125" i="8"/>
  <c r="AJ125" i="8"/>
  <c r="D126" i="8"/>
  <c r="AK126" i="8" s="1"/>
  <c r="AL126" i="8" s="1"/>
  <c r="AM126" i="8" s="1"/>
  <c r="AI126" i="8"/>
  <c r="AJ126" i="8"/>
  <c r="D127" i="8"/>
  <c r="AK127" i="8" s="1"/>
  <c r="AL127" i="8" s="1"/>
  <c r="AM127" i="8" s="1"/>
  <c r="AI127" i="8"/>
  <c r="AJ127" i="8"/>
  <c r="D128" i="8"/>
  <c r="AK128" i="8" s="1"/>
  <c r="AL128" i="8" s="1"/>
  <c r="AM128" i="8" s="1"/>
  <c r="AI128" i="8"/>
  <c r="AJ128" i="8"/>
  <c r="D129" i="8"/>
  <c r="AK129" i="8" s="1"/>
  <c r="AL129" i="8" s="1"/>
  <c r="AM129" i="8" s="1"/>
  <c r="AI129" i="8"/>
  <c r="AJ129" i="8"/>
  <c r="D130" i="8"/>
  <c r="AK130" i="8" s="1"/>
  <c r="AL130" i="8" s="1"/>
  <c r="AM130" i="8" s="1"/>
  <c r="AI130" i="8"/>
  <c r="AJ130" i="8"/>
  <c r="D131" i="8"/>
  <c r="AK131" i="8" s="1"/>
  <c r="AL131" i="8" s="1"/>
  <c r="AM131" i="8" s="1"/>
  <c r="AI131" i="8"/>
  <c r="AJ131" i="8"/>
  <c r="D132" i="8"/>
  <c r="AK132" i="8" s="1"/>
  <c r="AL132" i="8" s="1"/>
  <c r="AM132" i="8" s="1"/>
  <c r="AI132" i="8"/>
  <c r="AJ132" i="8"/>
  <c r="D133" i="8"/>
  <c r="AK133" i="8" s="1"/>
  <c r="AL133" i="8" s="1"/>
  <c r="AM133" i="8" s="1"/>
  <c r="AI133" i="8"/>
  <c r="AJ133" i="8"/>
  <c r="D134" i="8"/>
  <c r="AK134" i="8" s="1"/>
  <c r="AL134" i="8" s="1"/>
  <c r="AM134" i="8" s="1"/>
  <c r="AI134" i="8"/>
  <c r="AJ134" i="8"/>
  <c r="D135" i="8"/>
  <c r="AK135" i="8" s="1"/>
  <c r="AL135" i="8" s="1"/>
  <c r="AM135" i="8" s="1"/>
  <c r="AI135" i="8"/>
  <c r="AJ135" i="8"/>
  <c r="D136" i="8"/>
  <c r="AK136" i="8" s="1"/>
  <c r="AL136" i="8" s="1"/>
  <c r="AM136" i="8" s="1"/>
  <c r="AI136" i="8"/>
  <c r="AJ136" i="8"/>
  <c r="D137" i="8"/>
  <c r="AK137" i="8" s="1"/>
  <c r="AL137" i="8" s="1"/>
  <c r="AM137" i="8" s="1"/>
  <c r="AI137" i="8"/>
  <c r="AJ137" i="8"/>
  <c r="D138" i="8"/>
  <c r="AK138" i="8" s="1"/>
  <c r="AL138" i="8" s="1"/>
  <c r="AM138" i="8" s="1"/>
  <c r="AI138" i="8"/>
  <c r="AJ138" i="8"/>
  <c r="D139" i="8"/>
  <c r="AK139" i="8" s="1"/>
  <c r="AL139" i="8" s="1"/>
  <c r="AM139" i="8" s="1"/>
  <c r="AI139" i="8"/>
  <c r="AJ139" i="8"/>
  <c r="D140" i="8"/>
  <c r="AK140" i="8" s="1"/>
  <c r="AL140" i="8" s="1"/>
  <c r="AM140" i="8" s="1"/>
  <c r="AI140" i="8"/>
  <c r="AJ140" i="8"/>
  <c r="D141" i="8"/>
  <c r="AK141" i="8" s="1"/>
  <c r="AL141" i="8" s="1"/>
  <c r="AM141" i="8" s="1"/>
  <c r="AI141" i="8"/>
  <c r="AJ141" i="8"/>
  <c r="D142" i="8"/>
  <c r="AK142" i="8" s="1"/>
  <c r="AL142" i="8" s="1"/>
  <c r="AM142" i="8" s="1"/>
  <c r="AI142" i="8"/>
  <c r="AJ142" i="8"/>
  <c r="D143" i="8"/>
  <c r="AK143" i="8" s="1"/>
  <c r="AL143" i="8" s="1"/>
  <c r="AM143" i="8" s="1"/>
  <c r="AI143" i="8"/>
  <c r="AJ143" i="8"/>
  <c r="D144" i="8"/>
  <c r="AK144" i="8" s="1"/>
  <c r="AL144" i="8" s="1"/>
  <c r="AM144" i="8" s="1"/>
  <c r="AI144" i="8"/>
  <c r="AJ144" i="8"/>
  <c r="D145" i="8"/>
  <c r="AK145" i="8" s="1"/>
  <c r="AL145" i="8" s="1"/>
  <c r="AM145" i="8" s="1"/>
  <c r="AI145" i="8"/>
  <c r="AJ145" i="8"/>
  <c r="D146" i="8"/>
  <c r="AK146" i="8" s="1"/>
  <c r="AL146" i="8" s="1"/>
  <c r="AM146" i="8" s="1"/>
  <c r="AI146" i="8"/>
  <c r="AJ146" i="8"/>
  <c r="D147" i="8"/>
  <c r="AK147" i="8" s="1"/>
  <c r="AL147" i="8" s="1"/>
  <c r="AM147" i="8" s="1"/>
  <c r="AI147" i="8"/>
  <c r="AJ147" i="8"/>
  <c r="D148" i="8"/>
  <c r="AK148" i="8" s="1"/>
  <c r="AL148" i="8" s="1"/>
  <c r="AM148" i="8" s="1"/>
  <c r="AI148" i="8"/>
  <c r="AJ148" i="8"/>
  <c r="D149" i="8"/>
  <c r="AK149" i="8" s="1"/>
  <c r="AL149" i="8" s="1"/>
  <c r="AM149" i="8" s="1"/>
  <c r="AI149" i="8"/>
  <c r="AJ149" i="8"/>
  <c r="D150" i="8"/>
  <c r="AK150" i="8" s="1"/>
  <c r="AL150" i="8" s="1"/>
  <c r="AM150" i="8" s="1"/>
  <c r="AI150" i="8"/>
  <c r="AJ150" i="8"/>
  <c r="D151" i="8"/>
  <c r="AK151" i="8" s="1"/>
  <c r="AL151" i="8" s="1"/>
  <c r="AM151" i="8" s="1"/>
  <c r="AI151" i="8"/>
  <c r="AJ151" i="8"/>
  <c r="D152" i="8"/>
  <c r="AK152" i="8" s="1"/>
  <c r="AL152" i="8" s="1"/>
  <c r="AM152" i="8" s="1"/>
  <c r="AI152" i="8"/>
  <c r="AJ152" i="8"/>
  <c r="D153" i="8"/>
  <c r="AK153" i="8" s="1"/>
  <c r="AL153" i="8" s="1"/>
  <c r="AM153" i="8" s="1"/>
  <c r="AI153" i="8"/>
  <c r="AJ153" i="8"/>
  <c r="D154" i="8"/>
  <c r="AK154" i="8" s="1"/>
  <c r="AL154" i="8" s="1"/>
  <c r="AM154" i="8" s="1"/>
  <c r="AI154" i="8"/>
  <c r="AJ154" i="8"/>
  <c r="D155" i="8"/>
  <c r="AK155" i="8" s="1"/>
  <c r="AL155" i="8" s="1"/>
  <c r="AM155" i="8" s="1"/>
  <c r="AI155" i="8"/>
  <c r="AJ155" i="8"/>
  <c r="D156" i="8"/>
  <c r="AK156" i="8" s="1"/>
  <c r="AL156" i="8" s="1"/>
  <c r="AM156" i="8" s="1"/>
  <c r="AI156" i="8"/>
  <c r="AJ156" i="8"/>
  <c r="D157" i="8"/>
  <c r="AK157" i="8" s="1"/>
  <c r="AL157" i="8" s="1"/>
  <c r="AM157" i="8" s="1"/>
  <c r="AI157" i="8"/>
  <c r="AJ157" i="8"/>
  <c r="D158" i="8"/>
  <c r="AK158" i="8" s="1"/>
  <c r="AL158" i="8" s="1"/>
  <c r="AM158" i="8" s="1"/>
  <c r="AI158" i="8"/>
  <c r="AJ158" i="8"/>
  <c r="D159" i="8"/>
  <c r="AK159" i="8" s="1"/>
  <c r="AL159" i="8" s="1"/>
  <c r="AM159" i="8" s="1"/>
  <c r="AI159" i="8"/>
  <c r="AJ159" i="8"/>
  <c r="D160" i="8"/>
  <c r="AK160" i="8" s="1"/>
  <c r="AL160" i="8" s="1"/>
  <c r="AM160" i="8" s="1"/>
  <c r="AI160" i="8"/>
  <c r="AJ160" i="8"/>
  <c r="D161" i="8"/>
  <c r="AK161" i="8" s="1"/>
  <c r="AL161" i="8" s="1"/>
  <c r="AM161" i="8" s="1"/>
  <c r="AI161" i="8"/>
  <c r="AJ161" i="8"/>
  <c r="D162" i="8"/>
  <c r="AK162" i="8" s="1"/>
  <c r="AL162" i="8" s="1"/>
  <c r="AM162" i="8" s="1"/>
  <c r="AI162" i="8"/>
  <c r="AJ162" i="8"/>
  <c r="D163" i="8"/>
  <c r="AK163" i="8" s="1"/>
  <c r="AL163" i="8" s="1"/>
  <c r="AM163" i="8" s="1"/>
  <c r="AI163" i="8"/>
  <c r="AJ163" i="8"/>
  <c r="D164" i="8"/>
  <c r="AK164" i="8" s="1"/>
  <c r="AL164" i="8" s="1"/>
  <c r="AM164" i="8" s="1"/>
  <c r="AI164" i="8"/>
  <c r="AJ164" i="8"/>
  <c r="D165" i="8"/>
  <c r="AK165" i="8" s="1"/>
  <c r="AL165" i="8" s="1"/>
  <c r="AM165" i="8" s="1"/>
  <c r="AI165" i="8"/>
  <c r="AJ165" i="8"/>
  <c r="D166" i="8"/>
  <c r="AK166" i="8" s="1"/>
  <c r="AL166" i="8" s="1"/>
  <c r="AM166" i="8" s="1"/>
  <c r="AI166" i="8"/>
  <c r="AJ166" i="8"/>
  <c r="D167" i="8"/>
  <c r="AK167" i="8" s="1"/>
  <c r="AL167" i="8" s="1"/>
  <c r="AM167" i="8" s="1"/>
  <c r="AI167" i="8"/>
  <c r="AJ167" i="8"/>
  <c r="D168" i="8"/>
  <c r="AK168" i="8" s="1"/>
  <c r="AL168" i="8" s="1"/>
  <c r="AM168" i="8" s="1"/>
  <c r="AI168" i="8"/>
  <c r="AJ168" i="8"/>
  <c r="D169" i="8"/>
  <c r="AK169" i="8" s="1"/>
  <c r="AL169" i="8" s="1"/>
  <c r="AM169" i="8" s="1"/>
  <c r="AI169" i="8"/>
  <c r="AJ169" i="8"/>
  <c r="D170" i="8"/>
  <c r="AK170" i="8" s="1"/>
  <c r="AL170" i="8" s="1"/>
  <c r="AM170" i="8" s="1"/>
  <c r="AI170" i="8"/>
  <c r="AJ170" i="8"/>
  <c r="D171" i="8"/>
  <c r="AK171" i="8" s="1"/>
  <c r="AL171" i="8" s="1"/>
  <c r="AM171" i="8" s="1"/>
  <c r="AI171" i="8"/>
  <c r="AJ171" i="8"/>
  <c r="D172" i="8"/>
  <c r="AK172" i="8" s="1"/>
  <c r="AL172" i="8" s="1"/>
  <c r="AM172" i="8" s="1"/>
  <c r="AI172" i="8"/>
  <c r="AJ172" i="8"/>
  <c r="D173" i="8"/>
  <c r="AK173" i="8" s="1"/>
  <c r="AL173" i="8" s="1"/>
  <c r="AM173" i="8" s="1"/>
  <c r="AI173" i="8"/>
  <c r="AJ173" i="8"/>
  <c r="D174" i="8"/>
  <c r="AK174" i="8" s="1"/>
  <c r="AL174" i="8" s="1"/>
  <c r="AM174" i="8" s="1"/>
  <c r="AI174" i="8"/>
  <c r="AJ174" i="8"/>
  <c r="D175" i="8"/>
  <c r="AK175" i="8" s="1"/>
  <c r="AL175" i="8" s="1"/>
  <c r="AM175" i="8" s="1"/>
  <c r="AI175" i="8"/>
  <c r="AJ175" i="8"/>
  <c r="D176" i="8"/>
  <c r="AK176" i="8" s="1"/>
  <c r="AL176" i="8" s="1"/>
  <c r="AM176" i="8" s="1"/>
  <c r="AI176" i="8"/>
  <c r="AJ176" i="8"/>
  <c r="D177" i="8"/>
  <c r="AK177" i="8" s="1"/>
  <c r="AL177" i="8" s="1"/>
  <c r="AM177" i="8" s="1"/>
  <c r="AI177" i="8"/>
  <c r="AJ177" i="8"/>
  <c r="D178" i="8"/>
  <c r="AK178" i="8" s="1"/>
  <c r="AL178" i="8" s="1"/>
  <c r="AM178" i="8" s="1"/>
  <c r="AI178" i="8"/>
  <c r="AJ178" i="8"/>
  <c r="D179" i="8"/>
  <c r="AK179" i="8" s="1"/>
  <c r="AL179" i="8" s="1"/>
  <c r="AM179" i="8" s="1"/>
  <c r="AI179" i="8"/>
  <c r="AJ179" i="8"/>
  <c r="D180" i="8"/>
  <c r="AK180" i="8" s="1"/>
  <c r="AL180" i="8" s="1"/>
  <c r="AM180" i="8" s="1"/>
  <c r="AI180" i="8"/>
  <c r="AJ180" i="8"/>
  <c r="D181" i="8"/>
  <c r="AK181" i="8" s="1"/>
  <c r="AL181" i="8" s="1"/>
  <c r="AM181" i="8" s="1"/>
  <c r="AI181" i="8"/>
  <c r="AJ181" i="8"/>
  <c r="D182" i="8"/>
  <c r="AK182" i="8" s="1"/>
  <c r="AL182" i="8" s="1"/>
  <c r="AM182" i="8" s="1"/>
  <c r="AI182" i="8"/>
  <c r="AJ182" i="8"/>
  <c r="D183" i="8"/>
  <c r="AK183" i="8" s="1"/>
  <c r="AL183" i="8" s="1"/>
  <c r="AM183" i="8" s="1"/>
  <c r="AI183" i="8"/>
  <c r="AJ183" i="8"/>
  <c r="D184" i="8"/>
  <c r="AK184" i="8" s="1"/>
  <c r="AL184" i="8" s="1"/>
  <c r="AM184" i="8" s="1"/>
  <c r="AI184" i="8"/>
  <c r="AJ184" i="8"/>
  <c r="D185" i="8"/>
  <c r="AK185" i="8" s="1"/>
  <c r="AL185" i="8" s="1"/>
  <c r="AM185" i="8" s="1"/>
  <c r="AI185" i="8"/>
  <c r="AJ185" i="8"/>
  <c r="D186" i="8"/>
  <c r="AK186" i="8" s="1"/>
  <c r="AL186" i="8" s="1"/>
  <c r="AM186" i="8" s="1"/>
  <c r="AI186" i="8"/>
  <c r="AJ186" i="8"/>
  <c r="D187" i="8"/>
  <c r="AK187" i="8" s="1"/>
  <c r="AL187" i="8" s="1"/>
  <c r="AM187" i="8" s="1"/>
  <c r="AI187" i="8"/>
  <c r="AJ187" i="8"/>
  <c r="D188" i="8"/>
  <c r="AK188" i="8" s="1"/>
  <c r="AL188" i="8" s="1"/>
  <c r="AM188" i="8" s="1"/>
  <c r="AI188" i="8"/>
  <c r="AJ188" i="8"/>
  <c r="D189" i="8"/>
  <c r="AK189" i="8" s="1"/>
  <c r="AL189" i="8" s="1"/>
  <c r="AM189" i="8" s="1"/>
  <c r="AI189" i="8"/>
  <c r="AJ189" i="8"/>
  <c r="D190" i="8"/>
  <c r="AK190" i="8" s="1"/>
  <c r="AL190" i="8" s="1"/>
  <c r="AM190" i="8" s="1"/>
  <c r="AI190" i="8"/>
  <c r="AJ190" i="8"/>
  <c r="D191" i="8"/>
  <c r="AK191" i="8" s="1"/>
  <c r="AL191" i="8" s="1"/>
  <c r="AM191" i="8" s="1"/>
  <c r="AI191" i="8"/>
  <c r="AJ191" i="8"/>
  <c r="D192" i="8"/>
  <c r="AK192" i="8" s="1"/>
  <c r="AL192" i="8" s="1"/>
  <c r="AM192" i="8" s="1"/>
  <c r="AI192" i="8"/>
  <c r="AJ192" i="8"/>
  <c r="D193" i="8"/>
  <c r="AK193" i="8" s="1"/>
  <c r="AL193" i="8" s="1"/>
  <c r="AM193" i="8" s="1"/>
  <c r="AI193" i="8"/>
  <c r="AJ193" i="8"/>
  <c r="D194" i="8"/>
  <c r="AK194" i="8" s="1"/>
  <c r="AL194" i="8" s="1"/>
  <c r="AM194" i="8" s="1"/>
  <c r="AI194" i="8"/>
  <c r="AJ194" i="8"/>
  <c r="D195" i="8"/>
  <c r="AK195" i="8" s="1"/>
  <c r="AL195" i="8" s="1"/>
  <c r="AM195" i="8" s="1"/>
  <c r="AI195" i="8"/>
  <c r="AJ195" i="8"/>
  <c r="D196" i="8"/>
  <c r="AK196" i="8" s="1"/>
  <c r="AL196" i="8" s="1"/>
  <c r="AM196" i="8" s="1"/>
  <c r="AI196" i="8"/>
  <c r="AJ196" i="8"/>
  <c r="D197" i="8"/>
  <c r="AK197" i="8" s="1"/>
  <c r="AL197" i="8" s="1"/>
  <c r="AM197" i="8" s="1"/>
  <c r="AI197" i="8"/>
  <c r="AJ197" i="8"/>
  <c r="D198" i="8"/>
  <c r="AK198" i="8" s="1"/>
  <c r="AL198" i="8" s="1"/>
  <c r="AM198" i="8" s="1"/>
  <c r="AI198" i="8"/>
  <c r="AJ198" i="8"/>
  <c r="D199" i="8"/>
  <c r="AK199" i="8" s="1"/>
  <c r="AL199" i="8" s="1"/>
  <c r="AM199" i="8" s="1"/>
  <c r="AI199" i="8"/>
  <c r="AJ199" i="8"/>
  <c r="D200" i="8"/>
  <c r="AK200" i="8" s="1"/>
  <c r="AL200" i="8" s="1"/>
  <c r="AM200" i="8" s="1"/>
  <c r="AI200" i="8"/>
  <c r="AJ200" i="8"/>
  <c r="D201" i="8"/>
  <c r="AK201" i="8" s="1"/>
  <c r="AL201" i="8" s="1"/>
  <c r="AM201" i="8" s="1"/>
  <c r="AI201" i="8"/>
  <c r="AJ201" i="8"/>
  <c r="D202" i="8"/>
  <c r="AK202" i="8" s="1"/>
  <c r="AL202" i="8" s="1"/>
  <c r="AM202" i="8" s="1"/>
  <c r="AI202" i="8"/>
  <c r="AJ202" i="8"/>
  <c r="D203" i="8"/>
  <c r="AK203" i="8" s="1"/>
  <c r="AL203" i="8" s="1"/>
  <c r="AM203" i="8" s="1"/>
  <c r="AI203" i="8"/>
  <c r="AJ203" i="8"/>
  <c r="D204" i="8"/>
  <c r="AK204" i="8" s="1"/>
  <c r="AL204" i="8" s="1"/>
  <c r="AM204" i="8" s="1"/>
  <c r="AI204" i="8"/>
  <c r="AJ204" i="8"/>
  <c r="D205" i="8"/>
  <c r="AK205" i="8" s="1"/>
  <c r="AL205" i="8" s="1"/>
  <c r="AM205" i="8" s="1"/>
  <c r="AI205" i="8"/>
  <c r="AJ205" i="8"/>
  <c r="D206" i="8"/>
  <c r="AK206" i="8" s="1"/>
  <c r="AL206" i="8" s="1"/>
  <c r="AM206" i="8" s="1"/>
  <c r="AI206" i="8"/>
  <c r="AJ206" i="8"/>
  <c r="D207" i="8"/>
  <c r="AK207" i="8" s="1"/>
  <c r="AL207" i="8" s="1"/>
  <c r="AM207" i="8" s="1"/>
  <c r="AI207" i="8"/>
  <c r="AJ207" i="8"/>
  <c r="D208" i="8"/>
  <c r="AK208" i="8" s="1"/>
  <c r="AL208" i="8" s="1"/>
  <c r="AM208" i="8" s="1"/>
  <c r="AI208" i="8"/>
  <c r="AJ208" i="8"/>
  <c r="D209" i="8"/>
  <c r="AK209" i="8" s="1"/>
  <c r="AL209" i="8" s="1"/>
  <c r="AM209" i="8" s="1"/>
  <c r="AI209" i="8"/>
  <c r="AJ209" i="8"/>
  <c r="D210" i="8"/>
  <c r="AK210" i="8" s="1"/>
  <c r="AL210" i="8" s="1"/>
  <c r="AM210" i="8" s="1"/>
  <c r="AI210" i="8"/>
  <c r="AJ210" i="8"/>
  <c r="D211" i="8"/>
  <c r="AK211" i="8" s="1"/>
  <c r="AL211" i="8" s="1"/>
  <c r="AM211" i="8" s="1"/>
  <c r="AI211" i="8"/>
  <c r="AJ211" i="8"/>
  <c r="D212" i="8"/>
  <c r="AK212" i="8" s="1"/>
  <c r="AL212" i="8" s="1"/>
  <c r="AM212" i="8" s="1"/>
  <c r="AI212" i="8"/>
  <c r="AJ212" i="8"/>
  <c r="D213" i="8"/>
  <c r="AK213" i="8" s="1"/>
  <c r="AL213" i="8" s="1"/>
  <c r="AM213" i="8" s="1"/>
  <c r="AI213" i="8"/>
  <c r="AJ213" i="8"/>
  <c r="D214" i="8"/>
  <c r="AK214" i="8" s="1"/>
  <c r="AL214" i="8" s="1"/>
  <c r="AM214" i="8" s="1"/>
  <c r="AI214" i="8"/>
  <c r="AJ214" i="8"/>
  <c r="D215" i="8"/>
  <c r="AK215" i="8" s="1"/>
  <c r="AL215" i="8" s="1"/>
  <c r="AM215" i="8" s="1"/>
  <c r="AI215" i="8"/>
  <c r="AJ215" i="8"/>
  <c r="D216" i="8"/>
  <c r="AK216" i="8" s="1"/>
  <c r="AL216" i="8" s="1"/>
  <c r="AM216" i="8" s="1"/>
  <c r="AI216" i="8"/>
  <c r="AJ216" i="8"/>
  <c r="D217" i="8"/>
  <c r="AK217" i="8" s="1"/>
  <c r="AL217" i="8" s="1"/>
  <c r="AM217" i="8" s="1"/>
  <c r="AI217" i="8"/>
  <c r="AJ217" i="8"/>
  <c r="D218" i="8"/>
  <c r="AK218" i="8" s="1"/>
  <c r="AL218" i="8" s="1"/>
  <c r="AM218" i="8" s="1"/>
  <c r="AI218" i="8"/>
  <c r="AJ218" i="8"/>
  <c r="D219" i="8"/>
  <c r="AK219" i="8" s="1"/>
  <c r="AL219" i="8" s="1"/>
  <c r="AM219" i="8" s="1"/>
  <c r="AI219" i="8"/>
  <c r="AJ219" i="8"/>
  <c r="D220" i="8"/>
  <c r="AK220" i="8" s="1"/>
  <c r="AL220" i="8" s="1"/>
  <c r="AM220" i="8" s="1"/>
  <c r="AI220" i="8"/>
  <c r="AJ220" i="8"/>
  <c r="D221" i="8"/>
  <c r="AK221" i="8" s="1"/>
  <c r="AL221" i="8" s="1"/>
  <c r="AM221" i="8" s="1"/>
  <c r="AI221" i="8"/>
  <c r="AJ221" i="8"/>
  <c r="D222" i="8"/>
  <c r="AK222" i="8" s="1"/>
  <c r="AL222" i="8" s="1"/>
  <c r="AM222" i="8" s="1"/>
  <c r="AI222" i="8"/>
  <c r="AJ222" i="8"/>
  <c r="D223" i="8"/>
  <c r="AK223" i="8" s="1"/>
  <c r="AL223" i="8" s="1"/>
  <c r="AM223" i="8" s="1"/>
  <c r="AI223" i="8"/>
  <c r="AJ223" i="8"/>
  <c r="D224" i="8"/>
  <c r="AK224" i="8" s="1"/>
  <c r="AL224" i="8" s="1"/>
  <c r="AM224" i="8" s="1"/>
  <c r="AI224" i="8"/>
  <c r="AJ224" i="8"/>
  <c r="D225" i="8"/>
  <c r="AK225" i="8" s="1"/>
  <c r="AL225" i="8" s="1"/>
  <c r="AM225" i="8" s="1"/>
  <c r="AI225" i="8"/>
  <c r="AJ225" i="8"/>
  <c r="D226" i="8"/>
  <c r="AK226" i="8" s="1"/>
  <c r="AL226" i="8" s="1"/>
  <c r="AM226" i="8" s="1"/>
  <c r="AI226" i="8"/>
  <c r="AJ226" i="8"/>
  <c r="D227" i="8"/>
  <c r="AK227" i="8" s="1"/>
  <c r="AL227" i="8" s="1"/>
  <c r="AM227" i="8" s="1"/>
  <c r="AI227" i="8"/>
  <c r="AJ227" i="8"/>
  <c r="D228" i="8"/>
  <c r="AK228" i="8" s="1"/>
  <c r="AL228" i="8" s="1"/>
  <c r="AM228" i="8" s="1"/>
  <c r="AI228" i="8"/>
  <c r="AJ228" i="8"/>
  <c r="D229" i="8"/>
  <c r="AK229" i="8" s="1"/>
  <c r="AL229" i="8" s="1"/>
  <c r="AM229" i="8" s="1"/>
  <c r="AI229" i="8"/>
  <c r="AJ229" i="8"/>
  <c r="D230" i="8"/>
  <c r="AK230" i="8" s="1"/>
  <c r="AL230" i="8" s="1"/>
  <c r="AM230" i="8" s="1"/>
  <c r="AI230" i="8"/>
  <c r="AJ230" i="8"/>
  <c r="D231" i="8"/>
  <c r="AK231" i="8" s="1"/>
  <c r="AL231" i="8" s="1"/>
  <c r="AM231" i="8" s="1"/>
  <c r="AI231" i="8"/>
  <c r="AJ231" i="8"/>
  <c r="D232" i="8"/>
  <c r="AK232" i="8" s="1"/>
  <c r="AL232" i="8" s="1"/>
  <c r="AM232" i="8" s="1"/>
  <c r="AI232" i="8"/>
  <c r="AJ232" i="8"/>
  <c r="D233" i="8"/>
  <c r="AK233" i="8" s="1"/>
  <c r="AL233" i="8" s="1"/>
  <c r="AM233" i="8" s="1"/>
  <c r="AI233" i="8"/>
  <c r="AJ233" i="8"/>
  <c r="D234" i="8"/>
  <c r="AK234" i="8" s="1"/>
  <c r="AL234" i="8" s="1"/>
  <c r="AM234" i="8" s="1"/>
  <c r="AI234" i="8"/>
  <c r="AJ234" i="8"/>
  <c r="D235" i="8"/>
  <c r="AK235" i="8" s="1"/>
  <c r="AL235" i="8" s="1"/>
  <c r="AM235" i="8" s="1"/>
  <c r="AI235" i="8"/>
  <c r="AJ235" i="8"/>
  <c r="B249" i="8"/>
  <c r="AG591" i="9"/>
  <c r="AJ236" i="8" l="1"/>
  <c r="AI63" i="8"/>
  <c r="B77" i="8" s="1"/>
  <c r="AM117" i="8"/>
  <c r="AL236" i="8"/>
  <c r="AM236" i="8" s="1"/>
  <c r="B250" i="8"/>
  <c r="AH89" i="8"/>
  <c r="B103" i="8" s="1"/>
  <c r="AM116" i="8"/>
  <c r="EC26" i="10"/>
  <c r="EC27" i="10"/>
  <c r="EC28" i="10"/>
  <c r="EC29" i="10"/>
  <c r="EC30" i="10"/>
  <c r="EC31" i="10"/>
  <c r="EC32" i="10"/>
  <c r="EC33" i="10"/>
  <c r="EC34" i="10"/>
  <c r="EC35" i="10"/>
  <c r="EC36" i="10"/>
  <c r="EC37" i="10"/>
  <c r="EC38" i="10"/>
  <c r="EC39" i="10"/>
  <c r="EC40" i="10"/>
  <c r="EC41" i="10"/>
  <c r="EC42" i="10"/>
  <c r="EC43" i="10"/>
  <c r="EC44" i="10"/>
  <c r="EC45" i="10"/>
  <c r="EC46" i="10"/>
  <c r="EC47" i="10"/>
  <c r="EC48" i="10"/>
  <c r="EC49" i="10"/>
  <c r="EC50" i="10"/>
  <c r="EC51" i="10"/>
  <c r="EC52" i="10"/>
  <c r="EC53" i="10"/>
  <c r="EC54" i="10"/>
  <c r="EC55" i="10"/>
  <c r="EC56" i="10"/>
  <c r="EC57" i="10"/>
  <c r="EC58" i="10"/>
  <c r="EC59" i="10"/>
  <c r="EC60" i="10"/>
  <c r="EC61" i="10"/>
  <c r="EC62" i="10"/>
  <c r="EC63" i="10"/>
  <c r="EC64" i="10"/>
  <c r="EC65" i="10"/>
  <c r="EC66" i="10"/>
  <c r="EC67" i="10"/>
  <c r="EC68" i="10"/>
  <c r="EC69" i="10"/>
  <c r="EC70" i="10"/>
  <c r="EC71" i="10"/>
  <c r="EC72" i="10"/>
  <c r="EC73" i="10"/>
  <c r="EC74" i="10"/>
  <c r="EC75" i="10"/>
  <c r="EC76" i="10"/>
  <c r="EC77" i="10"/>
  <c r="EC78" i="10"/>
  <c r="EC79" i="10"/>
  <c r="EC80" i="10"/>
  <c r="EC81" i="10"/>
  <c r="EC82" i="10"/>
  <c r="EC83" i="10"/>
  <c r="EC84" i="10"/>
  <c r="EC85" i="10"/>
  <c r="EC86" i="10"/>
  <c r="EC87" i="10"/>
  <c r="EC88" i="10"/>
  <c r="EC89" i="10"/>
  <c r="EC90" i="10"/>
  <c r="EC91" i="10"/>
  <c r="EC92" i="10"/>
  <c r="EC93" i="10"/>
  <c r="EC94" i="10"/>
  <c r="EC95" i="10"/>
  <c r="EC96" i="10"/>
  <c r="EC97" i="10"/>
  <c r="EC98" i="10"/>
  <c r="EC99" i="10"/>
  <c r="EC100" i="10"/>
  <c r="EC101" i="10"/>
  <c r="EC102" i="10"/>
  <c r="EC103" i="10"/>
  <c r="EC104" i="10"/>
  <c r="EC105" i="10"/>
  <c r="EC106" i="10"/>
  <c r="EC107" i="10"/>
  <c r="EC108" i="10"/>
  <c r="EC109" i="10"/>
  <c r="EC110" i="10"/>
  <c r="EC111" i="10"/>
  <c r="EC112" i="10"/>
  <c r="EC113" i="10"/>
  <c r="EC114" i="10"/>
  <c r="EC135" i="10" l="1"/>
  <c r="B142" i="10" s="1"/>
  <c r="AN236" i="8"/>
  <c r="B248" i="8" s="1"/>
  <c r="AH38" i="7" l="1"/>
  <c r="AH39" i="7"/>
  <c r="AH40" i="7"/>
  <c r="AH41" i="7"/>
  <c r="AH42" i="7"/>
  <c r="D56" i="9"/>
  <c r="AI56" i="9" s="1"/>
  <c r="AJ56" i="9" s="1"/>
  <c r="AK56" i="9" s="1"/>
  <c r="EB16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25" i="10"/>
  <c r="EB25" i="10" l="1"/>
  <c r="ED63" i="10"/>
  <c r="EE63" i="10" s="1"/>
  <c r="EF63" i="10" s="1"/>
  <c r="ED86" i="10"/>
  <c r="EE86" i="10" s="1"/>
  <c r="EF86" i="10" s="1"/>
  <c r="ED26" i="10"/>
  <c r="EE26" i="10" s="1"/>
  <c r="EF26" i="10" s="1"/>
  <c r="ED48" i="10"/>
  <c r="EE48" i="10" s="1"/>
  <c r="EF48" i="10" s="1"/>
  <c r="ED75" i="10"/>
  <c r="EE75" i="10" s="1"/>
  <c r="EF75" i="10" s="1"/>
  <c r="ED74" i="10"/>
  <c r="EE74" i="10" s="1"/>
  <c r="EF74" i="10" s="1"/>
  <c r="ED109" i="10"/>
  <c r="EE109" i="10" s="1"/>
  <c r="EF109" i="10" s="1"/>
  <c r="ED49" i="10"/>
  <c r="EE49" i="10" s="1"/>
  <c r="EF49" i="10" s="1"/>
  <c r="ED60" i="10"/>
  <c r="EE60" i="10" s="1"/>
  <c r="EF60" i="10" s="1"/>
  <c r="ED95" i="10"/>
  <c r="EE95" i="10" s="1"/>
  <c r="EF95" i="10" s="1"/>
  <c r="ED70" i="10"/>
  <c r="EE70" i="10" s="1"/>
  <c r="EF70" i="10" s="1"/>
  <c r="ED45" i="10"/>
  <c r="EE45" i="10" s="1"/>
  <c r="EF45" i="10" s="1"/>
  <c r="ED33" i="10"/>
  <c r="EE33" i="10" s="1"/>
  <c r="EF33" i="10" s="1"/>
  <c r="ED87" i="10"/>
  <c r="EE87" i="10" s="1"/>
  <c r="EF87" i="10" s="1"/>
  <c r="ED62" i="10"/>
  <c r="EE62" i="10" s="1"/>
  <c r="EF62" i="10" s="1"/>
  <c r="ED61" i="10"/>
  <c r="EE61" i="10" s="1"/>
  <c r="EF61" i="10" s="1"/>
  <c r="ED72" i="10"/>
  <c r="EE72" i="10" s="1"/>
  <c r="EF72" i="10" s="1"/>
  <c r="ED47" i="10"/>
  <c r="EE47" i="10" s="1"/>
  <c r="EF47" i="10" s="1"/>
  <c r="ED81" i="10"/>
  <c r="EE81" i="10" s="1"/>
  <c r="EF81" i="10" s="1"/>
  <c r="ED32" i="10"/>
  <c r="EE32" i="10" s="1"/>
  <c r="EF32" i="10" s="1"/>
  <c r="ED111" i="10"/>
  <c r="EE111" i="10" s="1"/>
  <c r="EF111" i="10" s="1"/>
  <c r="ED39" i="10"/>
  <c r="EE39" i="10" s="1"/>
  <c r="EF39" i="10" s="1"/>
  <c r="ED50" i="10"/>
  <c r="EE50" i="10" s="1"/>
  <c r="EF50" i="10" s="1"/>
  <c r="ED37" i="10"/>
  <c r="EE37" i="10" s="1"/>
  <c r="EF37" i="10" s="1"/>
  <c r="ED96" i="10"/>
  <c r="EE96" i="10" s="1"/>
  <c r="EF96" i="10" s="1"/>
  <c r="ED107" i="10"/>
  <c r="EE107" i="10" s="1"/>
  <c r="EF107" i="10" s="1"/>
  <c r="ED35" i="10"/>
  <c r="EE35" i="10" s="1"/>
  <c r="EF35" i="10" s="1"/>
  <c r="ED34" i="10"/>
  <c r="EE34" i="10" s="1"/>
  <c r="EF34" i="10" s="1"/>
  <c r="ED57" i="10"/>
  <c r="EE57" i="10" s="1"/>
  <c r="EF57" i="10" s="1"/>
  <c r="ED56" i="10"/>
  <c r="EE56" i="10" s="1"/>
  <c r="EF56" i="10" s="1"/>
  <c r="ED67" i="10"/>
  <c r="EE67" i="10" s="1"/>
  <c r="EF67" i="10" s="1"/>
  <c r="ED31" i="10"/>
  <c r="EE31" i="10" s="1"/>
  <c r="EF31" i="10" s="1"/>
  <c r="ED99" i="10"/>
  <c r="EE99" i="10" s="1"/>
  <c r="EF99" i="10" s="1"/>
  <c r="ED38" i="10"/>
  <c r="EE38" i="10" s="1"/>
  <c r="EF38" i="10" s="1"/>
  <c r="ED73" i="10"/>
  <c r="EE73" i="10" s="1"/>
  <c r="EF73" i="10" s="1"/>
  <c r="ED36" i="10"/>
  <c r="EE36" i="10" s="1"/>
  <c r="ED71" i="10"/>
  <c r="EE71" i="10" s="1"/>
  <c r="EF71" i="10" s="1"/>
  <c r="ED82" i="10"/>
  <c r="EE82" i="10" s="1"/>
  <c r="EF82" i="10" s="1"/>
  <c r="ED58" i="10"/>
  <c r="EE58" i="10" s="1"/>
  <c r="EF58" i="10" s="1"/>
  <c r="ED92" i="10"/>
  <c r="EE92" i="10" s="1"/>
  <c r="EF92" i="10" s="1"/>
  <c r="ED44" i="10"/>
  <c r="EE44" i="10" s="1"/>
  <c r="EF44" i="10" s="1"/>
  <c r="ED91" i="10"/>
  <c r="EE91" i="10" s="1"/>
  <c r="EF91" i="10" s="1"/>
  <c r="ED55" i="10"/>
  <c r="EE55" i="10" s="1"/>
  <c r="EF55" i="10" s="1"/>
  <c r="ED114" i="10"/>
  <c r="EE114" i="10" s="1"/>
  <c r="EF114" i="10" s="1"/>
  <c r="ED90" i="10"/>
  <c r="EE90" i="10" s="1"/>
  <c r="EF90" i="10" s="1"/>
  <c r="ED78" i="10"/>
  <c r="EE78" i="10" s="1"/>
  <c r="EF78" i="10" s="1"/>
  <c r="ED66" i="10"/>
  <c r="EE66" i="10" s="1"/>
  <c r="EF66" i="10" s="1"/>
  <c r="ED54" i="10"/>
  <c r="EE54" i="10" s="1"/>
  <c r="EF54" i="10" s="1"/>
  <c r="ED42" i="10"/>
  <c r="EE42" i="10" s="1"/>
  <c r="EF42" i="10" s="1"/>
  <c r="ED30" i="10"/>
  <c r="EE30" i="10" s="1"/>
  <c r="ED51" i="10"/>
  <c r="EE51" i="10" s="1"/>
  <c r="EF51" i="10" s="1"/>
  <c r="ED110" i="10"/>
  <c r="EE110" i="10" s="1"/>
  <c r="EF110" i="10" s="1"/>
  <c r="ED97" i="10"/>
  <c r="EE97" i="10" s="1"/>
  <c r="EF97" i="10" s="1"/>
  <c r="ED108" i="10"/>
  <c r="EE108" i="10" s="1"/>
  <c r="EF108" i="10" s="1"/>
  <c r="ED59" i="10"/>
  <c r="EE59" i="10" s="1"/>
  <c r="EF59" i="10" s="1"/>
  <c r="ED106" i="10"/>
  <c r="EE106" i="10" s="1"/>
  <c r="EF106" i="10" s="1"/>
  <c r="ED46" i="10"/>
  <c r="EE46" i="10" s="1"/>
  <c r="EF46" i="10" s="1"/>
  <c r="ED69" i="10"/>
  <c r="EE69" i="10" s="1"/>
  <c r="EF69" i="10" s="1"/>
  <c r="ED104" i="10"/>
  <c r="EE104" i="10" s="1"/>
  <c r="EF104" i="10" s="1"/>
  <c r="ED80" i="10"/>
  <c r="EE80" i="10" s="1"/>
  <c r="EF80" i="10" s="1"/>
  <c r="ED25" i="10"/>
  <c r="EE25" i="10" s="1"/>
  <c r="EF25" i="10" s="1"/>
  <c r="ED79" i="10"/>
  <c r="EE79" i="10" s="1"/>
  <c r="EF79" i="10" s="1"/>
  <c r="ED43" i="10"/>
  <c r="EE43" i="10" s="1"/>
  <c r="EF43" i="10" s="1"/>
  <c r="ED102" i="10"/>
  <c r="EE102" i="10" s="1"/>
  <c r="EF102" i="10" s="1"/>
  <c r="ED113" i="10"/>
  <c r="EE113" i="10" s="1"/>
  <c r="EF113" i="10" s="1"/>
  <c r="ED101" i="10"/>
  <c r="EE101" i="10" s="1"/>
  <c r="EF101" i="10" s="1"/>
  <c r="ED89" i="10"/>
  <c r="EE89" i="10" s="1"/>
  <c r="EF89" i="10" s="1"/>
  <c r="ED77" i="10"/>
  <c r="EE77" i="10" s="1"/>
  <c r="EF77" i="10" s="1"/>
  <c r="ED65" i="10"/>
  <c r="EE65" i="10" s="1"/>
  <c r="EF65" i="10" s="1"/>
  <c r="ED53" i="10"/>
  <c r="EE53" i="10" s="1"/>
  <c r="EF53" i="10" s="1"/>
  <c r="ED41" i="10"/>
  <c r="EE41" i="10" s="1"/>
  <c r="EF41" i="10" s="1"/>
  <c r="ED29" i="10"/>
  <c r="EE29" i="10" s="1"/>
  <c r="EF29" i="10" s="1"/>
  <c r="ED27" i="10"/>
  <c r="EE27" i="10" s="1"/>
  <c r="ED98" i="10"/>
  <c r="EE98" i="10" s="1"/>
  <c r="EF98" i="10" s="1"/>
  <c r="ED85" i="10"/>
  <c r="EE85" i="10" s="1"/>
  <c r="EF85" i="10" s="1"/>
  <c r="ED84" i="10"/>
  <c r="EE84" i="10" s="1"/>
  <c r="EF84" i="10" s="1"/>
  <c r="ED83" i="10"/>
  <c r="EE83" i="10" s="1"/>
  <c r="EF83" i="10" s="1"/>
  <c r="ED94" i="10"/>
  <c r="EE94" i="10" s="1"/>
  <c r="EF94" i="10" s="1"/>
  <c r="ED93" i="10"/>
  <c r="EE93" i="10" s="1"/>
  <c r="EF93" i="10" s="1"/>
  <c r="ED68" i="10"/>
  <c r="EE68" i="10" s="1"/>
  <c r="EF68" i="10" s="1"/>
  <c r="ED103" i="10"/>
  <c r="EE103" i="10" s="1"/>
  <c r="EF103" i="10" s="1"/>
  <c r="ED112" i="10"/>
  <c r="EE112" i="10" s="1"/>
  <c r="EF112" i="10" s="1"/>
  <c r="ED100" i="10"/>
  <c r="EE100" i="10" s="1"/>
  <c r="EF100" i="10" s="1"/>
  <c r="ED88" i="10"/>
  <c r="EE88" i="10" s="1"/>
  <c r="EF88" i="10" s="1"/>
  <c r="ED76" i="10"/>
  <c r="EE76" i="10" s="1"/>
  <c r="EF76" i="10" s="1"/>
  <c r="ED64" i="10"/>
  <c r="EE64" i="10" s="1"/>
  <c r="EF64" i="10" s="1"/>
  <c r="ED52" i="10"/>
  <c r="EE52" i="10" s="1"/>
  <c r="EF52" i="10" s="1"/>
  <c r="ED40" i="10"/>
  <c r="EE40" i="10" s="1"/>
  <c r="EF40" i="10" s="1"/>
  <c r="ED28" i="10"/>
  <c r="EE28" i="10" s="1"/>
  <c r="ED105" i="10"/>
  <c r="EE105" i="10" s="1"/>
  <c r="I23" i="10"/>
  <c r="EF30" i="10" l="1"/>
  <c r="EE135" i="10"/>
  <c r="EF28" i="10" s="1"/>
  <c r="EF105" i="10"/>
  <c r="AN590" i="9"/>
  <c r="B717" i="9" s="1"/>
  <c r="AM590" i="9"/>
  <c r="B715" i="9" s="1"/>
  <c r="AL590" i="9"/>
  <c r="B713" i="9" s="1"/>
  <c r="EF27" i="10" l="1"/>
  <c r="EF36" i="10"/>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D592" i="9"/>
  <c r="AH592" i="9" s="1"/>
  <c r="AI592" i="9" s="1"/>
  <c r="D593" i="9"/>
  <c r="AH593" i="9" s="1"/>
  <c r="AI593" i="9" s="1"/>
  <c r="D594" i="9"/>
  <c r="AH594" i="9" s="1"/>
  <c r="AI594" i="9" s="1"/>
  <c r="D595" i="9"/>
  <c r="AH595" i="9" s="1"/>
  <c r="AI595" i="9" s="1"/>
  <c r="D596" i="9"/>
  <c r="AH596" i="9" s="1"/>
  <c r="AI596" i="9" s="1"/>
  <c r="D597" i="9"/>
  <c r="AH597" i="9" s="1"/>
  <c r="AI597" i="9" s="1"/>
  <c r="D598" i="9"/>
  <c r="AH598" i="9" s="1"/>
  <c r="AI598" i="9" s="1"/>
  <c r="D599" i="9"/>
  <c r="AH599" i="9" s="1"/>
  <c r="AI599" i="9" s="1"/>
  <c r="D600" i="9"/>
  <c r="AH600" i="9" s="1"/>
  <c r="AI600" i="9" s="1"/>
  <c r="D601" i="9"/>
  <c r="AH601" i="9" s="1"/>
  <c r="AI601" i="9" s="1"/>
  <c r="D602" i="9"/>
  <c r="AH602" i="9" s="1"/>
  <c r="AI602" i="9" s="1"/>
  <c r="D603" i="9"/>
  <c r="AH603" i="9" s="1"/>
  <c r="AI603" i="9" s="1"/>
  <c r="D604" i="9"/>
  <c r="AH604" i="9" s="1"/>
  <c r="AI604" i="9" s="1"/>
  <c r="D605" i="9"/>
  <c r="AH605" i="9" s="1"/>
  <c r="AI605" i="9" s="1"/>
  <c r="D606" i="9"/>
  <c r="AH606" i="9" s="1"/>
  <c r="AI606" i="9" s="1"/>
  <c r="D607" i="9"/>
  <c r="AH607" i="9" s="1"/>
  <c r="AI607" i="9" s="1"/>
  <c r="D608" i="9"/>
  <c r="AH608" i="9" s="1"/>
  <c r="AI608" i="9" s="1"/>
  <c r="D609" i="9"/>
  <c r="AH609" i="9" s="1"/>
  <c r="AI609" i="9" s="1"/>
  <c r="D610" i="9"/>
  <c r="AH610" i="9" s="1"/>
  <c r="AI610" i="9" s="1"/>
  <c r="D611" i="9"/>
  <c r="AH611" i="9" s="1"/>
  <c r="AI611" i="9" s="1"/>
  <c r="D612" i="9"/>
  <c r="AH612" i="9" s="1"/>
  <c r="AI612" i="9" s="1"/>
  <c r="D613" i="9"/>
  <c r="AH613" i="9" s="1"/>
  <c r="AI613" i="9" s="1"/>
  <c r="D614" i="9"/>
  <c r="AH614" i="9" s="1"/>
  <c r="AI614" i="9" s="1"/>
  <c r="D615" i="9"/>
  <c r="AH615" i="9" s="1"/>
  <c r="AI615" i="9" s="1"/>
  <c r="D616" i="9"/>
  <c r="AH616" i="9" s="1"/>
  <c r="AI616" i="9" s="1"/>
  <c r="D617" i="9"/>
  <c r="AH617" i="9" s="1"/>
  <c r="AI617" i="9" s="1"/>
  <c r="D618" i="9"/>
  <c r="AH618" i="9" s="1"/>
  <c r="AI618" i="9" s="1"/>
  <c r="D619" i="9"/>
  <c r="AH619" i="9" s="1"/>
  <c r="AI619" i="9" s="1"/>
  <c r="D620" i="9"/>
  <c r="AH620" i="9" s="1"/>
  <c r="AI620" i="9" s="1"/>
  <c r="D621" i="9"/>
  <c r="AH621" i="9" s="1"/>
  <c r="AI621" i="9" s="1"/>
  <c r="D622" i="9"/>
  <c r="AH622" i="9" s="1"/>
  <c r="AI622" i="9" s="1"/>
  <c r="D623" i="9"/>
  <c r="AH623" i="9" s="1"/>
  <c r="AI623" i="9" s="1"/>
  <c r="D624" i="9"/>
  <c r="AH624" i="9" s="1"/>
  <c r="AI624" i="9" s="1"/>
  <c r="D625" i="9"/>
  <c r="AH625" i="9" s="1"/>
  <c r="AI625" i="9" s="1"/>
  <c r="D626" i="9"/>
  <c r="AH626" i="9" s="1"/>
  <c r="AI626" i="9" s="1"/>
  <c r="D627" i="9"/>
  <c r="AH627" i="9" s="1"/>
  <c r="AI627" i="9" s="1"/>
  <c r="D628" i="9"/>
  <c r="AH628" i="9" s="1"/>
  <c r="AI628" i="9" s="1"/>
  <c r="D629" i="9"/>
  <c r="AH629" i="9" s="1"/>
  <c r="AI629" i="9" s="1"/>
  <c r="D630" i="9"/>
  <c r="AH630" i="9" s="1"/>
  <c r="AI630" i="9" s="1"/>
  <c r="D631" i="9"/>
  <c r="AH631" i="9" s="1"/>
  <c r="AI631" i="9" s="1"/>
  <c r="D632" i="9"/>
  <c r="AH632" i="9" s="1"/>
  <c r="AI632" i="9" s="1"/>
  <c r="D633" i="9"/>
  <c r="AH633" i="9" s="1"/>
  <c r="AI633" i="9" s="1"/>
  <c r="D634" i="9"/>
  <c r="AH634" i="9" s="1"/>
  <c r="AI634" i="9" s="1"/>
  <c r="D635" i="9"/>
  <c r="AH635" i="9" s="1"/>
  <c r="AI635" i="9" s="1"/>
  <c r="D636" i="9"/>
  <c r="AH636" i="9" s="1"/>
  <c r="AI636" i="9" s="1"/>
  <c r="D637" i="9"/>
  <c r="AH637" i="9" s="1"/>
  <c r="AI637" i="9" s="1"/>
  <c r="D638" i="9"/>
  <c r="AH638" i="9" s="1"/>
  <c r="AI638" i="9" s="1"/>
  <c r="D639" i="9"/>
  <c r="AH639" i="9" s="1"/>
  <c r="AI639" i="9" s="1"/>
  <c r="D640" i="9"/>
  <c r="AH640" i="9" s="1"/>
  <c r="AI640" i="9" s="1"/>
  <c r="D641" i="9"/>
  <c r="AH641" i="9" s="1"/>
  <c r="AI641" i="9" s="1"/>
  <c r="D642" i="9"/>
  <c r="AH642" i="9" s="1"/>
  <c r="AI642" i="9" s="1"/>
  <c r="D643" i="9"/>
  <c r="AH643" i="9" s="1"/>
  <c r="AI643" i="9" s="1"/>
  <c r="D644" i="9"/>
  <c r="AH644" i="9" s="1"/>
  <c r="AI644" i="9" s="1"/>
  <c r="D645" i="9"/>
  <c r="AH645" i="9" s="1"/>
  <c r="AI645" i="9" s="1"/>
  <c r="D646" i="9"/>
  <c r="AH646" i="9" s="1"/>
  <c r="AI646" i="9" s="1"/>
  <c r="D647" i="9"/>
  <c r="AH647" i="9" s="1"/>
  <c r="AI647" i="9" s="1"/>
  <c r="D648" i="9"/>
  <c r="AH648" i="9" s="1"/>
  <c r="AI648" i="9" s="1"/>
  <c r="D649" i="9"/>
  <c r="AH649" i="9" s="1"/>
  <c r="AI649" i="9" s="1"/>
  <c r="D650" i="9"/>
  <c r="AH650" i="9" s="1"/>
  <c r="AI650" i="9" s="1"/>
  <c r="D651" i="9"/>
  <c r="AH651" i="9" s="1"/>
  <c r="AI651" i="9" s="1"/>
  <c r="D652" i="9"/>
  <c r="AH652" i="9" s="1"/>
  <c r="AI652" i="9" s="1"/>
  <c r="D653" i="9"/>
  <c r="AH653" i="9" s="1"/>
  <c r="AI653" i="9" s="1"/>
  <c r="D654" i="9"/>
  <c r="AH654" i="9" s="1"/>
  <c r="AI654" i="9" s="1"/>
  <c r="D655" i="9"/>
  <c r="AH655" i="9" s="1"/>
  <c r="AI655" i="9" s="1"/>
  <c r="D656" i="9"/>
  <c r="AH656" i="9" s="1"/>
  <c r="AI656" i="9" s="1"/>
  <c r="D657" i="9"/>
  <c r="AH657" i="9" s="1"/>
  <c r="AI657" i="9" s="1"/>
  <c r="D658" i="9"/>
  <c r="AH658" i="9" s="1"/>
  <c r="AI658" i="9" s="1"/>
  <c r="D659" i="9"/>
  <c r="AH659" i="9" s="1"/>
  <c r="AI659" i="9" s="1"/>
  <c r="D660" i="9"/>
  <c r="AH660" i="9" s="1"/>
  <c r="AI660" i="9" s="1"/>
  <c r="D661" i="9"/>
  <c r="AH661" i="9" s="1"/>
  <c r="AI661" i="9" s="1"/>
  <c r="D662" i="9"/>
  <c r="AH662" i="9" s="1"/>
  <c r="AI662" i="9" s="1"/>
  <c r="D663" i="9"/>
  <c r="AH663" i="9" s="1"/>
  <c r="AI663" i="9" s="1"/>
  <c r="D664" i="9"/>
  <c r="AH664" i="9" s="1"/>
  <c r="AI664" i="9" s="1"/>
  <c r="D665" i="9"/>
  <c r="AH665" i="9" s="1"/>
  <c r="AI665" i="9" s="1"/>
  <c r="D666" i="9"/>
  <c r="AH666" i="9" s="1"/>
  <c r="AI666" i="9" s="1"/>
  <c r="D667" i="9"/>
  <c r="AH667" i="9" s="1"/>
  <c r="AI667" i="9" s="1"/>
  <c r="D668" i="9"/>
  <c r="AH668" i="9" s="1"/>
  <c r="AI668" i="9" s="1"/>
  <c r="D669" i="9"/>
  <c r="AH669" i="9" s="1"/>
  <c r="AI669" i="9" s="1"/>
  <c r="D670" i="9"/>
  <c r="AH670" i="9" s="1"/>
  <c r="AI670" i="9" s="1"/>
  <c r="D671" i="9"/>
  <c r="AH671" i="9" s="1"/>
  <c r="AI671" i="9" s="1"/>
  <c r="D672" i="9"/>
  <c r="AH672" i="9" s="1"/>
  <c r="AI672" i="9" s="1"/>
  <c r="D673" i="9"/>
  <c r="AH673" i="9" s="1"/>
  <c r="AI673" i="9" s="1"/>
  <c r="D674" i="9"/>
  <c r="AH674" i="9" s="1"/>
  <c r="AI674" i="9" s="1"/>
  <c r="D675" i="9"/>
  <c r="AH675" i="9" s="1"/>
  <c r="AI675" i="9" s="1"/>
  <c r="D676" i="9"/>
  <c r="AH676" i="9" s="1"/>
  <c r="AI676" i="9" s="1"/>
  <c r="D677" i="9"/>
  <c r="AH677" i="9" s="1"/>
  <c r="AI677" i="9" s="1"/>
  <c r="D678" i="9"/>
  <c r="AH678" i="9" s="1"/>
  <c r="AI678" i="9" s="1"/>
  <c r="D679" i="9"/>
  <c r="AH679" i="9" s="1"/>
  <c r="AI679" i="9" s="1"/>
  <c r="D680" i="9"/>
  <c r="AH680" i="9" s="1"/>
  <c r="AI680" i="9" s="1"/>
  <c r="D681" i="9"/>
  <c r="AH681" i="9" s="1"/>
  <c r="AI681" i="9" s="1"/>
  <c r="D682" i="9"/>
  <c r="AH682" i="9" s="1"/>
  <c r="AI682" i="9" s="1"/>
  <c r="D683" i="9"/>
  <c r="AH683" i="9" s="1"/>
  <c r="AI683" i="9" s="1"/>
  <c r="D684" i="9"/>
  <c r="AH684" i="9" s="1"/>
  <c r="AI684" i="9" s="1"/>
  <c r="D685" i="9"/>
  <c r="AH685" i="9" s="1"/>
  <c r="AI685" i="9" s="1"/>
  <c r="D686" i="9"/>
  <c r="AH686" i="9" s="1"/>
  <c r="AI686" i="9" s="1"/>
  <c r="D687" i="9"/>
  <c r="AH687" i="9" s="1"/>
  <c r="AI687" i="9" s="1"/>
  <c r="D688" i="9"/>
  <c r="AH688" i="9" s="1"/>
  <c r="AI688" i="9" s="1"/>
  <c r="D689" i="9"/>
  <c r="AH689" i="9" s="1"/>
  <c r="AI689" i="9" s="1"/>
  <c r="D690" i="9"/>
  <c r="AH690" i="9" s="1"/>
  <c r="AI690" i="9" s="1"/>
  <c r="D691" i="9"/>
  <c r="AH691" i="9" s="1"/>
  <c r="AI691" i="9" s="1"/>
  <c r="D692" i="9"/>
  <c r="AH692" i="9" s="1"/>
  <c r="AI692" i="9" s="1"/>
  <c r="D693" i="9"/>
  <c r="AH693" i="9" s="1"/>
  <c r="AI693" i="9" s="1"/>
  <c r="D694" i="9"/>
  <c r="AH694" i="9" s="1"/>
  <c r="AI694" i="9" s="1"/>
  <c r="D695" i="9"/>
  <c r="AH695" i="9" s="1"/>
  <c r="AI695" i="9" s="1"/>
  <c r="D696" i="9"/>
  <c r="AH696" i="9" s="1"/>
  <c r="AI696" i="9" s="1"/>
  <c r="D697" i="9"/>
  <c r="AH697" i="9" s="1"/>
  <c r="AI697" i="9" s="1"/>
  <c r="D698" i="9"/>
  <c r="AH698" i="9" s="1"/>
  <c r="AI698" i="9" s="1"/>
  <c r="D699" i="9"/>
  <c r="AH699" i="9" s="1"/>
  <c r="AI699" i="9" s="1"/>
  <c r="D700" i="9"/>
  <c r="AH700" i="9" s="1"/>
  <c r="AI700" i="9" s="1"/>
  <c r="D701" i="9"/>
  <c r="AH701" i="9" s="1"/>
  <c r="AI701" i="9" s="1"/>
  <c r="D702" i="9"/>
  <c r="AH702" i="9" s="1"/>
  <c r="AI702" i="9" s="1"/>
  <c r="D703" i="9"/>
  <c r="AH703" i="9" s="1"/>
  <c r="AI703" i="9" s="1"/>
  <c r="D704" i="9"/>
  <c r="AH704" i="9" s="1"/>
  <c r="AI704" i="9" s="1"/>
  <c r="D705" i="9"/>
  <c r="AH705" i="9" s="1"/>
  <c r="AI705" i="9" s="1"/>
  <c r="D706" i="9"/>
  <c r="AH706" i="9" s="1"/>
  <c r="AI706" i="9" s="1"/>
  <c r="D707" i="9"/>
  <c r="AH707" i="9" s="1"/>
  <c r="AI707" i="9" s="1"/>
  <c r="D708" i="9"/>
  <c r="AH708" i="9" s="1"/>
  <c r="AI708" i="9" s="1"/>
  <c r="D709" i="9"/>
  <c r="AH709" i="9" s="1"/>
  <c r="AI709" i="9" s="1"/>
  <c r="D710" i="9"/>
  <c r="AH710" i="9" s="1"/>
  <c r="AI710" i="9" s="1"/>
  <c r="D591" i="9"/>
  <c r="AH591" i="9" s="1"/>
  <c r="AI591" i="9" s="1"/>
  <c r="D441" i="9"/>
  <c r="AK441" i="9" s="1"/>
  <c r="AL441" i="9" s="1"/>
  <c r="AM441" i="9" s="1"/>
  <c r="B578" i="9"/>
  <c r="AN505" i="7"/>
  <c r="AM505" i="7"/>
  <c r="B476" i="7"/>
  <c r="B481" i="7"/>
  <c r="AH65" i="5"/>
  <c r="AI65" i="5" s="1"/>
  <c r="AI442" i="9"/>
  <c r="AJ442" i="9"/>
  <c r="AI443" i="9"/>
  <c r="AJ443" i="9"/>
  <c r="AI444" i="9"/>
  <c r="AJ444" i="9"/>
  <c r="AI445" i="9"/>
  <c r="AJ445" i="9"/>
  <c r="AI446" i="9"/>
  <c r="AJ446" i="9"/>
  <c r="AI447" i="9"/>
  <c r="AJ447" i="9"/>
  <c r="AI448" i="9"/>
  <c r="AJ448" i="9"/>
  <c r="AI449" i="9"/>
  <c r="AJ449" i="9"/>
  <c r="AI450" i="9"/>
  <c r="AJ450" i="9"/>
  <c r="AI451" i="9"/>
  <c r="AJ451" i="9"/>
  <c r="AI452" i="9"/>
  <c r="AJ452" i="9"/>
  <c r="AI453" i="9"/>
  <c r="AJ453" i="9"/>
  <c r="AI454" i="9"/>
  <c r="AJ454" i="9"/>
  <c r="AI455" i="9"/>
  <c r="AJ455" i="9"/>
  <c r="AI456" i="9"/>
  <c r="AJ456" i="9"/>
  <c r="AI457" i="9"/>
  <c r="AJ457" i="9"/>
  <c r="AI458" i="9"/>
  <c r="AJ458" i="9"/>
  <c r="AI459" i="9"/>
  <c r="AJ459" i="9"/>
  <c r="AI460" i="9"/>
  <c r="AJ460" i="9"/>
  <c r="AI461" i="9"/>
  <c r="AJ461" i="9"/>
  <c r="AI462" i="9"/>
  <c r="AJ462" i="9"/>
  <c r="AI463" i="9"/>
  <c r="AJ463" i="9"/>
  <c r="AI464" i="9"/>
  <c r="AJ464" i="9"/>
  <c r="AI465" i="9"/>
  <c r="AJ465" i="9"/>
  <c r="AI466" i="9"/>
  <c r="AJ466" i="9"/>
  <c r="AI467" i="9"/>
  <c r="AJ467" i="9"/>
  <c r="AI468" i="9"/>
  <c r="AJ468" i="9"/>
  <c r="AI469" i="9"/>
  <c r="AJ469" i="9"/>
  <c r="AI470" i="9"/>
  <c r="AJ470" i="9"/>
  <c r="AI471" i="9"/>
  <c r="AJ471" i="9"/>
  <c r="AI472" i="9"/>
  <c r="AJ472" i="9"/>
  <c r="AI473" i="9"/>
  <c r="AJ473" i="9"/>
  <c r="AI474" i="9"/>
  <c r="AJ474" i="9"/>
  <c r="AI475" i="9"/>
  <c r="AJ475" i="9"/>
  <c r="AI476" i="9"/>
  <c r="AJ476" i="9"/>
  <c r="AI477" i="9"/>
  <c r="AJ477" i="9"/>
  <c r="AI478" i="9"/>
  <c r="AJ478" i="9"/>
  <c r="AI479" i="9"/>
  <c r="AJ479" i="9"/>
  <c r="AI480" i="9"/>
  <c r="AJ480" i="9"/>
  <c r="AI481" i="9"/>
  <c r="AJ481" i="9"/>
  <c r="AI482" i="9"/>
  <c r="AJ482" i="9"/>
  <c r="AI483" i="9"/>
  <c r="AJ483" i="9"/>
  <c r="AI484" i="9"/>
  <c r="AJ484" i="9"/>
  <c r="AI485" i="9"/>
  <c r="AJ485" i="9"/>
  <c r="AI486" i="9"/>
  <c r="AJ486" i="9"/>
  <c r="AI487" i="9"/>
  <c r="AJ487" i="9"/>
  <c r="AI488" i="9"/>
  <c r="AJ488" i="9"/>
  <c r="AI489" i="9"/>
  <c r="AJ489" i="9"/>
  <c r="AI490" i="9"/>
  <c r="AJ490" i="9"/>
  <c r="AI491" i="9"/>
  <c r="AJ491" i="9"/>
  <c r="AI492" i="9"/>
  <c r="AJ492" i="9"/>
  <c r="AI493" i="9"/>
  <c r="AJ493" i="9"/>
  <c r="AI494" i="9"/>
  <c r="AJ494" i="9"/>
  <c r="AI495" i="9"/>
  <c r="AJ495" i="9"/>
  <c r="AI496" i="9"/>
  <c r="AJ496" i="9"/>
  <c r="AI497" i="9"/>
  <c r="AJ497" i="9"/>
  <c r="AI498" i="9"/>
  <c r="AJ498" i="9"/>
  <c r="AI499" i="9"/>
  <c r="AJ499" i="9"/>
  <c r="AI500" i="9"/>
  <c r="AJ500" i="9"/>
  <c r="AI501" i="9"/>
  <c r="AJ501" i="9"/>
  <c r="AI502" i="9"/>
  <c r="AJ502" i="9"/>
  <c r="AI503" i="9"/>
  <c r="AJ503" i="9"/>
  <c r="AI504" i="9"/>
  <c r="AJ504" i="9"/>
  <c r="AI505" i="9"/>
  <c r="AJ505" i="9"/>
  <c r="AI506" i="9"/>
  <c r="AJ506" i="9"/>
  <c r="AI507" i="9"/>
  <c r="AJ507" i="9"/>
  <c r="AI508" i="9"/>
  <c r="AJ508" i="9"/>
  <c r="AI509" i="9"/>
  <c r="AJ509" i="9"/>
  <c r="AI510" i="9"/>
  <c r="AJ510" i="9"/>
  <c r="AI511" i="9"/>
  <c r="AJ511" i="9"/>
  <c r="AI512" i="9"/>
  <c r="AJ512" i="9"/>
  <c r="AI513" i="9"/>
  <c r="AJ513" i="9"/>
  <c r="AI514" i="9"/>
  <c r="AJ514" i="9"/>
  <c r="AI515" i="9"/>
  <c r="AJ515" i="9"/>
  <c r="AI516" i="9"/>
  <c r="AJ516" i="9"/>
  <c r="AI517" i="9"/>
  <c r="AJ517" i="9"/>
  <c r="AI518" i="9"/>
  <c r="AJ518" i="9"/>
  <c r="AI519" i="9"/>
  <c r="AJ519" i="9"/>
  <c r="AI520" i="9"/>
  <c r="AJ520" i="9"/>
  <c r="AI521" i="9"/>
  <c r="AJ521" i="9"/>
  <c r="AI522" i="9"/>
  <c r="AJ522" i="9"/>
  <c r="AI523" i="9"/>
  <c r="AJ523" i="9"/>
  <c r="AI524" i="9"/>
  <c r="AJ524" i="9"/>
  <c r="AI525" i="9"/>
  <c r="AJ525" i="9"/>
  <c r="AI526" i="9"/>
  <c r="AJ526" i="9"/>
  <c r="AI527" i="9"/>
  <c r="AJ527" i="9"/>
  <c r="AI528" i="9"/>
  <c r="AJ528" i="9"/>
  <c r="AI529" i="9"/>
  <c r="AJ529" i="9"/>
  <c r="AI530" i="9"/>
  <c r="AJ530" i="9"/>
  <c r="AI531" i="9"/>
  <c r="AJ531" i="9"/>
  <c r="AI532" i="9"/>
  <c r="AJ532" i="9"/>
  <c r="AI533" i="9"/>
  <c r="AJ533" i="9"/>
  <c r="AI534" i="9"/>
  <c r="AJ534" i="9"/>
  <c r="AI535" i="9"/>
  <c r="AJ535" i="9"/>
  <c r="AI536" i="9"/>
  <c r="AJ536" i="9"/>
  <c r="AI537" i="9"/>
  <c r="AJ537" i="9"/>
  <c r="AI538" i="9"/>
  <c r="AJ538" i="9"/>
  <c r="AI539" i="9"/>
  <c r="AJ539" i="9"/>
  <c r="AI540" i="9"/>
  <c r="AJ540" i="9"/>
  <c r="AI541" i="9"/>
  <c r="AJ541" i="9"/>
  <c r="AI542" i="9"/>
  <c r="AJ542" i="9"/>
  <c r="AI543" i="9"/>
  <c r="AJ543" i="9"/>
  <c r="AI544" i="9"/>
  <c r="AJ544" i="9"/>
  <c r="AI545" i="9"/>
  <c r="AJ545" i="9"/>
  <c r="AI546" i="9"/>
  <c r="AJ546" i="9"/>
  <c r="AI547" i="9"/>
  <c r="AJ547" i="9"/>
  <c r="AI548" i="9"/>
  <c r="AJ548" i="9"/>
  <c r="AI549" i="9"/>
  <c r="AJ549" i="9"/>
  <c r="AI550" i="9"/>
  <c r="AJ550" i="9"/>
  <c r="AI551" i="9"/>
  <c r="AJ551" i="9"/>
  <c r="AI552" i="9"/>
  <c r="AJ552" i="9"/>
  <c r="AI553" i="9"/>
  <c r="AJ553" i="9"/>
  <c r="AI554" i="9"/>
  <c r="AJ554" i="9"/>
  <c r="AI555" i="9"/>
  <c r="AJ555" i="9"/>
  <c r="AI556" i="9"/>
  <c r="AJ556" i="9"/>
  <c r="AI557" i="9"/>
  <c r="AJ557" i="9"/>
  <c r="AI558" i="9"/>
  <c r="AJ558" i="9"/>
  <c r="AI559" i="9"/>
  <c r="AJ559" i="9"/>
  <c r="AI560" i="9"/>
  <c r="AJ560" i="9"/>
  <c r="B422" i="9"/>
  <c r="B420" i="9"/>
  <c r="B418" i="9"/>
  <c r="B425" i="9"/>
  <c r="B392" i="9"/>
  <c r="AI375" i="9"/>
  <c r="B393" i="9" s="1"/>
  <c r="B377" i="9"/>
  <c r="B391" i="9"/>
  <c r="B337" i="9"/>
  <c r="AH214" i="9"/>
  <c r="AH215" i="9"/>
  <c r="AH216" i="9"/>
  <c r="AH217" i="9"/>
  <c r="AH218" i="9"/>
  <c r="AH219" i="9"/>
  <c r="AH220" i="9"/>
  <c r="AH221" i="9"/>
  <c r="AH222" i="9"/>
  <c r="AH223" i="9"/>
  <c r="AH224" i="9"/>
  <c r="AH225" i="9"/>
  <c r="AH226" i="9"/>
  <c r="AH227" i="9"/>
  <c r="AH228" i="9"/>
  <c r="AH229" i="9"/>
  <c r="AH230" i="9"/>
  <c r="AH231" i="9"/>
  <c r="AH232" i="9"/>
  <c r="AH233" i="9"/>
  <c r="AH234" i="9"/>
  <c r="AH235" i="9"/>
  <c r="AH236" i="9"/>
  <c r="AH237" i="9"/>
  <c r="AH238" i="9"/>
  <c r="AH239" i="9"/>
  <c r="AH240" i="9"/>
  <c r="AH241" i="9"/>
  <c r="AH242" i="9"/>
  <c r="AH243" i="9"/>
  <c r="AH244" i="9"/>
  <c r="AH245" i="9"/>
  <c r="AH246" i="9"/>
  <c r="AH247" i="9"/>
  <c r="AH248" i="9"/>
  <c r="AH249" i="9"/>
  <c r="AH250" i="9"/>
  <c r="AH251" i="9"/>
  <c r="AH252" i="9"/>
  <c r="AH253" i="9"/>
  <c r="AH254" i="9"/>
  <c r="AH255" i="9"/>
  <c r="AH256" i="9"/>
  <c r="AH257" i="9"/>
  <c r="AH258" i="9"/>
  <c r="AH259" i="9"/>
  <c r="AH260" i="9"/>
  <c r="AH261" i="9"/>
  <c r="AH262" i="9"/>
  <c r="AH263" i="9"/>
  <c r="AH264" i="9"/>
  <c r="AH265" i="9"/>
  <c r="AH266" i="9"/>
  <c r="AH267" i="9"/>
  <c r="AH268" i="9"/>
  <c r="AH269" i="9"/>
  <c r="AH270" i="9"/>
  <c r="AH271" i="9"/>
  <c r="AH272" i="9"/>
  <c r="AH273" i="9"/>
  <c r="AH274" i="9"/>
  <c r="AH275" i="9"/>
  <c r="AH276" i="9"/>
  <c r="AH277" i="9"/>
  <c r="AH278" i="9"/>
  <c r="AH279" i="9"/>
  <c r="AH280" i="9"/>
  <c r="AH281" i="9"/>
  <c r="AH282" i="9"/>
  <c r="AH283" i="9"/>
  <c r="AH284" i="9"/>
  <c r="AH285" i="9"/>
  <c r="AH286" i="9"/>
  <c r="AH287" i="9"/>
  <c r="AH288" i="9"/>
  <c r="AH289" i="9"/>
  <c r="AH290" i="9"/>
  <c r="AH291" i="9"/>
  <c r="AH292" i="9"/>
  <c r="AH293" i="9"/>
  <c r="AH294" i="9"/>
  <c r="AH295" i="9"/>
  <c r="AH296" i="9"/>
  <c r="AH297" i="9"/>
  <c r="AH298" i="9"/>
  <c r="AH299" i="9"/>
  <c r="AH300" i="9"/>
  <c r="AH301" i="9"/>
  <c r="AH302" i="9"/>
  <c r="AH303" i="9"/>
  <c r="AH304" i="9"/>
  <c r="AH305" i="9"/>
  <c r="AH306" i="9"/>
  <c r="AH307" i="9"/>
  <c r="AH308" i="9"/>
  <c r="AH309" i="9"/>
  <c r="AH310" i="9"/>
  <c r="AH311" i="9"/>
  <c r="AH312" i="9"/>
  <c r="AH313" i="9"/>
  <c r="AH314" i="9"/>
  <c r="AH315" i="9"/>
  <c r="AH316" i="9"/>
  <c r="AH317" i="9"/>
  <c r="AH318" i="9"/>
  <c r="AH319" i="9"/>
  <c r="AH320" i="9"/>
  <c r="AH321" i="9"/>
  <c r="AH322" i="9"/>
  <c r="AH323" i="9"/>
  <c r="AH324" i="9"/>
  <c r="AH325" i="9"/>
  <c r="AH326" i="9"/>
  <c r="AH327" i="9"/>
  <c r="AH328" i="9"/>
  <c r="AH329" i="9"/>
  <c r="AH330" i="9"/>
  <c r="AH331" i="9"/>
  <c r="AH332" i="9"/>
  <c r="B180"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AK471" i="9" s="1"/>
  <c r="AL471" i="9" s="1"/>
  <c r="AM471" i="9" s="1"/>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AK523" i="9" s="1"/>
  <c r="AL523" i="9" s="1"/>
  <c r="AM523" i="9" s="1"/>
  <c r="D524" i="9"/>
  <c r="D525" i="9"/>
  <c r="D526" i="9"/>
  <c r="D527" i="9"/>
  <c r="D528" i="9"/>
  <c r="D529" i="9"/>
  <c r="D530" i="9"/>
  <c r="D531" i="9"/>
  <c r="D532" i="9"/>
  <c r="D533" i="9"/>
  <c r="D534" i="9"/>
  <c r="AK534" i="9" s="1"/>
  <c r="AL534" i="9" s="1"/>
  <c r="AM534" i="9" s="1"/>
  <c r="D535" i="9"/>
  <c r="D536" i="9"/>
  <c r="D537" i="9"/>
  <c r="D538" i="9"/>
  <c r="D539" i="9"/>
  <c r="D540" i="9"/>
  <c r="D541" i="9"/>
  <c r="D542" i="9"/>
  <c r="D543" i="9"/>
  <c r="D544" i="9"/>
  <c r="D545" i="9"/>
  <c r="D546" i="9"/>
  <c r="D547" i="9"/>
  <c r="D548" i="9"/>
  <c r="D549" i="9"/>
  <c r="D550" i="9"/>
  <c r="D551" i="9"/>
  <c r="D552" i="9"/>
  <c r="D553" i="9"/>
  <c r="D554" i="9"/>
  <c r="D555" i="9"/>
  <c r="D556" i="9"/>
  <c r="D557" i="9"/>
  <c r="D558" i="9"/>
  <c r="D559" i="9"/>
  <c r="D560"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AI245" i="9" s="1"/>
  <c r="AJ245" i="9" s="1"/>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AI296" i="9" s="1"/>
  <c r="AJ296" i="9" s="1"/>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213" i="9"/>
  <c r="AI213" i="9" s="1"/>
  <c r="AJ213" i="9" s="1"/>
  <c r="D57" i="9"/>
  <c r="D58" i="9"/>
  <c r="AI58" i="9" s="1"/>
  <c r="D59" i="9"/>
  <c r="AI59" i="9" s="1"/>
  <c r="D60" i="9"/>
  <c r="D61" i="9"/>
  <c r="D62" i="9"/>
  <c r="AI62" i="9" s="1"/>
  <c r="D63" i="9"/>
  <c r="AI63" i="9" s="1"/>
  <c r="D64" i="9"/>
  <c r="D65" i="9"/>
  <c r="AI65" i="9" s="1"/>
  <c r="D66" i="9"/>
  <c r="D67" i="9"/>
  <c r="AI67" i="9" s="1"/>
  <c r="D68" i="9"/>
  <c r="AI68" i="9" s="1"/>
  <c r="D69" i="9"/>
  <c r="D70" i="9"/>
  <c r="D71" i="9"/>
  <c r="D72" i="9"/>
  <c r="D73" i="9"/>
  <c r="AI73" i="9" s="1"/>
  <c r="D74" i="9"/>
  <c r="AI74" i="9" s="1"/>
  <c r="D75" i="9"/>
  <c r="D76" i="9"/>
  <c r="AI76" i="9" s="1"/>
  <c r="D77" i="9"/>
  <c r="D78" i="9"/>
  <c r="D79" i="9"/>
  <c r="AI79" i="9" s="1"/>
  <c r="D80" i="9"/>
  <c r="D81" i="9"/>
  <c r="AI81" i="9" s="1"/>
  <c r="D82" i="9"/>
  <c r="AI82" i="9" s="1"/>
  <c r="D83" i="9"/>
  <c r="AI83" i="9" s="1"/>
  <c r="D84" i="9"/>
  <c r="AI84" i="9" s="1"/>
  <c r="D85" i="9"/>
  <c r="D86" i="9"/>
  <c r="AI86" i="9" s="1"/>
  <c r="AJ86" i="9" s="1"/>
  <c r="D87" i="9"/>
  <c r="D88" i="9"/>
  <c r="AI88" i="9" s="1"/>
  <c r="D89" i="9"/>
  <c r="AI89" i="9" s="1"/>
  <c r="D90" i="9"/>
  <c r="AI90" i="9" s="1"/>
  <c r="D91" i="9"/>
  <c r="AI91" i="9" s="1"/>
  <c r="D92" i="9"/>
  <c r="AI92" i="9" s="1"/>
  <c r="D93" i="9"/>
  <c r="D94" i="9"/>
  <c r="AI94" i="9" s="1"/>
  <c r="D95" i="9"/>
  <c r="D96" i="9"/>
  <c r="AI96" i="9" s="1"/>
  <c r="D97" i="9"/>
  <c r="AI97" i="9" s="1"/>
  <c r="D98" i="9"/>
  <c r="AI98" i="9" s="1"/>
  <c r="D99" i="9"/>
  <c r="AI99" i="9" s="1"/>
  <c r="D100" i="9"/>
  <c r="AI100" i="9" s="1"/>
  <c r="D101" i="9"/>
  <c r="D102" i="9"/>
  <c r="AI102" i="9" s="1"/>
  <c r="D103" i="9"/>
  <c r="AI103" i="9" s="1"/>
  <c r="D104" i="9"/>
  <c r="AI104" i="9" s="1"/>
  <c r="D105" i="9"/>
  <c r="AI105" i="9" s="1"/>
  <c r="D106" i="9"/>
  <c r="AI106" i="9" s="1"/>
  <c r="D107" i="9"/>
  <c r="D108" i="9"/>
  <c r="AI108" i="9" s="1"/>
  <c r="D109" i="9"/>
  <c r="AI109" i="9" s="1"/>
  <c r="D110" i="9"/>
  <c r="D111" i="9"/>
  <c r="D112" i="9"/>
  <c r="D113" i="9"/>
  <c r="AI113" i="9" s="1"/>
  <c r="D114" i="9"/>
  <c r="AI114" i="9" s="1"/>
  <c r="D115" i="9"/>
  <c r="AI115" i="9" s="1"/>
  <c r="D116" i="9"/>
  <c r="AI116" i="9" s="1"/>
  <c r="D117" i="9"/>
  <c r="D118" i="9"/>
  <c r="AI118" i="9" s="1"/>
  <c r="D119" i="9"/>
  <c r="AI119" i="9" s="1"/>
  <c r="D120" i="9"/>
  <c r="D121" i="9"/>
  <c r="AI121" i="9" s="1"/>
  <c r="D122" i="9"/>
  <c r="AI122" i="9" s="1"/>
  <c r="D123" i="9"/>
  <c r="AI123" i="9" s="1"/>
  <c r="D124" i="9"/>
  <c r="AI124" i="9" s="1"/>
  <c r="D125" i="9"/>
  <c r="D126" i="9"/>
  <c r="AI126" i="9" s="1"/>
  <c r="AJ126" i="9" s="1"/>
  <c r="D127" i="9"/>
  <c r="D128" i="9"/>
  <c r="AI128" i="9" s="1"/>
  <c r="D129" i="9"/>
  <c r="AI129" i="9" s="1"/>
  <c r="D130" i="9"/>
  <c r="AI130" i="9" s="1"/>
  <c r="D131" i="9"/>
  <c r="AI131" i="9" s="1"/>
  <c r="D132" i="9"/>
  <c r="D133" i="9"/>
  <c r="AI133" i="9" s="1"/>
  <c r="D134" i="9"/>
  <c r="D135" i="9"/>
  <c r="D136" i="9"/>
  <c r="AI136" i="9" s="1"/>
  <c r="D137" i="9"/>
  <c r="D138" i="9"/>
  <c r="AI138" i="9" s="1"/>
  <c r="D139" i="9"/>
  <c r="AI139" i="9" s="1"/>
  <c r="D140" i="9"/>
  <c r="AI140" i="9" s="1"/>
  <c r="D141" i="9"/>
  <c r="D142" i="9"/>
  <c r="D143" i="9"/>
  <c r="AI143" i="9" s="1"/>
  <c r="D144" i="9"/>
  <c r="AI144" i="9" s="1"/>
  <c r="D145" i="9"/>
  <c r="AI145" i="9" s="1"/>
  <c r="D146" i="9"/>
  <c r="AI146" i="9" s="1"/>
  <c r="D147" i="9"/>
  <c r="D148" i="9"/>
  <c r="AI148" i="9" s="1"/>
  <c r="AJ148" i="9" s="1"/>
  <c r="D149" i="9"/>
  <c r="D150" i="9"/>
  <c r="D151" i="9"/>
  <c r="D152" i="9"/>
  <c r="AI152" i="9" s="1"/>
  <c r="D153" i="9"/>
  <c r="AI153" i="9" s="1"/>
  <c r="D154" i="9"/>
  <c r="AI154" i="9" s="1"/>
  <c r="D155" i="9"/>
  <c r="AI155" i="9" s="1"/>
  <c r="D156" i="9"/>
  <c r="AI156" i="9" s="1"/>
  <c r="D157" i="9"/>
  <c r="D158" i="9"/>
  <c r="AI158" i="9" s="1"/>
  <c r="D159" i="9"/>
  <c r="AI159" i="9" s="1"/>
  <c r="D160" i="9"/>
  <c r="AI160" i="9" s="1"/>
  <c r="D161" i="9"/>
  <c r="D162" i="9"/>
  <c r="AI162" i="9" s="1"/>
  <c r="D163" i="9"/>
  <c r="D164" i="9"/>
  <c r="AI164" i="9" s="1"/>
  <c r="D165" i="9"/>
  <c r="D166" i="9"/>
  <c r="D167" i="9"/>
  <c r="D168" i="9"/>
  <c r="AI168" i="9" s="1"/>
  <c r="D169" i="9"/>
  <c r="AI169" i="9" s="1"/>
  <c r="D170" i="9"/>
  <c r="AI170" i="9" s="1"/>
  <c r="D171" i="9"/>
  <c r="AI171" i="9" s="1"/>
  <c r="D172" i="9"/>
  <c r="D173" i="9"/>
  <c r="D174" i="9"/>
  <c r="D175"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H112" i="9"/>
  <c r="AH113" i="9"/>
  <c r="AH114" i="9"/>
  <c r="AH115" i="9"/>
  <c r="AH116" i="9"/>
  <c r="AH117" i="9"/>
  <c r="AH118" i="9"/>
  <c r="AH119" i="9"/>
  <c r="AH120" i="9"/>
  <c r="AH121" i="9"/>
  <c r="AH122" i="9"/>
  <c r="AH123" i="9"/>
  <c r="AH124" i="9"/>
  <c r="AH125" i="9"/>
  <c r="AH126" i="9"/>
  <c r="AH127" i="9"/>
  <c r="AH128" i="9"/>
  <c r="AH129" i="9"/>
  <c r="AH130" i="9"/>
  <c r="AH131" i="9"/>
  <c r="AH132" i="9"/>
  <c r="AH133" i="9"/>
  <c r="AH134" i="9"/>
  <c r="AH135" i="9"/>
  <c r="AH136" i="9"/>
  <c r="AH137" i="9"/>
  <c r="AH138" i="9"/>
  <c r="AH139" i="9"/>
  <c r="AH140" i="9"/>
  <c r="AH141" i="9"/>
  <c r="AH142" i="9"/>
  <c r="AH143" i="9"/>
  <c r="AH144" i="9"/>
  <c r="AH145" i="9"/>
  <c r="AH146" i="9"/>
  <c r="AH147" i="9"/>
  <c r="AH148" i="9"/>
  <c r="AH149" i="9"/>
  <c r="AH150" i="9"/>
  <c r="AH151" i="9"/>
  <c r="AH152" i="9"/>
  <c r="AH153" i="9"/>
  <c r="AH154" i="9"/>
  <c r="AH155" i="9"/>
  <c r="AH156" i="9"/>
  <c r="AH157" i="9"/>
  <c r="AH158" i="9"/>
  <c r="AH159" i="9"/>
  <c r="AH160" i="9"/>
  <c r="AH161" i="9"/>
  <c r="AH162" i="9"/>
  <c r="AH163" i="9"/>
  <c r="AH164" i="9"/>
  <c r="AH165" i="9"/>
  <c r="AH166" i="9"/>
  <c r="AH167" i="9"/>
  <c r="AH168" i="9"/>
  <c r="AH169" i="9"/>
  <c r="AH170" i="9"/>
  <c r="AH171" i="9"/>
  <c r="AH172" i="9"/>
  <c r="AH173" i="9"/>
  <c r="AH174" i="9"/>
  <c r="AH175" i="9"/>
  <c r="B45" i="9"/>
  <c r="B41" i="9"/>
  <c r="B44" i="9"/>
  <c r="D275" i="7"/>
  <c r="AT275" i="7" s="1"/>
  <c r="AU275" i="7" s="1"/>
  <c r="B648" i="7"/>
  <c r="AR506" i="7"/>
  <c r="AR505" i="7"/>
  <c r="AP505" i="7"/>
  <c r="AO505" i="7"/>
  <c r="D524" i="7"/>
  <c r="AG524" i="7" s="1"/>
  <c r="AH524" i="7" s="1"/>
  <c r="D525" i="7"/>
  <c r="AG525" i="7" s="1"/>
  <c r="AH525" i="7" s="1"/>
  <c r="D526" i="7"/>
  <c r="AG526" i="7" s="1"/>
  <c r="AH526" i="7" s="1"/>
  <c r="D527" i="7"/>
  <c r="AG527" i="7" s="1"/>
  <c r="AH527" i="7" s="1"/>
  <c r="D528" i="7"/>
  <c r="AG528" i="7" s="1"/>
  <c r="AH528" i="7" s="1"/>
  <c r="D529" i="7"/>
  <c r="AG529" i="7" s="1"/>
  <c r="AH529" i="7" s="1"/>
  <c r="D530" i="7"/>
  <c r="AG530" i="7" s="1"/>
  <c r="AH530" i="7" s="1"/>
  <c r="D531" i="7"/>
  <c r="AG531" i="7" s="1"/>
  <c r="AH531" i="7" s="1"/>
  <c r="D532" i="7"/>
  <c r="AG532" i="7" s="1"/>
  <c r="AH532" i="7" s="1"/>
  <c r="D533" i="7"/>
  <c r="AG533" i="7" s="1"/>
  <c r="AH533" i="7" s="1"/>
  <c r="D534" i="7"/>
  <c r="AG534" i="7" s="1"/>
  <c r="AH534" i="7" s="1"/>
  <c r="D535" i="7"/>
  <c r="AG535" i="7" s="1"/>
  <c r="AH535" i="7" s="1"/>
  <c r="D536" i="7"/>
  <c r="AG536" i="7" s="1"/>
  <c r="AH536" i="7" s="1"/>
  <c r="D537" i="7"/>
  <c r="AG537" i="7" s="1"/>
  <c r="AH537" i="7" s="1"/>
  <c r="D538" i="7"/>
  <c r="AG538" i="7" s="1"/>
  <c r="AH538" i="7" s="1"/>
  <c r="D539" i="7"/>
  <c r="AG539" i="7" s="1"/>
  <c r="AH539" i="7" s="1"/>
  <c r="D540" i="7"/>
  <c r="AG540" i="7" s="1"/>
  <c r="AH540" i="7" s="1"/>
  <c r="D541" i="7"/>
  <c r="AG541" i="7" s="1"/>
  <c r="AH541" i="7" s="1"/>
  <c r="D542" i="7"/>
  <c r="AG542" i="7" s="1"/>
  <c r="AH542" i="7" s="1"/>
  <c r="D543" i="7"/>
  <c r="AG543" i="7" s="1"/>
  <c r="AH543" i="7" s="1"/>
  <c r="D544" i="7"/>
  <c r="AG544" i="7" s="1"/>
  <c r="AH544" i="7" s="1"/>
  <c r="D545" i="7"/>
  <c r="AG545" i="7" s="1"/>
  <c r="AH545" i="7" s="1"/>
  <c r="D546" i="7"/>
  <c r="AG546" i="7" s="1"/>
  <c r="AH546" i="7" s="1"/>
  <c r="D547" i="7"/>
  <c r="AG547" i="7" s="1"/>
  <c r="AH547" i="7" s="1"/>
  <c r="D548" i="7"/>
  <c r="AG548" i="7" s="1"/>
  <c r="AH548" i="7" s="1"/>
  <c r="D549" i="7"/>
  <c r="AG549" i="7" s="1"/>
  <c r="AH549" i="7" s="1"/>
  <c r="D550" i="7"/>
  <c r="AG550" i="7" s="1"/>
  <c r="AH550" i="7" s="1"/>
  <c r="D551" i="7"/>
  <c r="AG551" i="7" s="1"/>
  <c r="AH551" i="7" s="1"/>
  <c r="D552" i="7"/>
  <c r="AG552" i="7" s="1"/>
  <c r="AH552" i="7" s="1"/>
  <c r="D553" i="7"/>
  <c r="AG553" i="7" s="1"/>
  <c r="AH553" i="7" s="1"/>
  <c r="D554" i="7"/>
  <c r="AG554" i="7" s="1"/>
  <c r="AH554" i="7" s="1"/>
  <c r="D555" i="7"/>
  <c r="AG555" i="7" s="1"/>
  <c r="AH555" i="7" s="1"/>
  <c r="D556" i="7"/>
  <c r="AG556" i="7" s="1"/>
  <c r="AH556" i="7" s="1"/>
  <c r="D557" i="7"/>
  <c r="AG557" i="7" s="1"/>
  <c r="AH557" i="7" s="1"/>
  <c r="D558" i="7"/>
  <c r="AG558" i="7" s="1"/>
  <c r="AH558" i="7" s="1"/>
  <c r="D559" i="7"/>
  <c r="AG559" i="7" s="1"/>
  <c r="AH559" i="7" s="1"/>
  <c r="D560" i="7"/>
  <c r="AG560" i="7" s="1"/>
  <c r="AH560" i="7" s="1"/>
  <c r="D561" i="7"/>
  <c r="AG561" i="7" s="1"/>
  <c r="AH561" i="7" s="1"/>
  <c r="D562" i="7"/>
  <c r="AG562" i="7" s="1"/>
  <c r="AH562" i="7" s="1"/>
  <c r="D563" i="7"/>
  <c r="AG563" i="7" s="1"/>
  <c r="AH563" i="7" s="1"/>
  <c r="D564" i="7"/>
  <c r="AG564" i="7" s="1"/>
  <c r="AH564" i="7" s="1"/>
  <c r="D565" i="7"/>
  <c r="AG565" i="7" s="1"/>
  <c r="AH565" i="7" s="1"/>
  <c r="D566" i="7"/>
  <c r="AG566" i="7" s="1"/>
  <c r="AH566" i="7" s="1"/>
  <c r="D567" i="7"/>
  <c r="AG567" i="7" s="1"/>
  <c r="AH567" i="7" s="1"/>
  <c r="D568" i="7"/>
  <c r="AG568" i="7" s="1"/>
  <c r="AH568" i="7" s="1"/>
  <c r="D569" i="7"/>
  <c r="AG569" i="7" s="1"/>
  <c r="AH569" i="7" s="1"/>
  <c r="D570" i="7"/>
  <c r="AG570" i="7" s="1"/>
  <c r="AH570" i="7" s="1"/>
  <c r="D571" i="7"/>
  <c r="AG571" i="7" s="1"/>
  <c r="AH571" i="7" s="1"/>
  <c r="D572" i="7"/>
  <c r="AG572" i="7" s="1"/>
  <c r="AH572" i="7" s="1"/>
  <c r="D573" i="7"/>
  <c r="AG573" i="7" s="1"/>
  <c r="AH573" i="7" s="1"/>
  <c r="D574" i="7"/>
  <c r="AG574" i="7" s="1"/>
  <c r="AH574" i="7" s="1"/>
  <c r="D575" i="7"/>
  <c r="AG575" i="7" s="1"/>
  <c r="AH575" i="7" s="1"/>
  <c r="D576" i="7"/>
  <c r="AG576" i="7" s="1"/>
  <c r="AH576" i="7" s="1"/>
  <c r="D577" i="7"/>
  <c r="AG577" i="7" s="1"/>
  <c r="AH577" i="7" s="1"/>
  <c r="D578" i="7"/>
  <c r="AG578" i="7" s="1"/>
  <c r="AH578" i="7" s="1"/>
  <c r="D579" i="7"/>
  <c r="AG579" i="7" s="1"/>
  <c r="AH579" i="7" s="1"/>
  <c r="D580" i="7"/>
  <c r="AG580" i="7" s="1"/>
  <c r="AH580" i="7" s="1"/>
  <c r="D581" i="7"/>
  <c r="AG581" i="7" s="1"/>
  <c r="AH581" i="7" s="1"/>
  <c r="D582" i="7"/>
  <c r="AG582" i="7" s="1"/>
  <c r="AH582" i="7" s="1"/>
  <c r="D583" i="7"/>
  <c r="AG583" i="7" s="1"/>
  <c r="AH583" i="7" s="1"/>
  <c r="D584" i="7"/>
  <c r="AG584" i="7" s="1"/>
  <c r="AH584" i="7" s="1"/>
  <c r="D585" i="7"/>
  <c r="AG585" i="7" s="1"/>
  <c r="AH585" i="7" s="1"/>
  <c r="D586" i="7"/>
  <c r="AG586" i="7" s="1"/>
  <c r="AH586" i="7" s="1"/>
  <c r="D587" i="7"/>
  <c r="AG587" i="7" s="1"/>
  <c r="AH587" i="7" s="1"/>
  <c r="D588" i="7"/>
  <c r="AG588" i="7" s="1"/>
  <c r="AH588" i="7" s="1"/>
  <c r="D589" i="7"/>
  <c r="AG589" i="7" s="1"/>
  <c r="AH589" i="7" s="1"/>
  <c r="D590" i="7"/>
  <c r="AG590" i="7" s="1"/>
  <c r="AH590" i="7" s="1"/>
  <c r="D591" i="7"/>
  <c r="AG591" i="7" s="1"/>
  <c r="AH591" i="7" s="1"/>
  <c r="D592" i="7"/>
  <c r="AG592" i="7" s="1"/>
  <c r="AH592" i="7" s="1"/>
  <c r="D593" i="7"/>
  <c r="AG593" i="7" s="1"/>
  <c r="AH593" i="7" s="1"/>
  <c r="D594" i="7"/>
  <c r="AG594" i="7" s="1"/>
  <c r="AH594" i="7" s="1"/>
  <c r="D595" i="7"/>
  <c r="AG595" i="7" s="1"/>
  <c r="AH595" i="7" s="1"/>
  <c r="D596" i="7"/>
  <c r="AG596" i="7" s="1"/>
  <c r="AH596" i="7" s="1"/>
  <c r="D597" i="7"/>
  <c r="AG597" i="7" s="1"/>
  <c r="AH597" i="7" s="1"/>
  <c r="D598" i="7"/>
  <c r="AG598" i="7" s="1"/>
  <c r="AH598" i="7" s="1"/>
  <c r="D599" i="7"/>
  <c r="AG599" i="7" s="1"/>
  <c r="AH599" i="7" s="1"/>
  <c r="D600" i="7"/>
  <c r="AG600" i="7" s="1"/>
  <c r="AH600" i="7" s="1"/>
  <c r="D601" i="7"/>
  <c r="AG601" i="7" s="1"/>
  <c r="AH601" i="7" s="1"/>
  <c r="D602" i="7"/>
  <c r="AG602" i="7" s="1"/>
  <c r="AH602" i="7" s="1"/>
  <c r="D603" i="7"/>
  <c r="AG603" i="7" s="1"/>
  <c r="AH603" i="7" s="1"/>
  <c r="D604" i="7"/>
  <c r="AG604" i="7" s="1"/>
  <c r="AH604" i="7" s="1"/>
  <c r="D605" i="7"/>
  <c r="AG605" i="7" s="1"/>
  <c r="AH605" i="7" s="1"/>
  <c r="D606" i="7"/>
  <c r="AG606" i="7" s="1"/>
  <c r="AH606" i="7" s="1"/>
  <c r="D607" i="7"/>
  <c r="AG607" i="7" s="1"/>
  <c r="AH607" i="7" s="1"/>
  <c r="D608" i="7"/>
  <c r="AG608" i="7" s="1"/>
  <c r="AH608" i="7" s="1"/>
  <c r="D609" i="7"/>
  <c r="AG609" i="7" s="1"/>
  <c r="AH609" i="7" s="1"/>
  <c r="D610" i="7"/>
  <c r="AG610" i="7" s="1"/>
  <c r="AH610" i="7" s="1"/>
  <c r="D611" i="7"/>
  <c r="AG611" i="7" s="1"/>
  <c r="AH611" i="7" s="1"/>
  <c r="D612" i="7"/>
  <c r="AG612" i="7" s="1"/>
  <c r="AH612" i="7" s="1"/>
  <c r="D613" i="7"/>
  <c r="AG613" i="7" s="1"/>
  <c r="AH613" i="7" s="1"/>
  <c r="D614" i="7"/>
  <c r="AG614" i="7" s="1"/>
  <c r="AH614" i="7" s="1"/>
  <c r="D615" i="7"/>
  <c r="AG615" i="7" s="1"/>
  <c r="AH615" i="7" s="1"/>
  <c r="D616" i="7"/>
  <c r="AG616" i="7" s="1"/>
  <c r="AH616" i="7" s="1"/>
  <c r="D617" i="7"/>
  <c r="AG617" i="7" s="1"/>
  <c r="AH617" i="7" s="1"/>
  <c r="D618" i="7"/>
  <c r="AG618" i="7" s="1"/>
  <c r="AH618" i="7" s="1"/>
  <c r="D619" i="7"/>
  <c r="AG619" i="7" s="1"/>
  <c r="AH619" i="7" s="1"/>
  <c r="D620" i="7"/>
  <c r="AG620" i="7" s="1"/>
  <c r="AH620" i="7" s="1"/>
  <c r="D621" i="7"/>
  <c r="AG621" i="7" s="1"/>
  <c r="AH621" i="7" s="1"/>
  <c r="D622" i="7"/>
  <c r="AG622" i="7" s="1"/>
  <c r="AH622" i="7" s="1"/>
  <c r="D623" i="7"/>
  <c r="AG623" i="7" s="1"/>
  <c r="AH623" i="7" s="1"/>
  <c r="D624" i="7"/>
  <c r="AG624" i="7" s="1"/>
  <c r="AH624" i="7" s="1"/>
  <c r="D625" i="7"/>
  <c r="AG625" i="7" s="1"/>
  <c r="AH625" i="7" s="1"/>
  <c r="D626" i="7"/>
  <c r="AG626" i="7" s="1"/>
  <c r="AH626" i="7" s="1"/>
  <c r="D627" i="7"/>
  <c r="AG627" i="7" s="1"/>
  <c r="AH627" i="7" s="1"/>
  <c r="D628" i="7"/>
  <c r="AG628" i="7" s="1"/>
  <c r="AH628" i="7" s="1"/>
  <c r="D629" i="7"/>
  <c r="AG629" i="7" s="1"/>
  <c r="AH629" i="7" s="1"/>
  <c r="D630" i="7"/>
  <c r="AG630" i="7" s="1"/>
  <c r="AH630" i="7" s="1"/>
  <c r="D631" i="7"/>
  <c r="AG631" i="7" s="1"/>
  <c r="AH631" i="7" s="1"/>
  <c r="D632" i="7"/>
  <c r="AG632" i="7" s="1"/>
  <c r="AH632" i="7" s="1"/>
  <c r="D633" i="7"/>
  <c r="AG633" i="7" s="1"/>
  <c r="AH633" i="7" s="1"/>
  <c r="D634" i="7"/>
  <c r="AG634" i="7" s="1"/>
  <c r="AH634" i="7" s="1"/>
  <c r="D635" i="7"/>
  <c r="AG635" i="7" s="1"/>
  <c r="AH635" i="7" s="1"/>
  <c r="D636" i="7"/>
  <c r="AG636" i="7" s="1"/>
  <c r="AH636" i="7" s="1"/>
  <c r="D637" i="7"/>
  <c r="AG637" i="7" s="1"/>
  <c r="AH637" i="7" s="1"/>
  <c r="D638" i="7"/>
  <c r="AG638" i="7" s="1"/>
  <c r="AH638" i="7" s="1"/>
  <c r="D639" i="7"/>
  <c r="AG639" i="7" s="1"/>
  <c r="AH639" i="7" s="1"/>
  <c r="D640" i="7"/>
  <c r="AG640" i="7" s="1"/>
  <c r="AH640" i="7" s="1"/>
  <c r="D641" i="7"/>
  <c r="AG641" i="7" s="1"/>
  <c r="AH641" i="7" s="1"/>
  <c r="D642" i="7"/>
  <c r="AG642" i="7" s="1"/>
  <c r="AH642" i="7" s="1"/>
  <c r="D523" i="7"/>
  <c r="AG523" i="7" s="1"/>
  <c r="AH523" i="7" s="1"/>
  <c r="D276" i="7"/>
  <c r="AT276" i="7" s="1"/>
  <c r="AU276" i="7" s="1"/>
  <c r="D277" i="7"/>
  <c r="AT277" i="7" s="1"/>
  <c r="AU277" i="7" s="1"/>
  <c r="D278" i="7"/>
  <c r="AT278" i="7" s="1"/>
  <c r="AU278" i="7" s="1"/>
  <c r="D279" i="7"/>
  <c r="AT279" i="7" s="1"/>
  <c r="AU279" i="7" s="1"/>
  <c r="D280" i="7"/>
  <c r="AT280" i="7" s="1"/>
  <c r="AU280" i="7" s="1"/>
  <c r="D281" i="7"/>
  <c r="AT281" i="7" s="1"/>
  <c r="AU281" i="7" s="1"/>
  <c r="D282" i="7"/>
  <c r="AT282" i="7" s="1"/>
  <c r="AU282" i="7" s="1"/>
  <c r="D283" i="7"/>
  <c r="AT283" i="7" s="1"/>
  <c r="AU283" i="7" s="1"/>
  <c r="D284" i="7"/>
  <c r="AT284" i="7" s="1"/>
  <c r="AU284" i="7" s="1"/>
  <c r="D285" i="7"/>
  <c r="AT285" i="7" s="1"/>
  <c r="AU285" i="7" s="1"/>
  <c r="D286" i="7"/>
  <c r="AT286" i="7" s="1"/>
  <c r="AU286" i="7" s="1"/>
  <c r="D287" i="7"/>
  <c r="AT287" i="7" s="1"/>
  <c r="AU287" i="7" s="1"/>
  <c r="D288" i="7"/>
  <c r="AT288" i="7" s="1"/>
  <c r="AU288" i="7" s="1"/>
  <c r="D289" i="7"/>
  <c r="AT289" i="7" s="1"/>
  <c r="AU289" i="7" s="1"/>
  <c r="D290" i="7"/>
  <c r="AT290" i="7" s="1"/>
  <c r="AU290" i="7" s="1"/>
  <c r="D291" i="7"/>
  <c r="AT291" i="7" s="1"/>
  <c r="AU291" i="7" s="1"/>
  <c r="D292" i="7"/>
  <c r="AT292" i="7" s="1"/>
  <c r="AU292" i="7" s="1"/>
  <c r="D293" i="7"/>
  <c r="AT293" i="7" s="1"/>
  <c r="AU293" i="7" s="1"/>
  <c r="D294" i="7"/>
  <c r="AT294" i="7" s="1"/>
  <c r="AU294" i="7" s="1"/>
  <c r="D295" i="7"/>
  <c r="AT295" i="7" s="1"/>
  <c r="AU295" i="7" s="1"/>
  <c r="D296" i="7"/>
  <c r="AT296" i="7" s="1"/>
  <c r="AU296" i="7" s="1"/>
  <c r="D297" i="7"/>
  <c r="AT297" i="7" s="1"/>
  <c r="AU297" i="7" s="1"/>
  <c r="D298" i="7"/>
  <c r="AT298" i="7" s="1"/>
  <c r="AU298" i="7" s="1"/>
  <c r="D299" i="7"/>
  <c r="AT299" i="7" s="1"/>
  <c r="AU299" i="7" s="1"/>
  <c r="D300" i="7"/>
  <c r="AT300" i="7" s="1"/>
  <c r="AU300" i="7" s="1"/>
  <c r="D301" i="7"/>
  <c r="AT301" i="7" s="1"/>
  <c r="AU301" i="7" s="1"/>
  <c r="D302" i="7"/>
  <c r="AT302" i="7" s="1"/>
  <c r="AU302" i="7" s="1"/>
  <c r="D303" i="7"/>
  <c r="AT303" i="7" s="1"/>
  <c r="AU303" i="7" s="1"/>
  <c r="D304" i="7"/>
  <c r="AT304" i="7" s="1"/>
  <c r="AU304" i="7" s="1"/>
  <c r="D305" i="7"/>
  <c r="AT305" i="7" s="1"/>
  <c r="AU305" i="7" s="1"/>
  <c r="D306" i="7"/>
  <c r="AT306" i="7" s="1"/>
  <c r="AU306" i="7" s="1"/>
  <c r="D307" i="7"/>
  <c r="AT307" i="7" s="1"/>
  <c r="AU307" i="7" s="1"/>
  <c r="D308" i="7"/>
  <c r="AT308" i="7" s="1"/>
  <c r="AU308" i="7" s="1"/>
  <c r="D309" i="7"/>
  <c r="AT309" i="7" s="1"/>
  <c r="AU309" i="7" s="1"/>
  <c r="D310" i="7"/>
  <c r="AT310" i="7" s="1"/>
  <c r="AU310" i="7" s="1"/>
  <c r="D311" i="7"/>
  <c r="AT311" i="7" s="1"/>
  <c r="AU311" i="7" s="1"/>
  <c r="D312" i="7"/>
  <c r="AT312" i="7" s="1"/>
  <c r="AU312" i="7" s="1"/>
  <c r="D313" i="7"/>
  <c r="AT313" i="7" s="1"/>
  <c r="AU313" i="7" s="1"/>
  <c r="D314" i="7"/>
  <c r="AT314" i="7" s="1"/>
  <c r="AU314" i="7" s="1"/>
  <c r="D315" i="7"/>
  <c r="AT315" i="7" s="1"/>
  <c r="AU315" i="7" s="1"/>
  <c r="D316" i="7"/>
  <c r="AT316" i="7" s="1"/>
  <c r="AU316" i="7" s="1"/>
  <c r="D317" i="7"/>
  <c r="AT317" i="7" s="1"/>
  <c r="AU317" i="7" s="1"/>
  <c r="D318" i="7"/>
  <c r="AT318" i="7" s="1"/>
  <c r="AU318" i="7" s="1"/>
  <c r="D319" i="7"/>
  <c r="AT319" i="7" s="1"/>
  <c r="AU319" i="7" s="1"/>
  <c r="D320" i="7"/>
  <c r="AT320" i="7" s="1"/>
  <c r="AU320" i="7" s="1"/>
  <c r="D321" i="7"/>
  <c r="AT321" i="7" s="1"/>
  <c r="AU321" i="7" s="1"/>
  <c r="D322" i="7"/>
  <c r="AT322" i="7" s="1"/>
  <c r="AU322" i="7" s="1"/>
  <c r="D323" i="7"/>
  <c r="AT323" i="7" s="1"/>
  <c r="AU323" i="7" s="1"/>
  <c r="D324" i="7"/>
  <c r="AT324" i="7" s="1"/>
  <c r="AU324" i="7" s="1"/>
  <c r="D325" i="7"/>
  <c r="AT325" i="7" s="1"/>
  <c r="AU325" i="7" s="1"/>
  <c r="D326" i="7"/>
  <c r="AT326" i="7" s="1"/>
  <c r="AU326" i="7" s="1"/>
  <c r="D327" i="7"/>
  <c r="AT327" i="7" s="1"/>
  <c r="AU327" i="7" s="1"/>
  <c r="D328" i="7"/>
  <c r="AT328" i="7" s="1"/>
  <c r="AU328" i="7" s="1"/>
  <c r="D329" i="7"/>
  <c r="AT329" i="7" s="1"/>
  <c r="AU329" i="7" s="1"/>
  <c r="D330" i="7"/>
  <c r="AT330" i="7" s="1"/>
  <c r="AU330" i="7" s="1"/>
  <c r="D331" i="7"/>
  <c r="AT331" i="7" s="1"/>
  <c r="AU331" i="7" s="1"/>
  <c r="D332" i="7"/>
  <c r="AT332" i="7" s="1"/>
  <c r="AU332" i="7" s="1"/>
  <c r="D333" i="7"/>
  <c r="AT333" i="7" s="1"/>
  <c r="AU333" i="7" s="1"/>
  <c r="D334" i="7"/>
  <c r="AT334" i="7" s="1"/>
  <c r="AU334" i="7" s="1"/>
  <c r="D335" i="7"/>
  <c r="AT335" i="7" s="1"/>
  <c r="AU335" i="7" s="1"/>
  <c r="D336" i="7"/>
  <c r="AT336" i="7" s="1"/>
  <c r="AU336" i="7" s="1"/>
  <c r="D337" i="7"/>
  <c r="AT337" i="7" s="1"/>
  <c r="AU337" i="7" s="1"/>
  <c r="D338" i="7"/>
  <c r="AT338" i="7" s="1"/>
  <c r="AU338" i="7" s="1"/>
  <c r="D339" i="7"/>
  <c r="AT339" i="7" s="1"/>
  <c r="AU339" i="7" s="1"/>
  <c r="D340" i="7"/>
  <c r="AT340" i="7" s="1"/>
  <c r="AU340" i="7" s="1"/>
  <c r="D341" i="7"/>
  <c r="AT341" i="7" s="1"/>
  <c r="AU341" i="7" s="1"/>
  <c r="D342" i="7"/>
  <c r="AT342" i="7" s="1"/>
  <c r="AU342" i="7" s="1"/>
  <c r="D343" i="7"/>
  <c r="AT343" i="7" s="1"/>
  <c r="AU343" i="7" s="1"/>
  <c r="D344" i="7"/>
  <c r="AT344" i="7" s="1"/>
  <c r="AU344" i="7" s="1"/>
  <c r="D345" i="7"/>
  <c r="AT345" i="7" s="1"/>
  <c r="AU345" i="7" s="1"/>
  <c r="D346" i="7"/>
  <c r="AT346" i="7" s="1"/>
  <c r="AU346" i="7" s="1"/>
  <c r="D347" i="7"/>
  <c r="AT347" i="7" s="1"/>
  <c r="AU347" i="7" s="1"/>
  <c r="D348" i="7"/>
  <c r="AT348" i="7" s="1"/>
  <c r="AU348" i="7" s="1"/>
  <c r="D349" i="7"/>
  <c r="AT349" i="7" s="1"/>
  <c r="AU349" i="7" s="1"/>
  <c r="D350" i="7"/>
  <c r="AT350" i="7" s="1"/>
  <c r="AU350" i="7" s="1"/>
  <c r="D351" i="7"/>
  <c r="AT351" i="7" s="1"/>
  <c r="AU351" i="7" s="1"/>
  <c r="D352" i="7"/>
  <c r="AT352" i="7" s="1"/>
  <c r="AU352" i="7" s="1"/>
  <c r="D353" i="7"/>
  <c r="AT353" i="7" s="1"/>
  <c r="AU353" i="7" s="1"/>
  <c r="D354" i="7"/>
  <c r="AT354" i="7" s="1"/>
  <c r="AU354" i="7" s="1"/>
  <c r="D355" i="7"/>
  <c r="AT355" i="7" s="1"/>
  <c r="AU355" i="7" s="1"/>
  <c r="D356" i="7"/>
  <c r="AT356" i="7" s="1"/>
  <c r="AU356" i="7" s="1"/>
  <c r="D357" i="7"/>
  <c r="AT357" i="7" s="1"/>
  <c r="AU357" i="7" s="1"/>
  <c r="D358" i="7"/>
  <c r="AT358" i="7" s="1"/>
  <c r="AU358" i="7" s="1"/>
  <c r="D359" i="7"/>
  <c r="AT359" i="7" s="1"/>
  <c r="AU359" i="7" s="1"/>
  <c r="D360" i="7"/>
  <c r="AT360" i="7" s="1"/>
  <c r="AU360" i="7" s="1"/>
  <c r="D361" i="7"/>
  <c r="AT361" i="7" s="1"/>
  <c r="AU361" i="7" s="1"/>
  <c r="D362" i="7"/>
  <c r="AT362" i="7" s="1"/>
  <c r="AU362" i="7" s="1"/>
  <c r="D363" i="7"/>
  <c r="AT363" i="7" s="1"/>
  <c r="AU363" i="7" s="1"/>
  <c r="D364" i="7"/>
  <c r="AT364" i="7" s="1"/>
  <c r="AU364" i="7" s="1"/>
  <c r="D365" i="7"/>
  <c r="AT365" i="7" s="1"/>
  <c r="AU365" i="7" s="1"/>
  <c r="D366" i="7"/>
  <c r="AT366" i="7" s="1"/>
  <c r="AU366" i="7" s="1"/>
  <c r="D367" i="7"/>
  <c r="AT367" i="7" s="1"/>
  <c r="AU367" i="7" s="1"/>
  <c r="D368" i="7"/>
  <c r="AT368" i="7" s="1"/>
  <c r="AU368" i="7" s="1"/>
  <c r="D369" i="7"/>
  <c r="AT369" i="7" s="1"/>
  <c r="AU369" i="7" s="1"/>
  <c r="D370" i="7"/>
  <c r="AT370" i="7" s="1"/>
  <c r="AU370" i="7" s="1"/>
  <c r="D371" i="7"/>
  <c r="AT371" i="7" s="1"/>
  <c r="AU371" i="7" s="1"/>
  <c r="D372" i="7"/>
  <c r="AT372" i="7" s="1"/>
  <c r="AU372" i="7" s="1"/>
  <c r="D373" i="7"/>
  <c r="AT373" i="7" s="1"/>
  <c r="AU373" i="7" s="1"/>
  <c r="D374" i="7"/>
  <c r="AT374" i="7" s="1"/>
  <c r="AU374" i="7" s="1"/>
  <c r="D375" i="7"/>
  <c r="AT375" i="7" s="1"/>
  <c r="AU375" i="7" s="1"/>
  <c r="D376" i="7"/>
  <c r="AT376" i="7" s="1"/>
  <c r="AU376" i="7" s="1"/>
  <c r="D377" i="7"/>
  <c r="AT377" i="7" s="1"/>
  <c r="AU377" i="7" s="1"/>
  <c r="D378" i="7"/>
  <c r="AT378" i="7" s="1"/>
  <c r="AU378" i="7" s="1"/>
  <c r="D379" i="7"/>
  <c r="AT379" i="7" s="1"/>
  <c r="AU379" i="7" s="1"/>
  <c r="D380" i="7"/>
  <c r="AT380" i="7" s="1"/>
  <c r="AU380" i="7" s="1"/>
  <c r="D381" i="7"/>
  <c r="AT381" i="7" s="1"/>
  <c r="AU381" i="7" s="1"/>
  <c r="D382" i="7"/>
  <c r="AT382" i="7" s="1"/>
  <c r="AU382" i="7" s="1"/>
  <c r="D383" i="7"/>
  <c r="AT383" i="7" s="1"/>
  <c r="AU383" i="7" s="1"/>
  <c r="D384" i="7"/>
  <c r="AT384" i="7" s="1"/>
  <c r="AU384" i="7" s="1"/>
  <c r="D385" i="7"/>
  <c r="AT385" i="7" s="1"/>
  <c r="AU385" i="7" s="1"/>
  <c r="D386" i="7"/>
  <c r="AT386" i="7" s="1"/>
  <c r="AU386" i="7" s="1"/>
  <c r="D387" i="7"/>
  <c r="AT387" i="7" s="1"/>
  <c r="AU387" i="7" s="1"/>
  <c r="D388" i="7"/>
  <c r="AT388" i="7" s="1"/>
  <c r="AU388" i="7" s="1"/>
  <c r="D389" i="7"/>
  <c r="AT389" i="7" s="1"/>
  <c r="AU389" i="7" s="1"/>
  <c r="D390" i="7"/>
  <c r="AT390" i="7" s="1"/>
  <c r="AU390" i="7" s="1"/>
  <c r="D391" i="7"/>
  <c r="AT391" i="7" s="1"/>
  <c r="AU391" i="7" s="1"/>
  <c r="D392" i="7"/>
  <c r="AT392" i="7" s="1"/>
  <c r="AU392" i="7" s="1"/>
  <c r="D393" i="7"/>
  <c r="AT393" i="7" s="1"/>
  <c r="AU393" i="7" s="1"/>
  <c r="D394" i="7"/>
  <c r="AT394" i="7" s="1"/>
  <c r="AU394" i="7" s="1"/>
  <c r="B257" i="7"/>
  <c r="AT252" i="7"/>
  <c r="B221" i="7"/>
  <c r="B203" i="7"/>
  <c r="B180"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B38" i="6"/>
  <c r="B330" i="5"/>
  <c r="AU308" i="5"/>
  <c r="AU309" i="5"/>
  <c r="AU310" i="5"/>
  <c r="AU311" i="5"/>
  <c r="AU312" i="5"/>
  <c r="AU313" i="5"/>
  <c r="AU314" i="5"/>
  <c r="EF135" i="10" l="1"/>
  <c r="EG135" i="10" s="1"/>
  <c r="B140" i="10" s="1"/>
  <c r="AH333" i="9"/>
  <c r="AH176" i="9"/>
  <c r="AU395" i="7"/>
  <c r="AV395" i="7" s="1"/>
  <c r="AU320" i="5"/>
  <c r="B328" i="5" s="1"/>
  <c r="B181" i="9"/>
  <c r="AG711" i="9"/>
  <c r="B737" i="9" s="1"/>
  <c r="AI147" i="9"/>
  <c r="AJ147" i="9" s="1"/>
  <c r="AI135" i="9"/>
  <c r="AJ135" i="9" s="1"/>
  <c r="AI111" i="9"/>
  <c r="AJ111" i="9" s="1"/>
  <c r="AI87" i="9"/>
  <c r="AJ87" i="9" s="1"/>
  <c r="AI75" i="9"/>
  <c r="AJ75" i="9" s="1"/>
  <c r="AI328" i="9"/>
  <c r="AJ328" i="9" s="1"/>
  <c r="AI316" i="9"/>
  <c r="AJ316" i="9" s="1"/>
  <c r="AI304" i="9"/>
  <c r="AJ304" i="9" s="1"/>
  <c r="AI292" i="9"/>
  <c r="AJ292" i="9" s="1"/>
  <c r="AI280" i="9"/>
  <c r="AJ280" i="9" s="1"/>
  <c r="AI268" i="9"/>
  <c r="AJ268" i="9" s="1"/>
  <c r="AK268" i="9" s="1"/>
  <c r="AI256" i="9"/>
  <c r="AJ256" i="9" s="1"/>
  <c r="AI244" i="9"/>
  <c r="AJ244" i="9" s="1"/>
  <c r="AI232" i="9"/>
  <c r="AJ232" i="9" s="1"/>
  <c r="AI220" i="9"/>
  <c r="AJ220" i="9" s="1"/>
  <c r="AK555" i="9"/>
  <c r="AL555" i="9" s="1"/>
  <c r="AM555" i="9" s="1"/>
  <c r="AK543" i="9"/>
  <c r="AL543" i="9" s="1"/>
  <c r="AM543" i="9" s="1"/>
  <c r="AK531" i="9"/>
  <c r="AL531" i="9" s="1"/>
  <c r="AM531" i="9" s="1"/>
  <c r="AK519" i="9"/>
  <c r="AL519" i="9" s="1"/>
  <c r="AM519" i="9" s="1"/>
  <c r="AK507" i="9"/>
  <c r="AL507" i="9" s="1"/>
  <c r="AM507" i="9" s="1"/>
  <c r="AK495" i="9"/>
  <c r="AL495" i="9" s="1"/>
  <c r="AM495" i="9" s="1"/>
  <c r="AK483" i="9"/>
  <c r="AL483" i="9" s="1"/>
  <c r="AM483" i="9" s="1"/>
  <c r="AK459" i="9"/>
  <c r="AL459" i="9" s="1"/>
  <c r="AM459" i="9" s="1"/>
  <c r="AK447" i="9"/>
  <c r="AL447" i="9" s="1"/>
  <c r="AM447" i="9" s="1"/>
  <c r="AI134" i="9"/>
  <c r="AJ134" i="9" s="1"/>
  <c r="AI110" i="9"/>
  <c r="AJ110" i="9" s="1"/>
  <c r="AI327" i="9"/>
  <c r="AJ327" i="9" s="1"/>
  <c r="AI315" i="9"/>
  <c r="AJ315" i="9" s="1"/>
  <c r="AI303" i="9"/>
  <c r="AJ303" i="9" s="1"/>
  <c r="AI291" i="9"/>
  <c r="AJ291" i="9" s="1"/>
  <c r="AI279" i="9"/>
  <c r="AJ279" i="9" s="1"/>
  <c r="AI267" i="9"/>
  <c r="AJ267" i="9" s="1"/>
  <c r="AI255" i="9"/>
  <c r="AJ255" i="9" s="1"/>
  <c r="AI243" i="9"/>
  <c r="AJ243" i="9" s="1"/>
  <c r="AI231" i="9"/>
  <c r="AJ231" i="9" s="1"/>
  <c r="AI219" i="9"/>
  <c r="AJ219" i="9" s="1"/>
  <c r="AK554" i="9"/>
  <c r="AL554" i="9" s="1"/>
  <c r="AM554" i="9" s="1"/>
  <c r="AK542" i="9"/>
  <c r="AL542" i="9" s="1"/>
  <c r="AM542" i="9" s="1"/>
  <c r="AK530" i="9"/>
  <c r="AL530" i="9" s="1"/>
  <c r="AM530" i="9" s="1"/>
  <c r="AK518" i="9"/>
  <c r="AL518" i="9" s="1"/>
  <c r="AM518" i="9" s="1"/>
  <c r="AK506" i="9"/>
  <c r="AL506" i="9" s="1"/>
  <c r="AM506" i="9" s="1"/>
  <c r="AK494" i="9"/>
  <c r="AL494" i="9" s="1"/>
  <c r="AM494" i="9" s="1"/>
  <c r="AK482" i="9"/>
  <c r="AL482" i="9" s="1"/>
  <c r="AM482" i="9" s="1"/>
  <c r="AK470" i="9"/>
  <c r="AL470" i="9" s="1"/>
  <c r="AM470" i="9" s="1"/>
  <c r="AK458" i="9"/>
  <c r="AL458" i="9" s="1"/>
  <c r="AM458" i="9" s="1"/>
  <c r="AK446" i="9"/>
  <c r="AL446" i="9" s="1"/>
  <c r="AM446" i="9" s="1"/>
  <c r="AI157" i="9"/>
  <c r="AJ157" i="9" s="1"/>
  <c r="AI85" i="9"/>
  <c r="AJ85" i="9" s="1"/>
  <c r="AI61" i="9"/>
  <c r="AJ61" i="9" s="1"/>
  <c r="AI326" i="9"/>
  <c r="AJ326" i="9" s="1"/>
  <c r="AI314" i="9"/>
  <c r="AJ314" i="9" s="1"/>
  <c r="AI302" i="9"/>
  <c r="AJ302" i="9" s="1"/>
  <c r="AI290" i="9"/>
  <c r="AJ290" i="9" s="1"/>
  <c r="AI278" i="9"/>
  <c r="AJ278" i="9" s="1"/>
  <c r="AI266" i="9"/>
  <c r="AJ266" i="9" s="1"/>
  <c r="AI254" i="9"/>
  <c r="AJ254" i="9" s="1"/>
  <c r="AI242" i="9"/>
  <c r="AJ242" i="9" s="1"/>
  <c r="AI230" i="9"/>
  <c r="AJ230" i="9" s="1"/>
  <c r="AI218" i="9"/>
  <c r="AJ218" i="9" s="1"/>
  <c r="AK553" i="9"/>
  <c r="AL553" i="9" s="1"/>
  <c r="AM553" i="9" s="1"/>
  <c r="AK541" i="9"/>
  <c r="AL541" i="9" s="1"/>
  <c r="AM541" i="9" s="1"/>
  <c r="AK529" i="9"/>
  <c r="AL529" i="9" s="1"/>
  <c r="AM529" i="9" s="1"/>
  <c r="AK517" i="9"/>
  <c r="AL517" i="9" s="1"/>
  <c r="AM517" i="9" s="1"/>
  <c r="AK505" i="9"/>
  <c r="AL505" i="9" s="1"/>
  <c r="AM505" i="9" s="1"/>
  <c r="AK493" i="9"/>
  <c r="AL493" i="9" s="1"/>
  <c r="AM493" i="9" s="1"/>
  <c r="AK481" i="9"/>
  <c r="AL481" i="9" s="1"/>
  <c r="AM481" i="9" s="1"/>
  <c r="AK469" i="9"/>
  <c r="AL469" i="9" s="1"/>
  <c r="AM469" i="9" s="1"/>
  <c r="AK457" i="9"/>
  <c r="AL457" i="9" s="1"/>
  <c r="AM457" i="9" s="1"/>
  <c r="AK445" i="9"/>
  <c r="AL445" i="9" s="1"/>
  <c r="AM445" i="9" s="1"/>
  <c r="AI132" i="9"/>
  <c r="AJ132" i="9" s="1"/>
  <c r="AI120" i="9"/>
  <c r="AJ120" i="9" s="1"/>
  <c r="AI72" i="9"/>
  <c r="AJ72" i="9" s="1"/>
  <c r="AI60" i="9"/>
  <c r="AJ60" i="9" s="1"/>
  <c r="AI325" i="9"/>
  <c r="AJ325" i="9" s="1"/>
  <c r="AI313" i="9"/>
  <c r="AJ313" i="9" s="1"/>
  <c r="AI301" i="9"/>
  <c r="AJ301" i="9" s="1"/>
  <c r="AI289" i="9"/>
  <c r="AJ289" i="9" s="1"/>
  <c r="AI277" i="9"/>
  <c r="AJ277" i="9" s="1"/>
  <c r="AI265" i="9"/>
  <c r="AJ265" i="9" s="1"/>
  <c r="AI253" i="9"/>
  <c r="AJ253" i="9" s="1"/>
  <c r="AI241" i="9"/>
  <c r="AJ241" i="9" s="1"/>
  <c r="AI229" i="9"/>
  <c r="AJ229" i="9" s="1"/>
  <c r="AI217" i="9"/>
  <c r="AJ217" i="9" s="1"/>
  <c r="AK552" i="9"/>
  <c r="AL552" i="9" s="1"/>
  <c r="AM552" i="9" s="1"/>
  <c r="AK540" i="9"/>
  <c r="AL540" i="9" s="1"/>
  <c r="AM540" i="9" s="1"/>
  <c r="AK528" i="9"/>
  <c r="AL528" i="9" s="1"/>
  <c r="AM528" i="9" s="1"/>
  <c r="AK516" i="9"/>
  <c r="AL516" i="9" s="1"/>
  <c r="AM516" i="9" s="1"/>
  <c r="AK504" i="9"/>
  <c r="AL504" i="9" s="1"/>
  <c r="AM504" i="9" s="1"/>
  <c r="AK492" i="9"/>
  <c r="AL492" i="9" s="1"/>
  <c r="AM492" i="9" s="1"/>
  <c r="AK480" i="9"/>
  <c r="AL480" i="9" s="1"/>
  <c r="AM480" i="9" s="1"/>
  <c r="AK468" i="9"/>
  <c r="AL468" i="9" s="1"/>
  <c r="AM468" i="9" s="1"/>
  <c r="AK456" i="9"/>
  <c r="AL456" i="9" s="1"/>
  <c r="AM456" i="9" s="1"/>
  <c r="AK444" i="9"/>
  <c r="AL444" i="9" s="1"/>
  <c r="AM444" i="9" s="1"/>
  <c r="AI167" i="9"/>
  <c r="AJ167" i="9" s="1"/>
  <c r="AI107" i="9"/>
  <c r="AJ107" i="9" s="1"/>
  <c r="AI95" i="9"/>
  <c r="AJ95" i="9" s="1"/>
  <c r="AI71" i="9"/>
  <c r="AJ71" i="9" s="1"/>
  <c r="AI324" i="9"/>
  <c r="AJ324" i="9" s="1"/>
  <c r="AI312" i="9"/>
  <c r="AJ312" i="9" s="1"/>
  <c r="AI300" i="9"/>
  <c r="AJ300" i="9" s="1"/>
  <c r="AI288" i="9"/>
  <c r="AJ288" i="9" s="1"/>
  <c r="AI276" i="9"/>
  <c r="AJ276" i="9" s="1"/>
  <c r="AI264" i="9"/>
  <c r="AJ264" i="9" s="1"/>
  <c r="AI252" i="9"/>
  <c r="AJ252" i="9" s="1"/>
  <c r="AI240" i="9"/>
  <c r="AJ240" i="9" s="1"/>
  <c r="AI228" i="9"/>
  <c r="AJ228" i="9" s="1"/>
  <c r="AI216" i="9"/>
  <c r="AJ216" i="9" s="1"/>
  <c r="AK551" i="9"/>
  <c r="AL551" i="9" s="1"/>
  <c r="AM551" i="9" s="1"/>
  <c r="AK539" i="9"/>
  <c r="AL539" i="9" s="1"/>
  <c r="AM539" i="9" s="1"/>
  <c r="AK527" i="9"/>
  <c r="AL527" i="9" s="1"/>
  <c r="AM527" i="9" s="1"/>
  <c r="AK515" i="9"/>
  <c r="AL515" i="9" s="1"/>
  <c r="AM515" i="9" s="1"/>
  <c r="AK503" i="9"/>
  <c r="AL503" i="9" s="1"/>
  <c r="AM503" i="9" s="1"/>
  <c r="AK491" i="9"/>
  <c r="AL491" i="9" s="1"/>
  <c r="AM491" i="9" s="1"/>
  <c r="AK479" i="9"/>
  <c r="AL479" i="9" s="1"/>
  <c r="AM479" i="9" s="1"/>
  <c r="AK467" i="9"/>
  <c r="AL467" i="9" s="1"/>
  <c r="AM467" i="9" s="1"/>
  <c r="AK455" i="9"/>
  <c r="AL455" i="9" s="1"/>
  <c r="AK443" i="9"/>
  <c r="AL443" i="9" s="1"/>
  <c r="AM443" i="9" s="1"/>
  <c r="AI166" i="9"/>
  <c r="AJ166" i="9" s="1"/>
  <c r="AI142" i="9"/>
  <c r="AJ142" i="9" s="1"/>
  <c r="AI70" i="9"/>
  <c r="AJ70" i="9" s="1"/>
  <c r="AI323" i="9"/>
  <c r="AJ323" i="9" s="1"/>
  <c r="AI311" i="9"/>
  <c r="AJ311" i="9" s="1"/>
  <c r="AI299" i="9"/>
  <c r="AJ299" i="9" s="1"/>
  <c r="AI287" i="9"/>
  <c r="AJ287" i="9" s="1"/>
  <c r="AI275" i="9"/>
  <c r="AJ275" i="9" s="1"/>
  <c r="AI263" i="9"/>
  <c r="AJ263" i="9" s="1"/>
  <c r="AI251" i="9"/>
  <c r="AJ251" i="9" s="1"/>
  <c r="AI239" i="9"/>
  <c r="AJ239" i="9" s="1"/>
  <c r="AI227" i="9"/>
  <c r="AJ227" i="9" s="1"/>
  <c r="AI215" i="9"/>
  <c r="AJ215" i="9" s="1"/>
  <c r="AK550" i="9"/>
  <c r="AL550" i="9" s="1"/>
  <c r="AM550" i="9" s="1"/>
  <c r="AK538" i="9"/>
  <c r="AL538" i="9" s="1"/>
  <c r="AM538" i="9" s="1"/>
  <c r="AK526" i="9"/>
  <c r="AL526" i="9" s="1"/>
  <c r="AM526" i="9" s="1"/>
  <c r="AK514" i="9"/>
  <c r="AL514" i="9" s="1"/>
  <c r="AM514" i="9" s="1"/>
  <c r="AK502" i="9"/>
  <c r="AL502" i="9" s="1"/>
  <c r="AM502" i="9" s="1"/>
  <c r="AK490" i="9"/>
  <c r="AL490" i="9" s="1"/>
  <c r="AM490" i="9" s="1"/>
  <c r="AK478" i="9"/>
  <c r="AL478" i="9" s="1"/>
  <c r="AM478" i="9" s="1"/>
  <c r="AK466" i="9"/>
  <c r="AL466" i="9" s="1"/>
  <c r="AM466" i="9" s="1"/>
  <c r="AK454" i="9"/>
  <c r="AL454" i="9" s="1"/>
  <c r="AM454" i="9" s="1"/>
  <c r="AK442" i="9"/>
  <c r="AL442" i="9" s="1"/>
  <c r="AM442" i="9" s="1"/>
  <c r="AI165" i="9"/>
  <c r="AJ165" i="9" s="1"/>
  <c r="AI141" i="9"/>
  <c r="AJ141" i="9" s="1"/>
  <c r="AI117" i="9"/>
  <c r="AJ117" i="9" s="1"/>
  <c r="AI93" i="9"/>
  <c r="AJ93" i="9" s="1"/>
  <c r="AI69" i="9"/>
  <c r="AJ69" i="9" s="1"/>
  <c r="AI57" i="9"/>
  <c r="AJ57" i="9" s="1"/>
  <c r="AI322" i="9"/>
  <c r="AJ322" i="9" s="1"/>
  <c r="AI310" i="9"/>
  <c r="AJ310" i="9" s="1"/>
  <c r="AI298" i="9"/>
  <c r="AJ298" i="9" s="1"/>
  <c r="AI286" i="9"/>
  <c r="AJ286" i="9" s="1"/>
  <c r="AI274" i="9"/>
  <c r="AJ274" i="9" s="1"/>
  <c r="AI262" i="9"/>
  <c r="AJ262" i="9" s="1"/>
  <c r="AI250" i="9"/>
  <c r="AJ250" i="9" s="1"/>
  <c r="AI238" i="9"/>
  <c r="AJ238" i="9" s="1"/>
  <c r="AI226" i="9"/>
  <c r="AJ226" i="9" s="1"/>
  <c r="AI214" i="9"/>
  <c r="AJ214" i="9" s="1"/>
  <c r="AK549" i="9"/>
  <c r="AL549" i="9" s="1"/>
  <c r="AM549" i="9" s="1"/>
  <c r="AK537" i="9"/>
  <c r="AL537" i="9" s="1"/>
  <c r="AM537" i="9" s="1"/>
  <c r="AK525" i="9"/>
  <c r="AL525" i="9" s="1"/>
  <c r="AM525" i="9" s="1"/>
  <c r="AK513" i="9"/>
  <c r="AL513" i="9" s="1"/>
  <c r="AM513" i="9" s="1"/>
  <c r="AK501" i="9"/>
  <c r="AL501" i="9" s="1"/>
  <c r="AM501" i="9" s="1"/>
  <c r="AK489" i="9"/>
  <c r="AL489" i="9" s="1"/>
  <c r="AM489" i="9" s="1"/>
  <c r="AK477" i="9"/>
  <c r="AL477" i="9" s="1"/>
  <c r="AM477" i="9" s="1"/>
  <c r="AK465" i="9"/>
  <c r="AL465" i="9" s="1"/>
  <c r="AM465" i="9" s="1"/>
  <c r="AK453" i="9"/>
  <c r="AL453" i="9" s="1"/>
  <c r="AM453" i="9" s="1"/>
  <c r="AI80" i="9"/>
  <c r="AJ80" i="9" s="1"/>
  <c r="AI321" i="9"/>
  <c r="AJ321" i="9" s="1"/>
  <c r="AI309" i="9"/>
  <c r="AJ309" i="9" s="1"/>
  <c r="AI297" i="9"/>
  <c r="AJ297" i="9" s="1"/>
  <c r="AI285" i="9"/>
  <c r="AJ285" i="9" s="1"/>
  <c r="AI273" i="9"/>
  <c r="AJ273" i="9" s="1"/>
  <c r="AI261" i="9"/>
  <c r="AJ261" i="9" s="1"/>
  <c r="AI249" i="9"/>
  <c r="AJ249" i="9" s="1"/>
  <c r="AI237" i="9"/>
  <c r="AJ237" i="9" s="1"/>
  <c r="AI225" i="9"/>
  <c r="AJ225" i="9" s="1"/>
  <c r="AK560" i="9"/>
  <c r="AL560" i="9" s="1"/>
  <c r="AM560" i="9" s="1"/>
  <c r="AK548" i="9"/>
  <c r="AL548" i="9" s="1"/>
  <c r="AM548" i="9" s="1"/>
  <c r="AK536" i="9"/>
  <c r="AL536" i="9" s="1"/>
  <c r="AM536" i="9" s="1"/>
  <c r="AK524" i="9"/>
  <c r="AL524" i="9" s="1"/>
  <c r="AM524" i="9" s="1"/>
  <c r="AK512" i="9"/>
  <c r="AL512" i="9" s="1"/>
  <c r="AM512" i="9" s="1"/>
  <c r="AK500" i="9"/>
  <c r="AL500" i="9" s="1"/>
  <c r="AM500" i="9" s="1"/>
  <c r="AK488" i="9"/>
  <c r="AL488" i="9" s="1"/>
  <c r="AM488" i="9" s="1"/>
  <c r="AK476" i="9"/>
  <c r="AL476" i="9" s="1"/>
  <c r="AM476" i="9" s="1"/>
  <c r="AK464" i="9"/>
  <c r="AL464" i="9" s="1"/>
  <c r="AM464" i="9" s="1"/>
  <c r="AK452" i="9"/>
  <c r="AL452" i="9" s="1"/>
  <c r="AM452" i="9" s="1"/>
  <c r="AI175" i="9"/>
  <c r="AJ175" i="9" s="1"/>
  <c r="AI163" i="9"/>
  <c r="AJ163" i="9" s="1"/>
  <c r="AI151" i="9"/>
  <c r="AJ151" i="9" s="1"/>
  <c r="AI127" i="9"/>
  <c r="AJ127" i="9" s="1"/>
  <c r="AI332" i="9"/>
  <c r="AJ332" i="9" s="1"/>
  <c r="AI320" i="9"/>
  <c r="AJ320" i="9" s="1"/>
  <c r="AI308" i="9"/>
  <c r="AJ308" i="9" s="1"/>
  <c r="AI284" i="9"/>
  <c r="AJ284" i="9" s="1"/>
  <c r="AI272" i="9"/>
  <c r="AJ272" i="9" s="1"/>
  <c r="AI260" i="9"/>
  <c r="AJ260" i="9" s="1"/>
  <c r="AI248" i="9"/>
  <c r="AJ248" i="9" s="1"/>
  <c r="AI236" i="9"/>
  <c r="AJ236" i="9" s="1"/>
  <c r="AI224" i="9"/>
  <c r="AJ224" i="9" s="1"/>
  <c r="AK559" i="9"/>
  <c r="AL559" i="9" s="1"/>
  <c r="AM559" i="9" s="1"/>
  <c r="AK547" i="9"/>
  <c r="AL547" i="9" s="1"/>
  <c r="AM547" i="9" s="1"/>
  <c r="AK535" i="9"/>
  <c r="AL535" i="9" s="1"/>
  <c r="AM535" i="9" s="1"/>
  <c r="AK511" i="9"/>
  <c r="AL511" i="9" s="1"/>
  <c r="AM511" i="9" s="1"/>
  <c r="AK499" i="9"/>
  <c r="AL499" i="9" s="1"/>
  <c r="AM499" i="9" s="1"/>
  <c r="AK487" i="9"/>
  <c r="AL487" i="9" s="1"/>
  <c r="AM487" i="9" s="1"/>
  <c r="AK475" i="9"/>
  <c r="AL475" i="9" s="1"/>
  <c r="AM475" i="9" s="1"/>
  <c r="AK463" i="9"/>
  <c r="AL463" i="9" s="1"/>
  <c r="AM463" i="9" s="1"/>
  <c r="AK451" i="9"/>
  <c r="AL451" i="9" s="1"/>
  <c r="AM451" i="9" s="1"/>
  <c r="AI174" i="9"/>
  <c r="AJ174" i="9" s="1"/>
  <c r="AI150" i="9"/>
  <c r="AJ150" i="9" s="1"/>
  <c r="AI78" i="9"/>
  <c r="AJ78" i="9" s="1"/>
  <c r="AI66" i="9"/>
  <c r="AJ66" i="9" s="1"/>
  <c r="AI331" i="9"/>
  <c r="AJ331" i="9" s="1"/>
  <c r="AI319" i="9"/>
  <c r="AJ319" i="9" s="1"/>
  <c r="AI307" i="9"/>
  <c r="AJ307" i="9" s="1"/>
  <c r="AI295" i="9"/>
  <c r="AJ295" i="9" s="1"/>
  <c r="AI283" i="9"/>
  <c r="AJ283" i="9" s="1"/>
  <c r="AI271" i="9"/>
  <c r="AJ271" i="9" s="1"/>
  <c r="AI259" i="9"/>
  <c r="AJ259" i="9" s="1"/>
  <c r="AI247" i="9"/>
  <c r="AJ247" i="9" s="1"/>
  <c r="AI235" i="9"/>
  <c r="AJ235" i="9" s="1"/>
  <c r="AI223" i="9"/>
  <c r="AJ223" i="9" s="1"/>
  <c r="AK558" i="9"/>
  <c r="AL558" i="9" s="1"/>
  <c r="AM558" i="9" s="1"/>
  <c r="AK546" i="9"/>
  <c r="AL546" i="9" s="1"/>
  <c r="AM546" i="9" s="1"/>
  <c r="AK522" i="9"/>
  <c r="AL522" i="9" s="1"/>
  <c r="AM522" i="9" s="1"/>
  <c r="AK510" i="9"/>
  <c r="AL510" i="9" s="1"/>
  <c r="AM510" i="9" s="1"/>
  <c r="AK498" i="9"/>
  <c r="AL498" i="9" s="1"/>
  <c r="AM498" i="9" s="1"/>
  <c r="AK486" i="9"/>
  <c r="AL486" i="9" s="1"/>
  <c r="AM486" i="9" s="1"/>
  <c r="AK474" i="9"/>
  <c r="AL474" i="9" s="1"/>
  <c r="AM474" i="9" s="1"/>
  <c r="AK462" i="9"/>
  <c r="AL462" i="9" s="1"/>
  <c r="AM462" i="9" s="1"/>
  <c r="AK450" i="9"/>
  <c r="AL450" i="9" s="1"/>
  <c r="AM450" i="9" s="1"/>
  <c r="AI173" i="9"/>
  <c r="AJ173" i="9" s="1"/>
  <c r="AI161" i="9"/>
  <c r="AJ161" i="9" s="1"/>
  <c r="AI149" i="9"/>
  <c r="AJ149" i="9" s="1"/>
  <c r="AI137" i="9"/>
  <c r="AJ137" i="9" s="1"/>
  <c r="AI125" i="9"/>
  <c r="AJ125" i="9" s="1"/>
  <c r="AI101" i="9"/>
  <c r="AJ101" i="9" s="1"/>
  <c r="AI77" i="9"/>
  <c r="AJ77" i="9" s="1"/>
  <c r="AI330" i="9"/>
  <c r="AJ330" i="9" s="1"/>
  <c r="AI318" i="9"/>
  <c r="AJ318" i="9" s="1"/>
  <c r="AI306" i="9"/>
  <c r="AJ306" i="9" s="1"/>
  <c r="AI294" i="9"/>
  <c r="AJ294" i="9" s="1"/>
  <c r="AI282" i="9"/>
  <c r="AJ282" i="9" s="1"/>
  <c r="AI270" i="9"/>
  <c r="AJ270" i="9" s="1"/>
  <c r="AI258" i="9"/>
  <c r="AJ258" i="9" s="1"/>
  <c r="AI246" i="9"/>
  <c r="AJ246" i="9" s="1"/>
  <c r="AI234" i="9"/>
  <c r="AJ234" i="9" s="1"/>
  <c r="AI222" i="9"/>
  <c r="AJ222" i="9" s="1"/>
  <c r="AK557" i="9"/>
  <c r="AL557" i="9" s="1"/>
  <c r="AM557" i="9" s="1"/>
  <c r="AK545" i="9"/>
  <c r="AL545" i="9" s="1"/>
  <c r="AM545" i="9" s="1"/>
  <c r="AK533" i="9"/>
  <c r="AL533" i="9" s="1"/>
  <c r="AM533" i="9" s="1"/>
  <c r="AK521" i="9"/>
  <c r="AL521" i="9" s="1"/>
  <c r="AM521" i="9" s="1"/>
  <c r="AK509" i="9"/>
  <c r="AL509" i="9" s="1"/>
  <c r="AM509" i="9" s="1"/>
  <c r="AK497" i="9"/>
  <c r="AL497" i="9" s="1"/>
  <c r="AM497" i="9" s="1"/>
  <c r="AK485" i="9"/>
  <c r="AL485" i="9" s="1"/>
  <c r="AM485" i="9" s="1"/>
  <c r="AK473" i="9"/>
  <c r="AL473" i="9" s="1"/>
  <c r="AM473" i="9" s="1"/>
  <c r="AK461" i="9"/>
  <c r="AL461" i="9" s="1"/>
  <c r="AM461" i="9" s="1"/>
  <c r="AK449" i="9"/>
  <c r="AL449" i="9" s="1"/>
  <c r="AM449" i="9" s="1"/>
  <c r="AI172" i="9"/>
  <c r="AJ172" i="9" s="1"/>
  <c r="AI112" i="9"/>
  <c r="AJ112" i="9" s="1"/>
  <c r="AI64" i="9"/>
  <c r="AJ64" i="9" s="1"/>
  <c r="AI329" i="9"/>
  <c r="AJ329" i="9" s="1"/>
  <c r="AI317" i="9"/>
  <c r="AJ317" i="9" s="1"/>
  <c r="AI305" i="9"/>
  <c r="AJ305" i="9" s="1"/>
  <c r="AI293" i="9"/>
  <c r="AJ293" i="9" s="1"/>
  <c r="AI281" i="9"/>
  <c r="AJ281" i="9" s="1"/>
  <c r="AI269" i="9"/>
  <c r="AJ269" i="9" s="1"/>
  <c r="AI257" i="9"/>
  <c r="AJ257" i="9" s="1"/>
  <c r="AI233" i="9"/>
  <c r="AJ233" i="9" s="1"/>
  <c r="AI221" i="9"/>
  <c r="AJ221" i="9" s="1"/>
  <c r="AK556" i="9"/>
  <c r="AL556" i="9" s="1"/>
  <c r="AM556" i="9" s="1"/>
  <c r="AK544" i="9"/>
  <c r="AL544" i="9" s="1"/>
  <c r="AM544" i="9" s="1"/>
  <c r="AK532" i="9"/>
  <c r="AL532" i="9" s="1"/>
  <c r="AM532" i="9" s="1"/>
  <c r="AK520" i="9"/>
  <c r="AL520" i="9" s="1"/>
  <c r="AM520" i="9" s="1"/>
  <c r="AK508" i="9"/>
  <c r="AL508" i="9" s="1"/>
  <c r="AM508" i="9" s="1"/>
  <c r="AK496" i="9"/>
  <c r="AL496" i="9" s="1"/>
  <c r="AM496" i="9" s="1"/>
  <c r="AK484" i="9"/>
  <c r="AL484" i="9" s="1"/>
  <c r="AM484" i="9" s="1"/>
  <c r="AK472" i="9"/>
  <c r="AL472" i="9" s="1"/>
  <c r="AM472" i="9" s="1"/>
  <c r="AK460" i="9"/>
  <c r="AL460" i="9" s="1"/>
  <c r="AM460" i="9" s="1"/>
  <c r="AK448" i="9"/>
  <c r="AL448" i="9" s="1"/>
  <c r="AM448" i="9" s="1"/>
  <c r="AI711" i="9"/>
  <c r="AJ711" i="9" s="1"/>
  <c r="AJ561" i="9"/>
  <c r="B579" i="9" s="1"/>
  <c r="B480" i="7"/>
  <c r="AV394" i="7"/>
  <c r="AV389" i="7"/>
  <c r="AV345" i="7"/>
  <c r="AV308" i="7"/>
  <c r="AV284" i="7"/>
  <c r="AV315" i="7"/>
  <c r="AV314" i="7"/>
  <c r="AV322" i="7"/>
  <c r="AV293" i="7"/>
  <c r="AV372" i="7"/>
  <c r="AV343" i="7"/>
  <c r="AV335" i="7"/>
  <c r="DC23" i="10"/>
  <c r="EB143" i="10"/>
  <c r="AJ154" i="9"/>
  <c r="CM23" i="10"/>
  <c r="EB107" i="10"/>
  <c r="AJ138" i="9"/>
  <c r="BW23" i="10"/>
  <c r="EB91" i="10"/>
  <c r="AJ122" i="9"/>
  <c r="BO23" i="10"/>
  <c r="EB83" i="10"/>
  <c r="AJ114" i="9"/>
  <c r="AY23" i="10"/>
  <c r="EB67" i="10"/>
  <c r="AJ98" i="9"/>
  <c r="AQ23" i="10"/>
  <c r="EB59" i="10"/>
  <c r="AJ90" i="9"/>
  <c r="AI23" i="10"/>
  <c r="EB51" i="10"/>
  <c r="AJ82" i="9"/>
  <c r="S23" i="10"/>
  <c r="EB35" i="10"/>
  <c r="AV289" i="7"/>
  <c r="AI92" i="7"/>
  <c r="AV355" i="7"/>
  <c r="DK23" i="10"/>
  <c r="EB151" i="10"/>
  <c r="AJ162" i="9"/>
  <c r="AA23" i="10"/>
  <c r="EB43" i="10"/>
  <c r="AJ74" i="9"/>
  <c r="AV366" i="7"/>
  <c r="AV307" i="7"/>
  <c r="AV386" i="7"/>
  <c r="DS23" i="10"/>
  <c r="EB159" i="10"/>
  <c r="AJ170" i="9"/>
  <c r="CU23" i="10"/>
  <c r="EB135" i="10"/>
  <c r="AJ146" i="9"/>
  <c r="CE23" i="10"/>
  <c r="EB99" i="10"/>
  <c r="AJ130" i="9"/>
  <c r="BG23" i="10"/>
  <c r="EB75" i="10"/>
  <c r="AJ106" i="9"/>
  <c r="AI607" i="7"/>
  <c r="DR23" i="10"/>
  <c r="EB158" i="10"/>
  <c r="AJ169" i="9"/>
  <c r="DJ23" i="10"/>
  <c r="EB150" i="10"/>
  <c r="DB23" i="10"/>
  <c r="EB142" i="10"/>
  <c r="AJ153" i="9"/>
  <c r="CT23" i="10"/>
  <c r="EB114" i="10"/>
  <c r="AJ145" i="9"/>
  <c r="CL23" i="10"/>
  <c r="EB106" i="10"/>
  <c r="CD23" i="10"/>
  <c r="EB98" i="10"/>
  <c r="AJ129" i="9"/>
  <c r="BV23" i="10"/>
  <c r="EB90" i="10"/>
  <c r="BN23" i="10"/>
  <c r="EB82" i="10"/>
  <c r="AJ113" i="9"/>
  <c r="BF23" i="10"/>
  <c r="EB74" i="10"/>
  <c r="AJ105" i="9"/>
  <c r="AX23" i="10"/>
  <c r="EB66" i="10"/>
  <c r="AJ97" i="9"/>
  <c r="AP23" i="10"/>
  <c r="EB58" i="10"/>
  <c r="AJ89" i="9"/>
  <c r="AH23" i="10"/>
  <c r="EB50" i="10"/>
  <c r="Z23" i="10"/>
  <c r="EB42" i="10"/>
  <c r="AJ73" i="9"/>
  <c r="R23" i="10"/>
  <c r="EB34" i="10"/>
  <c r="AJ65" i="9"/>
  <c r="EB157" i="10"/>
  <c r="DQ23" i="10"/>
  <c r="AJ168" i="9"/>
  <c r="DI23" i="10"/>
  <c r="EB149" i="10"/>
  <c r="AJ160" i="9"/>
  <c r="EB141" i="10"/>
  <c r="DA23" i="10"/>
  <c r="AJ152" i="9"/>
  <c r="EB113" i="10"/>
  <c r="CS23" i="10"/>
  <c r="AJ144" i="9"/>
  <c r="CK23" i="10"/>
  <c r="EB105" i="10"/>
  <c r="AJ136" i="9"/>
  <c r="CC23" i="10"/>
  <c r="EB97" i="10"/>
  <c r="AJ128" i="9"/>
  <c r="AJ81" i="9"/>
  <c r="AJ121" i="9"/>
  <c r="EB161" i="10"/>
  <c r="DU23" i="10"/>
  <c r="EB153" i="10"/>
  <c r="DM23" i="10"/>
  <c r="AJ164" i="9"/>
  <c r="DE23" i="10"/>
  <c r="EB145" i="10"/>
  <c r="AJ156" i="9"/>
  <c r="EB137" i="10"/>
  <c r="CW23" i="10"/>
  <c r="EB109" i="10"/>
  <c r="CO23" i="10"/>
  <c r="AJ140" i="9"/>
  <c r="CG23" i="10"/>
  <c r="EB101" i="10"/>
  <c r="EB93" i="10"/>
  <c r="BY23" i="10"/>
  <c r="AJ124" i="9"/>
  <c r="EB85" i="10"/>
  <c r="BQ23" i="10"/>
  <c r="AJ116" i="9"/>
  <c r="BI23" i="10"/>
  <c r="EB77" i="10"/>
  <c r="EB69" i="10"/>
  <c r="BA23" i="10"/>
  <c r="AJ100" i="9"/>
  <c r="EB61" i="10"/>
  <c r="AS23" i="10"/>
  <c r="AJ92" i="9"/>
  <c r="AK23" i="10"/>
  <c r="EB53" i="10"/>
  <c r="AJ84" i="9"/>
  <c r="AC23" i="10"/>
  <c r="EB45" i="10"/>
  <c r="AJ76" i="9"/>
  <c r="EB37" i="10"/>
  <c r="U23" i="10"/>
  <c r="AJ68" i="9"/>
  <c r="AJ108" i="9"/>
  <c r="EB160" i="10"/>
  <c r="DT23" i="10"/>
  <c r="AJ171" i="9"/>
  <c r="DL23" i="10"/>
  <c r="EB152" i="10"/>
  <c r="EB144" i="10"/>
  <c r="DD23" i="10"/>
  <c r="AJ155" i="9"/>
  <c r="EB136" i="10"/>
  <c r="CV23" i="10"/>
  <c r="EB108" i="10"/>
  <c r="CN23" i="10"/>
  <c r="AJ139" i="9"/>
  <c r="CF23" i="10"/>
  <c r="EB100" i="10"/>
  <c r="AJ131" i="9"/>
  <c r="EB92" i="10"/>
  <c r="BX23" i="10"/>
  <c r="AJ123" i="9"/>
  <c r="EB84" i="10"/>
  <c r="BP23" i="10"/>
  <c r="AJ115" i="9"/>
  <c r="BH23" i="10"/>
  <c r="EB76" i="10"/>
  <c r="EB68" i="10"/>
  <c r="AZ23" i="10"/>
  <c r="AJ99" i="9"/>
  <c r="EB60" i="10"/>
  <c r="AR23" i="10"/>
  <c r="AJ91" i="9"/>
  <c r="AJ23" i="10"/>
  <c r="EB52" i="10"/>
  <c r="AJ83" i="9"/>
  <c r="AB23" i="10"/>
  <c r="EB44" i="10"/>
  <c r="EB36" i="10"/>
  <c r="T23" i="10"/>
  <c r="AJ67" i="9"/>
  <c r="EB89" i="10"/>
  <c r="BU23" i="10"/>
  <c r="BM23" i="10"/>
  <c r="EB81" i="10"/>
  <c r="BE23" i="10"/>
  <c r="EB73" i="10"/>
  <c r="AJ104" i="9"/>
  <c r="AW23" i="10"/>
  <c r="EB65" i="10"/>
  <c r="AO23" i="10"/>
  <c r="EB57" i="10"/>
  <c r="AG23" i="10"/>
  <c r="EB49" i="10"/>
  <c r="Y23" i="10"/>
  <c r="EB41" i="10"/>
  <c r="Q23" i="10"/>
  <c r="EB33" i="10"/>
  <c r="EB164" i="10"/>
  <c r="DX23" i="10"/>
  <c r="EB156" i="10"/>
  <c r="DP23" i="10"/>
  <c r="EB148" i="10"/>
  <c r="DH23" i="10"/>
  <c r="EB140" i="10"/>
  <c r="CZ23" i="10"/>
  <c r="EB112" i="10"/>
  <c r="CR23" i="10"/>
  <c r="EB104" i="10"/>
  <c r="CJ23" i="10"/>
  <c r="EB96" i="10"/>
  <c r="CB23" i="10"/>
  <c r="EB88" i="10"/>
  <c r="BT23" i="10"/>
  <c r="AJ119" i="9"/>
  <c r="EB80" i="10"/>
  <c r="BL23" i="10"/>
  <c r="EB72" i="10"/>
  <c r="BD23" i="10"/>
  <c r="EB64" i="10"/>
  <c r="AV23" i="10"/>
  <c r="EB56" i="10"/>
  <c r="AN23" i="10"/>
  <c r="EB48" i="10"/>
  <c r="AF23" i="10"/>
  <c r="AJ79" i="9"/>
  <c r="EB40" i="10"/>
  <c r="X23" i="10"/>
  <c r="AJ159" i="9"/>
  <c r="AJ103" i="9"/>
  <c r="EB163" i="10"/>
  <c r="DW23" i="10"/>
  <c r="EB155" i="10"/>
  <c r="DO23" i="10"/>
  <c r="EB147" i="10"/>
  <c r="DG23" i="10"/>
  <c r="EB139" i="10"/>
  <c r="CY23" i="10"/>
  <c r="EB111" i="10"/>
  <c r="CQ23" i="10"/>
  <c r="EB103" i="10"/>
  <c r="CI23" i="10"/>
  <c r="EB95" i="10"/>
  <c r="CA23" i="10"/>
  <c r="EB87" i="10"/>
  <c r="BS23" i="10"/>
  <c r="AJ118" i="9"/>
  <c r="EB79" i="10"/>
  <c r="BK23" i="10"/>
  <c r="EB71" i="10"/>
  <c r="BC23" i="10"/>
  <c r="EB63" i="10"/>
  <c r="AU23" i="10"/>
  <c r="AJ94" i="9"/>
  <c r="EB55" i="10"/>
  <c r="AM23" i="10"/>
  <c r="EB47" i="10"/>
  <c r="AE23" i="10"/>
  <c r="EB39" i="10"/>
  <c r="W23" i="10"/>
  <c r="AJ158" i="9"/>
  <c r="AJ102" i="9"/>
  <c r="AJ96" i="9"/>
  <c r="EB162" i="10"/>
  <c r="DV23" i="10"/>
  <c r="EB154" i="10"/>
  <c r="DN23" i="10"/>
  <c r="EB146" i="10"/>
  <c r="DF23" i="10"/>
  <c r="EB138" i="10"/>
  <c r="CX23" i="10"/>
  <c r="EB110" i="10"/>
  <c r="CP23" i="10"/>
  <c r="EB102" i="10"/>
  <c r="CH23" i="10"/>
  <c r="EB94" i="10"/>
  <c r="BZ23" i="10"/>
  <c r="EB86" i="10"/>
  <c r="BR23" i="10"/>
  <c r="EB78" i="10"/>
  <c r="BJ23" i="10"/>
  <c r="AJ109" i="9"/>
  <c r="EB70" i="10"/>
  <c r="BB23" i="10"/>
  <c r="EB62" i="10"/>
  <c r="AT23" i="10"/>
  <c r="EB54" i="10"/>
  <c r="AL23" i="10"/>
  <c r="EB46" i="10"/>
  <c r="AD23" i="10"/>
  <c r="EB38" i="10"/>
  <c r="V23" i="10"/>
  <c r="AJ143" i="9"/>
  <c r="AJ133" i="9"/>
  <c r="AJ88" i="9"/>
  <c r="EB28" i="10"/>
  <c r="L23" i="10"/>
  <c r="EB27" i="10"/>
  <c r="K23" i="10"/>
  <c r="EB29" i="10"/>
  <c r="M23" i="10"/>
  <c r="J23" i="10"/>
  <c r="EB26" i="10"/>
  <c r="AJ59" i="9"/>
  <c r="AJ58" i="9"/>
  <c r="P23" i="10"/>
  <c r="EB32" i="10"/>
  <c r="AJ63" i="9"/>
  <c r="O23" i="10"/>
  <c r="EB31" i="10"/>
  <c r="AJ62" i="9"/>
  <c r="N23" i="10"/>
  <c r="EB30" i="10"/>
  <c r="AH157" i="7"/>
  <c r="AI113" i="7" s="1"/>
  <c r="AV278" i="7"/>
  <c r="AJ591" i="9"/>
  <c r="AJ637" i="9"/>
  <c r="AH643" i="7"/>
  <c r="AI613" i="7" s="1"/>
  <c r="AI523" i="7"/>
  <c r="AJ65" i="5"/>
  <c r="AH403" i="9"/>
  <c r="B426" i="9" s="1"/>
  <c r="B338" i="9"/>
  <c r="AV275" i="7"/>
  <c r="AR507" i="7"/>
  <c r="B513" i="7" s="1"/>
  <c r="AP506" i="7"/>
  <c r="B510" i="7" s="1"/>
  <c r="AN506" i="7"/>
  <c r="B514" i="7" s="1"/>
  <c r="AJ333" i="9" l="1"/>
  <c r="AK333" i="9" s="1"/>
  <c r="AJ176" i="9"/>
  <c r="AK176" i="9" s="1"/>
  <c r="EH134" i="10"/>
  <c r="EI134" i="10" s="1"/>
  <c r="EJ134" i="10" s="1"/>
  <c r="EH130" i="10"/>
  <c r="EI130" i="10" s="1"/>
  <c r="EJ130" i="10" s="1"/>
  <c r="EH126" i="10"/>
  <c r="EI126" i="10" s="1"/>
  <c r="EJ126" i="10" s="1"/>
  <c r="EH129" i="10"/>
  <c r="EI129" i="10" s="1"/>
  <c r="EJ129" i="10" s="1"/>
  <c r="EH125" i="10"/>
  <c r="EI125" i="10" s="1"/>
  <c r="EJ125" i="10" s="1"/>
  <c r="EH124" i="10"/>
  <c r="EI124" i="10" s="1"/>
  <c r="EJ124" i="10" s="1"/>
  <c r="EH128" i="10"/>
  <c r="EI128" i="10" s="1"/>
  <c r="EJ128" i="10" s="1"/>
  <c r="EH120" i="10"/>
  <c r="EI120" i="10" s="1"/>
  <c r="EJ120" i="10" s="1"/>
  <c r="EH121" i="10"/>
  <c r="EI121" i="10" s="1"/>
  <c r="EJ121" i="10" s="1"/>
  <c r="EH131" i="10"/>
  <c r="EI131" i="10" s="1"/>
  <c r="EJ131" i="10" s="1"/>
  <c r="EH123" i="10"/>
  <c r="EI123" i="10" s="1"/>
  <c r="EJ123" i="10" s="1"/>
  <c r="EH133" i="10"/>
  <c r="EI133" i="10" s="1"/>
  <c r="EJ133" i="10" s="1"/>
  <c r="EH122" i="10"/>
  <c r="EI122" i="10" s="1"/>
  <c r="EJ122" i="10" s="1"/>
  <c r="EH118" i="10"/>
  <c r="EI118" i="10" s="1"/>
  <c r="EJ118" i="10" s="1"/>
  <c r="EH117" i="10"/>
  <c r="EI117" i="10" s="1"/>
  <c r="EJ117" i="10" s="1"/>
  <c r="EH127" i="10"/>
  <c r="EI127" i="10" s="1"/>
  <c r="EJ127" i="10" s="1"/>
  <c r="EH116" i="10"/>
  <c r="EI116" i="10" s="1"/>
  <c r="EJ116" i="10" s="1"/>
  <c r="EH119" i="10"/>
  <c r="EI119" i="10" s="1"/>
  <c r="EJ119" i="10" s="1"/>
  <c r="EH115" i="10"/>
  <c r="EI115" i="10" s="1"/>
  <c r="EJ115" i="10" s="1"/>
  <c r="EH132" i="10"/>
  <c r="EI132" i="10" s="1"/>
  <c r="EJ132" i="10" s="1"/>
  <c r="AK213" i="9"/>
  <c r="AL561" i="9"/>
  <c r="EH51" i="10"/>
  <c r="EI51" i="10" s="1"/>
  <c r="EJ51" i="10" s="1"/>
  <c r="EH34" i="10"/>
  <c r="EI34" i="10" s="1"/>
  <c r="EJ34" i="10" s="1"/>
  <c r="EH112" i="10"/>
  <c r="EI112" i="10" s="1"/>
  <c r="EJ112" i="10" s="1"/>
  <c r="EH97" i="10"/>
  <c r="EI97" i="10" s="1"/>
  <c r="EJ97" i="10" s="1"/>
  <c r="EH61" i="10"/>
  <c r="EI61" i="10" s="1"/>
  <c r="EJ61" i="10" s="1"/>
  <c r="EH69" i="10"/>
  <c r="EI69" i="10" s="1"/>
  <c r="EJ69" i="10" s="1"/>
  <c r="EH73" i="10"/>
  <c r="EI73" i="10" s="1"/>
  <c r="EJ73" i="10" s="1"/>
  <c r="EH28" i="10"/>
  <c r="EI28" i="10" s="1"/>
  <c r="EJ28" i="10" s="1"/>
  <c r="EH90" i="10"/>
  <c r="EI90" i="10" s="1"/>
  <c r="EJ90" i="10" s="1"/>
  <c r="EH110" i="10"/>
  <c r="EI110" i="10" s="1"/>
  <c r="EJ110" i="10" s="1"/>
  <c r="EH78" i="10"/>
  <c r="EI78" i="10" s="1"/>
  <c r="EJ78" i="10" s="1"/>
  <c r="EH50" i="10"/>
  <c r="EI50" i="10" s="1"/>
  <c r="EJ50" i="10" s="1"/>
  <c r="EH41" i="10"/>
  <c r="EI41" i="10" s="1"/>
  <c r="EJ41" i="10" s="1"/>
  <c r="EH43" i="10"/>
  <c r="EI43" i="10" s="1"/>
  <c r="EJ43" i="10" s="1"/>
  <c r="EH92" i="10"/>
  <c r="EI92" i="10" s="1"/>
  <c r="EJ92" i="10" s="1"/>
  <c r="EH72" i="10"/>
  <c r="EI72" i="10" s="1"/>
  <c r="EJ72" i="10" s="1"/>
  <c r="EH83" i="10"/>
  <c r="EI83" i="10" s="1"/>
  <c r="EJ83" i="10" s="1"/>
  <c r="EH85" i="10"/>
  <c r="EI85" i="10" s="1"/>
  <c r="EJ85" i="10" s="1"/>
  <c r="EH65" i="10"/>
  <c r="EI65" i="10" s="1"/>
  <c r="EJ65" i="10" s="1"/>
  <c r="EH39" i="10"/>
  <c r="EI39" i="10" s="1"/>
  <c r="EJ39" i="10" s="1"/>
  <c r="EH70" i="10"/>
  <c r="EI70" i="10" s="1"/>
  <c r="EJ70" i="10" s="1"/>
  <c r="EH66" i="10"/>
  <c r="EI66" i="10" s="1"/>
  <c r="EJ66" i="10" s="1"/>
  <c r="EH95" i="10"/>
  <c r="EI95" i="10" s="1"/>
  <c r="EJ95" i="10" s="1"/>
  <c r="EH53" i="10"/>
  <c r="EI53" i="10" s="1"/>
  <c r="EJ53" i="10" s="1"/>
  <c r="EH46" i="10"/>
  <c r="EI46" i="10" s="1"/>
  <c r="EJ46" i="10" s="1"/>
  <c r="EH103" i="10"/>
  <c r="EI103" i="10" s="1"/>
  <c r="EJ103" i="10" s="1"/>
  <c r="EH38" i="10"/>
  <c r="EI38" i="10" s="1"/>
  <c r="EJ38" i="10" s="1"/>
  <c r="EH102" i="10"/>
  <c r="EI102" i="10" s="1"/>
  <c r="EJ102" i="10" s="1"/>
  <c r="EH57" i="10"/>
  <c r="EI57" i="10" s="1"/>
  <c r="EJ57" i="10" s="1"/>
  <c r="EH99" i="10"/>
  <c r="EI99" i="10" s="1"/>
  <c r="EJ99" i="10" s="1"/>
  <c r="EH52" i="10"/>
  <c r="EI52" i="10" s="1"/>
  <c r="EJ52" i="10" s="1"/>
  <c r="EH84" i="10"/>
  <c r="EI84" i="10" s="1"/>
  <c r="EJ84" i="10" s="1"/>
  <c r="EH40" i="10"/>
  <c r="EI40" i="10" s="1"/>
  <c r="EJ40" i="10" s="1"/>
  <c r="EH44" i="10"/>
  <c r="EI44" i="10" s="1"/>
  <c r="EJ44" i="10" s="1"/>
  <c r="EH100" i="10"/>
  <c r="EI100" i="10" s="1"/>
  <c r="EJ100" i="10" s="1"/>
  <c r="EH48" i="10"/>
  <c r="EI48" i="10" s="1"/>
  <c r="EJ48" i="10" s="1"/>
  <c r="EH75" i="10"/>
  <c r="EI75" i="10" s="1"/>
  <c r="EJ75" i="10" s="1"/>
  <c r="EH113" i="10"/>
  <c r="EI113" i="10" s="1"/>
  <c r="EJ113" i="10" s="1"/>
  <c r="EH104" i="10"/>
  <c r="EI104" i="10" s="1"/>
  <c r="EJ104" i="10" s="1"/>
  <c r="EH74" i="10"/>
  <c r="EI74" i="10" s="1"/>
  <c r="EJ74" i="10" s="1"/>
  <c r="EH68" i="10"/>
  <c r="EI68" i="10" s="1"/>
  <c r="EJ68" i="10" s="1"/>
  <c r="EH25" i="10"/>
  <c r="EH64" i="10"/>
  <c r="EI64" i="10" s="1"/>
  <c r="EJ64" i="10" s="1"/>
  <c r="EH56" i="10"/>
  <c r="EI56" i="10" s="1"/>
  <c r="EJ56" i="10" s="1"/>
  <c r="EH37" i="10"/>
  <c r="EI37" i="10" s="1"/>
  <c r="EJ37" i="10" s="1"/>
  <c r="EH114" i="10"/>
  <c r="EI114" i="10" s="1"/>
  <c r="EJ114" i="10" s="1"/>
  <c r="EH29" i="10"/>
  <c r="EI29" i="10" s="1"/>
  <c r="EJ29" i="10" s="1"/>
  <c r="EH35" i="10"/>
  <c r="EI35" i="10" s="1"/>
  <c r="EJ35" i="10" s="1"/>
  <c r="EH67" i="10"/>
  <c r="EI67" i="10" s="1"/>
  <c r="EJ67" i="10" s="1"/>
  <c r="EH62" i="10"/>
  <c r="EI62" i="10" s="1"/>
  <c r="EJ62" i="10" s="1"/>
  <c r="EH54" i="10"/>
  <c r="EI54" i="10" s="1"/>
  <c r="EJ54" i="10" s="1"/>
  <c r="EH32" i="10"/>
  <c r="EI32" i="10" s="1"/>
  <c r="EJ32" i="10" s="1"/>
  <c r="EH79" i="10"/>
  <c r="EI79" i="10" s="1"/>
  <c r="EJ79" i="10" s="1"/>
  <c r="EH105" i="10"/>
  <c r="EI105" i="10" s="1"/>
  <c r="EJ105" i="10" s="1"/>
  <c r="EH81" i="10"/>
  <c r="EI81" i="10" s="1"/>
  <c r="EJ81" i="10" s="1"/>
  <c r="EH80" i="10"/>
  <c r="EI80" i="10" s="1"/>
  <c r="EJ80" i="10" s="1"/>
  <c r="EH108" i="10"/>
  <c r="EI108" i="10" s="1"/>
  <c r="EJ108" i="10" s="1"/>
  <c r="EH111" i="10"/>
  <c r="EI111" i="10" s="1"/>
  <c r="EJ111" i="10" s="1"/>
  <c r="EH98" i="10"/>
  <c r="EI98" i="10" s="1"/>
  <c r="EJ98" i="10" s="1"/>
  <c r="EH42" i="10"/>
  <c r="EI42" i="10" s="1"/>
  <c r="EJ42" i="10" s="1"/>
  <c r="EH88" i="10"/>
  <c r="EI88" i="10" s="1"/>
  <c r="EJ88" i="10" s="1"/>
  <c r="EH55" i="10"/>
  <c r="EI55" i="10" s="1"/>
  <c r="EJ55" i="10" s="1"/>
  <c r="EH47" i="10"/>
  <c r="EI47" i="10" s="1"/>
  <c r="EJ47" i="10" s="1"/>
  <c r="EH82" i="10"/>
  <c r="EI82" i="10" s="1"/>
  <c r="EJ82" i="10" s="1"/>
  <c r="EH101" i="10"/>
  <c r="EI101" i="10" s="1"/>
  <c r="EJ101" i="10" s="1"/>
  <c r="EH107" i="10"/>
  <c r="EI107" i="10" s="1"/>
  <c r="EJ107" i="10" s="1"/>
  <c r="EH60" i="10"/>
  <c r="EI60" i="10" s="1"/>
  <c r="EJ60" i="10" s="1"/>
  <c r="EH91" i="10"/>
  <c r="EI91" i="10" s="1"/>
  <c r="EJ91" i="10" s="1"/>
  <c r="EH71" i="10"/>
  <c r="EI71" i="10" s="1"/>
  <c r="EJ71" i="10" s="1"/>
  <c r="EH106" i="10"/>
  <c r="EI106" i="10" s="1"/>
  <c r="EJ106" i="10" s="1"/>
  <c r="EH76" i="10"/>
  <c r="EI76" i="10" s="1"/>
  <c r="EJ76" i="10" s="1"/>
  <c r="EH109" i="10"/>
  <c r="EI109" i="10" s="1"/>
  <c r="EJ109" i="10" s="1"/>
  <c r="EH77" i="10"/>
  <c r="EI77" i="10" s="1"/>
  <c r="EJ77" i="10" s="1"/>
  <c r="EH58" i="10"/>
  <c r="EI58" i="10" s="1"/>
  <c r="EJ58" i="10" s="1"/>
  <c r="EH27" i="10"/>
  <c r="EI27" i="10" s="1"/>
  <c r="EJ27" i="10" s="1"/>
  <c r="EH59" i="10"/>
  <c r="EI59" i="10" s="1"/>
  <c r="EJ59" i="10" s="1"/>
  <c r="EH87" i="10"/>
  <c r="EI87" i="10" s="1"/>
  <c r="EJ87" i="10" s="1"/>
  <c r="EH45" i="10"/>
  <c r="EI45" i="10" s="1"/>
  <c r="EJ45" i="10" s="1"/>
  <c r="EH49" i="10"/>
  <c r="EI49" i="10" s="1"/>
  <c r="EJ49" i="10" s="1"/>
  <c r="EH86" i="10"/>
  <c r="EI86" i="10" s="1"/>
  <c r="EJ86" i="10" s="1"/>
  <c r="EH33" i="10"/>
  <c r="EI33" i="10" s="1"/>
  <c r="EJ33" i="10" s="1"/>
  <c r="EH93" i="10"/>
  <c r="EI93" i="10" s="1"/>
  <c r="EJ93" i="10" s="1"/>
  <c r="EH89" i="10"/>
  <c r="EI89" i="10" s="1"/>
  <c r="EJ89" i="10" s="1"/>
  <c r="EH26" i="10"/>
  <c r="EI26" i="10" s="1"/>
  <c r="EJ26" i="10" s="1"/>
  <c r="EH96" i="10"/>
  <c r="EI96" i="10" s="1"/>
  <c r="EJ96" i="10" s="1"/>
  <c r="EH94" i="10"/>
  <c r="EI94" i="10" s="1"/>
  <c r="EJ94" i="10" s="1"/>
  <c r="EH31" i="10"/>
  <c r="EI31" i="10" s="1"/>
  <c r="EJ31" i="10" s="1"/>
  <c r="EH36" i="10"/>
  <c r="EI36" i="10" s="1"/>
  <c r="EJ36" i="10" s="1"/>
  <c r="EH30" i="10"/>
  <c r="EH63" i="10"/>
  <c r="EI63" i="10" s="1"/>
  <c r="EJ63" i="10" s="1"/>
  <c r="AM455" i="9"/>
  <c r="AJ706" i="9"/>
  <c r="AJ641" i="9"/>
  <c r="AJ618" i="9"/>
  <c r="AK267" i="9"/>
  <c r="AK287" i="9"/>
  <c r="AJ649" i="9"/>
  <c r="AJ626" i="9"/>
  <c r="AJ619" i="9"/>
  <c r="AJ604" i="9"/>
  <c r="AJ708" i="9"/>
  <c r="AK275" i="9"/>
  <c r="AJ703" i="9"/>
  <c r="AK252" i="9"/>
  <c r="AJ662" i="9"/>
  <c r="AI533" i="7"/>
  <c r="AI609" i="7"/>
  <c r="AJ611" i="9"/>
  <c r="AJ647" i="9"/>
  <c r="AJ632" i="9"/>
  <c r="AI42" i="7"/>
  <c r="AI98" i="7"/>
  <c r="AI61" i="7"/>
  <c r="AI138" i="7"/>
  <c r="AI126" i="7"/>
  <c r="AI44" i="7"/>
  <c r="AI53" i="7"/>
  <c r="AI83" i="7"/>
  <c r="AI69" i="7"/>
  <c r="AI120" i="7"/>
  <c r="AI136" i="7"/>
  <c r="AI105" i="7"/>
  <c r="AI132" i="7"/>
  <c r="AI123" i="7"/>
  <c r="AI94" i="7"/>
  <c r="AI84" i="7"/>
  <c r="AI81" i="7"/>
  <c r="AI117" i="7"/>
  <c r="AI104" i="7"/>
  <c r="AI109" i="7"/>
  <c r="AI150" i="7"/>
  <c r="AI153" i="7"/>
  <c r="AI135" i="7"/>
  <c r="AI110" i="7"/>
  <c r="AI91" i="7"/>
  <c r="AI119" i="7"/>
  <c r="AI72" i="7"/>
  <c r="AI70" i="7"/>
  <c r="AI79" i="7"/>
  <c r="AI55" i="7"/>
  <c r="AI78" i="7"/>
  <c r="AI116" i="7"/>
  <c r="AI129" i="7"/>
  <c r="AI144" i="7"/>
  <c r="AI131" i="7"/>
  <c r="AI86" i="7"/>
  <c r="AI62" i="7"/>
  <c r="AI102" i="7"/>
  <c r="AI137" i="7"/>
  <c r="AI96" i="7"/>
  <c r="AI47" i="7"/>
  <c r="AI45" i="7"/>
  <c r="AI75" i="7"/>
  <c r="AI66" i="7"/>
  <c r="AI152" i="7"/>
  <c r="AI54" i="7"/>
  <c r="AI128" i="7"/>
  <c r="AI82" i="7"/>
  <c r="AI118" i="7"/>
  <c r="AI95" i="7"/>
  <c r="AI149" i="7"/>
  <c r="AI73" i="7"/>
  <c r="AI52" i="7"/>
  <c r="AI93" i="7"/>
  <c r="AI124" i="7"/>
  <c r="AI63" i="7"/>
  <c r="AI151" i="7"/>
  <c r="AI50" i="7"/>
  <c r="AI71" i="7"/>
  <c r="AI114" i="7"/>
  <c r="AI100" i="7"/>
  <c r="AI122" i="7"/>
  <c r="AI48" i="7"/>
  <c r="AI80" i="7"/>
  <c r="AI106" i="7"/>
  <c r="AI58" i="7"/>
  <c r="AI74" i="7"/>
  <c r="AI97" i="7"/>
  <c r="AI147" i="7"/>
  <c r="AI64" i="7"/>
  <c r="AI67" i="7"/>
  <c r="AI125" i="7"/>
  <c r="AI90" i="7"/>
  <c r="AI108" i="7"/>
  <c r="AI133" i="7"/>
  <c r="AI148" i="7"/>
  <c r="AI154" i="7"/>
  <c r="AI68" i="7"/>
  <c r="AI112" i="7"/>
  <c r="AI111" i="7"/>
  <c r="AI57" i="7"/>
  <c r="AI59" i="7"/>
  <c r="AI139" i="7"/>
  <c r="AI141" i="7"/>
  <c r="AI143" i="7"/>
  <c r="AI103" i="7"/>
  <c r="AI51" i="7"/>
  <c r="AI85" i="7"/>
  <c r="AI130" i="7"/>
  <c r="AI142" i="7"/>
  <c r="AI49" i="7"/>
  <c r="AI65" i="7"/>
  <c r="AI87" i="7"/>
  <c r="AI121" i="7"/>
  <c r="AI89" i="7"/>
  <c r="AI127" i="7"/>
  <c r="AI56" i="7"/>
  <c r="AI88" i="7"/>
  <c r="AI140" i="7"/>
  <c r="AI134" i="7"/>
  <c r="AI99" i="7"/>
  <c r="AI46" i="7"/>
  <c r="AI115" i="7"/>
  <c r="AJ657" i="9"/>
  <c r="AJ635" i="9"/>
  <c r="AJ620" i="9"/>
  <c r="AJ597" i="9"/>
  <c r="AK260" i="9"/>
  <c r="AK277" i="9"/>
  <c r="AI156" i="7"/>
  <c r="AI77" i="7"/>
  <c r="AI107" i="7"/>
  <c r="AI549" i="7"/>
  <c r="AK214" i="9"/>
  <c r="AK325" i="9"/>
  <c r="AK256" i="9"/>
  <c r="AK263" i="9"/>
  <c r="AK319" i="9"/>
  <c r="AK310" i="9"/>
  <c r="AK301" i="9"/>
  <c r="AK222" i="9"/>
  <c r="AK265" i="9"/>
  <c r="AK320" i="9"/>
  <c r="AK224" i="9"/>
  <c r="AK283" i="9"/>
  <c r="AK255" i="9"/>
  <c r="AK302" i="9"/>
  <c r="AK293" i="9"/>
  <c r="AK296" i="9"/>
  <c r="AK322" i="9"/>
  <c r="AK257" i="9"/>
  <c r="AK304" i="9"/>
  <c r="AK284" i="9"/>
  <c r="AK236" i="9"/>
  <c r="AK227" i="9"/>
  <c r="AK242" i="9"/>
  <c r="AK311" i="9"/>
  <c r="AK247" i="9"/>
  <c r="AK294" i="9"/>
  <c r="AK269" i="9"/>
  <c r="AK305" i="9"/>
  <c r="AK245" i="9"/>
  <c r="AK331" i="9"/>
  <c r="AK266" i="9"/>
  <c r="AK330" i="9"/>
  <c r="AK249" i="9"/>
  <c r="AK288" i="9"/>
  <c r="AK220" i="9"/>
  <c r="AK219" i="9"/>
  <c r="AK226" i="9"/>
  <c r="AK280" i="9"/>
  <c r="AK285" i="9"/>
  <c r="AK315" i="9"/>
  <c r="AK218" i="9"/>
  <c r="AK244" i="9"/>
  <c r="AK303" i="9"/>
  <c r="AK239" i="9"/>
  <c r="AK313" i="9"/>
  <c r="AK286" i="9"/>
  <c r="AK261" i="9"/>
  <c r="AK270" i="9"/>
  <c r="AK307" i="9"/>
  <c r="AK243" i="9"/>
  <c r="AK298" i="9"/>
  <c r="AK329" i="9"/>
  <c r="AK241" i="9"/>
  <c r="AK332" i="9"/>
  <c r="AK229" i="9"/>
  <c r="AK295" i="9"/>
  <c r="AK231" i="9"/>
  <c r="AK233" i="9"/>
  <c r="AK278" i="9"/>
  <c r="AK253" i="9"/>
  <c r="AK308" i="9"/>
  <c r="AK262" i="9"/>
  <c r="AK291" i="9"/>
  <c r="AK282" i="9"/>
  <c r="AK316" i="9"/>
  <c r="AK321" i="9"/>
  <c r="AK225" i="9"/>
  <c r="AK272" i="9"/>
  <c r="AK237" i="9"/>
  <c r="AK324" i="9"/>
  <c r="AK299" i="9"/>
  <c r="AK314" i="9"/>
  <c r="AK312" i="9"/>
  <c r="AK279" i="9"/>
  <c r="AK323" i="9"/>
  <c r="AK326" i="9"/>
  <c r="AK273" i="9"/>
  <c r="AK264" i="9"/>
  <c r="AK271" i="9"/>
  <c r="AK327" i="9"/>
  <c r="AK318" i="9"/>
  <c r="AK309" i="9"/>
  <c r="AK228" i="9"/>
  <c r="AK230" i="9"/>
  <c r="AK281" i="9"/>
  <c r="AK328" i="9"/>
  <c r="AK232" i="9"/>
  <c r="AK276" i="9"/>
  <c r="AK251" i="9"/>
  <c r="AK274" i="9"/>
  <c r="AJ684" i="9"/>
  <c r="AJ707" i="9"/>
  <c r="AK297" i="9"/>
  <c r="AK258" i="9"/>
  <c r="AJ642" i="9"/>
  <c r="AJ665" i="9"/>
  <c r="AJ658" i="9"/>
  <c r="AJ643" i="9"/>
  <c r="AJ628" i="9"/>
  <c r="AJ613" i="9"/>
  <c r="AK292" i="9"/>
  <c r="AK238" i="9"/>
  <c r="AJ616" i="9"/>
  <c r="AI76" i="7"/>
  <c r="AI570" i="7"/>
  <c r="AI155" i="7"/>
  <c r="AJ625" i="9"/>
  <c r="AJ602" i="9"/>
  <c r="AJ692" i="9"/>
  <c r="AJ673" i="9"/>
  <c r="AJ659" i="9"/>
  <c r="AJ644" i="9"/>
  <c r="AJ629" i="9"/>
  <c r="AK250" i="9"/>
  <c r="AK300" i="9"/>
  <c r="AK240" i="9"/>
  <c r="AK259" i="9"/>
  <c r="AK246" i="9"/>
  <c r="AK221" i="9"/>
  <c r="AJ702" i="9"/>
  <c r="AJ699" i="9"/>
  <c r="AJ701" i="9"/>
  <c r="AJ666" i="9"/>
  <c r="AI526" i="7"/>
  <c r="AI642" i="7"/>
  <c r="AI566" i="7"/>
  <c r="AI589" i="7"/>
  <c r="AI620" i="7"/>
  <c r="AI635" i="7"/>
  <c r="AI538" i="7"/>
  <c r="AI633" i="7"/>
  <c r="AI608" i="7"/>
  <c r="AI569" i="7"/>
  <c r="AI548" i="7"/>
  <c r="AI528" i="7"/>
  <c r="AI631" i="7"/>
  <c r="AI618" i="7"/>
  <c r="AI638" i="7"/>
  <c r="AI558" i="7"/>
  <c r="AI600" i="7"/>
  <c r="AI581" i="7"/>
  <c r="AI604" i="7"/>
  <c r="AI611" i="7"/>
  <c r="AI619" i="7"/>
  <c r="AI531" i="7"/>
  <c r="AI621" i="7"/>
  <c r="AI595" i="7"/>
  <c r="AI554" i="7"/>
  <c r="AI629" i="7"/>
  <c r="AI571" i="7"/>
  <c r="AI555" i="7"/>
  <c r="AI561" i="7"/>
  <c r="AI640" i="7"/>
  <c r="AI546" i="7"/>
  <c r="AI617" i="7"/>
  <c r="AI614" i="7"/>
  <c r="AI550" i="7"/>
  <c r="AI573" i="7"/>
  <c r="AI592" i="7"/>
  <c r="AI588" i="7"/>
  <c r="AI563" i="7"/>
  <c r="AI587" i="7"/>
  <c r="AI536" i="7"/>
  <c r="AI577" i="7"/>
  <c r="AI596" i="7"/>
  <c r="AI575" i="7"/>
  <c r="AI624" i="7"/>
  <c r="AI641" i="7"/>
  <c r="AI559" i="7"/>
  <c r="AI545" i="7"/>
  <c r="AI627" i="7"/>
  <c r="AI606" i="7"/>
  <c r="AI542" i="7"/>
  <c r="AI565" i="7"/>
  <c r="AI580" i="7"/>
  <c r="AI547" i="7"/>
  <c r="AI579" i="7"/>
  <c r="AI632" i="7"/>
  <c r="AI540" i="7"/>
  <c r="AI543" i="7"/>
  <c r="AI616" i="7"/>
  <c r="AI599" i="7"/>
  <c r="AI625" i="7"/>
  <c r="AI586" i="7"/>
  <c r="AI639" i="7"/>
  <c r="AI529" i="7"/>
  <c r="AI626" i="7"/>
  <c r="AI598" i="7"/>
  <c r="AI534" i="7"/>
  <c r="AI637" i="7"/>
  <c r="AI557" i="7"/>
  <c r="AI572" i="7"/>
  <c r="AI556" i="7"/>
  <c r="AI539" i="7"/>
  <c r="AI630" i="7"/>
  <c r="AI591" i="7"/>
  <c r="AI634" i="7"/>
  <c r="AI544" i="7"/>
  <c r="AI594" i="7"/>
  <c r="AI576" i="7"/>
  <c r="AI583" i="7"/>
  <c r="AI530" i="7"/>
  <c r="AI623" i="7"/>
  <c r="AI582" i="7"/>
  <c r="AI605" i="7"/>
  <c r="AI541" i="7"/>
  <c r="AI562" i="7"/>
  <c r="AI628" i="7"/>
  <c r="AI532" i="7"/>
  <c r="AI537" i="7"/>
  <c r="AI593" i="7"/>
  <c r="AI612" i="7"/>
  <c r="AI601" i="7"/>
  <c r="AI560" i="7"/>
  <c r="AI551" i="7"/>
  <c r="AI603" i="7"/>
  <c r="AI574" i="7"/>
  <c r="AI597" i="7"/>
  <c r="AI636" i="7"/>
  <c r="AI610" i="7"/>
  <c r="AI584" i="7"/>
  <c r="AI585" i="7"/>
  <c r="AI602" i="7"/>
  <c r="AI552" i="7"/>
  <c r="AI535" i="7"/>
  <c r="AI622" i="7"/>
  <c r="AI553" i="7"/>
  <c r="AI615" i="7"/>
  <c r="AK66" i="9"/>
  <c r="AK72" i="9"/>
  <c r="AK163" i="9"/>
  <c r="AK101" i="9"/>
  <c r="AK95" i="9"/>
  <c r="AJ601" i="9"/>
  <c r="AJ689" i="9"/>
  <c r="AJ682" i="9"/>
  <c r="AJ675" i="9"/>
  <c r="AJ652" i="9"/>
  <c r="AK290" i="9"/>
  <c r="AK248" i="9"/>
  <c r="AK317" i="9"/>
  <c r="AI567" i="7"/>
  <c r="AI578" i="7"/>
  <c r="AI43" i="7"/>
  <c r="AJ592" i="9"/>
  <c r="AJ648" i="9"/>
  <c r="AJ656" i="9"/>
  <c r="AJ598" i="9"/>
  <c r="AJ687" i="9"/>
  <c r="AJ623" i="9"/>
  <c r="AJ600" i="9"/>
  <c r="AJ608" i="9"/>
  <c r="AJ679" i="9"/>
  <c r="AJ615" i="9"/>
  <c r="AJ693" i="9"/>
  <c r="AJ686" i="9"/>
  <c r="AJ671" i="9"/>
  <c r="AJ607" i="9"/>
  <c r="AJ685" i="9"/>
  <c r="AJ621" i="9"/>
  <c r="AJ676" i="9"/>
  <c r="AJ612" i="9"/>
  <c r="AJ667" i="9"/>
  <c r="AJ603" i="9"/>
  <c r="AJ650" i="9"/>
  <c r="AJ697" i="9"/>
  <c r="AJ633" i="9"/>
  <c r="AJ677" i="9"/>
  <c r="AJ654" i="9"/>
  <c r="AJ688" i="9"/>
  <c r="AJ663" i="9"/>
  <c r="AJ599" i="9"/>
  <c r="AJ672" i="9"/>
  <c r="AJ614" i="9"/>
  <c r="AJ624" i="9"/>
  <c r="AJ710" i="9"/>
  <c r="AJ664" i="9"/>
  <c r="AJ694" i="9"/>
  <c r="AJ655" i="9"/>
  <c r="AJ669" i="9"/>
  <c r="AJ605" i="9"/>
  <c r="AJ660" i="9"/>
  <c r="AJ596" i="9"/>
  <c r="AJ651" i="9"/>
  <c r="AJ698" i="9"/>
  <c r="AJ634" i="9"/>
  <c r="AJ681" i="9"/>
  <c r="AJ617" i="9"/>
  <c r="AJ670" i="9"/>
  <c r="AJ680" i="9"/>
  <c r="AJ646" i="9"/>
  <c r="AJ630" i="9"/>
  <c r="AJ696" i="9"/>
  <c r="AJ704" i="9"/>
  <c r="AJ638" i="9"/>
  <c r="AJ640" i="9"/>
  <c r="AJ622" i="9"/>
  <c r="AJ606" i="9"/>
  <c r="AJ695" i="9"/>
  <c r="AJ631" i="9"/>
  <c r="AJ709" i="9"/>
  <c r="AJ645" i="9"/>
  <c r="AJ700" i="9"/>
  <c r="AJ636" i="9"/>
  <c r="AJ691" i="9"/>
  <c r="AJ627" i="9"/>
  <c r="AJ674" i="9"/>
  <c r="AJ610" i="9"/>
  <c r="AJ609" i="9"/>
  <c r="AJ705" i="9"/>
  <c r="AJ690" i="9"/>
  <c r="AJ683" i="9"/>
  <c r="AJ668" i="9"/>
  <c r="AJ653" i="9"/>
  <c r="AK306" i="9"/>
  <c r="AK150" i="9"/>
  <c r="AI568" i="7"/>
  <c r="AI145" i="7"/>
  <c r="AI101" i="7"/>
  <c r="AI590" i="7"/>
  <c r="AJ661" i="9"/>
  <c r="AK235" i="9"/>
  <c r="AK289" i="9"/>
  <c r="AK234" i="9"/>
  <c r="AJ639" i="9"/>
  <c r="AK254" i="9"/>
  <c r="AI60" i="7"/>
  <c r="AJ678" i="9"/>
  <c r="AK223" i="9"/>
  <c r="AI564" i="7"/>
  <c r="AI146" i="7"/>
  <c r="AK144" i="9"/>
  <c r="AV319" i="7"/>
  <c r="AV356" i="7"/>
  <c r="AV348" i="7"/>
  <c r="AV376" i="7"/>
  <c r="AV369" i="7"/>
  <c r="AV323" i="7"/>
  <c r="AV360" i="7"/>
  <c r="AV303" i="7"/>
  <c r="AV283" i="7"/>
  <c r="AV302" i="7"/>
  <c r="AV375" i="7"/>
  <c r="AV382" i="7"/>
  <c r="AV393" i="7"/>
  <c r="AV357" i="7"/>
  <c r="AV378" i="7"/>
  <c r="AV329" i="7"/>
  <c r="AV367" i="7"/>
  <c r="AV353" i="7"/>
  <c r="AV380" i="7"/>
  <c r="AV318" i="7"/>
  <c r="AV354" i="7"/>
  <c r="AV331" i="7"/>
  <c r="AV306" i="7"/>
  <c r="AV311" i="7"/>
  <c r="AV297" i="7"/>
  <c r="AV291" i="7"/>
  <c r="AV334" i="7"/>
  <c r="AV392" i="7"/>
  <c r="AV292" i="7"/>
  <c r="AV327" i="7"/>
  <c r="AV365" i="7"/>
  <c r="AV377" i="7"/>
  <c r="AV346" i="7"/>
  <c r="AK102" i="9"/>
  <c r="AK103" i="9"/>
  <c r="AK156" i="9"/>
  <c r="AV379" i="7"/>
  <c r="AV305" i="7"/>
  <c r="AK82" i="9"/>
  <c r="AV373" i="7"/>
  <c r="AV330" i="7"/>
  <c r="AV344" i="7"/>
  <c r="AV391" i="7"/>
  <c r="AV349" i="7"/>
  <c r="AV339" i="7"/>
  <c r="AV316" i="7"/>
  <c r="AV332" i="7"/>
  <c r="AV288" i="7"/>
  <c r="AK99" i="9"/>
  <c r="AV347" i="7"/>
  <c r="AV337" i="7"/>
  <c r="AK114" i="9"/>
  <c r="AV294" i="7"/>
  <c r="AV350" i="7"/>
  <c r="AV363" i="7"/>
  <c r="AV340" i="7"/>
  <c r="AV304" i="7"/>
  <c r="AV364" i="7"/>
  <c r="AV384" i="7"/>
  <c r="AV285" i="7"/>
  <c r="AV310" i="7"/>
  <c r="AK159" i="9"/>
  <c r="AV281" i="7"/>
  <c r="AK73" i="9"/>
  <c r="AK97" i="9"/>
  <c r="AK145" i="9"/>
  <c r="AV359" i="7"/>
  <c r="AV321" i="7"/>
  <c r="AV361" i="7"/>
  <c r="AV282" i="7"/>
  <c r="AV385" i="7"/>
  <c r="AK154" i="9"/>
  <c r="AV342" i="7"/>
  <c r="AV370" i="7"/>
  <c r="AV387" i="7"/>
  <c r="AV388" i="7"/>
  <c r="AV368" i="7"/>
  <c r="AV381" i="7"/>
  <c r="AV309" i="7"/>
  <c r="AV358" i="7"/>
  <c r="AV352" i="7"/>
  <c r="AV351" i="7"/>
  <c r="AV290" i="7"/>
  <c r="AK116" i="9"/>
  <c r="AK140" i="9"/>
  <c r="AK164" i="9"/>
  <c r="AK160" i="9"/>
  <c r="AV312" i="7"/>
  <c r="AV313" i="7"/>
  <c r="AV383" i="7"/>
  <c r="AV328" i="7"/>
  <c r="AV317" i="7"/>
  <c r="AV374" i="7"/>
  <c r="AK90" i="9"/>
  <c r="AV390" i="7"/>
  <c r="AV324" i="7"/>
  <c r="AV371" i="7"/>
  <c r="AV333" i="7"/>
  <c r="AV336" i="7"/>
  <c r="AV320" i="7"/>
  <c r="AK131" i="9"/>
  <c r="AV287" i="7"/>
  <c r="AV300" i="7"/>
  <c r="AV301" i="7"/>
  <c r="AV362" i="7"/>
  <c r="AV280" i="7"/>
  <c r="AK122" i="9"/>
  <c r="AV296" i="7"/>
  <c r="AV299" i="7"/>
  <c r="AV325" i="7"/>
  <c r="AV298" i="7"/>
  <c r="AV286" i="7"/>
  <c r="AV338" i="7"/>
  <c r="AV341" i="7"/>
  <c r="AV326" i="7"/>
  <c r="AV295" i="7"/>
  <c r="AI41" i="7"/>
  <c r="AI38" i="7"/>
  <c r="AI40" i="7"/>
  <c r="AI39" i="7"/>
  <c r="AK217" i="9"/>
  <c r="AJ595" i="9"/>
  <c r="AI527" i="7"/>
  <c r="AV279" i="7"/>
  <c r="AJ594" i="9"/>
  <c r="AK215" i="9"/>
  <c r="AI525" i="7"/>
  <c r="AK216" i="9"/>
  <c r="AI524" i="7"/>
  <c r="AJ593" i="9"/>
  <c r="AV276" i="7"/>
  <c r="AV277" i="7"/>
  <c r="AK61" i="9"/>
  <c r="B210" i="5"/>
  <c r="EI30" i="10" l="1"/>
  <c r="EH135" i="10"/>
  <c r="AM561" i="9"/>
  <c r="AN561" i="9" s="1"/>
  <c r="B577" i="9" s="1"/>
  <c r="EI25" i="10"/>
  <c r="AK119" i="9"/>
  <c r="AK92" i="9"/>
  <c r="AK170" i="9"/>
  <c r="AK106" i="9"/>
  <c r="AK143" i="9"/>
  <c r="AK76" i="9"/>
  <c r="AK166" i="9"/>
  <c r="AK168" i="9"/>
  <c r="AK110" i="9"/>
  <c r="AK71" i="9"/>
  <c r="AK127" i="9"/>
  <c r="AK141" i="9"/>
  <c r="AK62" i="9"/>
  <c r="AK107" i="9"/>
  <c r="AK63" i="9"/>
  <c r="AK117" i="9"/>
  <c r="AK136" i="9"/>
  <c r="AK108" i="9"/>
  <c r="AK115" i="9"/>
  <c r="AK125" i="9"/>
  <c r="AK161" i="9"/>
  <c r="AK69" i="9"/>
  <c r="AK77" i="9"/>
  <c r="AK133" i="9"/>
  <c r="AK121" i="9"/>
  <c r="AK83" i="9"/>
  <c r="AK171" i="9"/>
  <c r="AK113" i="9"/>
  <c r="AK155" i="9"/>
  <c r="AK130" i="9"/>
  <c r="AK162" i="9"/>
  <c r="AK68" i="9"/>
  <c r="AK123" i="9"/>
  <c r="AK152" i="9"/>
  <c r="AK146" i="9"/>
  <c r="AK91" i="9"/>
  <c r="AK134" i="9"/>
  <c r="AK132" i="9"/>
  <c r="AK64" i="9"/>
  <c r="AK70" i="9"/>
  <c r="AK80" i="9"/>
  <c r="AK142" i="9"/>
  <c r="AK151" i="9"/>
  <c r="AK109" i="9"/>
  <c r="AK96" i="9"/>
  <c r="AK88" i="9"/>
  <c r="AK67" i="9"/>
  <c r="AK124" i="9"/>
  <c r="AK173" i="9"/>
  <c r="AK112" i="9"/>
  <c r="AK148" i="9"/>
  <c r="AK78" i="9"/>
  <c r="AK104" i="9"/>
  <c r="AK81" i="9"/>
  <c r="AK169" i="9"/>
  <c r="AK84" i="9"/>
  <c r="AK98" i="9"/>
  <c r="AK153" i="9"/>
  <c r="AK139" i="9"/>
  <c r="AK158" i="9"/>
  <c r="AK100" i="9"/>
  <c r="AK174" i="9"/>
  <c r="AK120" i="9"/>
  <c r="AK135" i="9"/>
  <c r="AK147" i="9"/>
  <c r="AK89" i="9"/>
  <c r="AK129" i="9"/>
  <c r="AK79" i="9"/>
  <c r="AK128" i="9"/>
  <c r="AK138" i="9"/>
  <c r="AK126" i="9"/>
  <c r="AK167" i="9"/>
  <c r="AK86" i="9"/>
  <c r="AK111" i="9"/>
  <c r="AK87" i="9"/>
  <c r="AK175" i="9"/>
  <c r="AK65" i="9"/>
  <c r="AK94" i="9"/>
  <c r="AK105" i="9"/>
  <c r="AK74" i="9"/>
  <c r="AK118" i="9"/>
  <c r="AK165" i="9"/>
  <c r="AK85" i="9"/>
  <c r="AK93" i="9"/>
  <c r="AK137" i="9"/>
  <c r="AK157" i="9"/>
  <c r="AK172" i="9"/>
  <c r="AK149" i="9"/>
  <c r="AK75" i="9"/>
  <c r="AI157" i="7"/>
  <c r="AJ157" i="7" s="1"/>
  <c r="B179" i="7" s="1"/>
  <c r="AK711" i="9"/>
  <c r="B736" i="9" s="1"/>
  <c r="AK58" i="9"/>
  <c r="AK60" i="9"/>
  <c r="AL333" i="9"/>
  <c r="B336" i="9" s="1"/>
  <c r="AW395" i="7"/>
  <c r="B399" i="7" s="1"/>
  <c r="AI643" i="7"/>
  <c r="AJ643" i="7" s="1"/>
  <c r="B647" i="7" s="1"/>
  <c r="AK59" i="9"/>
  <c r="AK57" i="9"/>
  <c r="AH66" i="5"/>
  <c r="AI66" i="5" s="1"/>
  <c r="AH67" i="5"/>
  <c r="AI67" i="5" s="1"/>
  <c r="AH68" i="5"/>
  <c r="AI68" i="5" s="1"/>
  <c r="AH69" i="5"/>
  <c r="AI69" i="5" s="1"/>
  <c r="AH70" i="5"/>
  <c r="AI70" i="5" s="1"/>
  <c r="AH71" i="5"/>
  <c r="AI71" i="5" s="1"/>
  <c r="AJ71" i="5" s="1"/>
  <c r="AH72" i="5"/>
  <c r="AI72" i="5" s="1"/>
  <c r="AJ72" i="5" s="1"/>
  <c r="AH73" i="5"/>
  <c r="AI73" i="5" s="1"/>
  <c r="AJ73" i="5" s="1"/>
  <c r="AH74" i="5"/>
  <c r="AI74" i="5" s="1"/>
  <c r="AJ74" i="5" s="1"/>
  <c r="AH75" i="5"/>
  <c r="AI75" i="5" s="1"/>
  <c r="AJ75" i="5" s="1"/>
  <c r="AH76" i="5"/>
  <c r="AI76" i="5" s="1"/>
  <c r="AH77" i="5"/>
  <c r="AI77" i="5" s="1"/>
  <c r="AJ77" i="5" s="1"/>
  <c r="AH78" i="5"/>
  <c r="AI78" i="5" s="1"/>
  <c r="AH79" i="5"/>
  <c r="AI79" i="5" s="1"/>
  <c r="AH80" i="5"/>
  <c r="AI80" i="5" s="1"/>
  <c r="AH81" i="5"/>
  <c r="AI81" i="5" s="1"/>
  <c r="AH82" i="5"/>
  <c r="AI82" i="5" s="1"/>
  <c r="AJ82" i="5" s="1"/>
  <c r="AH83" i="5"/>
  <c r="AI83" i="5" s="1"/>
  <c r="AJ83" i="5" s="1"/>
  <c r="AH84" i="5"/>
  <c r="AI84" i="5" s="1"/>
  <c r="AJ84" i="5" s="1"/>
  <c r="AH85" i="5"/>
  <c r="AI85" i="5" s="1"/>
  <c r="AH86" i="5"/>
  <c r="AI86" i="5" s="1"/>
  <c r="AH87" i="5"/>
  <c r="AI87" i="5" s="1"/>
  <c r="AH88" i="5"/>
  <c r="AI88" i="5" s="1"/>
  <c r="AH89" i="5"/>
  <c r="AI89" i="5" s="1"/>
  <c r="AH90" i="5"/>
  <c r="AI90" i="5" s="1"/>
  <c r="AH91" i="5"/>
  <c r="AI91" i="5" s="1"/>
  <c r="AH92" i="5"/>
  <c r="AI92" i="5" s="1"/>
  <c r="AH93" i="5"/>
  <c r="AI93" i="5" s="1"/>
  <c r="AH94" i="5"/>
  <c r="AI94" i="5" s="1"/>
  <c r="AH95" i="5"/>
  <c r="AI95" i="5" s="1"/>
  <c r="AH96" i="5"/>
  <c r="AI96" i="5" s="1"/>
  <c r="AH97" i="5"/>
  <c r="AI97" i="5" s="1"/>
  <c r="AH98" i="5"/>
  <c r="AI98" i="5" s="1"/>
  <c r="AH99" i="5"/>
  <c r="AI99" i="5" s="1"/>
  <c r="AH100" i="5"/>
  <c r="AI100" i="5" s="1"/>
  <c r="AH101" i="5"/>
  <c r="AI101" i="5" s="1"/>
  <c r="AH102" i="5"/>
  <c r="AI102" i="5" s="1"/>
  <c r="AH103" i="5"/>
  <c r="AI103" i="5" s="1"/>
  <c r="AH104" i="5"/>
  <c r="AI104" i="5" s="1"/>
  <c r="AH105" i="5"/>
  <c r="AI105" i="5" s="1"/>
  <c r="AH106" i="5"/>
  <c r="AI106" i="5" s="1"/>
  <c r="AH107" i="5"/>
  <c r="AI107" i="5" s="1"/>
  <c r="AH108" i="5"/>
  <c r="AI108" i="5" s="1"/>
  <c r="AH109" i="5"/>
  <c r="AI109" i="5" s="1"/>
  <c r="AH110" i="5"/>
  <c r="AI110" i="5" s="1"/>
  <c r="AH111" i="5"/>
  <c r="AI111" i="5" s="1"/>
  <c r="AH112" i="5"/>
  <c r="AI112" i="5" s="1"/>
  <c r="AH113" i="5"/>
  <c r="AI113" i="5" s="1"/>
  <c r="AH114" i="5"/>
  <c r="AI114" i="5" s="1"/>
  <c r="AH115" i="5"/>
  <c r="AI115" i="5" s="1"/>
  <c r="AH116" i="5"/>
  <c r="AI116" i="5" s="1"/>
  <c r="AH117" i="5"/>
  <c r="AI117" i="5" s="1"/>
  <c r="AH118" i="5"/>
  <c r="AI118" i="5" s="1"/>
  <c r="AH119" i="5"/>
  <c r="AI119" i="5" s="1"/>
  <c r="AH120" i="5"/>
  <c r="AI120" i="5" s="1"/>
  <c r="AH121" i="5"/>
  <c r="AI121" i="5" s="1"/>
  <c r="AH122" i="5"/>
  <c r="AI122" i="5" s="1"/>
  <c r="AH123" i="5"/>
  <c r="AI123" i="5" s="1"/>
  <c r="AH124" i="5"/>
  <c r="AI124" i="5" s="1"/>
  <c r="AH125" i="5"/>
  <c r="AI125" i="5" s="1"/>
  <c r="AH126" i="5"/>
  <c r="AI126" i="5" s="1"/>
  <c r="AH127" i="5"/>
  <c r="AI127" i="5" s="1"/>
  <c r="AH128" i="5"/>
  <c r="AI128" i="5" s="1"/>
  <c r="AH129" i="5"/>
  <c r="AI129" i="5" s="1"/>
  <c r="AH130" i="5"/>
  <c r="AI130" i="5" s="1"/>
  <c r="AH131" i="5"/>
  <c r="AI131" i="5" s="1"/>
  <c r="AH132" i="5"/>
  <c r="AI132" i="5" s="1"/>
  <c r="AH133" i="5"/>
  <c r="AI133" i="5" s="1"/>
  <c r="AH134" i="5"/>
  <c r="AI134" i="5" s="1"/>
  <c r="AH135" i="5"/>
  <c r="AI135" i="5" s="1"/>
  <c r="AH136" i="5"/>
  <c r="AI136" i="5" s="1"/>
  <c r="AH137" i="5"/>
  <c r="AI137" i="5" s="1"/>
  <c r="AH138" i="5"/>
  <c r="AI138" i="5" s="1"/>
  <c r="AH139" i="5"/>
  <c r="AI139" i="5" s="1"/>
  <c r="AH140" i="5"/>
  <c r="AI140" i="5" s="1"/>
  <c r="AH141" i="5"/>
  <c r="AI141" i="5" s="1"/>
  <c r="AH142" i="5"/>
  <c r="AI142" i="5" s="1"/>
  <c r="AH143" i="5"/>
  <c r="AI143" i="5" s="1"/>
  <c r="AH144" i="5"/>
  <c r="AI144" i="5" s="1"/>
  <c r="AH145" i="5"/>
  <c r="AI145" i="5" s="1"/>
  <c r="AH146" i="5"/>
  <c r="AI146" i="5" s="1"/>
  <c r="AH147" i="5"/>
  <c r="AI147" i="5" s="1"/>
  <c r="AH148" i="5"/>
  <c r="AI148" i="5" s="1"/>
  <c r="AH149" i="5"/>
  <c r="AI149" i="5" s="1"/>
  <c r="AH150" i="5"/>
  <c r="AI150" i="5" s="1"/>
  <c r="AH151" i="5"/>
  <c r="AI151" i="5" s="1"/>
  <c r="AH152" i="5"/>
  <c r="AI152" i="5" s="1"/>
  <c r="AH153" i="5"/>
  <c r="AI153" i="5" s="1"/>
  <c r="AI154" i="5"/>
  <c r="B50" i="5"/>
  <c r="P50" i="5"/>
  <c r="B55" i="5"/>
  <c r="B54" i="5"/>
  <c r="B52" i="5"/>
  <c r="B51" i="5"/>
  <c r="AJ70" i="5" l="1"/>
  <c r="AI175" i="5"/>
  <c r="AJ76" i="5" s="1"/>
  <c r="EJ30" i="10"/>
  <c r="EI135" i="10"/>
  <c r="EJ135" i="10" s="1"/>
  <c r="EJ25" i="10"/>
  <c r="AL176" i="9"/>
  <c r="B179" i="9" s="1"/>
  <c r="AJ66" i="5"/>
  <c r="AJ154" i="5"/>
  <c r="AJ67" i="5"/>
  <c r="AJ141" i="5"/>
  <c r="AJ117" i="5"/>
  <c r="AJ85" i="5"/>
  <c r="AJ81" i="5"/>
  <c r="AJ69" i="5"/>
  <c r="AJ152" i="5"/>
  <c r="AJ136" i="5"/>
  <c r="AJ120" i="5"/>
  <c r="AJ145" i="5"/>
  <c r="AJ125" i="5"/>
  <c r="AJ151" i="5"/>
  <c r="AJ148" i="5"/>
  <c r="AJ128" i="5"/>
  <c r="AJ124" i="5"/>
  <c r="AJ116" i="5"/>
  <c r="AJ112" i="5"/>
  <c r="AJ108" i="5"/>
  <c r="AJ104" i="5"/>
  <c r="AJ92" i="5"/>
  <c r="AJ88" i="5"/>
  <c r="AJ80" i="5"/>
  <c r="AJ147" i="5"/>
  <c r="AJ143" i="5"/>
  <c r="AJ131" i="5"/>
  <c r="AJ127" i="5"/>
  <c r="AJ123" i="5"/>
  <c r="AJ119" i="5"/>
  <c r="AJ115" i="5"/>
  <c r="AJ111" i="5"/>
  <c r="AJ99" i="5"/>
  <c r="AJ95" i="5"/>
  <c r="AJ91" i="5"/>
  <c r="AJ87" i="5"/>
  <c r="AJ79" i="5"/>
  <c r="AJ153" i="5"/>
  <c r="AJ150" i="5"/>
  <c r="AJ146" i="5"/>
  <c r="AJ142" i="5"/>
  <c r="AJ138" i="5"/>
  <c r="AJ134" i="5"/>
  <c r="AJ130" i="5"/>
  <c r="AJ126" i="5"/>
  <c r="AJ122" i="5"/>
  <c r="AJ118" i="5"/>
  <c r="AJ114" i="5"/>
  <c r="AJ110" i="5"/>
  <c r="AJ106" i="5"/>
  <c r="AJ102" i="5"/>
  <c r="AJ98" i="5"/>
  <c r="AJ94" i="5"/>
  <c r="AJ90" i="5"/>
  <c r="AJ86" i="5"/>
  <c r="AJ78" i="5"/>
  <c r="AL45" i="5"/>
  <c r="B53" i="5" s="1"/>
  <c r="AJ68" i="5" l="1"/>
  <c r="EK135" i="10"/>
  <c r="B141" i="10" s="1"/>
  <c r="AJ109" i="5"/>
  <c r="AJ113" i="5"/>
  <c r="AJ89" i="5"/>
  <c r="AJ121" i="5"/>
  <c r="AJ103" i="5"/>
  <c r="AJ135" i="5"/>
  <c r="AJ96" i="5"/>
  <c r="AJ132" i="5"/>
  <c r="AJ144" i="5"/>
  <c r="AJ93" i="5"/>
  <c r="AJ129" i="5"/>
  <c r="AJ107" i="5"/>
  <c r="AJ139" i="5"/>
  <c r="AJ100" i="5"/>
  <c r="AJ140" i="5"/>
  <c r="AJ133" i="5"/>
  <c r="AJ97" i="5"/>
  <c r="AJ137" i="5"/>
  <c r="AJ101" i="5"/>
  <c r="AJ105" i="5"/>
  <c r="AJ149" i="5"/>
  <c r="AJ175" i="5" l="1"/>
  <c r="AK175" i="5" s="1"/>
  <c r="B179" i="5" s="1"/>
  <c r="BX34" i="4"/>
  <c r="BX35" i="4"/>
  <c r="BX36" i="4"/>
  <c r="BX37" i="4"/>
  <c r="BX38" i="4"/>
  <c r="BX39" i="4"/>
  <c r="BX40" i="4"/>
  <c r="BX41" i="4"/>
  <c r="BX42" i="4"/>
  <c r="BX43" i="4"/>
  <c r="BX44" i="4"/>
  <c r="BX45" i="4"/>
  <c r="BX46" i="4"/>
  <c r="BX47" i="4"/>
  <c r="BX48" i="4"/>
  <c r="BX49" i="4"/>
  <c r="BX50" i="4"/>
  <c r="BX51" i="4"/>
  <c r="BX52" i="4"/>
  <c r="BX53" i="4"/>
  <c r="BX54" i="4"/>
  <c r="BX55" i="4"/>
  <c r="BX56" i="4"/>
  <c r="BX57" i="4"/>
  <c r="BX58" i="4"/>
  <c r="BX59" i="4"/>
  <c r="BX60" i="4"/>
  <c r="BX61" i="4"/>
  <c r="BX62" i="4"/>
  <c r="BX63" i="4"/>
  <c r="BX64" i="4"/>
  <c r="BX65" i="4"/>
  <c r="BX66" i="4"/>
  <c r="BX67" i="4"/>
  <c r="BX33" i="4"/>
  <c r="B10" i="11"/>
  <c r="B10" i="10"/>
  <c r="B8" i="9"/>
  <c r="B8" i="7"/>
  <c r="B8" i="6"/>
  <c r="B8" i="5"/>
  <c r="B10" i="4"/>
  <c r="B10" i="3"/>
  <c r="B9" i="1"/>
  <c r="N8" i="5" l="1"/>
  <c r="N8" i="8"/>
  <c r="BX68" i="4"/>
  <c r="B68" i="4" s="1"/>
  <c r="N8" i="9"/>
  <c r="N9" i="1"/>
  <c r="N10" i="10"/>
  <c r="N10" i="3"/>
  <c r="N10" i="11"/>
  <c r="N10" i="4"/>
  <c r="N8" i="6"/>
  <c r="N8" i="7"/>
  <c r="Y643" i="7"/>
  <c r="S643" i="7"/>
  <c r="AK506" i="7"/>
  <c r="AJ506" i="7"/>
  <c r="AI506" i="7"/>
  <c r="AK505" i="7"/>
  <c r="AJ505" i="7"/>
  <c r="AI505" i="7"/>
  <c r="AK489" i="7"/>
  <c r="AJ489" i="7"/>
  <c r="AI489" i="7"/>
  <c r="Y450" i="7"/>
  <c r="Y425" i="7"/>
  <c r="AJ416" i="7" s="1"/>
  <c r="B433" i="7" s="1"/>
  <c r="AC395" i="7"/>
  <c r="AA395" i="7"/>
  <c r="Y395" i="7"/>
  <c r="W395" i="7"/>
  <c r="U395" i="7"/>
  <c r="S395" i="7"/>
  <c r="Q395" i="7"/>
  <c r="O395" i="7"/>
  <c r="AO394" i="7"/>
  <c r="AN394" i="7"/>
  <c r="AM394" i="7"/>
  <c r="AK394" i="7"/>
  <c r="AJ394" i="7"/>
  <c r="AI394" i="7"/>
  <c r="AO393" i="7"/>
  <c r="AN393" i="7"/>
  <c r="AM393" i="7"/>
  <c r="AK393" i="7"/>
  <c r="AJ393" i="7"/>
  <c r="AI393" i="7"/>
  <c r="AO392" i="7"/>
  <c r="AN392" i="7"/>
  <c r="AM392" i="7"/>
  <c r="AK392" i="7"/>
  <c r="AJ392" i="7"/>
  <c r="AI392" i="7"/>
  <c r="AO391" i="7"/>
  <c r="AN391" i="7"/>
  <c r="AM391" i="7"/>
  <c r="AK391" i="7"/>
  <c r="AJ391" i="7"/>
  <c r="AI391" i="7"/>
  <c r="AO390" i="7"/>
  <c r="AN390" i="7"/>
  <c r="AM390" i="7"/>
  <c r="AK390" i="7"/>
  <c r="AJ390" i="7"/>
  <c r="AI390" i="7"/>
  <c r="AO389" i="7"/>
  <c r="AN389" i="7"/>
  <c r="AM389" i="7"/>
  <c r="AK389" i="7"/>
  <c r="AJ389" i="7"/>
  <c r="AI389" i="7"/>
  <c r="AO388" i="7"/>
  <c r="AN388" i="7"/>
  <c r="AM388" i="7"/>
  <c r="AK388" i="7"/>
  <c r="AJ388" i="7"/>
  <c r="AI388" i="7"/>
  <c r="AO387" i="7"/>
  <c r="AN387" i="7"/>
  <c r="AM387" i="7"/>
  <c r="AK387" i="7"/>
  <c r="AJ387" i="7"/>
  <c r="AI387" i="7"/>
  <c r="AO386" i="7"/>
  <c r="AN386" i="7"/>
  <c r="AM386" i="7"/>
  <c r="AK386" i="7"/>
  <c r="AJ386" i="7"/>
  <c r="AI386" i="7"/>
  <c r="AO385" i="7"/>
  <c r="AN385" i="7"/>
  <c r="AM385" i="7"/>
  <c r="AK385" i="7"/>
  <c r="AJ385" i="7"/>
  <c r="AI385" i="7"/>
  <c r="AO384" i="7"/>
  <c r="AN384" i="7"/>
  <c r="AM384" i="7"/>
  <c r="AK384" i="7"/>
  <c r="AJ384" i="7"/>
  <c r="AI384" i="7"/>
  <c r="AO383" i="7"/>
  <c r="AN383" i="7"/>
  <c r="AM383" i="7"/>
  <c r="AK383" i="7"/>
  <c r="AJ383" i="7"/>
  <c r="AI383" i="7"/>
  <c r="AO382" i="7"/>
  <c r="AN382" i="7"/>
  <c r="AM382" i="7"/>
  <c r="AK382" i="7"/>
  <c r="AJ382" i="7"/>
  <c r="AI382" i="7"/>
  <c r="AO381" i="7"/>
  <c r="AN381" i="7"/>
  <c r="AM381" i="7"/>
  <c r="AK381" i="7"/>
  <c r="AJ381" i="7"/>
  <c r="AI381" i="7"/>
  <c r="AO380" i="7"/>
  <c r="AN380" i="7"/>
  <c r="AM380" i="7"/>
  <c r="AK380" i="7"/>
  <c r="AJ380" i="7"/>
  <c r="AI380" i="7"/>
  <c r="AO379" i="7"/>
  <c r="AN379" i="7"/>
  <c r="AM379" i="7"/>
  <c r="AK379" i="7"/>
  <c r="AJ379" i="7"/>
  <c r="AI379" i="7"/>
  <c r="AO378" i="7"/>
  <c r="AN378" i="7"/>
  <c r="AM378" i="7"/>
  <c r="AK378" i="7"/>
  <c r="AJ378" i="7"/>
  <c r="AI378" i="7"/>
  <c r="AO377" i="7"/>
  <c r="AN377" i="7"/>
  <c r="AM377" i="7"/>
  <c r="AK377" i="7"/>
  <c r="AJ377" i="7"/>
  <c r="AI377" i="7"/>
  <c r="AO376" i="7"/>
  <c r="AN376" i="7"/>
  <c r="AM376" i="7"/>
  <c r="AK376" i="7"/>
  <c r="AJ376" i="7"/>
  <c r="AI376" i="7"/>
  <c r="AO375" i="7"/>
  <c r="AN375" i="7"/>
  <c r="AM375" i="7"/>
  <c r="AK375" i="7"/>
  <c r="AJ375" i="7"/>
  <c r="AI375" i="7"/>
  <c r="AO374" i="7"/>
  <c r="AN374" i="7"/>
  <c r="AM374" i="7"/>
  <c r="AK374" i="7"/>
  <c r="AJ374" i="7"/>
  <c r="AI374" i="7"/>
  <c r="AO373" i="7"/>
  <c r="AN373" i="7"/>
  <c r="AM373" i="7"/>
  <c r="AK373" i="7"/>
  <c r="AJ373" i="7"/>
  <c r="AI373" i="7"/>
  <c r="AO372" i="7"/>
  <c r="AN372" i="7"/>
  <c r="AM372" i="7"/>
  <c r="AK372" i="7"/>
  <c r="AJ372" i="7"/>
  <c r="AI372" i="7"/>
  <c r="AO371" i="7"/>
  <c r="AN371" i="7"/>
  <c r="AM371" i="7"/>
  <c r="AK371" i="7"/>
  <c r="AJ371" i="7"/>
  <c r="AI371" i="7"/>
  <c r="AO370" i="7"/>
  <c r="AN370" i="7"/>
  <c r="AM370" i="7"/>
  <c r="AK370" i="7"/>
  <c r="AJ370" i="7"/>
  <c r="AI370" i="7"/>
  <c r="AO369" i="7"/>
  <c r="AN369" i="7"/>
  <c r="AM369" i="7"/>
  <c r="AK369" i="7"/>
  <c r="AJ369" i="7"/>
  <c r="AI369" i="7"/>
  <c r="AO368" i="7"/>
  <c r="AN368" i="7"/>
  <c r="AM368" i="7"/>
  <c r="AK368" i="7"/>
  <c r="AJ368" i="7"/>
  <c r="AI368" i="7"/>
  <c r="AO367" i="7"/>
  <c r="AN367" i="7"/>
  <c r="AM367" i="7"/>
  <c r="AK367" i="7"/>
  <c r="AJ367" i="7"/>
  <c r="AI367" i="7"/>
  <c r="AO366" i="7"/>
  <c r="AN366" i="7"/>
  <c r="AM366" i="7"/>
  <c r="AK366" i="7"/>
  <c r="AJ366" i="7"/>
  <c r="AI366" i="7"/>
  <c r="AO365" i="7"/>
  <c r="AN365" i="7"/>
  <c r="AM365" i="7"/>
  <c r="AK365" i="7"/>
  <c r="AJ365" i="7"/>
  <c r="AI365" i="7"/>
  <c r="AO364" i="7"/>
  <c r="AN364" i="7"/>
  <c r="AM364" i="7"/>
  <c r="AK364" i="7"/>
  <c r="AJ364" i="7"/>
  <c r="AI364" i="7"/>
  <c r="AO363" i="7"/>
  <c r="AN363" i="7"/>
  <c r="AM363" i="7"/>
  <c r="AK363" i="7"/>
  <c r="AJ363" i="7"/>
  <c r="AI363" i="7"/>
  <c r="AO362" i="7"/>
  <c r="AN362" i="7"/>
  <c r="AM362" i="7"/>
  <c r="AK362" i="7"/>
  <c r="AJ362" i="7"/>
  <c r="AI362" i="7"/>
  <c r="AO361" i="7"/>
  <c r="AN361" i="7"/>
  <c r="AM361" i="7"/>
  <c r="AK361" i="7"/>
  <c r="AJ361" i="7"/>
  <c r="AI361" i="7"/>
  <c r="AO360" i="7"/>
  <c r="AN360" i="7"/>
  <c r="AM360" i="7"/>
  <c r="AK360" i="7"/>
  <c r="AJ360" i="7"/>
  <c r="AI360" i="7"/>
  <c r="AO359" i="7"/>
  <c r="AN359" i="7"/>
  <c r="AM359" i="7"/>
  <c r="AK359" i="7"/>
  <c r="AJ359" i="7"/>
  <c r="AI359" i="7"/>
  <c r="AO358" i="7"/>
  <c r="AN358" i="7"/>
  <c r="AM358" i="7"/>
  <c r="AK358" i="7"/>
  <c r="AJ358" i="7"/>
  <c r="AI358" i="7"/>
  <c r="AO357" i="7"/>
  <c r="AN357" i="7"/>
  <c r="AM357" i="7"/>
  <c r="AK357" i="7"/>
  <c r="AJ357" i="7"/>
  <c r="AI357" i="7"/>
  <c r="AO356" i="7"/>
  <c r="AN356" i="7"/>
  <c r="AM356" i="7"/>
  <c r="AK356" i="7"/>
  <c r="AJ356" i="7"/>
  <c r="AI356" i="7"/>
  <c r="AO355" i="7"/>
  <c r="AN355" i="7"/>
  <c r="AM355" i="7"/>
  <c r="AK355" i="7"/>
  <c r="AJ355" i="7"/>
  <c r="AI355" i="7"/>
  <c r="AO354" i="7"/>
  <c r="AN354" i="7"/>
  <c r="AM354" i="7"/>
  <c r="AK354" i="7"/>
  <c r="AJ354" i="7"/>
  <c r="AI354" i="7"/>
  <c r="AO353" i="7"/>
  <c r="AN353" i="7"/>
  <c r="AM353" i="7"/>
  <c r="AK353" i="7"/>
  <c r="AJ353" i="7"/>
  <c r="AI353" i="7"/>
  <c r="AO352" i="7"/>
  <c r="AN352" i="7"/>
  <c r="AM352" i="7"/>
  <c r="AK352" i="7"/>
  <c r="AJ352" i="7"/>
  <c r="AI352" i="7"/>
  <c r="AO351" i="7"/>
  <c r="AN351" i="7"/>
  <c r="AM351" i="7"/>
  <c r="AK351" i="7"/>
  <c r="AJ351" i="7"/>
  <c r="AI351" i="7"/>
  <c r="AO350" i="7"/>
  <c r="AN350" i="7"/>
  <c r="AM350" i="7"/>
  <c r="AK350" i="7"/>
  <c r="AJ350" i="7"/>
  <c r="AL350" i="7" s="1"/>
  <c r="AI350" i="7"/>
  <c r="AO349" i="7"/>
  <c r="AN349" i="7"/>
  <c r="AM349" i="7"/>
  <c r="AK349" i="7"/>
  <c r="AJ349" i="7"/>
  <c r="AI349" i="7"/>
  <c r="AO348" i="7"/>
  <c r="AN348" i="7"/>
  <c r="AM348" i="7"/>
  <c r="AK348" i="7"/>
  <c r="AJ348" i="7"/>
  <c r="AI348" i="7"/>
  <c r="AO347" i="7"/>
  <c r="AN347" i="7"/>
  <c r="AM347" i="7"/>
  <c r="AK347" i="7"/>
  <c r="AJ347" i="7"/>
  <c r="AI347" i="7"/>
  <c r="AO346" i="7"/>
  <c r="AN346" i="7"/>
  <c r="AM346" i="7"/>
  <c r="AK346" i="7"/>
  <c r="AJ346" i="7"/>
  <c r="AI346" i="7"/>
  <c r="AO345" i="7"/>
  <c r="AN345" i="7"/>
  <c r="AM345" i="7"/>
  <c r="AK345" i="7"/>
  <c r="AJ345" i="7"/>
  <c r="AI345" i="7"/>
  <c r="AO344" i="7"/>
  <c r="AN344" i="7"/>
  <c r="AM344" i="7"/>
  <c r="AK344" i="7"/>
  <c r="AJ344" i="7"/>
  <c r="AI344" i="7"/>
  <c r="AO343" i="7"/>
  <c r="AN343" i="7"/>
  <c r="AM343" i="7"/>
  <c r="AK343" i="7"/>
  <c r="AJ343" i="7"/>
  <c r="AI343" i="7"/>
  <c r="AO342" i="7"/>
  <c r="AN342" i="7"/>
  <c r="AM342" i="7"/>
  <c r="AK342" i="7"/>
  <c r="AJ342" i="7"/>
  <c r="AI342" i="7"/>
  <c r="AO341" i="7"/>
  <c r="AN341" i="7"/>
  <c r="AM341" i="7"/>
  <c r="AK341" i="7"/>
  <c r="AJ341" i="7"/>
  <c r="AI341" i="7"/>
  <c r="AO340" i="7"/>
  <c r="AN340" i="7"/>
  <c r="AM340" i="7"/>
  <c r="AK340" i="7"/>
  <c r="AJ340" i="7"/>
  <c r="AI340" i="7"/>
  <c r="AO339" i="7"/>
  <c r="AN339" i="7"/>
  <c r="AM339" i="7"/>
  <c r="AK339" i="7"/>
  <c r="AJ339" i="7"/>
  <c r="AI339" i="7"/>
  <c r="AO338" i="7"/>
  <c r="AN338" i="7"/>
  <c r="AM338" i="7"/>
  <c r="AK338" i="7"/>
  <c r="AJ338" i="7"/>
  <c r="AI338" i="7"/>
  <c r="AO337" i="7"/>
  <c r="AN337" i="7"/>
  <c r="AM337" i="7"/>
  <c r="AK337" i="7"/>
  <c r="AJ337" i="7"/>
  <c r="AI337" i="7"/>
  <c r="AO336" i="7"/>
  <c r="AN336" i="7"/>
  <c r="AM336" i="7"/>
  <c r="AK336" i="7"/>
  <c r="AJ336" i="7"/>
  <c r="AI336" i="7"/>
  <c r="AO335" i="7"/>
  <c r="AN335" i="7"/>
  <c r="AM335" i="7"/>
  <c r="AK335" i="7"/>
  <c r="AJ335" i="7"/>
  <c r="AI335" i="7"/>
  <c r="AO334" i="7"/>
  <c r="AN334" i="7"/>
  <c r="AM334" i="7"/>
  <c r="AK334" i="7"/>
  <c r="AJ334" i="7"/>
  <c r="AL334" i="7" s="1"/>
  <c r="AI334" i="7"/>
  <c r="AO333" i="7"/>
  <c r="AN333" i="7"/>
  <c r="AM333" i="7"/>
  <c r="AK333" i="7"/>
  <c r="AJ333" i="7"/>
  <c r="AI333" i="7"/>
  <c r="AO332" i="7"/>
  <c r="AN332" i="7"/>
  <c r="AM332" i="7"/>
  <c r="AK332" i="7"/>
  <c r="AJ332" i="7"/>
  <c r="AI332" i="7"/>
  <c r="AO331" i="7"/>
  <c r="AN331" i="7"/>
  <c r="AM331" i="7"/>
  <c r="AK331" i="7"/>
  <c r="AJ331" i="7"/>
  <c r="AI331" i="7"/>
  <c r="AO330" i="7"/>
  <c r="AN330" i="7"/>
  <c r="AM330" i="7"/>
  <c r="AK330" i="7"/>
  <c r="AJ330" i="7"/>
  <c r="AI330" i="7"/>
  <c r="AO329" i="7"/>
  <c r="AN329" i="7"/>
  <c r="AM329" i="7"/>
  <c r="AK329" i="7"/>
  <c r="AJ329" i="7"/>
  <c r="AI329" i="7"/>
  <c r="AO328" i="7"/>
  <c r="AN328" i="7"/>
  <c r="AM328" i="7"/>
  <c r="AK328" i="7"/>
  <c r="AJ328" i="7"/>
  <c r="AI328" i="7"/>
  <c r="AO327" i="7"/>
  <c r="AN327" i="7"/>
  <c r="AM327" i="7"/>
  <c r="AK327" i="7"/>
  <c r="AJ327" i="7"/>
  <c r="AI327" i="7"/>
  <c r="AO326" i="7"/>
  <c r="AN326" i="7"/>
  <c r="AM326" i="7"/>
  <c r="AK326" i="7"/>
  <c r="AJ326" i="7"/>
  <c r="AL326" i="7" s="1"/>
  <c r="AI326" i="7"/>
  <c r="AO325" i="7"/>
  <c r="AN325" i="7"/>
  <c r="AM325" i="7"/>
  <c r="AK325" i="7"/>
  <c r="AJ325" i="7"/>
  <c r="AI325" i="7"/>
  <c r="AO324" i="7"/>
  <c r="AN324" i="7"/>
  <c r="AM324" i="7"/>
  <c r="AK324" i="7"/>
  <c r="AJ324" i="7"/>
  <c r="AI324" i="7"/>
  <c r="AO323" i="7"/>
  <c r="AN323" i="7"/>
  <c r="AM323" i="7"/>
  <c r="AK323" i="7"/>
  <c r="AJ323" i="7"/>
  <c r="AL323" i="7" s="1"/>
  <c r="AI323" i="7"/>
  <c r="AO322" i="7"/>
  <c r="AN322" i="7"/>
  <c r="AM322" i="7"/>
  <c r="AK322" i="7"/>
  <c r="AJ322" i="7"/>
  <c r="AI322" i="7"/>
  <c r="AO321" i="7"/>
  <c r="AN321" i="7"/>
  <c r="AM321" i="7"/>
  <c r="AK321" i="7"/>
  <c r="AJ321" i="7"/>
  <c r="AI321" i="7"/>
  <c r="AO320" i="7"/>
  <c r="AN320" i="7"/>
  <c r="AM320" i="7"/>
  <c r="AK320" i="7"/>
  <c r="AJ320" i="7"/>
  <c r="AI320" i="7"/>
  <c r="AO319" i="7"/>
  <c r="AN319" i="7"/>
  <c r="AM319" i="7"/>
  <c r="AK319" i="7"/>
  <c r="AJ319" i="7"/>
  <c r="AI319" i="7"/>
  <c r="AO318" i="7"/>
  <c r="AN318" i="7"/>
  <c r="AM318" i="7"/>
  <c r="AK318" i="7"/>
  <c r="AJ318" i="7"/>
  <c r="AL318" i="7" s="1"/>
  <c r="AI318" i="7"/>
  <c r="AO317" i="7"/>
  <c r="AN317" i="7"/>
  <c r="AM317" i="7"/>
  <c r="AK317" i="7"/>
  <c r="AJ317" i="7"/>
  <c r="AI317" i="7"/>
  <c r="AO316" i="7"/>
  <c r="AN316" i="7"/>
  <c r="AM316" i="7"/>
  <c r="AK316" i="7"/>
  <c r="AJ316" i="7"/>
  <c r="AI316" i="7"/>
  <c r="AO315" i="7"/>
  <c r="AN315" i="7"/>
  <c r="AM315" i="7"/>
  <c r="AK315" i="7"/>
  <c r="AJ315" i="7"/>
  <c r="AI315" i="7"/>
  <c r="AO314" i="7"/>
  <c r="AN314" i="7"/>
  <c r="AM314" i="7"/>
  <c r="AK314" i="7"/>
  <c r="AJ314" i="7"/>
  <c r="AI314" i="7"/>
  <c r="AO313" i="7"/>
  <c r="AN313" i="7"/>
  <c r="AM313" i="7"/>
  <c r="AK313" i="7"/>
  <c r="AJ313" i="7"/>
  <c r="AI313" i="7"/>
  <c r="AO312" i="7"/>
  <c r="AN312" i="7"/>
  <c r="AM312" i="7"/>
  <c r="AK312" i="7"/>
  <c r="AJ312" i="7"/>
  <c r="AI312" i="7"/>
  <c r="AO311" i="7"/>
  <c r="AN311" i="7"/>
  <c r="AM311" i="7"/>
  <c r="AK311" i="7"/>
  <c r="AJ311" i="7"/>
  <c r="AI311" i="7"/>
  <c r="AO310" i="7"/>
  <c r="AN310" i="7"/>
  <c r="AM310" i="7"/>
  <c r="AK310" i="7"/>
  <c r="AJ310" i="7"/>
  <c r="AI310" i="7"/>
  <c r="AO309" i="7"/>
  <c r="AN309" i="7"/>
  <c r="AM309" i="7"/>
  <c r="AK309" i="7"/>
  <c r="AJ309" i="7"/>
  <c r="AI309" i="7"/>
  <c r="AO308" i="7"/>
  <c r="AN308" i="7"/>
  <c r="AM308" i="7"/>
  <c r="AK308" i="7"/>
  <c r="AJ308" i="7"/>
  <c r="AI308" i="7"/>
  <c r="AO307" i="7"/>
  <c r="AN307" i="7"/>
  <c r="AM307" i="7"/>
  <c r="AK307" i="7"/>
  <c r="AJ307" i="7"/>
  <c r="AI307" i="7"/>
  <c r="AO306" i="7"/>
  <c r="AN306" i="7"/>
  <c r="AM306" i="7"/>
  <c r="AK306" i="7"/>
  <c r="AJ306" i="7"/>
  <c r="AI306" i="7"/>
  <c r="AO305" i="7"/>
  <c r="AN305" i="7"/>
  <c r="AM305" i="7"/>
  <c r="AK305" i="7"/>
  <c r="AJ305" i="7"/>
  <c r="AI305" i="7"/>
  <c r="AO304" i="7"/>
  <c r="AN304" i="7"/>
  <c r="AM304" i="7"/>
  <c r="AK304" i="7"/>
  <c r="AJ304" i="7"/>
  <c r="AI304" i="7"/>
  <c r="AO303" i="7"/>
  <c r="AN303" i="7"/>
  <c r="AM303" i="7"/>
  <c r="AK303" i="7"/>
  <c r="AJ303" i="7"/>
  <c r="AI303" i="7"/>
  <c r="AO302" i="7"/>
  <c r="AN302" i="7"/>
  <c r="AM302" i="7"/>
  <c r="AK302" i="7"/>
  <c r="AJ302" i="7"/>
  <c r="AL302" i="7" s="1"/>
  <c r="AI302" i="7"/>
  <c r="AO301" i="7"/>
  <c r="AN301" i="7"/>
  <c r="AM301" i="7"/>
  <c r="AK301" i="7"/>
  <c r="AJ301" i="7"/>
  <c r="AI301" i="7"/>
  <c r="AO300" i="7"/>
  <c r="AN300" i="7"/>
  <c r="AM300" i="7"/>
  <c r="AK300" i="7"/>
  <c r="AJ300" i="7"/>
  <c r="AI300" i="7"/>
  <c r="AO299" i="7"/>
  <c r="AN299" i="7"/>
  <c r="AM299" i="7"/>
  <c r="AK299" i="7"/>
  <c r="AJ299" i="7"/>
  <c r="AI299" i="7"/>
  <c r="AO298" i="7"/>
  <c r="AN298" i="7"/>
  <c r="AM298" i="7"/>
  <c r="AK298" i="7"/>
  <c r="AJ298" i="7"/>
  <c r="AI298" i="7"/>
  <c r="AO297" i="7"/>
  <c r="AN297" i="7"/>
  <c r="AM297" i="7"/>
  <c r="AK297" i="7"/>
  <c r="AJ297" i="7"/>
  <c r="AI297" i="7"/>
  <c r="AO296" i="7"/>
  <c r="AN296" i="7"/>
  <c r="AM296" i="7"/>
  <c r="AK296" i="7"/>
  <c r="AJ296" i="7"/>
  <c r="AI296" i="7"/>
  <c r="AO295" i="7"/>
  <c r="AN295" i="7"/>
  <c r="AM295" i="7"/>
  <c r="AK295" i="7"/>
  <c r="AJ295" i="7"/>
  <c r="AI295" i="7"/>
  <c r="AO294" i="7"/>
  <c r="AN294" i="7"/>
  <c r="AM294" i="7"/>
  <c r="AK294" i="7"/>
  <c r="AJ294" i="7"/>
  <c r="AI294" i="7"/>
  <c r="AO293" i="7"/>
  <c r="AN293" i="7"/>
  <c r="AM293" i="7"/>
  <c r="AK293" i="7"/>
  <c r="AJ293" i="7"/>
  <c r="AI293" i="7"/>
  <c r="AO292" i="7"/>
  <c r="AN292" i="7"/>
  <c r="AM292" i="7"/>
  <c r="AK292" i="7"/>
  <c r="AJ292" i="7"/>
  <c r="AI292" i="7"/>
  <c r="AO291" i="7"/>
  <c r="AN291" i="7"/>
  <c r="AM291" i="7"/>
  <c r="AK291" i="7"/>
  <c r="AJ291" i="7"/>
  <c r="AI291" i="7"/>
  <c r="AO290" i="7"/>
  <c r="AN290" i="7"/>
  <c r="AM290" i="7"/>
  <c r="AK290" i="7"/>
  <c r="AJ290" i="7"/>
  <c r="AI290" i="7"/>
  <c r="AO289" i="7"/>
  <c r="AN289" i="7"/>
  <c r="AM289" i="7"/>
  <c r="AK289" i="7"/>
  <c r="AJ289" i="7"/>
  <c r="AI289" i="7"/>
  <c r="AO288" i="7"/>
  <c r="AN288" i="7"/>
  <c r="AM288" i="7"/>
  <c r="AK288" i="7"/>
  <c r="AJ288" i="7"/>
  <c r="AI288" i="7"/>
  <c r="AO287" i="7"/>
  <c r="AN287" i="7"/>
  <c r="AM287" i="7"/>
  <c r="AK287" i="7"/>
  <c r="AJ287" i="7"/>
  <c r="AI287" i="7"/>
  <c r="AO286" i="7"/>
  <c r="AN286" i="7"/>
  <c r="AM286" i="7"/>
  <c r="AK286" i="7"/>
  <c r="AJ286" i="7"/>
  <c r="AI286" i="7"/>
  <c r="AO285" i="7"/>
  <c r="AN285" i="7"/>
  <c r="AM285" i="7"/>
  <c r="AK285" i="7"/>
  <c r="AJ285" i="7"/>
  <c r="AI285" i="7"/>
  <c r="AO284" i="7"/>
  <c r="AN284" i="7"/>
  <c r="AM284" i="7"/>
  <c r="AK284" i="7"/>
  <c r="AJ284" i="7"/>
  <c r="AI284" i="7"/>
  <c r="AO283" i="7"/>
  <c r="AN283" i="7"/>
  <c r="AM283" i="7"/>
  <c r="AK283" i="7"/>
  <c r="AJ283" i="7"/>
  <c r="AI283" i="7"/>
  <c r="AO282" i="7"/>
  <c r="AN282" i="7"/>
  <c r="AM282" i="7"/>
  <c r="AK282" i="7"/>
  <c r="AJ282" i="7"/>
  <c r="AI282" i="7"/>
  <c r="AO281" i="7"/>
  <c r="AN281" i="7"/>
  <c r="AM281" i="7"/>
  <c r="AK281" i="7"/>
  <c r="AJ281" i="7"/>
  <c r="AI281" i="7"/>
  <c r="AO280" i="7"/>
  <c r="AN280" i="7"/>
  <c r="AM280" i="7"/>
  <c r="AK280" i="7"/>
  <c r="AJ280" i="7"/>
  <c r="AI280" i="7"/>
  <c r="AO279" i="7"/>
  <c r="AN279" i="7"/>
  <c r="AM279" i="7"/>
  <c r="AK279" i="7"/>
  <c r="AJ279" i="7"/>
  <c r="AI279" i="7"/>
  <c r="AO278" i="7"/>
  <c r="AN278" i="7"/>
  <c r="AM278" i="7"/>
  <c r="AK278" i="7"/>
  <c r="AJ278" i="7"/>
  <c r="AI278" i="7"/>
  <c r="AO277" i="7"/>
  <c r="AN277" i="7"/>
  <c r="AM277" i="7"/>
  <c r="AK277" i="7"/>
  <c r="AJ277" i="7"/>
  <c r="AI277" i="7"/>
  <c r="AO276" i="7"/>
  <c r="AN276" i="7"/>
  <c r="AM276" i="7"/>
  <c r="AK276" i="7"/>
  <c r="AJ276" i="7"/>
  <c r="AI276" i="7"/>
  <c r="AO252" i="7"/>
  <c r="AN252" i="7"/>
  <c r="AM252" i="7"/>
  <c r="AK252" i="7"/>
  <c r="AJ252" i="7"/>
  <c r="AI252" i="7"/>
  <c r="B235" i="7"/>
  <c r="AK230" i="7"/>
  <c r="AJ230" i="7"/>
  <c r="AI230" i="7"/>
  <c r="AK216" i="7"/>
  <c r="AJ216" i="7"/>
  <c r="AI216" i="7"/>
  <c r="Y198" i="7"/>
  <c r="AD157" i="7"/>
  <c r="AC157" i="7"/>
  <c r="AB157" i="7"/>
  <c r="AA157" i="7"/>
  <c r="Z157" i="7"/>
  <c r="Y157" i="7"/>
  <c r="X157" i="7"/>
  <c r="W157" i="7"/>
  <c r="V157" i="7"/>
  <c r="U157" i="7"/>
  <c r="T157" i="7"/>
  <c r="S157" i="7"/>
  <c r="R157" i="7"/>
  <c r="Q157" i="7"/>
  <c r="P157" i="7"/>
  <c r="O157" i="7"/>
  <c r="N157" i="7"/>
  <c r="M157" i="7"/>
  <c r="L157" i="7"/>
  <c r="K157" i="7"/>
  <c r="J157" i="7"/>
  <c r="I157" i="7"/>
  <c r="H157" i="7"/>
  <c r="G157" i="7"/>
  <c r="Y30" i="6"/>
  <c r="AC320" i="5"/>
  <c r="AW310" i="5" s="1"/>
  <c r="S320" i="5"/>
  <c r="AW305" i="5" s="1"/>
  <c r="AK319" i="5"/>
  <c r="AJ319" i="5"/>
  <c r="AI319" i="5"/>
  <c r="AK314" i="5"/>
  <c r="AJ314" i="5"/>
  <c r="AI314" i="5"/>
  <c r="AK313" i="5"/>
  <c r="AJ313" i="5"/>
  <c r="AI313" i="5"/>
  <c r="AK312" i="5"/>
  <c r="AJ312" i="5"/>
  <c r="AI312" i="5"/>
  <c r="AK311" i="5"/>
  <c r="AJ311" i="5"/>
  <c r="AI311" i="5"/>
  <c r="AK310" i="5"/>
  <c r="AJ310" i="5"/>
  <c r="AI310" i="5"/>
  <c r="AK309" i="5"/>
  <c r="AJ309" i="5"/>
  <c r="AI309" i="5"/>
  <c r="AK308" i="5"/>
  <c r="AJ308" i="5"/>
  <c r="AI308" i="5"/>
  <c r="AK307" i="5"/>
  <c r="AJ307" i="5"/>
  <c r="AI307" i="5"/>
  <c r="AK306" i="5"/>
  <c r="AJ306" i="5"/>
  <c r="AI306" i="5"/>
  <c r="AK305" i="5"/>
  <c r="AJ305" i="5"/>
  <c r="AI305" i="5"/>
  <c r="AK304" i="5"/>
  <c r="AJ304" i="5"/>
  <c r="AI304" i="5"/>
  <c r="Y286" i="5"/>
  <c r="AK224" i="5"/>
  <c r="B238" i="5" s="1"/>
  <c r="AA203" i="5"/>
  <c r="W203" i="5"/>
  <c r="S203" i="5"/>
  <c r="O203" i="5"/>
  <c r="AP192" i="5" s="1"/>
  <c r="AK202" i="5"/>
  <c r="AJ202" i="5"/>
  <c r="AI202" i="5"/>
  <c r="AK201" i="5"/>
  <c r="AJ201" i="5"/>
  <c r="AI201" i="5"/>
  <c r="AK200" i="5"/>
  <c r="AJ200" i="5"/>
  <c r="AI200" i="5"/>
  <c r="AK199" i="5"/>
  <c r="AJ199" i="5"/>
  <c r="AI199" i="5"/>
  <c r="AK198" i="5"/>
  <c r="AJ198" i="5"/>
  <c r="AI198" i="5"/>
  <c r="AK197" i="5"/>
  <c r="AJ197" i="5"/>
  <c r="AI197" i="5"/>
  <c r="AK196" i="5"/>
  <c r="AJ196" i="5"/>
  <c r="AI196" i="5"/>
  <c r="AK195" i="5"/>
  <c r="AJ195" i="5"/>
  <c r="AI195" i="5"/>
  <c r="AK194" i="5"/>
  <c r="AJ194" i="5"/>
  <c r="AI194" i="5"/>
  <c r="AK193" i="5"/>
  <c r="AJ193" i="5"/>
  <c r="AI193" i="5"/>
  <c r="AL320" i="7" l="1"/>
  <c r="AL300" i="7"/>
  <c r="AL328" i="7"/>
  <c r="AL336" i="7"/>
  <c r="AP384" i="7"/>
  <c r="AP392" i="7"/>
  <c r="AJ440" i="7"/>
  <c r="B458" i="7" s="1"/>
  <c r="AL424" i="7"/>
  <c r="AL423" i="7"/>
  <c r="AR488" i="7"/>
  <c r="AR490" i="7" s="1"/>
  <c r="AL422" i="7"/>
  <c r="AL421" i="7"/>
  <c r="AO488" i="7"/>
  <c r="AL420" i="7"/>
  <c r="AL419" i="7"/>
  <c r="AM488" i="7"/>
  <c r="AL418" i="7"/>
  <c r="AL417" i="7"/>
  <c r="AL416" i="7"/>
  <c r="AI416" i="7"/>
  <c r="B431" i="7" s="1"/>
  <c r="AH416" i="7"/>
  <c r="B435" i="7" s="1"/>
  <c r="AL443" i="7"/>
  <c r="AL442" i="7"/>
  <c r="AL441" i="7"/>
  <c r="AL440" i="7"/>
  <c r="AI440" i="7"/>
  <c r="B456" i="7" s="1"/>
  <c r="AH440" i="7"/>
  <c r="B460" i="7" s="1"/>
  <c r="AR489" i="7"/>
  <c r="AP488" i="7"/>
  <c r="AN488" i="7"/>
  <c r="AL449" i="7"/>
  <c r="AL448" i="7"/>
  <c r="AL447" i="7"/>
  <c r="AL446" i="7"/>
  <c r="AL445" i="7"/>
  <c r="AL444" i="7"/>
  <c r="AQ251" i="7"/>
  <c r="AS251" i="7"/>
  <c r="AR251" i="7"/>
  <c r="AK279" i="5"/>
  <c r="B293" i="5" s="1"/>
  <c r="AW303" i="5"/>
  <c r="AL344" i="7"/>
  <c r="AL342" i="7"/>
  <c r="AL315" i="7"/>
  <c r="AL312" i="7"/>
  <c r="AL310" i="7"/>
  <c r="AL307" i="7"/>
  <c r="AL304" i="7"/>
  <c r="AL303" i="7"/>
  <c r="AL280" i="7"/>
  <c r="AL277" i="7"/>
  <c r="AP394" i="7"/>
  <c r="AL506" i="7"/>
  <c r="AL505" i="7"/>
  <c r="AL230" i="7"/>
  <c r="AL231" i="7" s="1"/>
  <c r="AJ232" i="7" s="1"/>
  <c r="B236" i="7" s="1"/>
  <c r="AP288" i="7"/>
  <c r="AP304" i="7"/>
  <c r="AP306" i="7"/>
  <c r="AP312" i="7"/>
  <c r="AP314" i="7"/>
  <c r="AP320" i="7"/>
  <c r="AQ320" i="7" s="1"/>
  <c r="AR320" i="7" s="1"/>
  <c r="AP322" i="7"/>
  <c r="AP328" i="7"/>
  <c r="AQ328" i="7" s="1"/>
  <c r="AR328" i="7" s="1"/>
  <c r="AP330" i="7"/>
  <c r="AP336" i="7"/>
  <c r="AQ336" i="7" s="1"/>
  <c r="AR336" i="7" s="1"/>
  <c r="AP338" i="7"/>
  <c r="AP344" i="7"/>
  <c r="AQ344" i="7" s="1"/>
  <c r="AR344" i="7" s="1"/>
  <c r="AP352" i="7"/>
  <c r="AP354" i="7"/>
  <c r="AP360" i="7"/>
  <c r="AP368" i="7"/>
  <c r="AP371" i="7"/>
  <c r="AP379" i="7"/>
  <c r="AP290" i="7"/>
  <c r="AL279" i="7"/>
  <c r="AL281" i="7"/>
  <c r="AL283" i="7"/>
  <c r="AL285" i="7"/>
  <c r="AL367" i="7"/>
  <c r="AL375" i="7"/>
  <c r="AL383" i="7"/>
  <c r="AP341" i="7"/>
  <c r="AP357" i="7"/>
  <c r="AP293" i="7"/>
  <c r="AP297" i="7"/>
  <c r="AP387" i="7"/>
  <c r="AL286" i="7"/>
  <c r="AP373" i="7"/>
  <c r="AL276" i="7"/>
  <c r="AL390" i="7"/>
  <c r="AL394" i="7"/>
  <c r="AQ394" i="7" s="1"/>
  <c r="AR394" i="7" s="1"/>
  <c r="AP298" i="7"/>
  <c r="AP376" i="7"/>
  <c r="AL284" i="7"/>
  <c r="AL288" i="7"/>
  <c r="AQ288" i="7" s="1"/>
  <c r="AR288" i="7" s="1"/>
  <c r="AP313" i="7"/>
  <c r="AP321" i="7"/>
  <c r="AP329" i="7"/>
  <c r="AP337" i="7"/>
  <c r="AP345" i="7"/>
  <c r="AP361" i="7"/>
  <c r="AP363" i="7"/>
  <c r="AL385" i="7"/>
  <c r="AL290" i="7"/>
  <c r="AL298" i="7"/>
  <c r="AL354" i="7"/>
  <c r="AL362" i="7"/>
  <c r="AL393" i="7"/>
  <c r="AP381" i="7"/>
  <c r="AP280" i="7"/>
  <c r="AP296" i="7"/>
  <c r="AL488" i="7"/>
  <c r="AP346" i="7"/>
  <c r="AP362" i="7"/>
  <c r="AP370" i="7"/>
  <c r="AP302" i="7"/>
  <c r="AQ302" i="7" s="1"/>
  <c r="AR302" i="7" s="1"/>
  <c r="AP308" i="7"/>
  <c r="AP310" i="7"/>
  <c r="AQ310" i="7" s="1"/>
  <c r="AR310" i="7" s="1"/>
  <c r="AP316" i="7"/>
  <c r="AP318" i="7"/>
  <c r="AQ318" i="7" s="1"/>
  <c r="AR318" i="7" s="1"/>
  <c r="AP324" i="7"/>
  <c r="AP326" i="7"/>
  <c r="AQ326" i="7" s="1"/>
  <c r="AR326" i="7" s="1"/>
  <c r="AP332" i="7"/>
  <c r="AP334" i="7"/>
  <c r="AQ334" i="7" s="1"/>
  <c r="AR334" i="7" s="1"/>
  <c r="AP340" i="7"/>
  <c r="AP342" i="7"/>
  <c r="AP350" i="7"/>
  <c r="AQ350" i="7" s="1"/>
  <c r="AR350" i="7" s="1"/>
  <c r="AP356" i="7"/>
  <c r="AP358" i="7"/>
  <c r="AP366" i="7"/>
  <c r="AP389" i="7"/>
  <c r="AP391" i="7"/>
  <c r="AL297" i="7"/>
  <c r="AL331" i="7"/>
  <c r="AL339" i="7"/>
  <c r="AL347" i="7"/>
  <c r="AL351" i="7"/>
  <c r="AP291" i="7"/>
  <c r="AP378" i="7"/>
  <c r="AP386" i="7"/>
  <c r="AL278" i="7"/>
  <c r="AL282" i="7"/>
  <c r="AP287" i="7"/>
  <c r="AP299" i="7"/>
  <c r="AP307" i="7"/>
  <c r="AP309" i="7"/>
  <c r="AP315" i="7"/>
  <c r="AP317" i="7"/>
  <c r="AP323" i="7"/>
  <c r="AQ323" i="7" s="1"/>
  <c r="AR323" i="7" s="1"/>
  <c r="AP325" i="7"/>
  <c r="AP331" i="7"/>
  <c r="AP333" i="7"/>
  <c r="AP339" i="7"/>
  <c r="AP347" i="7"/>
  <c r="AP349" i="7"/>
  <c r="AP355" i="7"/>
  <c r="AL196" i="5"/>
  <c r="AL200" i="5"/>
  <c r="AL194" i="5"/>
  <c r="AL314" i="5"/>
  <c r="AM314" i="5" s="1"/>
  <c r="AL195" i="5"/>
  <c r="AL197" i="5"/>
  <c r="AL201" i="5"/>
  <c r="AL198" i="5"/>
  <c r="AL312" i="5"/>
  <c r="AM312" i="5" s="1"/>
  <c r="AL199" i="5"/>
  <c r="AL471" i="7"/>
  <c r="AJ472" i="7" s="1"/>
  <c r="B478" i="7" s="1"/>
  <c r="AN489" i="7"/>
  <c r="B497" i="7" s="1"/>
  <c r="AL252" i="7"/>
  <c r="AL216" i="7"/>
  <c r="AL217" i="7" s="1"/>
  <c r="AJ218" i="7" s="1"/>
  <c r="B222" i="7" s="1"/>
  <c r="AL313" i="5"/>
  <c r="AM313" i="5" s="1"/>
  <c r="AL305" i="5"/>
  <c r="AM305" i="5" s="1"/>
  <c r="AL308" i="5"/>
  <c r="AM308" i="5" s="1"/>
  <c r="AL306" i="5"/>
  <c r="AM306" i="5" s="1"/>
  <c r="AL304" i="5"/>
  <c r="AM304" i="5" s="1"/>
  <c r="AL307" i="5"/>
  <c r="AM307" i="5" s="1"/>
  <c r="AL310" i="5"/>
  <c r="AM310" i="5" s="1"/>
  <c r="AL319" i="5"/>
  <c r="AM319" i="5" s="1"/>
  <c r="AL311" i="5"/>
  <c r="AM311" i="5" s="1"/>
  <c r="AL309" i="5"/>
  <c r="AM309" i="5" s="1"/>
  <c r="AW311" i="5"/>
  <c r="B329" i="5" s="1"/>
  <c r="AL193" i="5"/>
  <c r="B212" i="5"/>
  <c r="AH192" i="7"/>
  <c r="B202" i="7" s="1"/>
  <c r="AK196" i="7"/>
  <c r="AT251" i="7"/>
  <c r="AG192" i="7"/>
  <c r="B206" i="7" s="1"/>
  <c r="AK197" i="7"/>
  <c r="AM230" i="7"/>
  <c r="B238" i="7" s="1"/>
  <c r="AV252" i="7"/>
  <c r="AO230" i="7"/>
  <c r="B237" i="7" s="1"/>
  <c r="AK194" i="7"/>
  <c r="AN230" i="7"/>
  <c r="B234" i="7" s="1"/>
  <c r="AK195" i="7"/>
  <c r="AK192" i="7"/>
  <c r="AK193" i="7"/>
  <c r="AI192" i="7"/>
  <c r="B204" i="7" s="1"/>
  <c r="AV251" i="7"/>
  <c r="AO216" i="7"/>
  <c r="B223" i="7" s="1"/>
  <c r="AM216" i="7"/>
  <c r="B224" i="7" s="1"/>
  <c r="AL202" i="5"/>
  <c r="AH225" i="5"/>
  <c r="B240" i="5" s="1"/>
  <c r="B209" i="5"/>
  <c r="B324" i="5"/>
  <c r="AN193" i="5"/>
  <c r="B214" i="5" s="1"/>
  <c r="AH245" i="5"/>
  <c r="B272" i="5" s="1"/>
  <c r="AH280" i="5"/>
  <c r="B295" i="5" s="1"/>
  <c r="AP278" i="7"/>
  <c r="AP286" i="7"/>
  <c r="AL289" i="7"/>
  <c r="AP292" i="7"/>
  <c r="AL294" i="7"/>
  <c r="AL299" i="7"/>
  <c r="AL309" i="7"/>
  <c r="AL314" i="7"/>
  <c r="AL325" i="7"/>
  <c r="AL330" i="7"/>
  <c r="AL341" i="7"/>
  <c r="AL346" i="7"/>
  <c r="AP365" i="7"/>
  <c r="AL372" i="7"/>
  <c r="AP375" i="7"/>
  <c r="AL377" i="7"/>
  <c r="AL388" i="7"/>
  <c r="AL392" i="7"/>
  <c r="AQ392" i="7" s="1"/>
  <c r="AR392" i="7" s="1"/>
  <c r="AP285" i="7"/>
  <c r="AP301" i="7"/>
  <c r="AP311" i="7"/>
  <c r="AL319" i="7"/>
  <c r="AP327" i="7"/>
  <c r="AL335" i="7"/>
  <c r="AP343" i="7"/>
  <c r="AL356" i="7"/>
  <c r="AP359" i="7"/>
  <c r="AL361" i="7"/>
  <c r="AP369" i="7"/>
  <c r="AP380" i="7"/>
  <c r="AP385" i="7"/>
  <c r="AL387" i="7"/>
  <c r="AP390" i="7"/>
  <c r="AP276" i="7"/>
  <c r="AP284" i="7"/>
  <c r="AL293" i="7"/>
  <c r="AP295" i="7"/>
  <c r="AP305" i="7"/>
  <c r="AL308" i="7"/>
  <c r="AL313" i="7"/>
  <c r="AL324" i="7"/>
  <c r="AL329" i="7"/>
  <c r="AL340" i="7"/>
  <c r="AL345" i="7"/>
  <c r="AP348" i="7"/>
  <c r="AP353" i="7"/>
  <c r="AL360" i="7"/>
  <c r="AP364" i="7"/>
  <c r="AL370" i="7"/>
  <c r="AP374" i="7"/>
  <c r="AL386" i="7"/>
  <c r="AL391" i="7"/>
  <c r="AL287" i="7"/>
  <c r="AP279" i="7"/>
  <c r="AP300" i="7"/>
  <c r="AQ300" i="7" s="1"/>
  <c r="AR300" i="7" s="1"/>
  <c r="AP282" i="7"/>
  <c r="AP289" i="7"/>
  <c r="AL292" i="7"/>
  <c r="AP294" i="7"/>
  <c r="AL296" i="7"/>
  <c r="AL306" i="7"/>
  <c r="AL317" i="7"/>
  <c r="AL322" i="7"/>
  <c r="AL333" i="7"/>
  <c r="AL338" i="7"/>
  <c r="AL349" i="7"/>
  <c r="AL359" i="7"/>
  <c r="AP367" i="7"/>
  <c r="AL369" i="7"/>
  <c r="AL380" i="7"/>
  <c r="AP383" i="7"/>
  <c r="AP393" i="7"/>
  <c r="AP277" i="7"/>
  <c r="AQ277" i="7" s="1"/>
  <c r="AR277" i="7" s="1"/>
  <c r="AP283" i="7"/>
  <c r="AQ283" i="7" s="1"/>
  <c r="AR283" i="7" s="1"/>
  <c r="AP281" i="7"/>
  <c r="AQ281" i="7" s="1"/>
  <c r="AR281" i="7" s="1"/>
  <c r="AL291" i="7"/>
  <c r="AL301" i="7"/>
  <c r="AP303" i="7"/>
  <c r="AQ303" i="7" s="1"/>
  <c r="AR303" i="7" s="1"/>
  <c r="AL311" i="7"/>
  <c r="AP319" i="7"/>
  <c r="AL327" i="7"/>
  <c r="AP335" i="7"/>
  <c r="AL343" i="7"/>
  <c r="AP351" i="7"/>
  <c r="AL353" i="7"/>
  <c r="AL364" i="7"/>
  <c r="AL368" i="7"/>
  <c r="AP372" i="7"/>
  <c r="AP377" i="7"/>
  <c r="AP388" i="7"/>
  <c r="AL295" i="7"/>
  <c r="AL305" i="7"/>
  <c r="AL316" i="7"/>
  <c r="AL321" i="7"/>
  <c r="AL332" i="7"/>
  <c r="AL337" i="7"/>
  <c r="AL348" i="7"/>
  <c r="AL378" i="7"/>
  <c r="AP382" i="7"/>
  <c r="AL389" i="7"/>
  <c r="AN216" i="7"/>
  <c r="B220" i="7" s="1"/>
  <c r="AL355" i="7"/>
  <c r="AL363" i="7"/>
  <c r="AL371" i="7"/>
  <c r="AL379" i="7"/>
  <c r="AL352" i="7"/>
  <c r="AL376" i="7"/>
  <c r="AL384" i="7"/>
  <c r="AQ384" i="7" s="1"/>
  <c r="AR384" i="7" s="1"/>
  <c r="AP252" i="7"/>
  <c r="AL358" i="7"/>
  <c r="AL366" i="7"/>
  <c r="AL374" i="7"/>
  <c r="AL382" i="7"/>
  <c r="AL357" i="7"/>
  <c r="AL365" i="7"/>
  <c r="AL373" i="7"/>
  <c r="AL381" i="7"/>
  <c r="AL489" i="7"/>
  <c r="AL490" i="7" l="1"/>
  <c r="AJ491" i="7" s="1"/>
  <c r="B495" i="7" s="1"/>
  <c r="AQ307" i="7"/>
  <c r="AR307" i="7" s="1"/>
  <c r="AQ280" i="7"/>
  <c r="AR280" i="7" s="1"/>
  <c r="AQ312" i="7"/>
  <c r="AR312" i="7" s="1"/>
  <c r="AQ354" i="7"/>
  <c r="AR354" i="7" s="1"/>
  <c r="AQ298" i="7"/>
  <c r="AR298" i="7" s="1"/>
  <c r="AQ304" i="7"/>
  <c r="AR304" i="7" s="1"/>
  <c r="AL425" i="7"/>
  <c r="B434" i="7" s="1"/>
  <c r="AL450" i="7"/>
  <c r="B459" i="7" s="1"/>
  <c r="AQ368" i="7"/>
  <c r="AR368" i="7" s="1"/>
  <c r="AQ342" i="7"/>
  <c r="AR342" i="7" s="1"/>
  <c r="AQ315" i="7"/>
  <c r="AR315" i="7" s="1"/>
  <c r="AM320" i="5"/>
  <c r="AN320" i="5" s="1"/>
  <c r="AQ286" i="7"/>
  <c r="AR286" i="7" s="1"/>
  <c r="AQ299" i="7"/>
  <c r="AR299" i="7" s="1"/>
  <c r="AQ341" i="7"/>
  <c r="AR341" i="7" s="1"/>
  <c r="AQ346" i="7"/>
  <c r="AR346" i="7" s="1"/>
  <c r="AQ375" i="7"/>
  <c r="AR375" i="7" s="1"/>
  <c r="AQ285" i="7"/>
  <c r="AR285" i="7" s="1"/>
  <c r="AQ390" i="7"/>
  <c r="AR390" i="7" s="1"/>
  <c r="AQ276" i="7"/>
  <c r="AQ340" i="7"/>
  <c r="AR340" i="7" s="1"/>
  <c r="AQ360" i="7"/>
  <c r="AR360" i="7" s="1"/>
  <c r="AQ296" i="7"/>
  <c r="AR296" i="7" s="1"/>
  <c r="AQ332" i="7"/>
  <c r="AR332" i="7" s="1"/>
  <c r="AQ389" i="7"/>
  <c r="AR389" i="7" s="1"/>
  <c r="AQ345" i="7"/>
  <c r="AR345" i="7" s="1"/>
  <c r="AQ337" i="7"/>
  <c r="AR337" i="7" s="1"/>
  <c r="AQ306" i="7"/>
  <c r="AR306" i="7" s="1"/>
  <c r="AQ338" i="7"/>
  <c r="AR338" i="7" s="1"/>
  <c r="AQ367" i="7"/>
  <c r="AR367" i="7" s="1"/>
  <c r="AQ383" i="7"/>
  <c r="AR383" i="7" s="1"/>
  <c r="AQ355" i="7"/>
  <c r="AR355" i="7" s="1"/>
  <c r="AQ363" i="7"/>
  <c r="AR363" i="7" s="1"/>
  <c r="AQ352" i="7"/>
  <c r="AR352" i="7" s="1"/>
  <c r="AQ376" i="7"/>
  <c r="AR376" i="7" s="1"/>
  <c r="AQ373" i="7"/>
  <c r="AR373" i="7" s="1"/>
  <c r="AQ349" i="7"/>
  <c r="AR349" i="7" s="1"/>
  <c r="AQ381" i="7"/>
  <c r="AR381" i="7" s="1"/>
  <c r="AQ321" i="7"/>
  <c r="AR321" i="7" s="1"/>
  <c r="AQ309" i="7"/>
  <c r="AR309" i="7" s="1"/>
  <c r="AL507" i="7"/>
  <c r="AJ508" i="7" s="1"/>
  <c r="B512" i="7" s="1"/>
  <c r="AQ316" i="7"/>
  <c r="AR316" i="7" s="1"/>
  <c r="AQ391" i="7"/>
  <c r="AR391" i="7" s="1"/>
  <c r="AQ379" i="7"/>
  <c r="AR379" i="7" s="1"/>
  <c r="AQ371" i="7"/>
  <c r="AR371" i="7" s="1"/>
  <c r="AQ314" i="7"/>
  <c r="AR314" i="7" s="1"/>
  <c r="AQ311" i="7"/>
  <c r="AR311" i="7" s="1"/>
  <c r="AQ357" i="7"/>
  <c r="AR357" i="7" s="1"/>
  <c r="AQ293" i="7"/>
  <c r="AR293" i="7" s="1"/>
  <c r="AQ325" i="7"/>
  <c r="AR325" i="7" s="1"/>
  <c r="AQ365" i="7"/>
  <c r="AR365" i="7" s="1"/>
  <c r="AQ366" i="7"/>
  <c r="AR366" i="7" s="1"/>
  <c r="AQ291" i="7"/>
  <c r="AR291" i="7" s="1"/>
  <c r="AQ333" i="7"/>
  <c r="AR333" i="7" s="1"/>
  <c r="AQ386" i="7"/>
  <c r="AR386" i="7" s="1"/>
  <c r="AQ327" i="7"/>
  <c r="AR327" i="7" s="1"/>
  <c r="AQ356" i="7"/>
  <c r="AR356" i="7" s="1"/>
  <c r="AQ330" i="7"/>
  <c r="AR330" i="7" s="1"/>
  <c r="AQ387" i="7"/>
  <c r="AR387" i="7" s="1"/>
  <c r="AQ279" i="7"/>
  <c r="AR279" i="7" s="1"/>
  <c r="AQ329" i="7"/>
  <c r="AR329" i="7" s="1"/>
  <c r="AQ313" i="7"/>
  <c r="AR313" i="7" s="1"/>
  <c r="AQ322" i="7"/>
  <c r="AR322" i="7" s="1"/>
  <c r="AQ308" i="7"/>
  <c r="AR308" i="7" s="1"/>
  <c r="AQ358" i="7"/>
  <c r="AR358" i="7" s="1"/>
  <c r="AQ378" i="7"/>
  <c r="AR378" i="7" s="1"/>
  <c r="AQ348" i="7"/>
  <c r="AR348" i="7" s="1"/>
  <c r="AQ353" i="7"/>
  <c r="AR353" i="7" s="1"/>
  <c r="AQ370" i="7"/>
  <c r="AR370" i="7" s="1"/>
  <c r="AQ362" i="7"/>
  <c r="AR362" i="7" s="1"/>
  <c r="AQ301" i="7"/>
  <c r="AR301" i="7" s="1"/>
  <c r="AQ290" i="7"/>
  <c r="AR290" i="7" s="1"/>
  <c r="AQ297" i="7"/>
  <c r="AR297" i="7" s="1"/>
  <c r="AP489" i="7"/>
  <c r="B493" i="7" s="1"/>
  <c r="AQ364" i="7"/>
  <c r="AR364" i="7" s="1"/>
  <c r="AL253" i="7"/>
  <c r="AQ289" i="7"/>
  <c r="AR289" i="7" s="1"/>
  <c r="AQ335" i="7"/>
  <c r="AR335" i="7" s="1"/>
  <c r="AQ295" i="7"/>
  <c r="AR295" i="7" s="1"/>
  <c r="AQ359" i="7"/>
  <c r="AR359" i="7" s="1"/>
  <c r="AQ347" i="7"/>
  <c r="AR347" i="7" s="1"/>
  <c r="AQ339" i="7"/>
  <c r="AR339" i="7" s="1"/>
  <c r="AQ382" i="7"/>
  <c r="AR382" i="7" s="1"/>
  <c r="AQ374" i="7"/>
  <c r="AR374" i="7" s="1"/>
  <c r="AQ287" i="7"/>
  <c r="AR287" i="7" s="1"/>
  <c r="AQ294" i="7"/>
  <c r="AR294" i="7" s="1"/>
  <c r="AQ331" i="7"/>
  <c r="AR331" i="7" s="1"/>
  <c r="AQ351" i="7"/>
  <c r="AR351" i="7" s="1"/>
  <c r="AQ324" i="7"/>
  <c r="AR324" i="7" s="1"/>
  <c r="AQ388" i="7"/>
  <c r="AR388" i="7" s="1"/>
  <c r="AQ361" i="7"/>
  <c r="AR361" i="7" s="1"/>
  <c r="AQ377" i="7"/>
  <c r="AR377" i="7" s="1"/>
  <c r="AQ393" i="7"/>
  <c r="AR393" i="7" s="1"/>
  <c r="AQ317" i="7"/>
  <c r="AR317" i="7" s="1"/>
  <c r="AQ372" i="7"/>
  <c r="AR372" i="7" s="1"/>
  <c r="AQ282" i="7"/>
  <c r="AR282" i="7" s="1"/>
  <c r="AQ278" i="7"/>
  <c r="AR278" i="7" s="1"/>
  <c r="AQ284" i="7"/>
  <c r="AR284" i="7" s="1"/>
  <c r="AQ343" i="7"/>
  <c r="AR343" i="7" s="1"/>
  <c r="AQ380" i="7"/>
  <c r="AR380" i="7" s="1"/>
  <c r="AQ292" i="7"/>
  <c r="AR292" i="7" s="1"/>
  <c r="AQ319" i="7"/>
  <c r="AR319" i="7" s="1"/>
  <c r="AQ369" i="7"/>
  <c r="AR369" i="7" s="1"/>
  <c r="AQ385" i="7"/>
  <c r="AR385" i="7" s="1"/>
  <c r="AQ305" i="7"/>
  <c r="AR305" i="7" s="1"/>
  <c r="AP395" i="7"/>
  <c r="B496" i="7"/>
  <c r="AP253" i="7"/>
  <c r="AT253" i="7"/>
  <c r="B256" i="7" s="1"/>
  <c r="AV253" i="7"/>
  <c r="B259" i="7" s="1"/>
  <c r="AL203" i="5"/>
  <c r="AJ204" i="5" s="1"/>
  <c r="B211" i="5" s="1"/>
  <c r="AL320" i="5"/>
  <c r="AJ321" i="5" s="1"/>
  <c r="AN313" i="5"/>
  <c r="AR252" i="7"/>
  <c r="B260" i="7" s="1"/>
  <c r="AK198" i="7"/>
  <c r="B205" i="7" s="1"/>
  <c r="AL395" i="7"/>
  <c r="AR203" i="5"/>
  <c r="B213" i="5" s="1"/>
  <c r="AQ395" i="7" l="1"/>
  <c r="AR395" i="7" s="1"/>
  <c r="AR276" i="7"/>
  <c r="AJ396" i="7"/>
  <c r="AJ254" i="7"/>
  <c r="B258" i="7" s="1"/>
  <c r="AS395" i="7"/>
  <c r="B401" i="7" s="1"/>
  <c r="AN319" i="5"/>
  <c r="AN309" i="5"/>
  <c r="AN308" i="5"/>
  <c r="AN306" i="5"/>
  <c r="AN307" i="5"/>
  <c r="AN305" i="5"/>
  <c r="AN304" i="5"/>
  <c r="AO320" i="5" s="1"/>
  <c r="B326" i="5" s="1"/>
  <c r="AN312" i="5"/>
  <c r="AN310" i="5"/>
  <c r="AN311" i="5"/>
  <c r="AN314"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<sst xmlns="http://schemas.openxmlformats.org/spreadsheetml/2006/main" count="9796" uniqueCount="6018">
  <si>
    <t>CENSO NACIONAL DE GOBIERNOS
ESTATALES 2026</t>
  </si>
  <si>
    <t>Módulo 1.
Administración Pública de la entidad federativa</t>
  </si>
  <si>
    <t>Sección IV. Transparencia, acceso a la información pública y protección de datos personales</t>
  </si>
  <si>
    <t>Índice</t>
  </si>
  <si>
    <t>Entidad:</t>
  </si>
  <si>
    <t>Clave:</t>
  </si>
  <si>
    <t xml:space="preserve">Versión </t>
  </si>
  <si>
    <t>Fecha</t>
  </si>
  <si>
    <t>Descripción</t>
  </si>
  <si>
    <t>v2026.1.0</t>
  </si>
  <si>
    <t>Versión base, validación terminada s/pruebas</t>
  </si>
  <si>
    <t>Presentación</t>
  </si>
  <si>
    <t>Informantes</t>
  </si>
  <si>
    <t>Participantes</t>
  </si>
  <si>
    <t>Subsección IV.1 Comité de transparencia</t>
  </si>
  <si>
    <t>Preguntas 4.1 a 4.6</t>
  </si>
  <si>
    <t>Subsección IV.2 Documentos o expedientes desclasificados</t>
  </si>
  <si>
    <t>Pregunta 4.7</t>
  </si>
  <si>
    <t>Subsección IV.3 Solicitudes de acceso a la información y de protección de datos personales</t>
  </si>
  <si>
    <t>Preguntas 4.8 a 4.17</t>
  </si>
  <si>
    <t>Subsección IV.4 Datos abiertos</t>
  </si>
  <si>
    <t>Preguntas 4.18 a 4.21</t>
  </si>
  <si>
    <t xml:space="preserve">Subsección IV.5 Protección de datos personales </t>
  </si>
  <si>
    <t>Preguntas 4.22 a 4.30</t>
  </si>
  <si>
    <t>Complemento. Competencia institucional de los comités de transparencia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</si>
  <si>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</si>
  <si>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</si>
  <si>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</si>
  <si>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</si>
  <si>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</si>
  <si>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</si>
  <si>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</si>
  <si>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</si>
  <si>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</si>
  <si>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</si>
  <si>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</si>
  <si>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</si>
  <si>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</si>
  <si>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</si>
  <si>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</si>
  <si>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</si>
  <si>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</si>
  <si>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</si>
  <si>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</si>
  <si>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</si>
  <si>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</si>
  <si>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</si>
  <si>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</si>
  <si>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</si>
  <si>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</si>
  <si>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</si>
  <si>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</si>
  <si>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</si>
  <si>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</si>
  <si>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</si>
  <si>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</si>
  <si>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</si>
  <si>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</si>
  <si>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</si>
  <si>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</si>
  <si>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</si>
  <si>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</si>
  <si>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</si>
  <si>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</si>
  <si>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</si>
  <si>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</si>
  <si>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</si>
  <si>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</si>
  <si>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</si>
  <si>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</si>
  <si>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</si>
  <si>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</si>
  <si>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</si>
  <si>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</si>
  <si>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</si>
  <si>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</si>
  <si>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</si>
  <si>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</si>
  <si>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</si>
  <si>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</si>
  <si>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</si>
  <si>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</si>
  <si>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</si>
  <si>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</si>
  <si>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</si>
  <si>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</si>
  <si>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</si>
  <si>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</si>
  <si>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</si>
  <si>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</si>
  <si>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</si>
  <si>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</si>
  <si>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</si>
  <si>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</si>
  <si>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</si>
  <si>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</si>
  <si>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</si>
  <si>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</si>
  <si>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</si>
  <si>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</si>
  <si>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</si>
  <si>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</si>
  <si>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</si>
  <si>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</si>
  <si>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</si>
  <si>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</si>
  <si>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</si>
  <si>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</si>
  <si>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</si>
  <si>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</si>
  <si>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</si>
  <si>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</si>
  <si>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</si>
  <si>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</si>
  <si>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</si>
  <si>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</si>
  <si>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</si>
  <si>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</si>
  <si>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</si>
  <si>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</si>
  <si>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</si>
  <si>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</si>
  <si>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</si>
  <si>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</si>
  <si>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</si>
  <si>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</si>
  <si>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</si>
  <si>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</si>
  <si>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</si>
  <si>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</si>
  <si>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</si>
  <si>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</si>
  <si>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</si>
  <si>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</si>
  <si>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</si>
  <si>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</si>
  <si>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</si>
  <si>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</si>
  <si>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</si>
  <si>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</si>
  <si>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</si>
  <si>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</si>
  <si>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</si>
  <si>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</si>
  <si>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</si>
  <si>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</si>
  <si>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</si>
  <si>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</si>
  <si>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</si>
  <si>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</si>
  <si>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</si>
  <si>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</si>
  <si>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</si>
  <si>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</si>
  <si>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</si>
  <si>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</si>
  <si>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</si>
  <si>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</si>
  <si>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</si>
  <si>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</si>
  <si>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</si>
  <si>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</si>
  <si>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</si>
  <si>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</si>
  <si>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</si>
  <si>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</si>
  <si>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</si>
  <si>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</si>
  <si>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</si>
  <si>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</si>
  <si>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</si>
  <si>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</si>
  <si>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</si>
  <si>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</si>
  <si>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</si>
  <si>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</si>
  <si>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</si>
  <si>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</si>
  <si>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</si>
  <si>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</si>
  <si>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</si>
  <si>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</si>
  <si>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</si>
  <si>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</si>
  <si>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</si>
  <si>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</si>
  <si>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</si>
  <si>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</si>
  <si>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</si>
  <si>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</si>
  <si>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</si>
  <si>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</si>
  <si>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</si>
  <si>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</si>
  <si>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</si>
  <si>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</si>
  <si>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</si>
  <si>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</si>
  <si>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</si>
  <si>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</si>
  <si>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</si>
  <si>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</si>
  <si>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</si>
  <si>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</si>
  <si>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</si>
  <si>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</si>
  <si>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</si>
  <si>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</si>
  <si>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</si>
  <si>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</si>
  <si>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</si>
  <si>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</si>
  <si>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</si>
  <si>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</si>
  <si>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</si>
  <si>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</si>
  <si>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</si>
  <si>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</si>
  <si>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</si>
  <si>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</si>
  <si>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</si>
  <si>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</si>
  <si>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</si>
  <si>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</si>
  <si>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</si>
  <si>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</si>
  <si>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</si>
  <si>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</si>
  <si>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</si>
  <si>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</si>
  <si>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</si>
  <si>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</si>
  <si>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</si>
  <si>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</si>
  <si>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</si>
  <si>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</si>
  <si>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</si>
  <si>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</si>
  <si>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</si>
  <si>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</si>
  <si>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</si>
  <si>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</si>
  <si>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</si>
  <si>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</si>
  <si>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</si>
  <si>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</si>
  <si>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</si>
  <si>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</si>
  <si>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</si>
  <si>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</si>
  <si>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</si>
  <si>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</si>
  <si>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</si>
  <si>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</si>
  <si>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</si>
  <si>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</si>
  <si>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</si>
  <si>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</si>
  <si>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</si>
  <si>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</si>
  <si>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</si>
  <si>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</si>
  <si>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</si>
  <si>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</si>
  <si>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</si>
  <si>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</si>
  <si>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</si>
  <si>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</si>
  <si>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</si>
  <si>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</si>
  <si>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</si>
  <si>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</si>
  <si>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</si>
  <si>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</si>
  <si>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</si>
  <si>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</si>
  <si>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</si>
  <si>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</si>
  <si>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</si>
  <si>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</si>
  <si>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</si>
  <si>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</si>
  <si>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</si>
  <si>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</si>
  <si>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</si>
  <si>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</si>
  <si>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</si>
  <si>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</si>
  <si>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</si>
  <si>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</si>
  <si>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</si>
  <si>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</si>
  <si>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</si>
  <si>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</si>
  <si>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</si>
  <si>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</si>
  <si>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</si>
  <si>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</si>
  <si>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</si>
  <si>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</si>
  <si>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</si>
  <si>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</si>
  <si>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</si>
  <si>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</si>
  <si>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</si>
  <si>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</si>
  <si>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</si>
  <si>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</si>
  <si>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</si>
  <si>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</si>
  <si>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</si>
  <si>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</si>
  <si>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</si>
  <si>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</si>
  <si>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</si>
  <si>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</si>
  <si>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</si>
  <si>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</si>
  <si>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</si>
  <si>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</si>
  <si>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</si>
  <si>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</si>
  <si>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</si>
  <si>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</si>
  <si>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</si>
  <si>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</si>
  <si>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</si>
  <si>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</si>
  <si>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</si>
  <si>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</si>
  <si>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</si>
  <si>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</si>
  <si>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</si>
  <si>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</si>
  <si>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</si>
  <si>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</si>
  <si>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</si>
  <si>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</si>
  <si>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</si>
  <si>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</si>
  <si>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</si>
  <si>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</si>
  <si>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</si>
  <si>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</si>
  <si>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</si>
  <si>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</si>
  <si>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</si>
  <si>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</si>
  <si>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</si>
  <si>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</si>
  <si>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</si>
  <si>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</si>
  <si>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</si>
  <si>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</si>
  <si>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</si>
  <si>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</si>
  <si>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</si>
  <si>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</si>
  <si>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</si>
  <si>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</si>
  <si>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</si>
  <si>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</si>
  <si>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</si>
  <si>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</si>
  <si>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</si>
  <si>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</si>
  <si>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</si>
  <si>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</si>
  <si>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</si>
  <si>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</si>
  <si>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</si>
  <si>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</si>
  <si>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</si>
  <si>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</si>
  <si>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</si>
  <si>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</si>
  <si>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</si>
  <si>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</si>
  <si>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</si>
  <si>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</si>
  <si>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</si>
  <si>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</si>
  <si>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</si>
  <si>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</si>
  <si>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</si>
  <si>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</si>
  <si>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</si>
  <si>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</si>
  <si>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</si>
  <si>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</si>
  <si>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</si>
  <si>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</si>
  <si>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</si>
  <si>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</si>
  <si>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</si>
  <si>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</si>
  <si>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</si>
  <si>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</si>
  <si>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</si>
  <si>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</si>
  <si>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</si>
  <si>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</si>
  <si>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</si>
  <si>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</si>
  <si>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</si>
  <si>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</si>
  <si>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</si>
  <si>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</si>
  <si>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</si>
  <si>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</si>
  <si>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</si>
  <si>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</si>
  <si>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</si>
  <si>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</si>
  <si>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</si>
  <si>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</si>
  <si>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</si>
  <si>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</si>
  <si>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</si>
  <si>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</si>
  <si>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</si>
  <si>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</si>
  <si>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</si>
  <si>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</si>
  <si>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</si>
  <si>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</si>
  <si>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</si>
  <si>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</si>
  <si>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</si>
  <si>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</si>
  <si>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</si>
  <si>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</si>
  <si>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</si>
  <si>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</si>
  <si>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</si>
  <si>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</si>
  <si>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</si>
  <si>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</si>
  <si>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</si>
  <si>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</si>
  <si>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</si>
  <si>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</si>
  <si>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</si>
  <si>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</si>
  <si>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</si>
  <si>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</si>
  <si>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</si>
  <si>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</si>
  <si>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</si>
  <si>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</si>
  <si>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</si>
  <si>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</si>
  <si>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</si>
  <si>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</si>
  <si>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</si>
  <si>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</si>
  <si>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</si>
  <si>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</si>
  <si>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</si>
  <si>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</si>
  <si>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</si>
  <si>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</si>
  <si>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</si>
  <si>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</si>
  <si>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</si>
  <si>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</si>
  <si>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</si>
  <si>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</si>
  <si>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</si>
  <si>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</si>
  <si>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</si>
  <si>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</si>
  <si>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</si>
  <si>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</si>
  <si>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</si>
  <si>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</si>
  <si>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</si>
  <si>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</si>
  <si>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</si>
  <si>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</si>
  <si>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</si>
  <si>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</si>
  <si>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</si>
  <si>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</si>
  <si>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</si>
  <si>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</si>
  <si>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</si>
  <si>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</si>
  <si>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</si>
  <si>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</si>
  <si>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</si>
  <si>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</si>
  <si>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</si>
  <si>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</si>
  <si>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</si>
  <si>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</si>
  <si>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</si>
  <si>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</si>
  <si>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</si>
  <si>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</si>
  <si>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</si>
  <si>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</si>
  <si>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</si>
  <si>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</si>
  <si>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</si>
  <si>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</si>
  <si>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</si>
  <si>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</si>
  <si>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</si>
  <si>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</si>
  <si>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</si>
  <si>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</si>
  <si>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</si>
  <si>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</si>
  <si>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</si>
  <si>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</si>
  <si>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</si>
  <si>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</si>
  <si>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</si>
  <si>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</si>
  <si>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</si>
  <si>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</si>
  <si>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</si>
  <si>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</si>
  <si>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</si>
  <si>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</si>
  <si>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</si>
  <si>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</si>
  <si>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</si>
  <si>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</si>
  <si>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</si>
  <si>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</si>
  <si>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</si>
  <si>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</si>
  <si>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</si>
  <si>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</si>
  <si>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</si>
  <si>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</si>
  <si>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</si>
  <si>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</si>
  <si>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</si>
  <si>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</si>
  <si>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</si>
  <si>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</si>
  <si>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</si>
  <si>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</si>
  <si>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</si>
  <si>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</si>
  <si>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</si>
  <si>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</si>
  <si>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</si>
  <si>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</si>
  <si>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</si>
  <si>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</si>
  <si>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</si>
  <si>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</si>
  <si>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</si>
  <si>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</si>
  <si>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</si>
  <si>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</si>
  <si>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</si>
  <si>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</si>
  <si>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</si>
  <si>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</si>
  <si>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</si>
  <si>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</si>
  <si>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</si>
  <si>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</si>
  <si>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</si>
  <si>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</si>
  <si>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</si>
  <si>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</si>
  <si>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</si>
  <si>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</si>
  <si>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</si>
  <si>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</si>
  <si>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</si>
  <si>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</si>
  <si>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</si>
  <si>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</si>
  <si>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</si>
  <si>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</si>
  <si>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</si>
  <si>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</si>
  <si>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</si>
  <si>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</si>
  <si>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</si>
  <si>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</si>
  <si>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</si>
  <si>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</si>
  <si>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</si>
  <si>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</si>
  <si>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</si>
  <si>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</si>
  <si>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</si>
  <si>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</si>
  <si>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</si>
  <si>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</si>
  <si>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</si>
  <si>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</si>
  <si>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</si>
  <si>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</si>
  <si>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</si>
  <si>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</si>
  <si>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</si>
  <si>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</si>
  <si>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</si>
  <si>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</si>
  <si>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</si>
  <si>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</si>
  <si>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</si>
  <si>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</si>
  <si>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</si>
  <si>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</si>
  <si>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</si>
  <si>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</si>
  <si>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</si>
  <si>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</si>
  <si>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</si>
  <si>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</si>
  <si>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</si>
  <si>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</si>
  <si>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</si>
  <si>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</si>
  <si>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</si>
  <si>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</si>
  <si>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</si>
  <si>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</si>
  <si>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</si>
  <si>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</si>
  <si>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</si>
  <si>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</si>
  <si>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</si>
  <si>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</si>
  <si>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</si>
  <si>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</si>
  <si>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</si>
  <si>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</si>
  <si>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</si>
  <si>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</si>
  <si>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</si>
  <si>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</si>
  <si>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</si>
  <si>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</si>
  <si>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</si>
  <si>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</si>
  <si>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</si>
  <si>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</si>
  <si>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</si>
  <si>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</si>
  <si>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</si>
  <si>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</si>
  <si>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</si>
  <si>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</si>
  <si>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</si>
  <si>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</si>
  <si>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</si>
  <si>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</si>
  <si>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</si>
  <si>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</si>
  <si>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</si>
  <si>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</si>
  <si>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</si>
  <si>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</si>
  <si>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</si>
  <si>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</si>
  <si>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</si>
  <si>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</si>
  <si>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</si>
  <si>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</si>
  <si>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</si>
  <si>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</si>
  <si>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</si>
  <si>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</si>
  <si>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</si>
  <si>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</si>
  <si>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</si>
  <si>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</si>
  <si>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</si>
  <si>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</si>
  <si>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</si>
  <si>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</si>
  <si>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</si>
  <si>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</si>
  <si>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</si>
  <si>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</si>
  <si>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</si>
  <si>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</si>
  <si>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</si>
  <si>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</si>
  <si>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</si>
  <si>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</si>
  <si>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</si>
  <si>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</si>
  <si>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</si>
  <si>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</si>
  <si>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</si>
  <si>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</si>
  <si>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</si>
  <si>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</si>
  <si>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</si>
  <si>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</si>
  <si>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</si>
  <si>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</si>
  <si>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</si>
  <si>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</si>
  <si>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</si>
  <si>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</si>
  <si>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</si>
  <si>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</si>
  <si>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</si>
  <si>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</si>
  <si>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</si>
  <si>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</si>
  <si>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</si>
  <si>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</si>
  <si>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</si>
  <si>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</si>
  <si>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</si>
  <si>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</si>
  <si>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</si>
  <si>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</si>
  <si>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</si>
  <si>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</si>
  <si>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</si>
  <si>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</si>
  <si>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</si>
  <si>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</si>
  <si>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</si>
  <si>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</si>
  <si>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</si>
  <si>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</si>
  <si>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</si>
  <si>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</si>
  <si>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</si>
  <si>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</si>
  <si>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</si>
  <si>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</si>
  <si>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</si>
  <si>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</si>
  <si>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</si>
  <si>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</si>
  <si>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</si>
  <si>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</si>
  <si>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</si>
  <si>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</si>
  <si>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</si>
  <si>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</si>
  <si>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</si>
  <si>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</si>
  <si>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</si>
  <si>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</si>
  <si>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</si>
  <si>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</si>
  <si>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</si>
  <si>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</si>
  <si>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</si>
  <si>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</si>
  <si>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</si>
  <si>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</si>
  <si>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</si>
  <si>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</si>
  <si>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</si>
  <si>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</si>
  <si>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</si>
  <si>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</si>
  <si>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</si>
  <si>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</si>
  <si>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</si>
  <si>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</si>
  <si>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</si>
  <si>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</si>
  <si>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</si>
  <si>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</si>
  <si>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</si>
  <si>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</si>
  <si>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</si>
  <si>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</si>
  <si>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</si>
  <si>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</si>
  <si>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</si>
  <si>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</si>
  <si>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</si>
  <si>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</si>
  <si>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</si>
  <si>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</si>
  <si>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</si>
  <si>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</si>
  <si>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</si>
  <si>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</si>
  <si>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</si>
  <si>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</si>
  <si>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</si>
  <si>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</si>
  <si>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</si>
  <si>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</si>
  <si>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</si>
  <si>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</si>
  <si>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</si>
  <si>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</si>
  <si>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</si>
  <si>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</si>
  <si>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</si>
  <si>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</si>
  <si>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</si>
  <si>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</si>
  <si>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</si>
  <si>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</si>
  <si>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</si>
  <si>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</si>
  <si>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</si>
  <si>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</si>
  <si>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</si>
  <si>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</si>
  <si>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</si>
  <si>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</si>
  <si>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</si>
  <si>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</si>
  <si>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</si>
  <si>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</si>
  <si>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</si>
  <si>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</si>
  <si>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</si>
  <si>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</si>
  <si>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</si>
  <si>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</si>
  <si>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</si>
  <si>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</si>
  <si>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</si>
  <si>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</si>
  <si>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</si>
  <si>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</si>
  <si>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</si>
  <si>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</si>
  <si>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</si>
  <si>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</si>
  <si>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</si>
  <si>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</si>
  <si>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</si>
  <si>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</si>
  <si>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</si>
  <si>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</si>
  <si>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</si>
  <si>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</si>
  <si>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</si>
  <si>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</si>
  <si>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</si>
  <si>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</si>
  <si>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</si>
  <si>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</si>
  <si>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</si>
  <si>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</si>
  <si>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</si>
  <si>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</si>
  <si>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</si>
  <si>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</si>
  <si>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</si>
  <si>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</si>
  <si>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</si>
  <si>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</si>
  <si>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</si>
  <si>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</si>
  <si>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</si>
  <si>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</si>
  <si>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</si>
  <si>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</si>
  <si>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</si>
  <si>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</si>
  <si>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</si>
  <si>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</si>
  <si>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</si>
  <si>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</si>
  <si>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</si>
  <si>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</si>
  <si>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</si>
  <si>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</si>
  <si>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</si>
  <si>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</si>
  <si>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</si>
  <si>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</si>
  <si>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</si>
  <si>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</si>
  <si>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</si>
  <si>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</si>
  <si>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</si>
  <si>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</si>
  <si>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</si>
  <si>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</si>
  <si>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</si>
  <si>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</si>
  <si>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</si>
  <si>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</si>
  <si>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</si>
  <si>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</si>
  <si>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</si>
  <si>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</si>
  <si>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</si>
  <si>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</si>
  <si>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</si>
  <si>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</si>
  <si>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</si>
  <si>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</si>
  <si>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</si>
  <si>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</si>
  <si>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</si>
  <si>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</si>
  <si>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</si>
  <si>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</si>
  <si>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</si>
  <si>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</si>
  <si>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</si>
  <si>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</si>
  <si>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</si>
  <si>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</si>
  <si>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</si>
  <si>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</si>
  <si>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</si>
  <si>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</si>
  <si>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</si>
  <si>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</si>
  <si>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</si>
  <si>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</si>
  <si>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</si>
  <si>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</si>
  <si>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</si>
  <si>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</si>
  <si>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</si>
  <si>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</si>
  <si>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</si>
  <si>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</si>
  <si>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</si>
  <si>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</si>
  <si>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</si>
  <si>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</si>
  <si>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</si>
  <si>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</si>
  <si>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</si>
  <si>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</si>
  <si>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</si>
  <si>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</si>
  <si>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</si>
  <si>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</si>
  <si>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</si>
  <si>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</si>
  <si>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</si>
  <si>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</si>
  <si>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</si>
  <si>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</si>
  <si>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</si>
  <si>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</si>
  <si>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</si>
  <si>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</si>
  <si>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</si>
  <si>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</si>
  <si>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</si>
  <si>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</si>
  <si>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</si>
  <si>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</si>
  <si>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</si>
  <si>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</si>
  <si>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</si>
  <si>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</si>
  <si>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</si>
  <si>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</si>
  <si>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</si>
  <si>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</si>
  <si>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</si>
  <si>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</si>
  <si>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</si>
  <si>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</si>
  <si>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</si>
  <si>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</si>
  <si>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</si>
  <si>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</si>
  <si>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</si>
  <si>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</si>
  <si>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</si>
  <si>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</si>
  <si>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</si>
  <si>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</si>
  <si>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</si>
  <si>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</si>
  <si>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</si>
  <si>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</si>
  <si>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</si>
  <si>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</si>
  <si>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</si>
  <si>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</si>
  <si>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</si>
  <si>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</si>
  <si>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</si>
  <si>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</si>
  <si>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</si>
  <si>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</si>
  <si>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</si>
  <si>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</si>
  <si>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</si>
  <si>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</si>
  <si>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</si>
  <si>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</si>
  <si>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</si>
  <si>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</si>
  <si>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</si>
  <si>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</si>
  <si>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</si>
  <si>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</si>
  <si>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</si>
  <si>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</si>
  <si>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</si>
  <si>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</si>
  <si>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</si>
  <si>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</si>
  <si>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</si>
  <si>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</si>
  <si>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</si>
  <si>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</si>
  <si>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</si>
  <si>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</si>
  <si>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</si>
  <si>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</si>
  <si>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</si>
  <si>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</si>
  <si>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</si>
  <si>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</si>
  <si>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</si>
  <si>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</si>
  <si>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</si>
  <si>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</si>
  <si>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</si>
  <si>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</si>
  <si>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</si>
  <si>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</si>
  <si>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</si>
  <si>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</si>
  <si>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</si>
  <si>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</si>
  <si>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</si>
  <si>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</si>
  <si>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</si>
  <si>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</si>
  <si>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</si>
  <si>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</si>
  <si>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</si>
  <si>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</si>
  <si>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</si>
  <si>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</si>
  <si>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</si>
  <si>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</si>
  <si>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</si>
  <si>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</si>
  <si>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</si>
  <si>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</si>
  <si>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</si>
  <si>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</si>
  <si>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</si>
  <si>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</si>
  <si>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</si>
  <si>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</si>
  <si>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</si>
  <si>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</si>
  <si>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</si>
  <si>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</si>
  <si>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</si>
  <si>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</si>
  <si>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</si>
  <si>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</si>
  <si>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</si>
  <si>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</si>
  <si>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</si>
  <si>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</si>
  <si>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</si>
  <si>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</si>
  <si>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</si>
  <si>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</si>
  <si>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</si>
  <si>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</si>
  <si>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</si>
  <si>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</si>
  <si>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</si>
  <si>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</si>
  <si>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</si>
  <si>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</si>
  <si>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</si>
  <si>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</si>
  <si>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</si>
  <si>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</si>
  <si>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</si>
  <si>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</si>
  <si>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</si>
  <si>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</si>
  <si>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</si>
  <si>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</si>
  <si>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</si>
  <si>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</si>
  <si>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</si>
  <si>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</si>
  <si>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</si>
  <si>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</si>
  <si>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</si>
  <si>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</si>
  <si>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</si>
  <si>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</si>
  <si>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</si>
  <si>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</si>
  <si>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</si>
  <si>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</si>
  <si>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</si>
  <si>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</si>
  <si>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</si>
  <si>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</si>
  <si>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</si>
  <si>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</si>
  <si>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</si>
  <si>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</si>
  <si>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</si>
  <si>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</si>
  <si>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</si>
  <si>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</si>
  <si>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</si>
  <si>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</si>
  <si>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</si>
  <si>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</si>
  <si>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</si>
  <si>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</si>
  <si>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</si>
  <si>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</si>
  <si>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</si>
  <si>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</si>
  <si>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</si>
  <si>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</si>
  <si>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</si>
  <si>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</si>
  <si>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</si>
  <si>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</si>
  <si>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</si>
  <si>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</si>
  <si>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</si>
  <si>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</si>
  <si>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</si>
  <si>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</si>
  <si>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</si>
  <si>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</si>
  <si>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</si>
  <si>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</si>
  <si>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</si>
  <si>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</si>
  <si>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</si>
  <si>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</si>
  <si>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</si>
  <si>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</si>
  <si>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</si>
  <si>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</si>
  <si>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</si>
  <si>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</si>
  <si>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</si>
  <si>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</si>
  <si>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</si>
  <si>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</si>
  <si>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</si>
  <si>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</si>
  <si>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</si>
  <si>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</si>
  <si>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</si>
  <si>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</si>
  <si>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</si>
  <si>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</si>
  <si>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</si>
  <si>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</si>
  <si>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</si>
  <si>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</si>
  <si>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</si>
  <si>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</si>
  <si>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</si>
  <si>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</si>
  <si>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</si>
  <si>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</si>
  <si>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</si>
  <si>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</si>
  <si>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</si>
  <si>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</si>
  <si>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</si>
  <si>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</si>
  <si>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</si>
  <si>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</si>
  <si>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</si>
  <si>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</si>
  <si>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</si>
  <si>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</si>
  <si>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</si>
  <si>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</si>
  <si>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</si>
  <si>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</si>
  <si>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</si>
  <si>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</si>
  <si>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</si>
  <si>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</si>
  <si>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</si>
  <si>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</si>
  <si>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</si>
  <si>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</si>
  <si>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</si>
  <si>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</si>
  <si>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</si>
  <si>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</si>
  <si>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</si>
  <si>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</si>
  <si>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</si>
  <si>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</si>
  <si>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</si>
  <si>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</si>
  <si>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</si>
  <si>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</si>
  <si>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</si>
  <si>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</si>
  <si>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</si>
  <si>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</si>
  <si>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</si>
  <si>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</si>
  <si>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</si>
  <si>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</si>
  <si>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</si>
  <si>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</si>
  <si>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</si>
  <si>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</si>
  <si>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</si>
  <si>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</si>
  <si>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</si>
  <si>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</si>
  <si>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</si>
  <si>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</si>
  <si>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</si>
  <si>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</si>
  <si>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</si>
  <si>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</si>
  <si>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</si>
  <si>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</si>
  <si>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</si>
  <si>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</si>
  <si>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</si>
  <si>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</si>
  <si>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</si>
  <si>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</si>
  <si>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</si>
  <si>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</si>
  <si>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</si>
  <si>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</si>
  <si>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</si>
  <si>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</si>
  <si>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</si>
  <si>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</si>
  <si>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</si>
  <si>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</si>
  <si>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</si>
  <si>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</si>
  <si>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</si>
  <si>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</si>
  <si>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</si>
  <si>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</si>
  <si>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</si>
  <si>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</si>
  <si>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</si>
  <si>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</si>
  <si>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</si>
  <si>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</si>
  <si>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</si>
  <si>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</si>
  <si>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</si>
  <si>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</si>
  <si>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</si>
  <si>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</si>
  <si>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</si>
  <si>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</si>
  <si>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</si>
  <si>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</si>
  <si>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</si>
  <si>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</si>
  <si>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</si>
  <si>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</si>
  <si>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</si>
  <si>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</si>
  <si>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</si>
  <si>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</si>
  <si>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</si>
  <si>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</si>
  <si>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</si>
  <si>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</si>
  <si>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</si>
  <si>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</si>
  <si>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</si>
  <si>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</si>
  <si>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</si>
  <si>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</si>
  <si>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</si>
  <si>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</si>
  <si>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</si>
  <si>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</si>
  <si>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</si>
  <si>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</si>
  <si>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</si>
  <si>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</si>
  <si>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</si>
  <si>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</si>
  <si>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</si>
  <si>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</si>
  <si>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</si>
  <si>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</si>
  <si>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</si>
  <si>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</si>
  <si>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</si>
  <si>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</si>
  <si>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</si>
  <si>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</si>
  <si>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</si>
  <si>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</si>
  <si>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</si>
  <si>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</si>
  <si>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</si>
  <si>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</si>
  <si>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</si>
  <si>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</si>
  <si>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</si>
  <si>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</si>
  <si>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</si>
  <si>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</si>
  <si>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</si>
  <si>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</si>
  <si>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</si>
  <si>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</si>
  <si>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</si>
  <si>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</si>
  <si>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</si>
  <si>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</si>
  <si>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</si>
  <si>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</si>
  <si>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</si>
  <si>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</si>
  <si>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</si>
  <si>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</si>
  <si>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</si>
  <si>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</si>
  <si>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</si>
  <si>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</si>
  <si>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</si>
  <si>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</si>
  <si>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</si>
  <si>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</si>
  <si>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</si>
  <si>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</si>
  <si>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</si>
  <si>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</si>
  <si>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</si>
  <si>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</si>
  <si>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</si>
  <si>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</si>
  <si>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</si>
  <si>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</si>
  <si>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</si>
  <si>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</si>
  <si>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</si>
  <si>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</si>
  <si>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</si>
  <si>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</si>
  <si>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</si>
  <si>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</si>
  <si>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</si>
  <si>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</si>
  <si>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</si>
  <si>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</si>
  <si>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</si>
  <si>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</si>
  <si>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</si>
  <si>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</si>
  <si>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</si>
  <si>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</si>
  <si>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</si>
  <si>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</si>
  <si>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</si>
  <si>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</si>
  <si>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</si>
  <si>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</si>
  <si>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</si>
  <si>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</si>
  <si>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</si>
  <si>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</si>
  <si>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</si>
  <si>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</si>
  <si>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</si>
  <si>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</si>
  <si>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</si>
  <si>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</si>
  <si>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</si>
  <si>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</si>
  <si>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</si>
  <si>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</si>
  <si>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</si>
  <si>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</si>
  <si>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</si>
  <si>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</si>
  <si>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</si>
  <si>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</si>
  <si>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</si>
  <si>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</si>
  <si>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</si>
  <si>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</si>
  <si>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</si>
  <si>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</si>
  <si>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</si>
  <si>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</si>
  <si>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</si>
  <si>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</si>
  <si>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</si>
  <si>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</si>
  <si>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</si>
  <si>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</si>
  <si>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</si>
  <si>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</si>
  <si>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</si>
  <si>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</si>
  <si>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</si>
  <si>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</si>
  <si>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</si>
  <si>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</si>
  <si>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</si>
  <si>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</si>
  <si>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</si>
  <si>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</si>
  <si>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</si>
  <si>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</si>
  <si>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</si>
  <si>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</si>
  <si>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</si>
  <si>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</si>
  <si>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</si>
  <si>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</si>
  <si>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</si>
  <si>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</si>
  <si>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</si>
  <si>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</si>
  <si>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</si>
  <si>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</si>
  <si>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</si>
  <si>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</si>
  <si>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</si>
  <si>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</si>
  <si>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</si>
  <si>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</si>
  <si>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</si>
  <si>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</si>
  <si>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</si>
  <si>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</si>
  <si>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</si>
  <si>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</si>
  <si>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</si>
  <si>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</si>
  <si>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</si>
  <si>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</si>
  <si>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</si>
  <si>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</si>
  <si>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</si>
  <si>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</si>
  <si>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</si>
  <si>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</si>
  <si>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</si>
  <si>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</si>
  <si>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</si>
  <si>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</si>
  <si>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</si>
  <si>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</si>
  <si>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</si>
  <si>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</si>
  <si>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</si>
  <si>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</si>
  <si>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</si>
  <si>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</si>
  <si>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</si>
  <si>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</si>
  <si>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</si>
  <si>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</si>
  <si>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</si>
  <si>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</si>
  <si>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</si>
  <si>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</si>
  <si>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</si>
  <si>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</si>
  <si>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</si>
  <si>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</si>
  <si>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</si>
  <si>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</si>
  <si>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</si>
  <si>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</si>
  <si>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</si>
  <si>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</si>
  <si>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</si>
  <si>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</si>
  <si>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</si>
  <si>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</si>
  <si>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</si>
  <si>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</si>
  <si>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</si>
  <si>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</si>
  <si>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</si>
  <si>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</si>
  <si>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</si>
  <si>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</si>
  <si>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</si>
  <si>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</si>
  <si>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</si>
  <si>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</si>
  <si>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</si>
  <si>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</si>
  <si>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</si>
  <si>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</si>
  <si>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</si>
  <si>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</si>
  <si>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</si>
  <si>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</si>
  <si>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</si>
  <si>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</si>
  <si>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</si>
  <si>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</si>
  <si>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</si>
  <si>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</si>
  <si>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</si>
  <si>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</si>
  <si>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</si>
  <si>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</si>
  <si>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</si>
  <si>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</si>
  <si>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</si>
  <si>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</si>
  <si>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</si>
  <si>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</si>
  <si>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</si>
  <si>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</si>
  <si>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</si>
  <si>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</si>
  <si>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</si>
  <si>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</si>
  <si>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</si>
  <si>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</si>
  <si>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</si>
  <si>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</si>
  <si>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</si>
  <si>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</si>
  <si>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</si>
  <si>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</si>
  <si>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</si>
  <si>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</si>
  <si>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</si>
  <si>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</si>
  <si>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</si>
  <si>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</si>
  <si>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</si>
  <si>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</si>
  <si>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</si>
  <si>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</si>
  <si>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</si>
  <si>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</si>
  <si>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</si>
  <si>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</si>
  <si>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</si>
  <si>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</si>
  <si>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</si>
  <si>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</si>
  <si>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</si>
  <si>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</si>
  <si>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</si>
  <si>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</si>
  <si>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</si>
  <si>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</si>
  <si>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</si>
  <si>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</si>
  <si>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</si>
  <si>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</si>
  <si>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</si>
  <si>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</si>
  <si>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</si>
  <si>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</si>
  <si>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</si>
  <si>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</si>
  <si>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</si>
  <si>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</si>
  <si>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</si>
  <si>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</si>
  <si>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</si>
  <si>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</si>
  <si>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</si>
  <si>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</si>
  <si>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</si>
  <si>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</si>
  <si>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</si>
  <si>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</si>
  <si>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</si>
  <si>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</si>
  <si>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</si>
  <si>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</si>
  <si>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</si>
  <si>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</si>
  <si>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</si>
  <si>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</si>
  <si>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</si>
  <si>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</si>
  <si>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</si>
  <si>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</si>
  <si>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</si>
  <si>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</si>
  <si>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</si>
  <si>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</si>
  <si>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</si>
  <si>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</si>
  <si>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</si>
  <si>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</si>
  <si>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</si>
  <si>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</si>
  <si>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</si>
  <si>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</si>
  <si>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</si>
  <si>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</si>
  <si>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</si>
  <si>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</si>
  <si>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</si>
  <si>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</si>
  <si>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</si>
  <si>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</si>
  <si>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</si>
  <si>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</si>
  <si>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</si>
  <si>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</si>
  <si>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</si>
  <si>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</si>
  <si>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</si>
  <si>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</si>
  <si>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</si>
  <si>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</si>
  <si>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</si>
  <si>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</si>
  <si>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</si>
  <si>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</si>
  <si>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</si>
  <si>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</si>
  <si>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</si>
  <si>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</si>
  <si>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</si>
  <si>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</si>
  <si>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</si>
  <si>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</si>
  <si>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</si>
  <si>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</si>
  <si>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</si>
  <si>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</si>
  <si>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</si>
  <si>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</si>
  <si>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</si>
  <si>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</si>
  <si>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</si>
  <si>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</si>
  <si>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</si>
  <si>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</si>
  <si>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</si>
  <si>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</si>
  <si>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</si>
  <si>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</si>
  <si>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</si>
  <si>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</si>
  <si>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</si>
  <si>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</si>
  <si>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</si>
  <si>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</si>
  <si>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</si>
  <si>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</si>
  <si>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</si>
  <si>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</si>
  <si>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</si>
  <si>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</si>
  <si>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</si>
  <si>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</si>
  <si>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</si>
  <si>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</si>
  <si>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</si>
  <si>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</si>
  <si>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</si>
  <si>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</si>
  <si>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</si>
  <si>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</si>
  <si>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</si>
  <si>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</si>
  <si>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</si>
  <si>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</si>
  <si>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</si>
  <si>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</si>
  <si>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</si>
  <si>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</si>
  <si>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</si>
  <si>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</si>
  <si>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</si>
  <si>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</si>
  <si>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</si>
  <si>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</si>
  <si>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</si>
  <si>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</si>
  <si>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</si>
  <si>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</si>
  <si>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</si>
  <si>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</si>
  <si>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</si>
  <si>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</si>
  <si>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</si>
  <si>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</si>
  <si>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</si>
  <si>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</si>
  <si>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</si>
  <si>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</si>
  <si>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</si>
  <si>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</si>
  <si>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</si>
  <si>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</si>
  <si>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</si>
  <si>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</si>
  <si>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</si>
  <si>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</si>
  <si>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</si>
  <si>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</si>
  <si>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</si>
  <si>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</si>
  <si>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</si>
  <si>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</si>
  <si>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</si>
  <si>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</si>
  <si>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</si>
  <si>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</si>
  <si>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</si>
  <si>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</si>
  <si>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</si>
  <si>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</si>
  <si>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</si>
  <si>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</si>
  <si>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</si>
  <si>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</si>
  <si>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</si>
  <si>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</si>
  <si>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</si>
  <si>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</si>
  <si>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</si>
  <si>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</si>
  <si>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</si>
  <si>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</si>
  <si>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</si>
  <si>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</si>
  <si>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</si>
  <si>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</si>
  <si>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</si>
  <si>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</si>
  <si>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</si>
  <si>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</si>
  <si>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</si>
  <si>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</si>
  <si>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</si>
  <si>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</si>
  <si>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</si>
  <si>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</si>
  <si>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</si>
  <si>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</si>
  <si>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</si>
  <si>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</si>
  <si>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</si>
  <si>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</si>
  <si>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</si>
  <si>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</si>
  <si>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</si>
  <si>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</si>
  <si>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</si>
  <si>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</si>
  <si>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</si>
  <si>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</si>
  <si>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</si>
  <si>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</si>
  <si>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</si>
  <si>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</si>
  <si>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</si>
  <si>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</si>
  <si>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</si>
  <si>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</si>
  <si>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</si>
  <si>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</si>
  <si>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</si>
  <si>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</si>
  <si>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</si>
  <si>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</si>
  <si>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</si>
  <si>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</si>
  <si>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</si>
  <si>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</si>
  <si>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</si>
  <si>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</si>
  <si>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</si>
  <si>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</si>
  <si>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</si>
  <si>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</si>
  <si>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</si>
  <si>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</si>
  <si>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</si>
  <si>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</si>
  <si>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</si>
  <si>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</si>
  <si>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</si>
  <si>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</si>
  <si>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</si>
  <si>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</si>
  <si>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</si>
  <si>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</si>
  <si>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</si>
  <si>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</si>
  <si>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</si>
  <si>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</si>
  <si>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</si>
  <si>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</si>
  <si>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</si>
  <si>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</si>
  <si>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</si>
  <si>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</si>
  <si>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</si>
  <si>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</si>
  <si>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</si>
  <si>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</si>
  <si>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</si>
  <si>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</si>
  <si>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</si>
  <si>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</si>
  <si>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</si>
  <si>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</si>
  <si>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</si>
  <si>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</si>
  <si>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</si>
  <si>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</si>
  <si>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</si>
  <si>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</si>
  <si>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</si>
  <si>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</si>
  <si>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</si>
  <si>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</si>
  <si>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</si>
  <si>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</si>
  <si>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</si>
  <si>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</si>
  <si>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</si>
  <si>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</si>
  <si>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</si>
  <si>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</si>
  <si>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</si>
  <si>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</si>
  <si>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</si>
  <si>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</si>
  <si>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</si>
  <si>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</si>
  <si>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</si>
  <si>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</si>
  <si>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</si>
  <si>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</si>
  <si>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</si>
  <si>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</si>
  <si>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</si>
  <si>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</si>
  <si>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</si>
  <si>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</si>
  <si>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</si>
  <si>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</si>
  <si>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</si>
  <si>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</si>
  <si>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</si>
  <si>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</si>
  <si>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</si>
  <si>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</si>
  <si>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</si>
  <si>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</si>
  <si>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</si>
  <si>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</si>
  <si>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</si>
  <si>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</si>
  <si>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</si>
  <si>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</si>
  <si>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</si>
  <si>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</si>
  <si>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</si>
  <si>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</si>
  <si>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</si>
  <si>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</si>
  <si>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</si>
  <si>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</si>
  <si>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</si>
  <si>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</si>
  <si>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</si>
  <si>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</si>
  <si>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</si>
  <si>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</si>
  <si>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</si>
  <si>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</si>
  <si>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</si>
  <si>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</si>
  <si>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</si>
  <si>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</si>
  <si>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</si>
  <si>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</si>
  <si>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</si>
  <si>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</si>
  <si>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</si>
  <si>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</si>
  <si>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</si>
  <si>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</si>
  <si>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</si>
  <si>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</si>
  <si>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</si>
  <si>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</si>
  <si>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</si>
  <si>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</si>
  <si>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</si>
  <si>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</si>
  <si>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</si>
  <si>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</si>
  <si>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</si>
  <si>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</si>
  <si>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</si>
  <si>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</si>
  <si>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</si>
  <si>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</si>
  <si>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</si>
  <si>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</si>
  <si>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</si>
  <si>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</si>
  <si>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</si>
  <si>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</si>
  <si>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</si>
  <si>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</si>
  <si>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</si>
  <si>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</si>
  <si>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</si>
  <si>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</si>
  <si>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</si>
  <si>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</si>
  <si>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</si>
  <si>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</si>
  <si>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</si>
  <si>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</si>
  <si>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</si>
  <si>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</si>
  <si>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</si>
  <si>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</si>
  <si>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</si>
  <si>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</si>
  <si>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</si>
  <si>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</si>
  <si>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</si>
  <si>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</si>
  <si>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</si>
  <si>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</si>
  <si>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</si>
  <si>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</si>
  <si>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</si>
  <si>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</si>
  <si>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</si>
  <si>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</si>
  <si>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</si>
  <si>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</si>
  <si>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</si>
  <si>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</si>
  <si>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</si>
  <si>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</si>
  <si>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</si>
  <si>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</si>
  <si>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</si>
  <si>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</si>
  <si>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</si>
  <si>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</si>
  <si>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</si>
  <si>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</si>
  <si>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</si>
  <si>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</si>
  <si>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</si>
  <si>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</si>
  <si>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</si>
  <si>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</si>
  <si>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</si>
  <si>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</si>
  <si>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</si>
  <si>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</si>
  <si>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</si>
  <si>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</si>
  <si>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</si>
  <si>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</si>
  <si>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</si>
  <si>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</si>
  <si>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</si>
  <si>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</si>
  <si>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</si>
  <si>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</si>
  <si>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</si>
  <si>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</si>
  <si>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</si>
  <si>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</si>
  <si>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</si>
  <si>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</si>
  <si>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</si>
  <si>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</si>
  <si>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</si>
  <si>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</si>
  <si>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</si>
  <si>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</si>
  <si>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</si>
  <si>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</si>
  <si>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</si>
  <si>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</si>
  <si>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</si>
  <si>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</si>
  <si>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</si>
  <si>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</si>
  <si>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</si>
  <si>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</si>
  <si>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</si>
  <si>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</si>
  <si>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</si>
  <si>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</si>
  <si>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</si>
  <si>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</si>
  <si>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</si>
  <si>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</si>
  <si>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</si>
  <si>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</si>
  <si>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</si>
  <si>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</si>
  <si>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</si>
  <si>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</si>
  <si>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</si>
  <si>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</si>
  <si>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</si>
  <si>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</si>
  <si>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</si>
  <si>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</si>
  <si>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</si>
  <si>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</si>
  <si>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</si>
  <si>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</si>
  <si>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</si>
  <si>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</si>
  <si>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</si>
  <si>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</si>
  <si>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</si>
  <si>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</si>
  <si>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</si>
  <si>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</si>
  <si>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</si>
  <si>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</si>
  <si>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</si>
  <si>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</si>
  <si>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</si>
  <si>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</si>
  <si>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</si>
  <si>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</si>
  <si>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</si>
  <si>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</si>
  <si>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</si>
  <si>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</si>
  <si>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</si>
  <si>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</si>
  <si>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</si>
  <si>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</si>
  <si>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</si>
  <si>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</si>
  <si>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</si>
  <si>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</si>
  <si>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</si>
  <si>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</si>
  <si>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</si>
  <si>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</si>
  <si>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</si>
  <si>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</si>
  <si>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</si>
  <si>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</si>
  <si>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</si>
  <si>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</si>
  <si>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</si>
  <si>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</si>
  <si>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</si>
  <si>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</si>
  <si>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</si>
  <si>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</si>
  <si>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</si>
  <si>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</si>
  <si>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</si>
  <si>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</si>
  <si>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</si>
  <si>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</si>
  <si>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</si>
  <si>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</si>
  <si>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</si>
  <si>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</si>
  <si>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</si>
  <si>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</si>
  <si>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</si>
  <si>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</si>
  <si>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</si>
  <si>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</si>
  <si>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</si>
  <si>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</si>
  <si>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</si>
  <si>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</si>
  <si>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</si>
  <si>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</si>
  <si>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</si>
  <si>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</si>
  <si>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</si>
  <si>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</si>
  <si>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</si>
  <si>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</si>
  <si>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</si>
  <si>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</si>
  <si>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</si>
  <si>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</si>
  <si>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</si>
  <si>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</si>
  <si>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</si>
  <si>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</si>
  <si>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</si>
  <si>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</si>
  <si>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</si>
  <si>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</si>
  <si>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</si>
  <si>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</si>
  <si>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</si>
  <si>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</si>
  <si>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</si>
  <si>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</si>
  <si>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</si>
  <si>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</si>
  <si>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</si>
  <si>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</si>
  <si>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</si>
  <si>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</si>
  <si>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</si>
  <si>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</si>
  <si>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</si>
  <si>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</si>
  <si>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</si>
  <si>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</si>
  <si>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</si>
  <si>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</si>
  <si>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</si>
  <si>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</si>
  <si>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</si>
  <si>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</si>
  <si>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</si>
  <si>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</si>
  <si>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</si>
  <si>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</si>
  <si>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</si>
  <si>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</si>
  <si>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</si>
  <si>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</si>
  <si>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</si>
  <si>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</si>
  <si>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</si>
  <si>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</si>
  <si>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</si>
  <si>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</si>
  <si>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</si>
  <si>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</si>
  <si>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</si>
  <si>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</si>
  <si>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</si>
  <si>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</si>
  <si>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</si>
  <si>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</si>
  <si>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</si>
  <si>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</si>
  <si>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</si>
  <si>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</si>
  <si>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</si>
  <si>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</si>
  <si>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</si>
  <si>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</si>
  <si>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</si>
  <si>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</si>
  <si>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</si>
  <si>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</si>
  <si>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</si>
  <si>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</si>
  <si>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</si>
  <si>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</si>
  <si>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</si>
  <si>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</si>
  <si>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</si>
  <si>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</si>
  <si>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</si>
  <si>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</si>
  <si>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</si>
  <si>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</si>
  <si>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</si>
  <si>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</si>
  <si>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</si>
  <si>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</si>
  <si>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</si>
  <si>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</si>
  <si>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</si>
  <si>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</si>
  <si>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</si>
  <si>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</si>
  <si>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</si>
  <si>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</si>
  <si>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</si>
  <si>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</si>
  <si>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</si>
  <si>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</si>
  <si>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</si>
  <si>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</si>
  <si>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</si>
  <si>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</si>
  <si>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</si>
  <si>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</si>
  <si>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</si>
  <si>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</si>
  <si>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</si>
  <si>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</si>
  <si>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</si>
  <si>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</si>
  <si>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</si>
  <si>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</si>
  <si>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</si>
  <si>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</si>
  <si>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</si>
  <si>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</si>
  <si>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</si>
  <si>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</si>
  <si>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</si>
  <si>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</si>
  <si>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</si>
  <si>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</si>
  <si>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</si>
  <si>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</si>
  <si>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</si>
  <si>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</si>
  <si>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</si>
  <si>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</si>
  <si>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</si>
  <si>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</si>
  <si>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</si>
  <si>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</si>
  <si>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</si>
  <si>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</si>
  <si>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</si>
  <si>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</si>
  <si>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</si>
  <si>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</si>
  <si>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</si>
  <si>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</si>
  <si>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</si>
  <si>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</si>
  <si>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</si>
  <si>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</si>
  <si>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</si>
  <si>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</si>
  <si>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</si>
  <si>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</si>
  <si>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</si>
  <si>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</si>
  <si>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</si>
  <si>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</si>
  <si>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</si>
  <si>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</si>
  <si>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</si>
  <si>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</si>
  <si>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</si>
  <si>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</si>
  <si>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</si>
  <si>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</si>
  <si>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</si>
  <si>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</si>
  <si>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</si>
  <si>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</si>
  <si>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</si>
  <si>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</si>
  <si>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</si>
  <si>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</si>
  <si>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</si>
  <si>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</si>
  <si>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</si>
  <si>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</si>
  <si>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</si>
  <si>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</si>
  <si>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</si>
  <si>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</si>
  <si>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</si>
  <si>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</si>
  <si>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</si>
  <si>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</si>
  <si>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</si>
  <si>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</si>
  <si>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</si>
  <si>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</si>
  <si>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</si>
  <si>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</si>
  <si>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</si>
  <si>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</si>
  <si>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</si>
  <si>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</si>
  <si>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</si>
  <si>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</si>
  <si>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</si>
  <si>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</si>
  <si>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</si>
  <si>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</si>
  <si>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</si>
  <si>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</si>
  <si>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</si>
  <si>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</si>
  <si>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</si>
  <si>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</si>
  <si>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</si>
  <si>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</si>
  <si>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</si>
  <si>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</si>
  <si>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</si>
  <si>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</si>
  <si>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</si>
  <si>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</si>
  <si>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</si>
  <si>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</si>
  <si>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</si>
  <si>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</si>
  <si>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</si>
  <si>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</si>
  <si>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</si>
  <si>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</si>
  <si>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</si>
  <si>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</si>
  <si>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</si>
  <si>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</si>
  <si>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</si>
  <si>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</si>
  <si>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</si>
  <si>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</si>
  <si>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</si>
  <si>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</si>
  <si>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</si>
  <si>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</si>
  <si>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</si>
  <si>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</si>
  <si>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</si>
  <si>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</si>
  <si>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</si>
  <si>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</si>
  <si>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</si>
  <si>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</si>
  <si>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</si>
  <si>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</si>
  <si>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</si>
  <si>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</si>
  <si>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</si>
  <si>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</si>
  <si>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</si>
  <si>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</si>
  <si>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</si>
  <si>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</si>
  <si>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</si>
  <si>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</si>
  <si>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</si>
  <si>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</si>
  <si>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</si>
  <si>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</si>
  <si>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</si>
  <si>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</si>
  <si>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</si>
  <si>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</si>
  <si>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</si>
  <si>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</si>
  <si>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</si>
  <si>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</si>
  <si>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</si>
  <si>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</si>
  <si>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</si>
  <si>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</si>
  <si>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</si>
  <si>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</si>
  <si>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</si>
  <si>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</si>
  <si>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</si>
  <si>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</si>
  <si>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</si>
  <si>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</si>
  <si>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</si>
  <si>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</si>
  <si>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</si>
  <si>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</si>
  <si>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</si>
  <si>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</si>
  <si>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</si>
  <si>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</si>
  <si>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</si>
  <si>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</si>
  <si>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</si>
  <si>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</si>
  <si>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</si>
  <si>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</si>
  <si>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</si>
  <si>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</si>
  <si>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</si>
  <si>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</si>
  <si>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</si>
  <si>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</si>
  <si>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</si>
  <si>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</si>
  <si>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</si>
  <si>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</si>
  <si>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</si>
  <si>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</si>
  <si>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</si>
  <si>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</si>
  <si>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</si>
  <si>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</si>
  <si>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</si>
  <si>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</si>
  <si>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</si>
  <si>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</si>
  <si>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</si>
  <si>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</si>
  <si>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</si>
  <si>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</si>
  <si>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</si>
  <si>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</si>
  <si>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</si>
  <si>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</si>
  <si>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</si>
  <si>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</si>
  <si>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</si>
  <si>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</si>
  <si>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</si>
  <si>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</si>
  <si>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</si>
  <si>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</si>
  <si>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</si>
  <si>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</si>
  <si>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</si>
  <si>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</si>
  <si>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</si>
  <si>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</si>
  <si>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</si>
  <si>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</si>
  <si>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</si>
  <si>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</si>
  <si>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</si>
  <si>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</si>
  <si>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</si>
  <si>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</si>
  <si>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</si>
  <si>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</si>
  <si>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</si>
  <si>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</si>
  <si>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</si>
  <si>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</si>
  <si>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</si>
  <si>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</si>
  <si>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</si>
  <si>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</si>
  <si>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</si>
  <si>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</si>
  <si>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</si>
  <si>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</si>
  <si>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</si>
  <si>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</si>
  <si>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</si>
  <si>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</si>
  <si>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</si>
  <si>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</si>
  <si>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</si>
  <si>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</si>
  <si>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</si>
  <si>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</si>
  <si>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</si>
  <si>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</si>
  <si>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</si>
  <si>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</si>
  <si>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</si>
  <si>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</si>
  <si>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</si>
  <si>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</si>
  <si>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</si>
  <si>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</si>
  <si>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</si>
  <si>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</si>
  <si>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</si>
  <si>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</si>
  <si>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</si>
  <si>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</si>
  <si>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</si>
  <si>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</si>
  <si>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</si>
  <si>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</si>
  <si>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</si>
  <si>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</si>
  <si>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</si>
  <si>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</si>
  <si>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</si>
  <si>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t>El CNGE 2026 se conforma por los siguientes módulos: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</si>
  <si>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</si>
  <si>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</si>
  <si>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</si>
  <si>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</si>
  <si>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</si>
  <si>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</si>
  <si>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</si>
  <si>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</si>
  <si>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</si>
  <si>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</si>
  <si>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</si>
  <si>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</si>
  <si>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</si>
  <si>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</si>
  <si>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</si>
  <si>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</si>
  <si>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</si>
  <si>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</si>
  <si>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</si>
  <si>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</si>
  <si>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</si>
  <si>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</si>
  <si>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</si>
  <si>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</si>
  <si>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</si>
  <si>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</si>
  <si>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</si>
  <si>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</si>
  <si>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</si>
  <si>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</si>
  <si>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</si>
  <si>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</si>
  <si>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</si>
  <si>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</si>
  <si>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</si>
  <si>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</si>
  <si>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</si>
  <si>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</si>
  <si>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</si>
  <si>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</si>
  <si>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</si>
  <si>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</si>
  <si>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</si>
  <si>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</si>
  <si>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</si>
  <si>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</si>
  <si>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</si>
  <si>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</si>
  <si>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</si>
  <si>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</si>
  <si>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</si>
  <si>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</si>
  <si>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</si>
  <si>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</si>
  <si>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</si>
  <si>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</si>
  <si>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</si>
  <si>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</si>
  <si>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</si>
  <si>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</si>
  <si>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</si>
  <si>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</si>
  <si>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</si>
  <si>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</si>
  <si>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</si>
  <si>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</si>
  <si>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</si>
  <si>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</si>
  <si>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</si>
  <si>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</si>
  <si>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</si>
  <si>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</si>
  <si>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</si>
  <si>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</si>
  <si>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</si>
  <si>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</si>
  <si>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</si>
  <si>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</si>
  <si>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</si>
  <si>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</si>
  <si>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</si>
  <si>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</si>
  <si>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</si>
  <si>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</si>
  <si>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</si>
  <si>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</si>
  <si>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</si>
  <si>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</si>
  <si>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</si>
  <si>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</si>
  <si>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</si>
  <si>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</si>
  <si>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</si>
  <si>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</si>
  <si>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</si>
  <si>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</si>
  <si>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</si>
  <si>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</si>
  <si>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</si>
  <si>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</si>
  <si>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</si>
  <si>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</si>
  <si>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</si>
  <si>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</si>
  <si>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</si>
  <si>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</si>
  <si>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</si>
  <si>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</si>
  <si>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</si>
  <si>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</si>
  <si>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</si>
  <si>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</si>
  <si>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Cada uno de estos módulos está conformado, cuando menos, por los siguientes apartados:</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</si>
  <si>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</si>
  <si>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</si>
  <si>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</si>
  <si>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</si>
  <si>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</si>
  <si>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</si>
  <si>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</si>
  <si>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</si>
  <si>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</si>
  <si>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</si>
  <si>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</si>
  <si>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</si>
  <si>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</si>
  <si>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</si>
  <si>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</si>
  <si>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</si>
  <si>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</si>
  <si>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</si>
  <si>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</si>
  <si>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</si>
  <si>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</si>
  <si>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</si>
  <si>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</si>
  <si>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</si>
  <si>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</si>
  <si>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</si>
  <si>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</si>
  <si>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</si>
  <si>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</si>
  <si>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</si>
  <si>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</si>
  <si>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</si>
  <si>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</si>
  <si>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</si>
  <si>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</si>
  <si>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</si>
  <si>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</si>
  <si>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</si>
  <si>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</si>
  <si>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</si>
  <si>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</si>
  <si>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</si>
  <si>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</si>
  <si>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</si>
  <si>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</si>
  <si>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</si>
  <si>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</si>
  <si>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</si>
  <si>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</si>
  <si>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</si>
  <si>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</si>
  <si>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</si>
  <si>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</si>
  <si>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</si>
  <si>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</si>
  <si>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</si>
  <si>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</si>
  <si>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</si>
  <si>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</si>
  <si>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</si>
  <si>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</si>
  <si>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</si>
  <si>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</si>
  <si>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</si>
  <si>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</si>
  <si>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</si>
  <si>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</si>
  <si>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</si>
  <si>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</si>
  <si>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</si>
  <si>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</si>
  <si>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</si>
  <si>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</si>
  <si>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</si>
  <si>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</si>
  <si>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</si>
  <si>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</si>
  <si>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</si>
  <si>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</si>
  <si>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</si>
  <si>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</si>
  <si>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</si>
  <si>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</si>
  <si>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</si>
  <si>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</si>
  <si>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</si>
  <si>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</si>
  <si>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</si>
  <si>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</si>
  <si>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</si>
  <si>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</si>
  <si>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</si>
  <si>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</si>
  <si>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</si>
  <si>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</si>
  <si>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</si>
  <si>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</si>
  <si>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</si>
  <si>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</si>
  <si>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</si>
  <si>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</si>
  <si>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</si>
  <si>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</si>
  <si>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</si>
  <si>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</si>
  <si>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</si>
  <si>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</si>
  <si>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</si>
  <si>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</si>
  <si>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</si>
  <si>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</si>
  <si>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</si>
  <si>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</si>
  <si>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</si>
  <si>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</si>
  <si>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</si>
  <si>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</si>
  <si>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</si>
  <si>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</si>
  <si>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</si>
  <si>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</si>
  <si>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</si>
  <si>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</si>
  <si>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</si>
  <si>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</si>
  <si>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</si>
  <si>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</si>
  <si>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</si>
  <si>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</si>
  <si>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</si>
  <si>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</si>
  <si>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</si>
  <si>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</si>
  <si>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</si>
  <si>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</si>
  <si>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</si>
  <si>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</si>
  <si>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</si>
  <si>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</si>
  <si>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</si>
  <si>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</si>
  <si>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</si>
  <si>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</si>
  <si>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</si>
  <si>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</si>
  <si>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</si>
  <si>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</si>
  <si>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</si>
  <si>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</si>
  <si>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</si>
  <si>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</si>
  <si>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</si>
  <si>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</si>
  <si>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</si>
  <si>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</si>
  <si>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</si>
  <si>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</si>
  <si>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</si>
  <si>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</si>
  <si>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</si>
  <si>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</si>
  <si>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</si>
  <si>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</si>
  <si>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</si>
  <si>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</si>
  <si>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</si>
  <si>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</si>
  <si>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</si>
  <si>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</si>
  <si>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</si>
  <si>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</si>
  <si>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</si>
  <si>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</si>
  <si>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</si>
  <si>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</si>
  <si>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</si>
  <si>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</si>
  <si>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</si>
  <si>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</si>
  <si>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</si>
  <si>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</si>
  <si>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</si>
  <si>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</si>
  <si>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</si>
  <si>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</si>
  <si>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</si>
  <si>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</si>
  <si>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</si>
  <si>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</si>
  <si>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</si>
  <si>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</si>
  <si>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</si>
  <si>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</si>
  <si>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</si>
  <si>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</si>
  <si>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</si>
  <si>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</si>
  <si>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</si>
  <si>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</si>
  <si>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</si>
  <si>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</si>
  <si>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</si>
  <si>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</si>
  <si>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</si>
  <si>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</si>
  <si>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</si>
  <si>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</si>
  <si>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</si>
  <si>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</si>
  <si>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</si>
  <si>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</si>
  <si>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</si>
  <si>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</si>
  <si>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</si>
  <si>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</si>
  <si>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</si>
  <si>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</si>
  <si>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</si>
  <si>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</si>
  <si>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</si>
  <si>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</si>
  <si>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</si>
  <si>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</si>
  <si>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</si>
  <si>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</si>
  <si>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</si>
  <si>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</si>
  <si>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</si>
  <si>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</si>
  <si>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rPr>
        <b/>
        <sz val="9"/>
        <rFont val="Arial"/>
        <family val="2"/>
      </rPr>
      <t>Glosario.</t>
    </r>
    <r>
      <rPr>
        <sz val="9"/>
        <rFont val="Arial"/>
        <family val="2"/>
      </rPr>
      <t xml:space="preserve"> Contiene un listado de conceptos y definiciones que se consideran relevantes para el llenado del cuestionario.</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</si>
  <si>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</si>
  <si>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</si>
  <si>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</si>
  <si>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</si>
  <si>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</si>
  <si>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</si>
  <si>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</si>
  <si>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</si>
  <si>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</si>
  <si>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</si>
  <si>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</si>
  <si>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</si>
  <si>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</si>
  <si>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</si>
  <si>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</si>
  <si>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</si>
  <si>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</si>
  <si>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</si>
  <si>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</si>
  <si>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</si>
  <si>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</si>
  <si>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</si>
  <si>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</si>
  <si>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</si>
  <si>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</si>
  <si>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</si>
  <si>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</si>
  <si>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</si>
  <si>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</si>
  <si>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</si>
  <si>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</si>
  <si>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</si>
  <si>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</si>
  <si>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</si>
  <si>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</si>
  <si>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</si>
  <si>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</si>
  <si>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</si>
  <si>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</si>
  <si>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</si>
  <si>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</si>
  <si>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</si>
  <si>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</si>
  <si>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</si>
  <si>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</si>
  <si>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</si>
  <si>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</si>
  <si>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</si>
  <si>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</si>
  <si>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</si>
  <si>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</si>
  <si>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</si>
  <si>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</si>
  <si>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</si>
  <si>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</si>
  <si>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</si>
  <si>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</si>
  <si>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</si>
  <si>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</si>
  <si>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</si>
  <si>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</si>
  <si>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</si>
  <si>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</si>
  <si>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</si>
  <si>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</si>
  <si>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</si>
  <si>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</si>
  <si>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</si>
  <si>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</si>
  <si>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</si>
  <si>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</si>
  <si>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</si>
  <si>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</si>
  <si>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</si>
  <si>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</si>
  <si>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</si>
  <si>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</si>
  <si>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</si>
  <si>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</si>
  <si>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</si>
  <si>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</si>
  <si>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rPr>
        <sz val="9"/>
        <color rgb="FF000000"/>
        <rFont val="Arial"/>
        <family val="2"/>
      </rPr>
      <t xml:space="preserve">Particularmente, en el </t>
    </r>
    <r>
      <rPr>
        <b/>
        <sz val="9"/>
        <color rgb="FF000000"/>
        <rFont val="Arial"/>
        <family val="2"/>
      </rPr>
      <t>módulo 1</t>
    </r>
    <r>
      <rPr>
        <sz val="9"/>
        <color rgb="FF000000"/>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combate a la anticorrupción.</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</si>
  <si>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</si>
  <si>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</si>
  <si>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</si>
  <si>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</si>
  <si>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</si>
  <si>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</si>
  <si>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</si>
  <si>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</si>
  <si>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</si>
  <si>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</si>
  <si>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</si>
  <si>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</si>
  <si>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</si>
  <si>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</si>
  <si>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</si>
  <si>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</si>
  <si>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</si>
  <si>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</si>
  <si>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</si>
  <si>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</si>
  <si>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</si>
  <si>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</si>
  <si>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</si>
  <si>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</si>
  <si>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</si>
  <si>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</si>
  <si>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</si>
  <si>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</si>
  <si>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</si>
  <si>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</si>
  <si>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</si>
  <si>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</si>
  <si>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</si>
  <si>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</si>
  <si>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</si>
  <si>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</si>
  <si>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</si>
  <si>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</si>
  <si>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Para ello, este módulo contiene </t>
    </r>
    <r>
      <rPr>
        <b/>
        <sz val="9"/>
        <rFont val="Arial"/>
        <family val="2"/>
      </rPr>
      <t>203 preguntas</t>
    </r>
    <r>
      <rPr>
        <sz val="9"/>
        <rFont val="Arial"/>
        <family val="2"/>
      </rPr>
      <t xml:space="preserve"> agrupadas en las siguientes secciones:</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</si>
  <si>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</si>
  <si>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</si>
  <si>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</si>
  <si>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</si>
  <si>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</si>
  <si>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</si>
  <si>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</si>
  <si>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</si>
  <si>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</si>
  <si>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</si>
  <si>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</si>
  <si>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</si>
  <si>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</si>
  <si>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</si>
  <si>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</si>
  <si>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</si>
  <si>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</si>
  <si>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</si>
  <si>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</si>
  <si>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</si>
  <si>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</si>
  <si>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</si>
  <si>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</si>
  <si>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</si>
  <si>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</si>
  <si>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</si>
  <si>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</si>
  <si>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</si>
  <si>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</si>
  <si>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</si>
  <si>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</si>
  <si>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</si>
  <si>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</si>
  <si>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</si>
  <si>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</si>
  <si>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</si>
  <si>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</si>
  <si>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</si>
  <si>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</si>
  <si>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</si>
  <si>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</si>
  <si>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</si>
  <si>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</si>
  <si>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</si>
  <si>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</si>
  <si>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</si>
  <si>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</si>
  <si>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</si>
  <si>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</si>
  <si>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</si>
  <si>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</si>
  <si>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</si>
  <si>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</si>
  <si>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</si>
  <si>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</si>
  <si>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</si>
  <si>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</si>
  <si>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</si>
  <si>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</si>
  <si>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</si>
  <si>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</si>
  <si>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</si>
  <si>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</si>
  <si>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</si>
  <si>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</si>
  <si>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</si>
  <si>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</si>
  <si>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</si>
  <si>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</si>
  <si>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</si>
  <si>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</si>
  <si>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</si>
  <si>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</si>
  <si>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</si>
  <si>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</si>
  <si>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</si>
  <si>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</si>
  <si>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</si>
  <si>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</si>
  <si>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</si>
  <si>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</si>
  <si>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</si>
  <si>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</si>
  <si>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</si>
  <si>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</si>
  <si>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</si>
  <si>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</si>
  <si>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</si>
  <si>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</si>
  <si>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</si>
  <si>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</si>
  <si>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</si>
  <si>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</si>
  <si>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</si>
  <si>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</si>
  <si>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</si>
  <si>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</si>
  <si>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</si>
  <si>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</si>
  <si>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</si>
  <si>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</si>
  <si>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</si>
  <si>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</si>
  <si>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</si>
  <si>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</si>
  <si>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</si>
  <si>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</si>
  <si>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</si>
  <si>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</si>
  <si>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</si>
  <si>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</si>
  <si>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</si>
  <si>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</si>
  <si>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</si>
  <si>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</si>
  <si>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</si>
  <si>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</si>
  <si>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</si>
  <si>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</si>
  <si>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</si>
  <si>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</si>
  <si>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</si>
  <si>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</si>
  <si>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</si>
  <si>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</si>
  <si>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</si>
  <si>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</si>
  <si>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</si>
  <si>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</si>
  <si>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</si>
  <si>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</si>
  <si>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</si>
  <si>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</si>
  <si>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</si>
  <si>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</si>
  <si>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</si>
  <si>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</si>
  <si>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</si>
  <si>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</si>
  <si>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</si>
  <si>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</si>
  <si>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</si>
  <si>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</si>
  <si>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</si>
  <si>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</si>
  <si>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</si>
  <si>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</si>
  <si>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</si>
  <si>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</si>
  <si>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</si>
  <si>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</si>
  <si>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</si>
  <si>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</si>
  <si>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</si>
  <si>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</si>
  <si>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</si>
  <si>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</si>
  <si>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</si>
  <si>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</si>
  <si>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</si>
  <si>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</si>
  <si>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</si>
  <si>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</si>
  <si>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</si>
  <si>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</si>
  <si>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</si>
  <si>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</si>
  <si>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</si>
  <si>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</si>
  <si>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</si>
  <si>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</si>
  <si>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</si>
  <si>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</si>
  <si>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</si>
  <si>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</si>
  <si>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</si>
  <si>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</si>
  <si>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</si>
  <si>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</si>
  <si>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</si>
  <si>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</si>
  <si>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</si>
  <si>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</si>
  <si>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</si>
  <si>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</si>
  <si>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</si>
  <si>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</si>
  <si>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</si>
  <si>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</si>
  <si>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</si>
  <si>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</si>
  <si>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</si>
  <si>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</si>
  <si>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</si>
  <si>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</si>
  <si>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</si>
  <si>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</si>
  <si>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</si>
  <si>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</si>
  <si>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</si>
  <si>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</si>
  <si>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</si>
  <si>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</si>
  <si>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</si>
  <si>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</si>
  <si>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</si>
  <si>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</si>
  <si>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</si>
  <si>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</si>
  <si>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</si>
  <si>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</si>
  <si>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</si>
  <si>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</si>
  <si>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</si>
  <si>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</si>
  <si>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</si>
  <si>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</si>
  <si>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</si>
  <si>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</si>
  <si>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</si>
  <si>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</si>
  <si>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</si>
  <si>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</si>
  <si>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</si>
  <si>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</si>
  <si>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</si>
  <si>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</si>
  <si>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</si>
  <si>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</si>
  <si>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</si>
  <si>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</si>
  <si>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</si>
  <si>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</si>
  <si>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</si>
  <si>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</si>
  <si>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</si>
  <si>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</si>
  <si>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</si>
  <si>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</si>
  <si>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</si>
  <si>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</si>
  <si>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</si>
  <si>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</si>
  <si>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</si>
  <si>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</si>
  <si>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</si>
  <si>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</si>
  <si>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</si>
  <si>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</si>
  <si>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</si>
  <si>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</si>
  <si>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</si>
  <si>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</si>
  <si>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</si>
  <si>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</si>
  <si>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</si>
  <si>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</si>
  <si>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</si>
  <si>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</si>
  <si>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</si>
  <si>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</si>
  <si>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</si>
  <si>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</si>
  <si>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</si>
  <si>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</si>
  <si>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</si>
  <si>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</si>
  <si>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</si>
  <si>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</si>
  <si>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</si>
  <si>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</si>
  <si>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</si>
  <si>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</si>
  <si>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</si>
  <si>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</si>
  <si>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</si>
  <si>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</si>
  <si>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</si>
  <si>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</si>
  <si>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</si>
  <si>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</si>
  <si>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</si>
  <si>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</si>
  <si>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</si>
  <si>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</si>
  <si>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</si>
  <si>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</si>
  <si>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</si>
  <si>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</si>
  <si>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</si>
  <si>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</si>
  <si>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</si>
  <si>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</si>
  <si>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</si>
  <si>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</si>
  <si>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</si>
  <si>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</si>
  <si>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</si>
  <si>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</si>
  <si>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</si>
  <si>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</si>
  <si>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</si>
  <si>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</si>
  <si>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</si>
  <si>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</si>
  <si>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</si>
  <si>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</si>
  <si>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</si>
  <si>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</si>
  <si>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</si>
  <si>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</si>
  <si>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</si>
  <si>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</si>
  <si>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</si>
  <si>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</si>
  <si>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</si>
  <si>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</si>
  <si>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</si>
  <si>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</si>
  <si>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</si>
  <si>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</si>
  <si>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</si>
  <si>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</si>
  <si>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</si>
  <si>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</si>
  <si>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</si>
  <si>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</si>
  <si>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</si>
  <si>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</si>
  <si>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</si>
  <si>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</si>
  <si>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</si>
  <si>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</si>
  <si>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</si>
  <si>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</si>
  <si>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</si>
  <si>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</si>
  <si>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</si>
  <si>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</si>
  <si>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</si>
  <si>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</si>
  <si>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</si>
  <si>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</si>
  <si>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</si>
  <si>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</si>
  <si>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</si>
  <si>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</si>
  <si>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</si>
  <si>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</si>
  <si>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</si>
  <si>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</si>
  <si>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</si>
  <si>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</si>
  <si>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</si>
  <si>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</si>
  <si>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</si>
  <si>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De igual forma, en la siguiente tabla se detallan los periodos en los que se realizarán las actividades señaladas:</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</si>
  <si>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</si>
  <si>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</si>
  <si>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</si>
  <si>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</si>
  <si>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</si>
  <si>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</si>
  <si>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</si>
  <si>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</si>
  <si>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</si>
  <si>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</si>
  <si>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</si>
  <si>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</si>
  <si>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</si>
  <si>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</si>
  <si>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</si>
  <si>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</si>
  <si>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</si>
  <si>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</si>
  <si>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</si>
  <si>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</si>
  <si>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</si>
  <si>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</si>
  <si>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</si>
  <si>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</si>
  <si>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</si>
  <si>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</si>
  <si>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</si>
  <si>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</si>
  <si>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</si>
  <si>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</si>
  <si>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Actividad</t>
  </si>
  <si>
    <t>07100</t>
  </si>
  <si>
    <t>14099</t>
  </si>
  <si>
    <t>15099</t>
  </si>
  <si>
    <t>16099</t>
  </si>
  <si>
    <t>20099</t>
  </si>
  <si>
    <t>21099</t>
  </si>
  <si>
    <t>30099</t>
  </si>
  <si>
    <t>31099</t>
  </si>
  <si>
    <t>Tumbalá</t>
  </si>
  <si>
    <t>Texcoco</t>
  </si>
  <si>
    <t>Tuzantla</t>
  </si>
  <si>
    <t>San Andrés Tepetlapa</t>
  </si>
  <si>
    <t>Cañada Morelos</t>
  </si>
  <si>
    <t>Maltrata</t>
  </si>
  <si>
    <t>Uayma</t>
  </si>
  <si>
    <t>Integración de información por la institución informante. 
Entrega a la CE del INEGI para revisión.</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</si>
  <si>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</si>
  <si>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</si>
  <si>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</si>
  <si>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</si>
  <si>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</si>
  <si>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</si>
  <si>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</si>
  <si>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</si>
  <si>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</si>
  <si>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</si>
  <si>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</si>
  <si>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</si>
  <si>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</si>
  <si>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</si>
  <si>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</si>
  <si>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</si>
  <si>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Revisión de información preliminar por parte de la CE del INEGI y aclaración o ajustes por parte de la institución informante. 
Envío de información preliminar a OC para verificación central.</t>
  </si>
  <si>
    <t>07102</t>
  </si>
  <si>
    <t>14101</t>
  </si>
  <si>
    <t>15101</t>
  </si>
  <si>
    <t>16101</t>
  </si>
  <si>
    <t>20101</t>
  </si>
  <si>
    <t>21101</t>
  </si>
  <si>
    <t>30101</t>
  </si>
  <si>
    <t>31101</t>
  </si>
  <si>
    <t>Tuxtla Chico</t>
  </si>
  <si>
    <t>Tianguistenco</t>
  </si>
  <si>
    <t>Tzitzio</t>
  </si>
  <si>
    <t>San Andrés Zabache</t>
  </si>
  <si>
    <t>Nauzontla</t>
  </si>
  <si>
    <t>Mariano Escobedo</t>
  </si>
  <si>
    <t>Umán</t>
  </si>
  <si>
    <t>Verificación de información preliminar por parte de OC y aclaración o ajustes de información.
Liberación de cuestionario como información definitiva.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</si>
  <si>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</si>
  <si>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</si>
  <si>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</si>
  <si>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</si>
  <si>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</si>
  <si>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</si>
  <si>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</si>
  <si>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</si>
  <si>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</si>
  <si>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</si>
  <si>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</si>
  <si>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</si>
  <si>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</si>
  <si>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</si>
  <si>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</si>
  <si>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</si>
  <si>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Recuperación de cuestionario físico con información completa y definitiva, con firma y sello.</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</si>
  <si>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</si>
  <si>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</si>
  <si>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</si>
  <si>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</si>
  <si>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</si>
  <si>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</si>
  <si>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</si>
  <si>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</si>
  <si>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</si>
  <si>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</si>
  <si>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</si>
  <si>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</si>
  <si>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</si>
  <si>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</si>
  <si>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</si>
  <si>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</si>
  <si>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</si>
  <si>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</si>
  <si>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</si>
  <si>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</si>
  <si>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</si>
  <si>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</si>
  <si>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</si>
  <si>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</si>
  <si>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</si>
  <si>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</si>
  <si>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</si>
  <si>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</si>
  <si>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</si>
  <si>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</si>
  <si>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</si>
  <si>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</si>
  <si>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</si>
  <si>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</si>
  <si>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</si>
  <si>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</si>
  <si>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</si>
  <si>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</si>
  <si>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</si>
  <si>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</si>
  <si>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</si>
  <si>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</si>
  <si>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</si>
  <si>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</si>
  <si>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</si>
  <si>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</si>
  <si>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</si>
  <si>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</si>
  <si>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</si>
  <si>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</si>
  <si>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</si>
  <si>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</si>
  <si>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</si>
  <si>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</si>
  <si>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</si>
  <si>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</si>
  <si>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</si>
  <si>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</si>
  <si>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</si>
  <si>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</si>
  <si>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</si>
  <si>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</si>
  <si>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1) Entrega electrónica: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</si>
  <si>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</si>
  <si>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</si>
  <si>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</si>
  <si>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</si>
  <si>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</si>
  <si>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</si>
  <si>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</si>
  <si>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</si>
  <si>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</si>
  <si>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</si>
  <si>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</si>
  <si>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</si>
  <si>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</si>
  <si>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</si>
  <si>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</si>
  <si>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</si>
  <si>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</si>
  <si>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</si>
  <si>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</si>
  <si>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</si>
  <si>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</si>
  <si>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</si>
  <si>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</si>
  <si>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</si>
  <si>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</si>
  <si>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</si>
  <si>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</si>
  <si>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</si>
  <si>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</si>
  <si>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</si>
  <si>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</si>
  <si>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</si>
  <si>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</si>
  <si>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</si>
  <si>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</si>
  <si>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</si>
  <si>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</si>
  <si>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</si>
  <si>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</si>
  <si>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</si>
  <si>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</si>
  <si>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</si>
  <si>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</si>
  <si>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</si>
  <si>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</si>
  <si>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</si>
  <si>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</si>
  <si>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</si>
  <si>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</si>
  <si>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</si>
  <si>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</si>
  <si>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</si>
  <si>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</si>
  <si>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2) Entrega física: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</si>
  <si>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</si>
  <si>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</si>
  <si>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</si>
  <si>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</si>
  <si>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</si>
  <si>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</si>
  <si>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</si>
  <si>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</si>
  <si>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</si>
  <si>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</si>
  <si>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</si>
  <si>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</si>
  <si>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</si>
  <si>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</si>
  <si>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</si>
  <si>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</si>
  <si>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</si>
  <si>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</si>
  <si>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</si>
  <si>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</si>
  <si>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</si>
  <si>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</si>
  <si>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</si>
  <si>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</si>
  <si>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</si>
  <si>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</si>
  <si>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La versión impresa, con las firmas y sellos correspondientes, deberá entregarse en la Coordinación Estatal del INEGI con los siguientes datos:</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</si>
  <si>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</si>
  <si>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</si>
  <si>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</si>
  <si>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</si>
  <si>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</si>
  <si>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</si>
  <si>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</si>
  <si>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</si>
  <si>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</si>
  <si>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</si>
  <si>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</si>
  <si>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</si>
  <si>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</si>
  <si>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</si>
  <si>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</si>
  <si>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</si>
  <si>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</si>
  <si>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</si>
  <si>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</si>
  <si>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</si>
  <si>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</si>
  <si>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</si>
  <si>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</si>
  <si>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</si>
  <si>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</si>
  <si>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Destinatario(a):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</si>
  <si>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</si>
  <si>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</si>
  <si>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</si>
  <si>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</si>
  <si>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</si>
  <si>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</si>
  <si>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</si>
  <si>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</si>
  <si>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</si>
  <si>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</si>
  <si>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</si>
  <si>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</si>
  <si>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</si>
  <si>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</si>
  <si>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</si>
  <si>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</si>
  <si>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</si>
  <si>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</si>
  <si>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</si>
  <si>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</si>
  <si>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</si>
  <si>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Dirección:</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</si>
  <si>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</si>
  <si>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</si>
  <si>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</si>
  <si>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</si>
  <si>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</si>
  <si>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</si>
  <si>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</si>
  <si>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</si>
  <si>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</si>
  <si>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</si>
  <si>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</si>
  <si>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</si>
  <si>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</si>
  <si>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</si>
  <si>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</si>
  <si>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</si>
  <si>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</si>
  <si>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</si>
  <si>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</si>
  <si>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</si>
  <si>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</si>
  <si>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</si>
  <si>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</si>
  <si>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</si>
  <si>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</si>
  <si>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</si>
  <si>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</si>
  <si>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</si>
  <si>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</si>
  <si>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</si>
  <si>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</si>
  <si>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</si>
  <si>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</si>
  <si>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</si>
  <si>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</si>
  <si>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</si>
  <si>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</si>
  <si>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</si>
  <si>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</si>
  <si>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</si>
  <si>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</si>
  <si>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</si>
  <si>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</si>
  <si>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</si>
  <si>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</si>
  <si>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</si>
  <si>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</si>
  <si>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</si>
  <si>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</si>
  <si>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</si>
  <si>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</si>
  <si>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</si>
  <si>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</si>
  <si>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</si>
  <si>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</si>
  <si>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</si>
  <si>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</si>
  <si>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</si>
  <si>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</si>
  <si>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</si>
  <si>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</si>
  <si>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</si>
  <si>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</si>
  <si>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</si>
  <si>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</si>
  <si>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</si>
  <si>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</si>
  <si>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</si>
  <si>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</si>
  <si>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</si>
  <si>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</si>
  <si>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</si>
  <si>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Nombre:</t>
  </si>
  <si>
    <t>07124</t>
  </si>
  <si>
    <t>14123</t>
  </si>
  <si>
    <t>15123</t>
  </si>
  <si>
    <t>20123</t>
  </si>
  <si>
    <t>21123</t>
  </si>
  <si>
    <t>30123</t>
  </si>
  <si>
    <t>Mezcalapa</t>
  </si>
  <si>
    <t>Zapotlán del Rey</t>
  </si>
  <si>
    <t>Luvianos</t>
  </si>
  <si>
    <t>San Bernardo Mixtepec</t>
  </si>
  <si>
    <t>San Felipe Tepatlán</t>
  </si>
  <si>
    <t>Área o unidad de adscripción:</t>
  </si>
  <si>
    <t>07125</t>
  </si>
  <si>
    <t>14124</t>
  </si>
  <si>
    <t>15124</t>
  </si>
  <si>
    <t>20124</t>
  </si>
  <si>
    <t>21124</t>
  </si>
  <si>
    <t>30124</t>
  </si>
  <si>
    <t>Honduras de la Sierra</t>
  </si>
  <si>
    <t>Zapotlanejo</t>
  </si>
  <si>
    <t>San José del Rincón</t>
  </si>
  <si>
    <t>Heroica Villa de San Blas Atempa</t>
  </si>
  <si>
    <t>San Gabriel Chilac</t>
  </si>
  <si>
    <t>Papantla</t>
  </si>
  <si>
    <t>Cargo:</t>
  </si>
  <si>
    <t>14125</t>
  </si>
  <si>
    <t>15125</t>
  </si>
  <si>
    <t>20125</t>
  </si>
  <si>
    <t>21125</t>
  </si>
  <si>
    <t>30125</t>
  </si>
  <si>
    <t>San Ignacio Cerro Gordo</t>
  </si>
  <si>
    <t>Tonanitla</t>
  </si>
  <si>
    <t>San Carlos Yautepec</t>
  </si>
  <si>
    <t>San Gregorio Atzompa</t>
  </si>
  <si>
    <t>Paso del Macho</t>
  </si>
  <si>
    <t>Correo electrónico:</t>
  </si>
  <si>
    <t>20126</t>
  </si>
  <si>
    <t>21126</t>
  </si>
  <si>
    <t>30126</t>
  </si>
  <si>
    <t>San Cristóbal Amatlán</t>
  </si>
  <si>
    <t>San Jerónimo Tecuanipan</t>
  </si>
  <si>
    <t>Paso de Ovejas</t>
  </si>
  <si>
    <t>Teléfono:</t>
  </si>
  <si>
    <t>Extensión:</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</si>
  <si>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</si>
  <si>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</si>
  <si>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</si>
  <si>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</si>
  <si>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</si>
  <si>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</si>
  <si>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</si>
  <si>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</si>
  <si>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</si>
  <si>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</si>
  <si>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</si>
  <si>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</si>
  <si>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</si>
  <si>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</si>
  <si>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</si>
  <si>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</si>
  <si>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</si>
  <si>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</si>
  <si>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</si>
  <si>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</si>
  <si>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</si>
  <si>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</si>
  <si>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</si>
  <si>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</si>
  <si>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</si>
  <si>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</si>
  <si>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</si>
  <si>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</si>
  <si>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</si>
  <si>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</si>
  <si>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</si>
  <si>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</si>
  <si>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</si>
  <si>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</si>
  <si>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</si>
  <si>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</si>
  <si>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</si>
  <si>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</si>
  <si>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</si>
  <si>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</si>
  <si>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</si>
  <si>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</si>
  <si>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</si>
  <si>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</si>
  <si>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</si>
  <si>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</si>
  <si>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</si>
  <si>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</si>
  <si>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</si>
  <si>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</si>
  <si>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</si>
  <si>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</si>
  <si>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</si>
  <si>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</si>
  <si>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</si>
  <si>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</si>
  <si>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</si>
  <si>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</si>
  <si>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</si>
  <si>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</si>
  <si>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</si>
  <si>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</si>
  <si>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</si>
  <si>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</si>
  <si>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</si>
  <si>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</si>
  <si>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</si>
  <si>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</si>
  <si>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</si>
  <si>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</si>
  <si>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</si>
  <si>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</si>
  <si>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</si>
  <si>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</si>
  <si>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</si>
  <si>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</si>
  <si>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</si>
  <si>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</si>
  <si>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</si>
  <si>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</si>
  <si>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</si>
  <si>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</si>
  <si>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</si>
  <si>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</si>
  <si>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</si>
  <si>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</si>
  <si>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</si>
  <si>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</si>
  <si>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</si>
  <si>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</si>
  <si>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</si>
  <si>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</si>
  <si>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</si>
  <si>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</si>
  <si>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</si>
  <si>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</si>
  <si>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</si>
  <si>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</si>
  <si>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</si>
  <si>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</si>
  <si>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</si>
  <si>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</si>
  <si>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</si>
  <si>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</si>
  <si>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</si>
  <si>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</si>
  <si>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</si>
  <si>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</si>
  <si>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</si>
  <si>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</si>
  <si>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</si>
  <si>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</si>
  <si>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</si>
  <si>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</si>
  <si>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</si>
  <si>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</si>
  <si>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</si>
  <si>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</si>
  <si>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</si>
  <si>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</si>
  <si>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</si>
  <si>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</si>
  <si>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</si>
  <si>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</si>
  <si>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</si>
  <si>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</si>
  <si>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</si>
  <si>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</si>
  <si>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</si>
  <si>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</si>
  <si>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</si>
  <si>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</si>
  <si>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</si>
  <si>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</si>
  <si>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</si>
  <si>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</si>
  <si>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</si>
  <si>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</si>
  <si>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</si>
  <si>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</si>
  <si>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</si>
  <si>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</si>
  <si>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</si>
  <si>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</si>
  <si>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</si>
  <si>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</si>
  <si>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</si>
  <si>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</si>
  <si>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</si>
  <si>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</si>
  <si>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</si>
  <si>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</si>
  <si>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</si>
  <si>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</si>
  <si>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</si>
  <si>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</si>
  <si>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</si>
  <si>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</si>
  <si>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</si>
  <si>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</si>
  <si>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</si>
  <si>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</si>
  <si>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</si>
  <si>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</si>
  <si>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</si>
  <si>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</si>
  <si>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</si>
  <si>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</si>
  <si>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</si>
  <si>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</si>
  <si>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</si>
  <si>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</si>
  <si>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</si>
  <si>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</si>
  <si>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</si>
  <si>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</si>
  <si>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</si>
  <si>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</si>
  <si>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</si>
  <si>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</si>
  <si>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</si>
  <si>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</si>
  <si>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</si>
  <si>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</si>
  <si>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</si>
  <si>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</si>
  <si>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</si>
  <si>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</si>
  <si>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</si>
  <si>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</si>
  <si>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</si>
  <si>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</si>
  <si>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</si>
  <si>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</si>
  <si>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</si>
  <si>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</si>
  <si>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</si>
  <si>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</si>
  <si>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</si>
  <si>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</si>
  <si>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</si>
  <si>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</si>
  <si>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</si>
  <si>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</si>
  <si>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</si>
  <si>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</si>
  <si>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</si>
  <si>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</si>
  <si>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</si>
  <si>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</si>
  <si>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</si>
  <si>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</si>
  <si>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</si>
  <si>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</si>
  <si>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</si>
  <si>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</si>
  <si>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</si>
  <si>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</si>
  <si>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</si>
  <si>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</si>
  <si>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</si>
  <si>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</si>
  <si>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</si>
  <si>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</si>
  <si>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</si>
  <si>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</si>
  <si>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</si>
  <si>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</si>
  <si>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</si>
  <si>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</si>
  <si>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</si>
  <si>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</si>
  <si>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</si>
  <si>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</si>
  <si>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</si>
  <si>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</si>
  <si>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</si>
  <si>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</si>
  <si>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</si>
  <si>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</si>
  <si>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</si>
  <si>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</si>
  <si>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</si>
  <si>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</si>
  <si>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</si>
  <si>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</si>
  <si>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</si>
  <si>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</si>
  <si>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</si>
  <si>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</si>
  <si>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</si>
  <si>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</si>
  <si>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</si>
  <si>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</si>
  <si>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</si>
  <si>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</si>
  <si>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</si>
  <si>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</si>
  <si>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</si>
  <si>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</si>
  <si>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</si>
  <si>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</si>
  <si>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</si>
  <si>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</si>
  <si>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</si>
  <si>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</si>
  <si>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</si>
  <si>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</si>
  <si>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</si>
  <si>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</si>
  <si>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</si>
  <si>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</si>
  <si>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</si>
  <si>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</si>
  <si>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</si>
  <si>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</si>
  <si>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</si>
  <si>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</si>
  <si>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</si>
  <si>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</si>
  <si>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</si>
  <si>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</si>
  <si>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</si>
  <si>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</si>
  <si>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</si>
  <si>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</si>
  <si>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</si>
  <si>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</si>
  <si>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</si>
  <si>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</si>
  <si>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</si>
  <si>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</si>
  <si>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</si>
  <si>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</si>
  <si>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</si>
  <si>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</si>
  <si>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</si>
  <si>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</si>
  <si>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</si>
  <si>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</si>
  <si>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</si>
  <si>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</si>
  <si>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</si>
  <si>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</si>
  <si>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</si>
  <si>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</si>
  <si>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</si>
  <si>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</si>
  <si>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</si>
  <si>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</si>
  <si>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</si>
  <si>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</si>
  <si>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</si>
  <si>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</si>
  <si>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</si>
  <si>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</si>
  <si>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</si>
  <si>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</si>
  <si>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</si>
  <si>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</si>
  <si>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</si>
  <si>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</si>
  <si>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</si>
  <si>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</si>
  <si>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</si>
  <si>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</si>
  <si>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</si>
  <si>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</si>
  <si>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</si>
  <si>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</si>
  <si>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</si>
  <si>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</si>
  <si>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</si>
  <si>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</si>
  <si>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</si>
  <si>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</si>
  <si>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</si>
  <si>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</si>
  <si>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</si>
  <si>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</si>
  <si>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</si>
  <si>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</si>
  <si>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</si>
  <si>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</si>
  <si>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</si>
  <si>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</si>
  <si>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</si>
  <si>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</si>
  <si>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</si>
  <si>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</si>
  <si>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</si>
  <si>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</si>
  <si>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</si>
  <si>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</si>
  <si>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</si>
  <si>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</si>
  <si>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</si>
  <si>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</si>
  <si>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</si>
  <si>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</si>
  <si>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</si>
  <si>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</si>
  <si>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</si>
  <si>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</si>
  <si>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</si>
  <si>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</si>
  <si>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</si>
  <si>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</si>
  <si>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</si>
  <si>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</si>
  <si>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</si>
  <si>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</si>
  <si>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</si>
  <si>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</si>
  <si>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</si>
  <si>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</si>
  <si>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</si>
  <si>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</si>
  <si>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</si>
  <si>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</si>
  <si>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</si>
  <si>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</si>
  <si>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</si>
  <si>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</si>
  <si>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</si>
  <si>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</si>
  <si>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</si>
  <si>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</si>
  <si>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</si>
  <si>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</si>
  <si>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</si>
  <si>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</si>
  <si>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</si>
  <si>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</si>
  <si>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</si>
  <si>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</si>
  <si>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</si>
  <si>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</si>
  <si>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</si>
  <si>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</si>
  <si>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</si>
  <si>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</si>
  <si>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</si>
  <si>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</si>
  <si>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</si>
  <si>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</si>
  <si>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</si>
  <si>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</si>
  <si>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</si>
  <si>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</si>
  <si>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</si>
  <si>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</si>
  <si>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</si>
  <si>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</si>
  <si>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</si>
  <si>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</si>
  <si>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</si>
  <si>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</si>
  <si>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</si>
  <si>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</si>
  <si>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</si>
  <si>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</si>
  <si>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</si>
  <si>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</si>
  <si>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</si>
  <si>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</si>
  <si>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</si>
  <si>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</si>
  <si>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</si>
  <si>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</si>
  <si>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</si>
  <si>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</si>
  <si>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</si>
  <si>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</si>
  <si>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</si>
  <si>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</si>
  <si>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</si>
  <si>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</si>
  <si>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</si>
  <si>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</si>
  <si>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</si>
  <si>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</si>
  <si>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</si>
  <si>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</si>
  <si>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</si>
  <si>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</si>
  <si>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</si>
  <si>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</si>
  <si>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</si>
  <si>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</si>
  <si>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</si>
  <si>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</si>
  <si>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</si>
  <si>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</si>
  <si>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</si>
  <si>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</si>
  <si>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</si>
  <si>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</si>
  <si>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</si>
  <si>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</si>
  <si>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</si>
  <si>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</si>
  <si>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</si>
  <si>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</si>
  <si>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</si>
  <si>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</si>
  <si>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</si>
  <si>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</si>
  <si>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</si>
  <si>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</si>
  <si>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</si>
  <si>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</si>
  <si>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</si>
  <si>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</si>
  <si>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</si>
  <si>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</si>
  <si>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</si>
  <si>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</si>
  <si>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</si>
  <si>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</si>
  <si>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</si>
  <si>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</si>
  <si>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</si>
  <si>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</si>
  <si>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</si>
  <si>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</si>
  <si>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</si>
  <si>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</si>
  <si>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</si>
  <si>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</si>
  <si>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</si>
  <si>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</si>
  <si>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</si>
  <si>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</si>
  <si>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</si>
  <si>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</si>
  <si>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</si>
  <si>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</si>
  <si>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</si>
  <si>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</si>
  <si>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</si>
  <si>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</si>
  <si>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</si>
  <si>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</si>
  <si>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</si>
  <si>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</si>
  <si>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</si>
  <si>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</si>
  <si>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</si>
  <si>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</si>
  <si>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</si>
  <si>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</si>
  <si>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</si>
  <si>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</si>
  <si>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</si>
  <si>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</si>
  <si>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</si>
  <si>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</si>
  <si>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</si>
  <si>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</si>
  <si>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</si>
  <si>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</si>
  <si>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</si>
  <si>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</si>
  <si>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</si>
  <si>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</si>
  <si>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</si>
  <si>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</si>
  <si>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</si>
  <si>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</si>
  <si>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</si>
  <si>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</si>
  <si>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</si>
  <si>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</si>
  <si>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</si>
  <si>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</si>
  <si>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</si>
  <si>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</si>
  <si>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</si>
  <si>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</si>
  <si>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</si>
  <si>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</si>
  <si>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</si>
  <si>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</si>
  <si>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</si>
  <si>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</si>
  <si>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</si>
  <si>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</si>
  <si>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</si>
  <si>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</si>
  <si>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</si>
  <si>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</si>
  <si>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</si>
  <si>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</si>
  <si>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</si>
  <si>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</si>
  <si>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</si>
  <si>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</si>
  <si>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</si>
  <si>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</si>
  <si>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</si>
  <si>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</si>
  <si>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</si>
  <si>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</si>
  <si>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</si>
  <si>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</si>
  <si>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</si>
  <si>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</si>
  <si>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</si>
  <si>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</si>
  <si>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</si>
  <si>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</si>
  <si>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</si>
  <si>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</si>
  <si>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</si>
  <si>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</si>
  <si>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</si>
  <si>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</si>
  <si>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</si>
  <si>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</si>
  <si>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</si>
  <si>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</si>
  <si>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</si>
  <si>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</si>
  <si>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</si>
  <si>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</si>
  <si>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</si>
  <si>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</si>
  <si>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</si>
  <si>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</si>
  <si>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</si>
  <si>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</si>
  <si>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</si>
  <si>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</si>
  <si>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</si>
  <si>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</si>
  <si>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</si>
  <si>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</si>
  <si>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</si>
  <si>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</si>
  <si>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</si>
  <si>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</si>
  <si>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</si>
  <si>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</si>
  <si>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</si>
  <si>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</si>
  <si>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</si>
  <si>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</si>
  <si>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</si>
  <si>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</si>
  <si>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</si>
  <si>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</si>
  <si>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</si>
  <si>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</si>
  <si>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</si>
  <si>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</si>
  <si>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</si>
  <si>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</si>
  <si>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</si>
  <si>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</si>
  <si>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</si>
  <si>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</si>
  <si>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</si>
  <si>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</si>
  <si>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</si>
  <si>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</si>
  <si>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</si>
  <si>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</si>
  <si>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</si>
  <si>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</si>
  <si>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</si>
  <si>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</si>
  <si>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</si>
  <si>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</si>
  <si>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</si>
  <si>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</si>
  <si>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</si>
  <si>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</si>
  <si>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</si>
  <si>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</si>
  <si>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</si>
  <si>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</si>
  <si>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</si>
  <si>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</si>
  <si>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</si>
  <si>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</si>
  <si>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</si>
  <si>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</si>
  <si>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</si>
  <si>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</si>
  <si>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</si>
  <si>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</si>
  <si>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</si>
  <si>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</si>
  <si>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</si>
  <si>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</si>
  <si>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</si>
  <si>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</si>
  <si>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</si>
  <si>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</si>
  <si>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</si>
  <si>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</si>
  <si>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</si>
  <si>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</si>
  <si>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</si>
  <si>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</si>
  <si>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</si>
  <si>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</si>
  <si>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</si>
  <si>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</si>
  <si>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</si>
  <si>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</si>
  <si>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</si>
  <si>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</si>
  <si>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</si>
  <si>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</si>
  <si>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</si>
  <si>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</si>
  <si>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</si>
  <si>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</si>
  <si>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</si>
  <si>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</si>
  <si>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</si>
  <si>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</si>
  <si>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</si>
  <si>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</si>
  <si>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</si>
  <si>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</si>
  <si>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</si>
  <si>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</si>
  <si>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</si>
  <si>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</si>
  <si>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</si>
  <si>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</si>
  <si>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</si>
  <si>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</si>
  <si>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</si>
  <si>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</si>
  <si>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</si>
  <si>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</si>
  <si>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</si>
  <si>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</si>
  <si>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</si>
  <si>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</si>
  <si>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</si>
  <si>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</si>
  <si>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</si>
  <si>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</si>
  <si>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</si>
  <si>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</si>
  <si>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</si>
  <si>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</si>
  <si>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</si>
  <si>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</si>
  <si>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</si>
  <si>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</si>
  <si>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</si>
  <si>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</si>
  <si>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</si>
  <si>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</si>
  <si>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</si>
  <si>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</si>
  <si>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</si>
  <si>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</si>
  <si>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</si>
  <si>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</si>
  <si>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</si>
  <si>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</si>
  <si>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</si>
  <si>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</si>
  <si>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</si>
  <si>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</si>
  <si>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</si>
  <si>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</si>
  <si>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</si>
  <si>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</si>
  <si>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</si>
  <si>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</si>
  <si>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</si>
  <si>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</si>
  <si>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</si>
  <si>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</si>
  <si>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</si>
  <si>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</si>
  <si>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</si>
  <si>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</si>
  <si>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</si>
  <si>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</si>
  <si>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</si>
  <si>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</si>
  <si>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</si>
  <si>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</si>
  <si>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</si>
  <si>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</si>
  <si>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</si>
  <si>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</si>
  <si>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</si>
  <si>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</si>
  <si>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</si>
  <si>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</si>
  <si>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</si>
  <si>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</si>
  <si>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</si>
  <si>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</si>
  <si>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</si>
  <si>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</si>
  <si>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</si>
  <si>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</si>
  <si>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</si>
  <si>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</si>
  <si>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</si>
  <si>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</si>
  <si>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</si>
  <si>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</si>
  <si>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</si>
  <si>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</si>
  <si>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</si>
  <si>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</si>
  <si>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</si>
  <si>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</si>
  <si>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</si>
  <si>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</si>
  <si>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</si>
  <si>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</si>
  <si>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</si>
  <si>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</si>
  <si>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</si>
  <si>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</si>
  <si>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</si>
  <si>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</si>
  <si>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</si>
  <si>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</si>
  <si>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</si>
  <si>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</si>
  <si>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</si>
  <si>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</si>
  <si>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</si>
  <si>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</si>
  <si>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</si>
  <si>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</si>
  <si>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</si>
  <si>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</si>
  <si>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</si>
  <si>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</si>
  <si>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</si>
  <si>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</si>
  <si>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</si>
  <si>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</si>
  <si>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</si>
  <si>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</si>
  <si>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</si>
  <si>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</si>
  <si>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</si>
  <si>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</si>
  <si>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</si>
  <si>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</si>
  <si>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</si>
  <si>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</si>
  <si>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</si>
  <si>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</si>
  <si>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</si>
  <si>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</si>
  <si>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</si>
  <si>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</si>
  <si>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</si>
  <si>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</si>
  <si>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</si>
  <si>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</si>
  <si>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</si>
  <si>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</si>
  <si>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</si>
  <si>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</si>
  <si>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</si>
  <si>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</si>
  <si>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</si>
  <si>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</si>
  <si>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</si>
  <si>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</si>
  <si>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</si>
  <si>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</si>
  <si>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</si>
  <si>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</si>
  <si>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</si>
  <si>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</si>
  <si>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</si>
  <si>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</si>
  <si>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</si>
  <si>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</si>
  <si>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</si>
  <si>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</si>
  <si>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</si>
  <si>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</si>
  <si>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</si>
  <si>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</si>
  <si>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</si>
  <si>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</si>
  <si>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</si>
  <si>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</si>
  <si>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</si>
  <si>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</si>
  <si>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</si>
  <si>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</si>
  <si>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</si>
  <si>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</si>
  <si>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</si>
  <si>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</si>
  <si>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</si>
  <si>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</si>
  <si>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</si>
  <si>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</si>
  <si>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</si>
  <si>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</si>
  <si>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</si>
  <si>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</si>
  <si>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</si>
  <si>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</si>
  <si>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</si>
  <si>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</si>
  <si>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</si>
  <si>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</si>
  <si>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</si>
  <si>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</si>
  <si>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</si>
  <si>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</si>
  <si>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</si>
  <si>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</si>
  <si>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</si>
  <si>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</si>
  <si>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</si>
  <si>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</si>
  <si>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</si>
  <si>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</si>
  <si>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</si>
  <si>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</si>
  <si>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</si>
  <si>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</si>
  <si>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</si>
  <si>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</si>
  <si>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</si>
  <si>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</si>
  <si>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</si>
  <si>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</si>
  <si>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</si>
  <si>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</si>
  <si>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</si>
  <si>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</si>
  <si>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</si>
  <si>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</si>
  <si>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</si>
  <si>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</si>
  <si>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</si>
  <si>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</si>
  <si>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</si>
  <si>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</si>
  <si>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</si>
  <si>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</si>
  <si>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</si>
  <si>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</si>
  <si>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</si>
  <si>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</si>
  <si>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</si>
  <si>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</si>
  <si>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</si>
  <si>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</si>
  <si>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</si>
  <si>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</si>
  <si>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</si>
  <si>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</si>
  <si>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</si>
  <si>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</si>
  <si>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</si>
  <si>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</si>
  <si>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</si>
  <si>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</si>
  <si>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</si>
  <si>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</si>
  <si>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</si>
  <si>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</si>
  <si>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</si>
  <si>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</si>
  <si>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</si>
  <si>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</si>
  <si>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</si>
  <si>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</si>
  <si>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</si>
  <si>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</si>
  <si>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</si>
  <si>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</si>
  <si>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</si>
  <si>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</si>
  <si>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</si>
  <si>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</si>
  <si>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</si>
  <si>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</si>
  <si>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</si>
  <si>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</si>
  <si>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</si>
  <si>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</si>
  <si>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</si>
  <si>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</si>
  <si>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</si>
  <si>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</si>
  <si>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</si>
  <si>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</si>
  <si>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</si>
  <si>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</si>
  <si>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</si>
  <si>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</si>
  <si>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</si>
  <si>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</si>
  <si>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</si>
  <si>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</si>
  <si>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</si>
  <si>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</si>
  <si>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</si>
  <si>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</si>
  <si>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</si>
  <si>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</si>
  <si>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</si>
  <si>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</si>
  <si>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</si>
  <si>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</si>
  <si>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</si>
  <si>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</si>
  <si>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</si>
  <si>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</si>
  <si>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</si>
  <si>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</si>
  <si>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</si>
  <si>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</si>
  <si>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</si>
  <si>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</si>
  <si>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</si>
  <si>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</si>
  <si>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</si>
  <si>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</si>
  <si>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</si>
  <si>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</si>
  <si>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</si>
  <si>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</si>
  <si>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</si>
  <si>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</si>
  <si>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</si>
  <si>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</si>
  <si>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</si>
  <si>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</si>
  <si>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</si>
  <si>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</si>
  <si>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</si>
  <si>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</si>
  <si>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</si>
  <si>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</si>
  <si>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</si>
  <si>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</si>
  <si>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</si>
  <si>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</si>
  <si>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</si>
  <si>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</si>
  <si>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</si>
  <si>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</si>
  <si>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</si>
  <si>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</si>
  <si>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</si>
  <si>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</si>
  <si>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</si>
  <si>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</si>
  <si>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</si>
  <si>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</si>
  <si>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</si>
  <si>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</si>
  <si>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</si>
  <si>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</si>
  <si>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</si>
  <si>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</si>
  <si>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</si>
  <si>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</si>
  <si>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</si>
  <si>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</si>
  <si>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</si>
  <si>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</si>
  <si>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</si>
  <si>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</si>
  <si>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</si>
  <si>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</si>
  <si>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</si>
  <si>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</si>
  <si>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</si>
  <si>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</si>
  <si>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</si>
  <si>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</si>
  <si>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</si>
  <si>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</si>
  <si>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</si>
  <si>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</si>
  <si>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</si>
  <si>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</si>
  <si>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</si>
  <si>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</si>
  <si>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</si>
  <si>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</si>
  <si>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</si>
  <si>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</si>
  <si>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</si>
  <si>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</si>
  <si>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</si>
  <si>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</si>
  <si>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</si>
  <si>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</si>
  <si>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</si>
  <si>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</si>
  <si>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</si>
  <si>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</si>
  <si>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</si>
  <si>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</si>
  <si>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</si>
  <si>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</si>
  <si>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</si>
  <si>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</si>
  <si>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</si>
  <si>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</si>
  <si>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</si>
  <si>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</si>
  <si>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</si>
  <si>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</si>
  <si>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</si>
  <si>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</si>
  <si>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</si>
  <si>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</si>
  <si>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</si>
  <si>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</si>
  <si>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</si>
  <si>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</si>
  <si>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</si>
  <si>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</si>
  <si>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</si>
  <si>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</si>
  <si>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</si>
  <si>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</si>
  <si>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</si>
  <si>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</si>
  <si>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</si>
  <si>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</si>
  <si>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</si>
  <si>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</si>
  <si>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</si>
  <si>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</si>
  <si>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</si>
  <si>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</si>
  <si>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</si>
  <si>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</si>
  <si>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</si>
  <si>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</si>
  <si>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</si>
  <si>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</si>
  <si>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</si>
  <si>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</si>
  <si>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</si>
  <si>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</si>
  <si>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</si>
  <si>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</si>
  <si>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</si>
  <si>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</si>
  <si>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</si>
  <si>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</si>
  <si>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</si>
  <si>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</si>
  <si>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</si>
  <si>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</si>
  <si>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</si>
  <si>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</si>
  <si>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</si>
  <si>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</si>
  <si>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</si>
  <si>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</si>
  <si>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</si>
  <si>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</si>
  <si>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</si>
  <si>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</si>
  <si>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</si>
  <si>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</si>
  <si>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</si>
  <si>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</si>
  <si>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</si>
  <si>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</si>
  <si>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</si>
  <si>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</si>
  <si>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</si>
  <si>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</si>
  <si>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</si>
  <si>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</si>
  <si>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</si>
  <si>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</si>
  <si>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</si>
  <si>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</si>
  <si>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</si>
  <si>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</si>
  <si>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</si>
  <si>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</si>
  <si>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</si>
  <si>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</si>
  <si>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</si>
  <si>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</si>
  <si>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</si>
  <si>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</si>
  <si>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</si>
  <si>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</si>
  <si>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</si>
  <si>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</si>
  <si>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</si>
  <si>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</si>
  <si>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</si>
  <si>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</si>
  <si>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</si>
  <si>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</si>
  <si>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</si>
  <si>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</si>
  <si>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</si>
  <si>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</si>
  <si>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</si>
  <si>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</si>
  <si>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</si>
  <si>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</si>
  <si>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</si>
  <si>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</si>
  <si>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</si>
  <si>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</si>
  <si>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</si>
  <si>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</si>
  <si>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</si>
  <si>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</si>
  <si>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</si>
  <si>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</si>
  <si>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</si>
  <si>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</si>
  <si>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</si>
  <si>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</si>
  <si>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</si>
  <si>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</si>
  <si>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</si>
  <si>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</si>
  <si>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</si>
  <si>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</si>
  <si>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</si>
  <si>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</si>
  <si>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</si>
  <si>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</si>
  <si>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</si>
  <si>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</si>
  <si>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</si>
  <si>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</si>
  <si>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</si>
  <si>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</si>
  <si>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</si>
  <si>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</si>
  <si>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</si>
  <si>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</si>
  <si>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</si>
  <si>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</si>
  <si>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</si>
  <si>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</si>
  <si>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</si>
  <si>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</si>
  <si>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</si>
  <si>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</si>
  <si>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</si>
  <si>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</si>
  <si>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el ejercicio de las funciones de transparencia, acceso a la información pública y protección de datos personales de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</si>
  <si>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</si>
  <si>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</si>
  <si>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</si>
  <si>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</si>
  <si>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</si>
  <si>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</si>
  <si>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</si>
  <si>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</si>
  <si>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</si>
  <si>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</si>
  <si>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</si>
  <si>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</si>
  <si>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</si>
  <si>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</si>
  <si>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</si>
  <si>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</si>
  <si>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</si>
  <si>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</si>
  <si>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</si>
  <si>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</si>
  <si>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</si>
  <si>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</si>
  <si>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</si>
  <si>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</si>
  <si>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</si>
  <si>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</si>
  <si>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</si>
  <si>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</si>
  <si>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</si>
  <si>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</si>
  <si>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</si>
  <si>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</si>
  <si>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</si>
  <si>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</si>
  <si>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</si>
  <si>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</si>
  <si>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</si>
  <si>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</si>
  <si>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</si>
  <si>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</si>
  <si>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</si>
  <si>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</si>
  <si>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</si>
  <si>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</si>
  <si>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</si>
  <si>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</si>
  <si>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</si>
  <si>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</si>
  <si>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</si>
  <si>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</si>
  <si>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</si>
  <si>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</si>
  <si>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</si>
  <si>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</si>
  <si>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</si>
  <si>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</si>
  <si>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</si>
  <si>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</si>
  <si>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</si>
  <si>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</si>
  <si>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</si>
  <si>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</si>
  <si>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</si>
  <si>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</si>
  <si>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</si>
  <si>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</si>
  <si>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</si>
  <si>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</si>
  <si>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</si>
  <si>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</si>
  <si>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</si>
  <si>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</si>
  <si>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</si>
  <si>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</si>
  <si>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</si>
  <si>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</si>
  <si>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</si>
  <si>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</si>
  <si>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</si>
  <si>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</si>
  <si>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</si>
  <si>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</si>
  <si>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</si>
  <si>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</si>
  <si>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</si>
  <si>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</si>
  <si>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</si>
  <si>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</si>
  <si>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</si>
  <si>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</si>
  <si>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</si>
  <si>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</si>
  <si>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</si>
  <si>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</si>
  <si>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</si>
  <si>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</si>
  <si>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</si>
  <si>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</si>
  <si>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</si>
  <si>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</si>
  <si>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</si>
  <si>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</si>
  <si>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</si>
  <si>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</si>
  <si>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</si>
  <si>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IV.1 Comité de transparencia</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</si>
  <si>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</si>
  <si>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</si>
  <si>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</si>
  <si>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En caso de que seleccione el código "2", "3" o "9" en la columna "¿Contaba con algún comité de transparencia?" de la pregunta 4.1, no puede registrar información en el resto de las preguntas de la subsección.</t>
  </si>
  <si>
    <t>4.- En caso de que la suma de las cantidades que reporte como respuesta en la pregunta 4.2 no sea un dato numérico mayor a cero, no puede registrar información en el resto de las preguntas de la subsección.</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</si>
  <si>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</si>
  <si>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</si>
  <si>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</si>
  <si>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Glosario de la subsección:</t>
  </si>
  <si>
    <r>
      <t xml:space="preserve">1.- </t>
    </r>
    <r>
      <rPr>
        <b/>
        <i/>
        <sz val="8"/>
        <color theme="1"/>
        <rFont val="Arial"/>
        <family val="2"/>
      </rPr>
      <t>Ampliación del periodo de reserva.</t>
    </r>
    <r>
      <rPr>
        <i/>
        <sz val="8"/>
        <color theme="1"/>
        <rFont val="Arial"/>
        <family val="2"/>
      </rPr>
      <t xml:space="preserve"> Se refiere a la resolución determinada por el comité de transparencia a efecto de señalar la extensión del periodo de reserva de la información clasificada como reservada hasta por un plazo de cinco años adicionales, siempre y cuando se justifique que subsisten las causas que dieron origen a su clasificación.</t>
    </r>
  </si>
  <si>
    <r>
      <t xml:space="preserve">2.- </t>
    </r>
    <r>
      <rPr>
        <b/>
        <i/>
        <sz val="8"/>
        <color theme="1"/>
        <rFont val="Arial"/>
        <family val="2"/>
      </rPr>
      <t xml:space="preserve">Ampliación del plazo de respuesta. </t>
    </r>
    <r>
      <rPr>
        <i/>
        <sz val="8"/>
        <color theme="1"/>
        <rFont val="Arial"/>
        <family val="2"/>
      </rPr>
      <t>Se refiere a la resolución determinada por el comité de transparencia a efecto de señalar la extensión del periodo para dar respuesta a una solicitud de acceso a la información o de protección de datos personales, conforme a lo establecido por la normatividad de la materia.</t>
    </r>
  </si>
  <si>
    <r>
      <t xml:space="preserve">3.- </t>
    </r>
    <r>
      <rPr>
        <b/>
        <i/>
        <sz val="8"/>
        <color theme="1"/>
        <rFont val="Arial"/>
        <family val="2"/>
      </rPr>
      <t>Clasificación de información.</t>
    </r>
    <r>
      <rPr>
        <i/>
        <sz val="8"/>
        <color theme="1"/>
        <rFont val="Arial"/>
        <family val="2"/>
      </rPr>
      <t xml:space="preserve"> Se refiere a la resolución determinada por el comité de transparencia a efecto de señalar que la información en poder del sujeto obligado actualiza alguno de los supuestos de reserva o confidencialidad, de conformidad con lo dispuesto en la ley de la materia.</t>
    </r>
  </si>
  <si>
    <r>
      <t xml:space="preserve">4.- </t>
    </r>
    <r>
      <rPr>
        <b/>
        <i/>
        <sz val="8"/>
        <color theme="1"/>
        <rFont val="Arial"/>
        <family val="2"/>
      </rPr>
      <t>Comité de transparencia.</t>
    </r>
    <r>
      <rPr>
        <i/>
        <sz val="8"/>
        <color theme="1"/>
        <rFont val="Arial"/>
        <family val="2"/>
      </rPr>
      <t xml:space="preserve"> Se refiere a la instancia colegiada encargada de instituir, coordinar y supervisar las acciones necesarias para dar cumplimiento a las disposiciones aplicables en materia de transparencia, acceso a la información pública y protección de datos personales; tales como confirmar, modificar o revocar las determinaciones en materia de ampliación del plazo de respuesta, clasificación de la información y declaración de inexistencia o incompetencia, que sean adoptadas por las personas titulares de las áreas correspondientes de los sujetos obligados, así como las demás atribuciones que establezca la normatividad de la materia.</t>
    </r>
  </si>
  <si>
    <r>
      <t xml:space="preserve">5.- </t>
    </r>
    <r>
      <rPr>
        <b/>
        <i/>
        <sz val="8"/>
        <color theme="1"/>
        <rFont val="Arial"/>
        <family val="2"/>
      </rPr>
      <t>Declaración de inexistencia de datos personales.</t>
    </r>
    <r>
      <rPr>
        <i/>
        <sz val="8"/>
        <color theme="1"/>
        <rFont val="Arial"/>
        <family val="2"/>
      </rPr>
      <t xml:space="preserve"> Se refiere a la declaración que hace el comité de transparencia con el propósito de confirmar, en su caso, la inexistencia de los datos personales solicitados. Debe contener los elementos suficientes para generar en las personas titulares o sus representantes la certeza del carácter exhaustivo de la búsqueda de los datos personales solicitados y de que su solicitud fue atendida debidamente; es decir, deben motivar o precisar las razones por las que se buscaron dichos datos en determinada(s) unidad(es) administrativa(s), los criterios de búsqueda utilizados y las demás circunstancias que fueron tomadas en cuenta.</t>
    </r>
  </si>
  <si>
    <r>
      <t xml:space="preserve">6.- </t>
    </r>
    <r>
      <rPr>
        <b/>
        <i/>
        <sz val="8"/>
        <color theme="1"/>
        <rFont val="Arial"/>
        <family val="2"/>
      </rPr>
      <t>Declaración de inexistencia de información.</t>
    </r>
    <r>
      <rPr>
        <i/>
        <sz val="8"/>
        <color theme="1"/>
        <rFont val="Arial"/>
        <family val="2"/>
      </rPr>
      <t xml:space="preserve"> Se refiere a la declaración que hace el comité de transparencia con el propósito de confirmar, en su caso, la inexistencia de la información solicitada. Debe contener los elementos suficientes para generar en las personas solicitantes la certeza del carácter exhaustivo de la búsqueda de la información solicitada y de que su solicitud fue atendida debidamente; es decir, deben motivar o precisar las razones por las que se buscó la información en determinada(s) unidad(es) administrativa(s), los criterios de búsqueda utilizados y las demás circunstancias que fueron tomadas en cuenta.</t>
    </r>
  </si>
  <si>
    <r>
      <t xml:space="preserve">7.- </t>
    </r>
    <r>
      <rPr>
        <b/>
        <i/>
        <sz val="8"/>
        <color theme="1"/>
        <rFont val="Arial"/>
        <family val="2"/>
      </rPr>
      <t>Desclasificación de información.</t>
    </r>
    <r>
      <rPr>
        <i/>
        <sz val="8"/>
        <color theme="1"/>
        <rFont val="Arial"/>
        <family val="2"/>
      </rPr>
      <t xml:space="preserve"> Se refiere a la resolución determinada por el comité de transparencia a efecto de señalar la pertinencia de que la información clasificada como reservada se considere pública.</t>
    </r>
  </si>
  <si>
    <r>
      <t xml:space="preserve">8.- </t>
    </r>
    <r>
      <rPr>
        <b/>
        <i/>
        <sz val="8"/>
        <color theme="1"/>
        <rFont val="Arial"/>
        <family val="2"/>
      </rPr>
      <t>Incompetencia.</t>
    </r>
    <r>
      <rPr>
        <i/>
        <sz val="8"/>
        <color theme="1"/>
        <rFont val="Arial"/>
        <family val="2"/>
      </rPr>
      <t xml:space="preserve"> Se refiere a la resolución en la que el comité de transparencia determina que, de acuerdo con la normatividad aplicable, el sujeto obligado no cuenta con las facultades o atribuciones para poseer o generar la información solicitada.</t>
    </r>
  </si>
  <si>
    <r>
      <t xml:space="preserve">9.- </t>
    </r>
    <r>
      <rPr>
        <b/>
        <i/>
        <sz val="8"/>
        <color theme="1"/>
        <rFont val="Arial"/>
        <family val="2"/>
      </rPr>
      <t>Información confidencial.</t>
    </r>
    <r>
      <rPr>
        <i/>
        <sz val="8"/>
        <color theme="1"/>
        <rFont val="Arial"/>
        <family val="2"/>
      </rPr>
      <t xml:space="preserve"> Se refiere a aquella información en poder de los sujetos obligados a la que no se puede tener acceso por contener datos personales concernientes a una persona identificada o identificable. También se refiere a aquella que contiene secreto bancario, fiduciario, industrial, comercial, fiscal, bursátil y postal; cuya titularidad corresponda a las personas particulares, sujetos de derecho internacional o sujetos obligados que no involucre el ejercicio de recursos públicos, así como los demás casos previstos por la normatividad de la materia.</t>
    </r>
  </si>
  <si>
    <r>
      <t xml:space="preserve">10.- </t>
    </r>
    <r>
      <rPr>
        <b/>
        <i/>
        <sz val="8"/>
        <color theme="1"/>
        <rFont val="Arial"/>
        <family val="2"/>
      </rPr>
      <t>Información reservada.</t>
    </r>
    <r>
      <rPr>
        <i/>
        <sz val="8"/>
        <color theme="1"/>
        <rFont val="Arial"/>
        <family val="2"/>
      </rPr>
      <t xml:space="preserve"> Se refiere a aquella información pública cuyo acceso se encuentra temporalmente restringido porque está sujeta a alguna de las excepciones previstas en la normatividad de la materia.</t>
    </r>
  </si>
  <si>
    <r>
      <t xml:space="preserve">11.- </t>
    </r>
    <r>
      <rPr>
        <b/>
        <i/>
        <sz val="8"/>
        <color theme="1"/>
        <rFont val="Arial"/>
        <family val="2"/>
      </rPr>
      <t>Negativa de ejercicio de derechos ARCO.</t>
    </r>
    <r>
      <rPr>
        <i/>
        <sz val="8"/>
        <color theme="1"/>
        <rFont val="Arial"/>
        <family val="2"/>
      </rPr>
      <t xml:space="preserve"> Se refiere a la resolución determinada por el comité de transparencia a efecto de confirmar, de ser el caso, que el sujeto obligado debe negar el ejercicio de derechos ARCO por actualizarse alguno de los supuestos de improcedencia previstos en la normatividad de la materia.</t>
    </r>
  </si>
  <si>
    <r>
      <t xml:space="preserve">12.- </t>
    </r>
    <r>
      <rPr>
        <b/>
        <i/>
        <sz val="8"/>
        <color theme="1"/>
        <rFont val="Arial"/>
        <family val="2"/>
      </rPr>
      <t>Ordenar a las unidades administrativas o áreas generar o reponer información.</t>
    </r>
    <r>
      <rPr>
        <i/>
        <sz val="8"/>
        <color theme="1"/>
        <rFont val="Arial"/>
        <family val="2"/>
      </rPr>
      <t xml:space="preserve"> Se refiere a la resolución determinada por el comité de transparencia a efecto de ordenar a las áreas o unidades administrativas del sujeto obligado, siempre que sea materialmente posible, la generación o reposición de la información en caso de que esta tuviera que existir derivado del ejercicio de sus facultades, competencias o funciones.</t>
    </r>
  </si>
  <si>
    <r>
      <t xml:space="preserve">13.- </t>
    </r>
    <r>
      <rPr>
        <b/>
        <i/>
        <sz val="8"/>
        <color theme="1"/>
        <rFont val="Arial"/>
        <family val="2"/>
      </rPr>
      <t>Periodo de reserva.</t>
    </r>
    <r>
      <rPr>
        <i/>
        <sz val="8"/>
        <color theme="1"/>
        <rFont val="Arial"/>
        <family val="2"/>
      </rPr>
      <t xml:space="preserve"> Se refiere al plazo por el que determinada información se mantiene con el carácter de reservada por los sujetos obligados.</t>
    </r>
  </si>
  <si>
    <t>4.1.-</t>
  </si>
  <si>
    <t>Indique si al cierre del año 2025 la Administración Pública de su entidad federativa contaba con algún comité de transparencia. En caso afirmativo, anote la cantidad de comités de transparencia con los que contaba, según tipo de instituciones que fueron de su competencia.</t>
  </si>
  <si>
    <t>En caso de que no haya contado con algún comité de transparencia, se haya encontrado en proceso de integración, o no cuente con información para determinarlo, indíquelo en la columna correspondiente conforme al catálogo respectivo y deje el resto de la fila en blanco.</t>
  </si>
  <si>
    <t>La cantidad registrada en la columna "Total" debe ser igual o menor a la suma de las cantidades reportadas en las columnas del apartado "Tipo de instituciones", toda vez que un comité de transparencia pudo haber sido competente para atender a más de un tipo de instituciones.</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</si>
  <si>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</si>
  <si>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En caso de que registre algún valor numérico mayor a cero en la columna "Otro tipo", debe anotar el nombre de dicho(s) tipo(s) de instituciones en el recuadro destinado para tal efecto que se encuentra al final de la tabla de respuesta.</t>
  </si>
  <si>
    <t>En caso de que seleccione el código "3" o "9" en la columna "¿Contaba con algún comité de transparencia?", explique dicha situación en el recuadro que se encuentra en la parte inferior de la tabla de respuesta.</t>
  </si>
  <si>
    <r>
      <rPr>
        <b/>
        <sz val="9"/>
        <color theme="1"/>
        <rFont val="Arial"/>
        <family val="2"/>
      </rPr>
      <t>¿Contaba con algún comité de transparencia?</t>
    </r>
    <r>
      <rPr>
        <sz val="9"/>
        <color theme="1"/>
        <rFont val="Arial"/>
        <family val="2"/>
      </rPr>
      <t xml:space="preserve">
</t>
    </r>
    <r>
      <rPr>
        <i/>
        <sz val="8"/>
        <color theme="1"/>
        <rFont val="Arial"/>
        <family val="2"/>
      </rPr>
      <t>(1. Sí / 2. En proceso de integración / 3. No / 9. No identificado)</t>
    </r>
  </si>
  <si>
    <t>Comités de transparencia de la Administración Pública de la entidad federativa, según tipo de instituciones que fueron de su competencia</t>
  </si>
  <si>
    <t>inst 3</t>
  </si>
  <si>
    <t>Total</t>
  </si>
  <si>
    <t>Tipo de instituciones</t>
  </si>
  <si>
    <t>inst 1</t>
  </si>
  <si>
    <t>inst 2</t>
  </si>
  <si>
    <t>TIPO DE INSTITUCIONES</t>
  </si>
  <si>
    <t>inst 4</t>
  </si>
  <si>
    <t>inst 5</t>
  </si>
  <si>
    <t>PREG.PIVOTE comité</t>
  </si>
  <si>
    <t>Instituciones de la Administración Pública Centralizada</t>
  </si>
  <si>
    <t>Instituciones de la Administración Pública Paraestatal</t>
  </si>
  <si>
    <r>
      <rPr>
        <sz val="9"/>
        <rFont val="Arial"/>
        <family val="2"/>
      </rPr>
      <t>Otro tipo</t>
    </r>
    <r>
      <rPr>
        <b/>
        <sz val="9"/>
        <rFont val="Arial"/>
        <family val="2"/>
      </rPr>
      <t xml:space="preserve">
</t>
    </r>
    <r>
      <rPr>
        <i/>
        <sz val="8"/>
        <rFont val="Arial"/>
        <family val="2"/>
      </rPr>
      <t>(especifique)</t>
    </r>
  </si>
  <si>
    <t>BLOQUEO COD 2_9</t>
  </si>
  <si>
    <t>BLANCOS</t>
  </si>
  <si>
    <t>COMP_TOTAL</t>
  </si>
  <si>
    <t>Pública Centralizada</t>
  </si>
  <si>
    <t>Pública Paraestatal</t>
  </si>
  <si>
    <t>Otro tipo</t>
  </si>
  <si>
    <t>COD 3 O 9</t>
  </si>
  <si>
    <r>
      <rPr>
        <sz val="9"/>
        <color theme="1"/>
        <rFont val="Arial"/>
        <family val="2"/>
      </rPr>
      <t xml:space="preserve">Otro tipo:
</t>
    </r>
    <r>
      <rPr>
        <i/>
        <sz val="8"/>
        <color theme="1"/>
        <rFont val="Arial"/>
        <family val="2"/>
      </rPr>
      <t>(especifique)</t>
    </r>
  </si>
  <si>
    <t>Otro - Val. Especifique Claves</t>
  </si>
  <si>
    <t>PALABRAS CLAVE</t>
  </si>
  <si>
    <t>NUMERALES / OPCIONES</t>
  </si>
  <si>
    <t>RESPUESTA COINCIDENCIA</t>
  </si>
  <si>
    <t>MENSAJE</t>
  </si>
  <si>
    <t>En caso de tener algún comentario u observación al dato registrado en la respuesta de la presente pregunta, o los datos que derivan de la misma, favor de anotarlo en el siguiente espacio. De lo contrario, déjelo en blanco.</t>
  </si>
  <si>
    <t>administracion publica centralizada</t>
  </si>
  <si>
    <t>administracion publica paraestatal</t>
  </si>
  <si>
    <t>4.2.-</t>
  </si>
  <si>
    <t>Anote el nombre de cada uno de los comités de transparencia con los que contaba al cierre del año 2025 la Administración Pública de su entidad federativa. Por cada uno de estos, anote el total de resoluciones emitidas durante el referido año.</t>
  </si>
  <si>
    <t xml:space="preserve">El nombre de los comités de transparencia debe registrarse en mayúsculas, sin comillas ni signos de acentuación, puntuación, paréntesis y abreviaturas. </t>
  </si>
  <si>
    <t>Únicamente debe considerar las resoluciones emitidas en relación con las solicitudes en materia de acceso a la información y de protección de datos personales, por lo que no debe considerar aquellas resoluciones de carácter administrativo o de gestión interna del propio comité de transparencia.</t>
  </si>
  <si>
    <t>La cantidad de comités de transparencia que registre debe ser igual a la cantidad reportada como respuesta en la columna "Total" de la pregunta anterior.</t>
  </si>
  <si>
    <t>En el Complemento debe señalar las instituciones de la Administración Pública de la entidad federativa que hayan sido competencia de determinado comité de transparencia.</t>
  </si>
  <si>
    <t>Complemento</t>
  </si>
  <si>
    <t>inst gral.IV.1 3</t>
  </si>
  <si>
    <t>MENSAJE BLANCOS</t>
  </si>
  <si>
    <t>Nombre de los comités de transparencia</t>
  </si>
  <si>
    <t>Resoluciones emitidas</t>
  </si>
  <si>
    <t>Bandera</t>
  </si>
  <si>
    <t>numeral(es)</t>
  </si>
  <si>
    <t>Catálogo</t>
  </si>
  <si>
    <t>CANT COMITES</t>
  </si>
  <si>
    <t>Validacion Mayusc</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</si>
  <si>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</si>
  <si>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</si>
  <si>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</si>
  <si>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</si>
  <si>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</si>
  <si>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</si>
  <si>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</si>
  <si>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</si>
  <si>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</si>
  <si>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</si>
  <si>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</si>
  <si>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</si>
  <si>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</si>
  <si>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</si>
  <si>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</si>
  <si>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</si>
  <si>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</si>
  <si>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</si>
  <si>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</si>
  <si>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</si>
  <si>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</si>
  <si>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</si>
  <si>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</si>
  <si>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</si>
  <si>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</si>
  <si>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</si>
  <si>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</si>
  <si>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</si>
  <si>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</si>
  <si>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</si>
  <si>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</si>
  <si>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</si>
  <si>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</si>
  <si>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</si>
  <si>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</si>
  <si>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</si>
  <si>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</si>
  <si>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</si>
  <si>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</si>
  <si>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</si>
  <si>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</si>
  <si>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</si>
  <si>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</si>
  <si>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</si>
  <si>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</si>
  <si>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</si>
  <si>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</si>
  <si>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</si>
  <si>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</si>
  <si>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</si>
  <si>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</si>
  <si>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</si>
  <si>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</si>
  <si>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</si>
  <si>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</si>
  <si>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</si>
  <si>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</si>
  <si>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</si>
  <si>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</si>
  <si>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</si>
  <si>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</si>
  <si>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</si>
  <si>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</si>
  <si>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</si>
  <si>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</si>
  <si>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</si>
  <si>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</si>
  <si>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</si>
  <si>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</si>
  <si>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</si>
  <si>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</si>
  <si>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</si>
  <si>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</si>
  <si>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</si>
  <si>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</si>
  <si>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</si>
  <si>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</si>
  <si>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</si>
  <si>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</si>
  <si>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</si>
  <si>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</si>
  <si>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</si>
  <si>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</si>
  <si>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</si>
  <si>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</si>
  <si>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</si>
  <si>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</si>
  <si>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</si>
  <si>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</si>
  <si>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</si>
  <si>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</si>
  <si>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</si>
  <si>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</si>
  <si>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</si>
  <si>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</si>
  <si>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</si>
  <si>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</si>
  <si>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</si>
  <si>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</si>
  <si>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</si>
  <si>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</si>
  <si>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</si>
  <si>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</si>
  <si>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</si>
  <si>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</si>
  <si>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</si>
  <si>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</si>
  <si>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</si>
  <si>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</si>
  <si>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</si>
  <si>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</si>
  <si>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</si>
  <si>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</si>
  <si>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</si>
  <si>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</si>
  <si>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</si>
  <si>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</si>
  <si>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</si>
  <si>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</si>
  <si>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</si>
  <si>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</si>
  <si>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</si>
  <si>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</si>
  <si>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</si>
  <si>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</si>
  <si>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</si>
  <si>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</si>
  <si>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</si>
  <si>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</si>
  <si>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</si>
  <si>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</si>
  <si>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</si>
  <si>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</si>
  <si>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</si>
  <si>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</si>
  <si>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</si>
  <si>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</si>
  <si>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</si>
  <si>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</si>
  <si>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</si>
  <si>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</si>
  <si>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</si>
  <si>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</si>
  <si>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</si>
  <si>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</si>
  <si>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</si>
  <si>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</si>
  <si>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</si>
  <si>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</si>
  <si>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</si>
  <si>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</si>
  <si>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</si>
  <si>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</si>
  <si>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</si>
  <si>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</si>
  <si>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</si>
  <si>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</si>
  <si>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</si>
  <si>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</si>
  <si>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</si>
  <si>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</si>
  <si>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</si>
  <si>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</si>
  <si>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</si>
  <si>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</si>
  <si>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</si>
  <si>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</si>
  <si>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</si>
  <si>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</si>
  <si>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</si>
  <si>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</si>
  <si>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</si>
  <si>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</si>
  <si>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</si>
  <si>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</si>
  <si>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</si>
  <si>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</si>
  <si>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</si>
  <si>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</si>
  <si>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</si>
  <si>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</si>
  <si>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</si>
  <si>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</si>
  <si>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</si>
  <si>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</si>
  <si>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S</t>
  </si>
  <si>
    <t>4.3.-</t>
  </si>
  <si>
    <t>De acuerdo con el total de resoluciones emitidas que reportó como respuesta en la pregunta anterior, anote la cantidad de las mismas especificando el tipo de determinación y el sentido de la resolución.</t>
  </si>
  <si>
    <t>La suma de las cantidades registradas en la columna "Total" debe ser igual o mayor a la suma de las cantidades reportadas como respuesta en la columna "Resoluciones emitidas" de la pregunta anterior, toda vez que una resolución pudo haber contenido más de un tipo de determinación.</t>
  </si>
  <si>
    <t>La cantidad registrada en la columna "Total" de cada tipo de determinación debe ser igual o menor a la suma de las cantidades reportadas como respuesta en la columna "Resoluciones emitidas" de la pregunta anterior. En caso de que esta instrucción no le aplique, justifíquelo en el recuadro que se encuentra al final de la tabla de respuesta.</t>
  </si>
  <si>
    <t>En caso de que registre algún valor numérico mayor a cero en el numeral 10, debe anotar el nombre de dicho(s) tipo(s) de determinación en el recuadro destinado para tal efecto que se encuentra al final de la tabla de respuesta.</t>
  </si>
  <si>
    <t>Tipo de determinación</t>
  </si>
  <si>
    <t>Resoluciones emitidas, según sentido de la resolución</t>
  </si>
  <si>
    <t>inst gral.IV.1 4</t>
  </si>
  <si>
    <t>TIPO DETERMINACIÓN</t>
  </si>
  <si>
    <t>TOTAL</t>
  </si>
  <si>
    <t>Confirma</t>
  </si>
  <si>
    <t>Modifica</t>
  </si>
  <si>
    <t xml:space="preserve">Revoca </t>
  </si>
  <si>
    <t>TOTAL1</t>
  </si>
  <si>
    <t>NS1</t>
  </si>
  <si>
    <t>SUMA1</t>
  </si>
  <si>
    <t>COMP1</t>
  </si>
  <si>
    <t>BLOQUEO_SUM P.4.2</t>
  </si>
  <si>
    <t>comp_total P.4.2</t>
  </si>
  <si>
    <t>NUM_10</t>
  </si>
  <si>
    <t>Ampliación del plazo de respuesta</t>
  </si>
  <si>
    <t>2. Clasificación de información</t>
  </si>
  <si>
    <t>2.1</t>
  </si>
  <si>
    <t>Clasificación de información como confidencial</t>
  </si>
  <si>
    <t>2.2</t>
  </si>
  <si>
    <t>Clasificación de información como reservada</t>
  </si>
  <si>
    <t>Declaración de inexistencia de información</t>
  </si>
  <si>
    <t xml:space="preserve">4. </t>
  </si>
  <si>
    <t>Incompetencia</t>
  </si>
  <si>
    <t>Desclasificación de información</t>
  </si>
  <si>
    <t xml:space="preserve">6. </t>
  </si>
  <si>
    <t>Ampliación del periodo de reserva</t>
  </si>
  <si>
    <t>Declaración de inexistencia de datos personales</t>
  </si>
  <si>
    <t>Negativa de ejercicio de derechos ARCO</t>
  </si>
  <si>
    <t>Ordenar a las unidades administrativas o áreas generar o reponer información</t>
  </si>
  <si>
    <r>
      <t xml:space="preserve">Otro tipo </t>
    </r>
    <r>
      <rPr>
        <i/>
        <sz val="8"/>
        <color theme="1"/>
        <rFont val="Arial"/>
        <family val="2"/>
      </rPr>
      <t>(especifique)</t>
    </r>
  </si>
  <si>
    <t>SUM COMP:</t>
  </si>
  <si>
    <r>
      <t xml:space="preserve">Otro tipo:
</t>
    </r>
    <r>
      <rPr>
        <i/>
        <sz val="8"/>
        <color theme="1"/>
        <rFont val="Arial"/>
        <family val="2"/>
      </rPr>
      <t>(especifique)</t>
    </r>
  </si>
  <si>
    <t>plazo de respuesta</t>
  </si>
  <si>
    <t>confidencial</t>
  </si>
  <si>
    <t>reservada</t>
  </si>
  <si>
    <t>inexistencia de info</t>
  </si>
  <si>
    <t>incompetencia</t>
  </si>
  <si>
    <t>desclasificacion</t>
  </si>
  <si>
    <t>ampliacion del periodo</t>
  </si>
  <si>
    <t>datos personales</t>
  </si>
  <si>
    <t>4.4.-</t>
  </si>
  <si>
    <t>De acuerdo con el total de resoluciones de clasificación de información como confidencial y de clasificación de información como reservada emitidas que reportó como respuesta en la pregunta anterior, anote la cantidad de las mismas especificando la causa de clasificación.</t>
  </si>
  <si>
    <t>derechos arco</t>
  </si>
  <si>
    <t>Para cada tabla, en caso de que la suma de las cantidades reportadas como respuesta en las columnas "Confirma" y "Modifica" del respectivo numeral de la pregunta anterior no sea un dato numérico mayor a cero, no puede registrar información en el presente reactivo. En caso de que esta instrucción no le aplique, justifíquelo en el recuadro que se encuentra al final de la tabla de respuesta.</t>
  </si>
  <si>
    <t>ordenar, reponer info</t>
  </si>
  <si>
    <t>Para cada tabla, la suma de las cantidades registradas debe ser igual o mayor a la suma de las cantidades reportadas como respuesta en las columnas "Confirma" y "Modifica" del respectivo numeral de la pregunta anterior, toda vez que en una resolución emitida se pudo haber actualizado más de una causa de clasificación. En caso de que esta instrucción no le aplique, justifíquelo en el recuadro que se encuentra al final de la tabla de respuesta.</t>
  </si>
  <si>
    <t>Para cada tabla, la cantidad registrada en cada causa de clasificación de información como confidencial y de clasificación de información como reservada, según corresponda, debe ser igual o menor a la suma de las cantidades reportadas como respuesta en las columnas "Confirma" y "Modifica" del respectivo numeral de la pregunta anterior. En caso de que esta instrucción no le aplique, justifíquelo en el recuadro que se encuentra al final de la tabla de respuesta.</t>
  </si>
  <si>
    <t>En caso de que registre algún valor numérico mayor a cero en los numerales 5 y/ o 17 de las tablas I y II, respectivamente, debe anotar el nombre de dicha(s) causa(s) de clasificación en el recuadro destinado para tal efecto que se encuentra al final de cada tabla de respuesta.</t>
  </si>
  <si>
    <t>I) Clasificación de información como confidencial</t>
  </si>
  <si>
    <t>Causas de clasificación de información como confidencial</t>
  </si>
  <si>
    <t>Resoluciones de clasificación de información como confidencial emitidas</t>
  </si>
  <si>
    <t>BLOQUEO SUM P.4.3</t>
  </si>
  <si>
    <t>COMP TOTAL P.4.3</t>
  </si>
  <si>
    <t>NUM.CAUSAS DE CLASIFICACION CONFIDENCIAL</t>
  </si>
  <si>
    <t>COMP_4.3</t>
  </si>
  <si>
    <t>NUM_5</t>
  </si>
  <si>
    <t>Contiene datos personales concernientes a una persona física identificada o identificable</t>
  </si>
  <si>
    <t>Se refiere a los secretos bancario, fiduciario, industrial, comercial, fiscal, bursátil y postal, cuya titularidad corresponda a las personas particulares, sujetos de derecho internacional o a sujetos obligados cuando no involucren el ejercicio de recursos públicos</t>
  </si>
  <si>
    <t>Información que presenten las personas particulares a los sujetos obligados, siempre que tengan el derecho a ello, de conformidad con lo dispuesto por las leyes o los tratados internacionales</t>
  </si>
  <si>
    <t>El pronunciamiento sobre la existencia o inexistencia de quejas, denuncias y/ o procedimientos administrativos seguidos en contra de personas servidoras públicas y particulares, que se encuentren en trámite o no hayan concluido con una sanción firme</t>
  </si>
  <si>
    <r>
      <t xml:space="preserve">Otra causa de clasificación </t>
    </r>
    <r>
      <rPr>
        <i/>
        <sz val="8"/>
        <color theme="1"/>
        <rFont val="Arial"/>
        <family val="2"/>
      </rPr>
      <t>(especifique)</t>
    </r>
  </si>
  <si>
    <r>
      <t xml:space="preserve">Otra causa de clasificación: 
</t>
    </r>
    <r>
      <rPr>
        <i/>
        <sz val="8"/>
        <color theme="1"/>
        <rFont val="Arial"/>
        <family val="2"/>
      </rPr>
      <t>(especifique)</t>
    </r>
  </si>
  <si>
    <t>datos personales, persona fisica identificad</t>
  </si>
  <si>
    <t xml:space="preserve"> bancario, fiduciario, industrial, comercial, fiscal, bursátil, postal</t>
  </si>
  <si>
    <t xml:space="preserve"> personas particulares a los sujetos obligados</t>
  </si>
  <si>
    <t>existencia de quejas, inexistencia de quejas</t>
  </si>
  <si>
    <t>II) Clasificación de información como reservada</t>
  </si>
  <si>
    <t>Causas de clasificación de información como reservada</t>
  </si>
  <si>
    <t>Resoluciones de clasificación de información como reservada emitidas</t>
  </si>
  <si>
    <t>NUM_17</t>
  </si>
  <si>
    <t>Comprometa la seguridad nacional, la seguridad pública, la defensa nacional o la paz social</t>
  </si>
  <si>
    <t>Pueda menoscabar la conducción de las negociaciones y relaciones internacionales</t>
  </si>
  <si>
    <t>Se entregue al Estado mexicano expresamente con ese carácter o el de confidencial por otro u otros sujetos de derecho internacional, excepto cuando se trate de violaciones graves de derechos humanos o delitos de lesa humanidad de conformidad con el derecho internacional</t>
  </si>
  <si>
    <t>Pueda afectar la efectividad de las medidas adoptadas en relación con las políticas en materia monetaria, cambiaria o del sistema financiero del país; pueda poner en riesgo la estabilidad de las instituciones financieras susceptibles de ser consideradas de riesgo sistémico o del sistema financiero del país, pueda comprometer la seguridad en la provisión de moneda nacional al país, o pueda incrementar el costo de operaciones financieras que realicen los sujetos obligados del sector público</t>
  </si>
  <si>
    <t>Pueda poner en riesgo la vida, seguridad o salud de una persona física</t>
  </si>
  <si>
    <t>Obstruya las actividades de verificación, inspección y auditoría relativas al cumplimiento de las leyes o afecte la recaudación de contribuciones</t>
  </si>
  <si>
    <t>Pueda causar daño u obstruya la prevención o persecución de los delitos, altere el proceso de investigación de las carpetas de investigación, afecte o vulnere la conducción o los derechos del debido proceso en tanto no hayan quedado firmes o afecte la administración de justicia o la seguridad de una persona denunciante, querellante o testigo, así como sus familias, en los términos de las disposiciones jurídicas aplicables</t>
  </si>
  <si>
    <t>Contenga las opiniones, recomendaciones o puntos de vista que formen parte del proceso deliberativo de las personas servidoras públicas, hasta en tanto no sea adoptada la decisión definitiva, la cual deberá estar documentada</t>
  </si>
  <si>
    <t>Obstruya los procedimientos para fincar responsabilidad a las personas servidoras públicas, en tanto la resolución administrativa no haya causado estado</t>
  </si>
  <si>
    <t>Afecte los derechos del debido proceso</t>
  </si>
  <si>
    <t>Afecte o vulnere la conducción de los expedientes judiciales o de los procedimientos administrativos seguidos en forma de juicio, incluidos los de denuncias, inconformidades, responsabilidades administrativas y resarcitorias o afecte la administración de justicia o la seguridad de una persona denunciante, querellante o testigo, así como sus familias, en los términos de las disposiciones jurídicas aplicables en tanto no hayan causado estado</t>
  </si>
  <si>
    <t>Se encuentre contenida dentro de las investigaciones de hechos que la ley señale como delitos y se tramiten ante el Ministerio Público</t>
  </si>
  <si>
    <t>El daño que pueda producirse con la publicación de la información sea mayor que el interés público de conocer la información de referencia, siempre que esté directamente relacionado con procesos o procedimientos administrativos o judiciales que no hayan quedado firmes</t>
  </si>
  <si>
    <t>Se trate de información sobre estudios y proyectos cuya divulgación pueda causar daños al interés del Estado o suponga un riesgo para su realización, siempre que esté directamente relacionado con procesos o procedimientos administrativos o judiciales que no hayan quedado firmes</t>
  </si>
  <si>
    <t>Se refiera a programas para salvaguardar materiales o instalaciones nucleares</t>
  </si>
  <si>
    <t>Ponga en riesgo el funcionamiento o integridad de los sistemas tecnológicos, energéticos, espaciales, satelitales, de telecomunicaciones o de defensa desarrollados, adquiridos u operados de forma directa o indirecta, así como instalaciones, infraestructuras, proyectos, planes o servicios de protección estratégicos, prioritarios o de defensa</t>
  </si>
  <si>
    <t>4.5.-</t>
  </si>
  <si>
    <t>De acuerdo con el total de resoluciones de clasificación de información como reservada emitidas que reportó como respuesta en la pregunta 4.3, anote la cantidad de las mismas especificando el periodo de reserva.</t>
  </si>
  <si>
    <t>En caso de que la suma de las cantidades reportadas como respuesta en las columnas "Confirma" y "Modifica" del numeral 2.2 de la pregunta 4.3 no sea un dato numérico mayor a cero, no puede registrar información en el presente reactivo. En caso de que esta instrucción no le aplique, justifíquelo en el recuadro que se encuentra al final de la tabla de respuesta.</t>
  </si>
  <si>
    <t>La suma de las cantidades registradas debe ser igual o mayor a la suma de las cantidades reportadas como respuesta en las columnas "Confirma" y "Modifica" del numeral 2.2 de la pregunta 4.3, toda vez que una resolución de clasificación de información como reservada pudo haber contenido más de un periodo de reserva. En caso de que esta instrucción no le aplique, justifíquelo en el recuadro que se encuentra al final de la tabla de respuesta.</t>
  </si>
  <si>
    <t>La cantidad registrada para cada periodo de reserva debe ser igual o menor a la suma de las cantidades reportadas como respuesta en las columnas "Confirma" y "Modifica" del numeral 2.2 de la pregunta 4.3. En caso de que esta instrucción no le aplique, justifíquelo en el recuadro que se encuentra al final de la tabla de respuesta.</t>
  </si>
  <si>
    <t>Periodo de reserva</t>
  </si>
  <si>
    <t>PERIODO DE RESERVA</t>
  </si>
  <si>
    <t>Menos de 1 año</t>
  </si>
  <si>
    <t>De 1 hasta menos de 2 años</t>
  </si>
  <si>
    <t>De 2 hasta menos de 3 años</t>
  </si>
  <si>
    <t>De 3 hasta menos de 4 años</t>
  </si>
  <si>
    <t>De 4 hasta menos de 5 años</t>
  </si>
  <si>
    <t>5 años</t>
  </si>
  <si>
    <t>Indeterminado</t>
  </si>
  <si>
    <t>4.6.-</t>
  </si>
  <si>
    <t>De acuerdo con el total de resoluciones de clasificación de información como reservada emitidas que reportó como respuesta en las preguntas 4.4 y 4.5, anote la cantidad de las mismas especificando la causa de clasificación y el periodo de reserva.</t>
  </si>
  <si>
    <t>La suma de las cantidades registradas en la columna "Total" debe ser igual a la suma de las cantidades reportadas como respuesta en la tabla II de la pregunta 4.4, así como corresponder a su desagregación por causa de clasificación de información como reservada. En caso de que esta instrucción no le aplique, justifíquelo en el recuadro que se encuentra al final de la tabla de respuesta.</t>
  </si>
  <si>
    <t>La suma de las cantidades registradas en la columna "Total" debe ser igual o mayor a la suma de las cantidades reportadas como respuesta en la pregunta anterior, así como corresponder a su desagregación por periodo de reserva; toda vez que en una resolución emitida con el mismo periodo de reserva se pudo haber actualizado más de una causa de clasificación de información como reservada. En caso de que esta instrucción no le aplique, justifíquelo en el recuadro que se encuentra al final de la tabla de respuesta.</t>
  </si>
  <si>
    <t>Resoluciones de clasificación de información como reservada emitidas, según periodo de reserva</t>
  </si>
  <si>
    <t>MENSAJE SUMATORIAS</t>
  </si>
  <si>
    <t>INST 3</t>
  </si>
  <si>
    <t>Sum Comp</t>
  </si>
  <si>
    <t>NUM.CAUSAS DE CLASIFICACION RESERVADA</t>
  </si>
  <si>
    <t>COMP P.4.4 tabla II</t>
  </si>
  <si>
    <t xml:space="preserve">COMP P.4.5 </t>
  </si>
  <si>
    <t>MENOS 1 AÑO</t>
  </si>
  <si>
    <t>DE 1 AÑO HASTA MENOS DE 2 AÑOS</t>
  </si>
  <si>
    <t xml:space="preserve">DE 2 AÑOS HASTA MENOS DE 3 AÑOS </t>
  </si>
  <si>
    <t>DE 3 AÑOS HASTA MENOS DE 4 AÑOS</t>
  </si>
  <si>
    <t>DE 4 AÑOS HASTA MENOS DE 5 AÑOS</t>
  </si>
  <si>
    <t>5 AÑOS</t>
  </si>
  <si>
    <t>INDETERMINADO</t>
  </si>
  <si>
    <t>Otra causa de clasificación</t>
  </si>
  <si>
    <t>IV.2 Documentos o expedientes desclasificados</t>
  </si>
  <si>
    <t>Instrucciones generales para la pregunta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</si>
  <si>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</si>
  <si>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</si>
  <si>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</si>
  <si>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</si>
  <si>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4.7.-</t>
  </si>
  <si>
    <t>Anote la cantidad de documentos o expedientes desclasificados durante el año 2025 por la Administración Pública de su entidad federativa, según causa de desclasificación.</t>
  </si>
  <si>
    <t>En caso de que haya seleccionado el código "2", "3" o "9" en la columna "¿Contaba con algún comité de transparencia?" de la pregunta 4.1, no puede registrar información en el numeral 4. En caso de que esta instrucción no le aplique, justifíquelo en el recuadro que se encuentra al final de la tabla de respuesta.</t>
  </si>
  <si>
    <t>En caso de que registre algún valor numérico mayor a cero en el numeral 3, debe anotar el nombre de dicha(s) autoridad(es) competente(s) en el recuadro destinado para tal efecto que se encuentra al final de la tabla de respuesta.</t>
  </si>
  <si>
    <t>En caso de que registre algún valor numérico mayor a cero en el numeral 6, debe anotar el nombre de dicha(s) causa(s) de desclasificación en el recuadro destinado para tal efecto que se encuentra al final de la tabla de respuesta.</t>
  </si>
  <si>
    <t>Causas de desclasificación de información reservada</t>
  </si>
  <si>
    <t>Documentos o expedientes desclasificados</t>
  </si>
  <si>
    <t>NUM_3</t>
  </si>
  <si>
    <t>NUM_6</t>
  </si>
  <si>
    <t>Se extingan las causas que dieron origen a su clasificación</t>
  </si>
  <si>
    <t>Expire el plazo de clasificación</t>
  </si>
  <si>
    <r>
      <t xml:space="preserve">Exista resolución de una autoridad competente que determine que existe una causa de interés público que prevalece sobre la reserva de la información </t>
    </r>
    <r>
      <rPr>
        <i/>
        <sz val="8"/>
        <color theme="1"/>
        <rFont val="Arial"/>
        <family val="2"/>
      </rPr>
      <t>(especifique)</t>
    </r>
  </si>
  <si>
    <t>El comité de transparencia considere pertinente la desclasificación</t>
  </si>
  <si>
    <t>Se trate de información que esté relacionada con violaciones graves a derechos humanos o delitos de lesa humanidad</t>
  </si>
  <si>
    <r>
      <t xml:space="preserve">Otra causa de desclasificación </t>
    </r>
    <r>
      <rPr>
        <i/>
        <sz val="8"/>
        <color theme="1"/>
        <rFont val="Arial"/>
        <family val="2"/>
      </rPr>
      <t>(especifique)</t>
    </r>
  </si>
  <si>
    <r>
      <t xml:space="preserve">Autoridad competente: 
</t>
    </r>
    <r>
      <rPr>
        <i/>
        <sz val="8"/>
        <color theme="1"/>
        <rFont val="Arial"/>
        <family val="2"/>
      </rPr>
      <t>(especifique)</t>
    </r>
  </si>
  <si>
    <r>
      <t xml:space="preserve">Otra causa de desclasificación: 
</t>
    </r>
    <r>
      <rPr>
        <i/>
        <sz val="8"/>
        <color theme="1"/>
        <rFont val="Arial"/>
        <family val="2"/>
      </rPr>
      <t>(especifique)</t>
    </r>
  </si>
  <si>
    <t>extingan las causas</t>
  </si>
  <si>
    <t>expire el plazo</t>
  </si>
  <si>
    <t>autoridad competente</t>
  </si>
  <si>
    <t>Exista resolución de una autoridad competente que determine que existe una causa de interés público que prevalece sobre la reserva de la información (especifique)</t>
  </si>
  <si>
    <t>perinente la desclasificacion</t>
  </si>
  <si>
    <t>violaciones graves, delitos de lesa</t>
  </si>
  <si>
    <t>IV.3 Solicitudes de acceso a la información y de protección de datos personales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</si>
  <si>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</si>
  <si>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3.- Únicamente debe considerar la información de las instituciones listadas en la pregunta 1.1 de la sección I del módulo 1 de este censo.</t>
  </si>
  <si>
    <t>4.- Salvo aquellas preguntas que no requieran información por institución, el listado de instituciones que se despliega es el mismo que registró como respuesta en la pregunta 1.1 de la sección I del módulo 1 de este censo.</t>
  </si>
  <si>
    <r>
      <t xml:space="preserve">1.- </t>
    </r>
    <r>
      <rPr>
        <b/>
        <i/>
        <sz val="8"/>
        <color theme="1"/>
        <rFont val="Arial"/>
        <family val="2"/>
      </rPr>
      <t xml:space="preserve">Solicitudes de acceso a la información. </t>
    </r>
    <r>
      <rPr>
        <i/>
        <sz val="8"/>
        <color theme="1"/>
        <rFont val="Arial"/>
        <family val="2"/>
      </rPr>
      <t>Se refiere a las peticiones mediante las cuales las personas solicitantes pueden acceder a la documentación que generan, obtienen o conserven los sujetos obligados.</t>
    </r>
  </si>
  <si>
    <r>
      <t xml:space="preserve">2.- </t>
    </r>
    <r>
      <rPr>
        <b/>
        <i/>
        <sz val="8"/>
        <color theme="1"/>
        <rFont val="Arial"/>
        <family val="2"/>
      </rPr>
      <t xml:space="preserve">Solicitudes de protección de datos personales. </t>
    </r>
    <r>
      <rPr>
        <i/>
        <sz val="8"/>
        <color theme="1"/>
        <rFont val="Arial"/>
        <family val="2"/>
      </rPr>
      <t>Se refiere a las peticiones mediante las cuales las personas solicitantes pueden ejercer su derecho a acceder, rectificar, cancelar u oponerse al uso o tratamiento de sus datos personales que están en poder de los sujetos obligados; incluyendo, de ser el caso, la portabilidad de los mismos:</t>
    </r>
  </si>
  <si>
    <r>
      <t xml:space="preserve">Acceso. </t>
    </r>
    <r>
      <rPr>
        <i/>
        <sz val="8"/>
        <rFont val="Arial"/>
        <family val="2"/>
      </rPr>
      <t>Se refiere al derecho de las personas titulares de la información de acceder a sus datos personales que obren en posesión del sujeto obligado para conocer la información relacionada con las condiciones y generalidades de su tratamiento.</t>
    </r>
  </si>
  <si>
    <r>
      <rPr>
        <b/>
        <i/>
        <sz val="8"/>
        <rFont val="Arial"/>
        <family val="2"/>
      </rPr>
      <t>Rectificación.</t>
    </r>
    <r>
      <rPr>
        <i/>
        <sz val="8"/>
        <rFont val="Arial"/>
        <family val="2"/>
      </rPr>
      <t xml:space="preserve"> Se refiere al derecho de las personas titulares de la información de solicitar al sujeto obligado la corrección de sus datos personales cuando estos resulten ser inexactos, incompletos o no se encuentren actualizados.</t>
    </r>
  </si>
  <si>
    <r>
      <rPr>
        <b/>
        <i/>
        <sz val="8"/>
        <rFont val="Arial"/>
        <family val="2"/>
      </rPr>
      <t>Cancelación.</t>
    </r>
    <r>
      <rPr>
        <i/>
        <sz val="8"/>
        <rFont val="Arial"/>
        <family val="2"/>
      </rPr>
      <t xml:space="preserve"> Se refiere al derecho de las personas titulares de la información de solicitar la cancelación de sus datos personales de los archivos, registros, expedientes y sistemas del sujeto obligado, con la finalidad de que los mismos ya no estén en su posesión y dejen de ser tratados por este último.</t>
    </r>
  </si>
  <si>
    <r>
      <rPr>
        <b/>
        <i/>
        <sz val="8"/>
        <rFont val="Arial"/>
        <family val="2"/>
      </rPr>
      <t>Oposición.</t>
    </r>
    <r>
      <rPr>
        <i/>
        <sz val="8"/>
        <rFont val="Arial"/>
        <family val="2"/>
      </rPr>
      <t xml:space="preserve"> Se refiere al derecho de las personas titulares de la información de solicitar el cese del tratamiento de sus datos personales para evitar causarle algún daño o perjuicio; sean objeto de un tratamiento automatizado que le produzca efectos jurídicos no deseados; afecte de manera significativa sus intereses, derechos o libertades; estén destinados a evaluar, sin intervención humana, determinados aspectos personales de la misma; o analizar o predecir, en particular, su rendimiento profesional, situación económica, estado de salud, preferencias sexuales, fiabilidad o comportamiento.</t>
    </r>
  </si>
  <si>
    <r>
      <rPr>
        <b/>
        <i/>
        <sz val="8"/>
        <rFont val="Arial"/>
        <family val="2"/>
      </rPr>
      <t>Portabilidad.</t>
    </r>
    <r>
      <rPr>
        <i/>
        <sz val="8"/>
        <rFont val="Arial"/>
        <family val="2"/>
      </rPr>
      <t xml:space="preserve"> Se refiere al derecho de las personas titulares de la información de obtener y reutilizar sus datos personales para fines propios y en diferentes servicios. Este derecho busca facilitar la capacidad para obtener, copiar o transmitir fácilmente datos personales de un sistema de tratamiento automatizado a otro sistema en un formato electrónico estructurado y comúnmente utilizado.</t>
    </r>
  </si>
  <si>
    <t>IV.3.1 Solicitudes de acceso a la información y de protección de datos personales recibidas</t>
  </si>
  <si>
    <t>4.8.-</t>
  </si>
  <si>
    <t>Anote, por cada una de las instituciones de la Administración Pública de su entidad federativa, la cantidad de solicitudes de acceso a la información y de protección de datos personales recibidas durante el año 2025, según medio de recepción; utilizando para tal efecto el catálogo que se presenta en la parte inferior de la siguiente tabla.</t>
  </si>
  <si>
    <t>En caso de que registre algún valor numérico mayor a cero en la columna 3.2, debe anotar el nombre de dicho(s) sistema(s) informático(s) en el recuadro destinado para tal efecto que se encuentra al final de la tabla de respuesta.</t>
  </si>
  <si>
    <t>En caso de que registre algún valor numérico mayor a cero en la columna 10, debe anotar el nombre de dicho(s) medio(s) de recepción en el recuadro destinado para tal efecto que se encuentra al final de la tabla de respuesta.</t>
  </si>
  <si>
    <t>Nombre de las instituciones</t>
  </si>
  <si>
    <r>
      <t xml:space="preserve">Solicitudes de acceso a la información recibidas, según medio de recepción
</t>
    </r>
    <r>
      <rPr>
        <i/>
        <sz val="8"/>
        <color theme="1"/>
        <rFont val="Arial"/>
        <family val="2"/>
      </rPr>
      <t>(ver catálogo)</t>
    </r>
  </si>
  <si>
    <r>
      <t xml:space="preserve">Solicitudes de protección de datos personales recibidas, según medio de recepción
</t>
    </r>
    <r>
      <rPr>
        <i/>
        <sz val="8"/>
        <color theme="1"/>
        <rFont val="Arial"/>
        <family val="2"/>
      </rPr>
      <t>(ver catálogo)</t>
    </r>
  </si>
  <si>
    <t>3.1</t>
  </si>
  <si>
    <t>3.2</t>
  </si>
  <si>
    <t>NUM_3.3</t>
  </si>
  <si>
    <t>111.</t>
  </si>
  <si>
    <t>111</t>
  </si>
  <si>
    <t>112.</t>
  </si>
  <si>
    <t>112</t>
  </si>
  <si>
    <t>113.</t>
  </si>
  <si>
    <t>113</t>
  </si>
  <si>
    <t>114.</t>
  </si>
  <si>
    <t>114</t>
  </si>
  <si>
    <t>115.</t>
  </si>
  <si>
    <t>115</t>
  </si>
  <si>
    <t>116.</t>
  </si>
  <si>
    <t>116</t>
  </si>
  <si>
    <t>117.</t>
  </si>
  <si>
    <t>117</t>
  </si>
  <si>
    <t>118.</t>
  </si>
  <si>
    <t>118</t>
  </si>
  <si>
    <t>119.</t>
  </si>
  <si>
    <t>119</t>
  </si>
  <si>
    <t>120.</t>
  </si>
  <si>
    <t>120</t>
  </si>
  <si>
    <r>
      <rPr>
        <sz val="9"/>
        <color theme="1"/>
        <rFont val="Arial"/>
        <family val="2"/>
      </rPr>
      <t>Otro sistema informático:</t>
    </r>
    <r>
      <rPr>
        <sz val="8"/>
        <color theme="1"/>
        <rFont val="Arial"/>
        <family val="2"/>
      </rPr>
      <t xml:space="preserve"> 
</t>
    </r>
    <r>
      <rPr>
        <i/>
        <sz val="8"/>
        <color theme="1"/>
        <rFont val="Arial"/>
        <family val="2"/>
      </rPr>
      <t>(especifique)</t>
    </r>
  </si>
  <si>
    <r>
      <rPr>
        <sz val="9"/>
        <color theme="1"/>
        <rFont val="Arial"/>
        <family val="2"/>
      </rPr>
      <t xml:space="preserve">Otro medio:
</t>
    </r>
    <r>
      <rPr>
        <i/>
        <sz val="8"/>
        <color theme="1"/>
        <rFont val="Arial"/>
        <family val="2"/>
      </rPr>
      <t>(especifique)</t>
    </r>
  </si>
  <si>
    <t>plataforma nacional de transparencia</t>
  </si>
  <si>
    <t>Plataforma Nacional de Transparencia</t>
  </si>
  <si>
    <t>personalmente</t>
  </si>
  <si>
    <t>Personalmente (presentadas ante la unidad de transparencia)</t>
  </si>
  <si>
    <t>Personalmente (presentadas ante alguna oficina designada para ello)</t>
  </si>
  <si>
    <t>Catálogo de medios de recepción</t>
  </si>
  <si>
    <t>servicio postal</t>
  </si>
  <si>
    <t>Servicio postal (paquetería y mensajería)</t>
  </si>
  <si>
    <r>
      <t xml:space="preserve">Personalmente </t>
    </r>
    <r>
      <rPr>
        <i/>
        <sz val="8"/>
        <color theme="1"/>
        <rFont val="Arial"/>
        <family val="2"/>
      </rPr>
      <t>(presentadas ante la unidad de transparencia)</t>
    </r>
  </si>
  <si>
    <t>numero telefonico</t>
  </si>
  <si>
    <t>Número telefónico (llamadas telefónicas, mensajes SMS, etc.)</t>
  </si>
  <si>
    <r>
      <t xml:space="preserve">Personalmente </t>
    </r>
    <r>
      <rPr>
        <i/>
        <sz val="8"/>
        <color theme="1"/>
        <rFont val="Arial"/>
        <family val="2"/>
      </rPr>
      <t>(presentadas ante alguna oficina designada para ello)</t>
    </r>
  </si>
  <si>
    <t>sitio webb</t>
  </si>
  <si>
    <t>Sitio web (página electrónica vía internet)</t>
  </si>
  <si>
    <t>3. Sistemas informáticos</t>
  </si>
  <si>
    <t>correo</t>
  </si>
  <si>
    <t>Correo electrónico (institucional)</t>
  </si>
  <si>
    <r>
      <t xml:space="preserve">Otro sistema informático </t>
    </r>
    <r>
      <rPr>
        <i/>
        <sz val="8"/>
        <color theme="1"/>
        <rFont val="Arial"/>
        <family val="2"/>
      </rPr>
      <t>(especifique)</t>
    </r>
  </si>
  <si>
    <t>aplicación, movil</t>
  </si>
  <si>
    <t>Aplicación móvil (app)</t>
  </si>
  <si>
    <r>
      <t xml:space="preserve">Servicio postal </t>
    </r>
    <r>
      <rPr>
        <i/>
        <sz val="8"/>
        <color theme="1"/>
        <rFont val="Arial"/>
        <family val="2"/>
      </rPr>
      <t>(paquetería y mensajería)</t>
    </r>
  </si>
  <si>
    <t>redes sociales, whatsapp, facebook, X, telegram</t>
  </si>
  <si>
    <t>Redes sociales (WhatsApp, Facebook, X, Telegram, etc.)</t>
  </si>
  <si>
    <r>
      <t>Número telefónico</t>
    </r>
    <r>
      <rPr>
        <i/>
        <sz val="8"/>
        <color theme="1"/>
        <rFont val="Arial"/>
        <family val="2"/>
      </rPr>
      <t xml:space="preserve"> (llamadas telefónicas, mensajes SMS, etc.)</t>
    </r>
  </si>
  <si>
    <r>
      <t xml:space="preserve">Sitio </t>
    </r>
    <r>
      <rPr>
        <i/>
        <sz val="9"/>
        <color theme="1"/>
        <rFont val="Arial"/>
        <family val="2"/>
      </rPr>
      <t>web</t>
    </r>
    <r>
      <rPr>
        <sz val="9"/>
        <color theme="1"/>
        <rFont val="Arial"/>
        <family val="2"/>
      </rPr>
      <t xml:space="preserve">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</si>
  <si>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</si>
  <si>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</si>
  <si>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9"/>
        <color theme="1"/>
        <rFont val="Arial"/>
        <family val="2"/>
      </rPr>
      <t>(</t>
    </r>
    <r>
      <rPr>
        <i/>
        <sz val="8"/>
        <color theme="1"/>
        <rFont val="Arial"/>
        <family val="2"/>
      </rPr>
      <t>WhatsApp, Facebook, X, Telegram, etc.)</t>
    </r>
  </si>
  <si>
    <r>
      <t xml:space="preserve">Otro medio </t>
    </r>
    <r>
      <rPr>
        <i/>
        <sz val="8"/>
        <color theme="1"/>
        <rFont val="Arial"/>
        <family val="2"/>
      </rPr>
      <t>(especifique)</t>
    </r>
  </si>
  <si>
    <t>No identificado</t>
  </si>
  <si>
    <t>4.9.-</t>
  </si>
  <si>
    <t>De acuerdo con el total de solicitudes de protección de datos personales recibidas que reportó como respuesta en la pregunta anterior, anote la cantidad de las mismas especificando su tipo.</t>
  </si>
  <si>
    <t>En caso de que la suma de las cantidades reportadas como respuesta en las columnas del apartado "Solicitudes de protección de datos personales recibidas, según medio de recepción" de la pregunta anterior no sea un dato numérico mayor a cero, no puede registrar información en el presente reactivo.</t>
  </si>
  <si>
    <t>En el numeral 1 no debe considerar, de ser el caso, la información correspondiente a las solicitudes asociadas a la portabilidad; toda vez que la misma se requiere de forma específica en el numeral 5.</t>
  </si>
  <si>
    <t xml:space="preserve">La suma de las cantidades registradas debe ser igual o mayor a la suma de las cantidades reportadas como respuesta en las columnas del apartado "Solicitudes de protección de datos personales recibidas, según medio de recepción" de la pregunta anterior, toda vez que una solicitud de protección de datos personales pudo haber contenido más de un tipo de requerimiento. </t>
  </si>
  <si>
    <t>La cantidad registrada para cada tipo de solicitud de protección de datos personales debe ser igual o menor a la suma de las cantidades reportadas como respuesta en las columnas del apartado "Solicitudes de protección de datos personales recibidas, según medio de recepción" de la pregunta anterior. En caso de que esta instrucción no le aplique, justifíquelo en el recuadro que se encuentra al final de la tabla de respuesta.</t>
  </si>
  <si>
    <t>Tipo de solicitud de protección de datos personales</t>
  </si>
  <si>
    <t>Solicitudes de protección de datos personales recibidas</t>
  </si>
  <si>
    <t>BLOQUEO SUM P.4.8</t>
  </si>
  <si>
    <t>COMP_4.8</t>
  </si>
  <si>
    <t>TIPO DE SOLICITUD DE PROTECCION DE DATOS PERSONALES</t>
  </si>
  <si>
    <t>Acceso</t>
  </si>
  <si>
    <t>ACCESO</t>
  </si>
  <si>
    <t>Rectificación</t>
  </si>
  <si>
    <t>RECITIFICACION</t>
  </si>
  <si>
    <t>Cancelación</t>
  </si>
  <si>
    <t>CANCELACION</t>
  </si>
  <si>
    <t>Oposición</t>
  </si>
  <si>
    <t>OPOSICION</t>
  </si>
  <si>
    <t>Portabilidad</t>
  </si>
  <si>
    <t>PORTABILIDAD</t>
  </si>
  <si>
    <t>NO IDENTIF</t>
  </si>
  <si>
    <t>4.10.-</t>
  </si>
  <si>
    <t>Anote la cantidad de personas solicitantes de acceso a la información y de protección de datos personales registradas en las solicitudes recibidas durante el año 2025 por la Administración Pública de su entidad federativa, según tipo y/ o sexo.</t>
  </si>
  <si>
    <t>Para cada tabla, en caso de que la suma de las cantidades reportadas como respuesta en las columnas del respectivo apartado de la pregunta 4.8 no sea un dato numérico mayor a cero, no puede registrar información en el presente reactivo.</t>
  </si>
  <si>
    <t>Para cada tabla, la cantidad registrada en la columna "Total" debe ser igual a la suma de las cantidades reportadas como respuesta en las columnas del respectivo apartado de la pregunta 4.8. En caso de que esta instrucción no le aplique, justifíquelo en el recuadro que se encuentra al final de la tabla de respuesta.</t>
  </si>
  <si>
    <t>I) Personas solicitantes registradas en las solicitudes de acceso a la información recibidas</t>
  </si>
  <si>
    <t>Personas solicitantes registradas en las solicitudes de acceso a la información recibidas, según tipo</t>
  </si>
  <si>
    <t>Hombres</t>
  </si>
  <si>
    <t>Mujeres</t>
  </si>
  <si>
    <t>Persona moral</t>
  </si>
  <si>
    <t>II) Personas solicitantes registradas en las solicitudes de protección de datos personales recibidas</t>
  </si>
  <si>
    <t>Personas solicitantes registradas en las solicitudes de protección de datos personales recibidas, según sexo</t>
  </si>
  <si>
    <t>IV.3.2 Solicitudes de acceso a la información y de protección de datos personales que se tuvieron por no presentadas</t>
  </si>
  <si>
    <t>Instrucción general para la pregunta del apartado:</t>
  </si>
  <si>
    <t>1.- Debe considerar las solicitudes de acceso a la información y de protección de datos personales que se tuvieron por no presentadas durante el año a partir de la no atención, por parte de las personas solicitantes, de algún requerimiento de información adicional solicitado por los sujetos obligados, ya sea total o parcial; independientemente de que dichas solicitudes se hayan recibido durante el año o en ejercicios anteriores.</t>
  </si>
  <si>
    <t>4.11.-</t>
  </si>
  <si>
    <t>Anote la cantidad de solicitudes de acceso a la información y de protección de datos personales que se tuvieron por no presentadas durante el año 2025 en la Administración Pública de su entidad federativa, según temporalidad y tipo de requerimiento.</t>
  </si>
  <si>
    <t>Para cada materia, en caso de que la suma de las cantidades reportadas como respuesta en las columnas del respectivo apartado de la pregunta 4.8 no sea un dato numérico mayor a cero, no puede registrar información en el apartado "Solicitudes recibidas durante el año".</t>
  </si>
  <si>
    <t>Para cada materia, la cantidad registrada en la columna "Total" del apartado "Solicitudes recibidas durante el año" debe ser igual o menor a la suma de las cantidades reportadas como respuesta en las columnas del respectivo apartado de la pregunta 4.8.</t>
  </si>
  <si>
    <t>Materia</t>
  </si>
  <si>
    <t>Solicitudes que se tuvieron por no presentadas, según temporalidad y tipo de requerimiento</t>
  </si>
  <si>
    <t>Solicitudes recibidas durante el año</t>
  </si>
  <si>
    <t>Solicitudes recibidas en ejercicios anteriores</t>
  </si>
  <si>
    <t>Solicitudes que se tuvieron por no presentadas derivado de requerimientos totales no desahogados</t>
  </si>
  <si>
    <t>Solicitudes que se tuvieron por no presentadas derivado de requerimientos parciales no desahogados</t>
  </si>
  <si>
    <t>TOTAL2</t>
  </si>
  <si>
    <t>NS2</t>
  </si>
  <si>
    <t>SUMA2</t>
  </si>
  <si>
    <t>COMP2</t>
  </si>
  <si>
    <t>BLOQUEO SUM P.4.8 ACCESO</t>
  </si>
  <si>
    <t>BLOQUEO SUM P.4.8 PROTECCION</t>
  </si>
  <si>
    <t>BLANCOS ACCESO</t>
  </si>
  <si>
    <t>BLANCOS PROTECCION</t>
  </si>
  <si>
    <t>MATERIA</t>
  </si>
  <si>
    <t>COMP P.4.8</t>
  </si>
  <si>
    <t>Acceso a la información</t>
  </si>
  <si>
    <t>Protección de datos personales</t>
  </si>
  <si>
    <t>PROTECCION</t>
  </si>
  <si>
    <t>IV.3.3 Solicitudes de acceso a la información y de protección de datos personales respondidas</t>
  </si>
  <si>
    <t>Instrucciones generales para las preguntas del apartado:</t>
  </si>
  <si>
    <t>1.- Debe considerar los plazos de respuesta establecidos en la disposición normativa local aplicable en la materia, por lo que no debe considerar como referencia los establecidos en la Ley General de Transparencia y Acceso a la Información Pública, así como en la Ley General de Protección de Datos Personales en Posesión de Sujetos Obligados, a menos que sean iguales a los considerados en la normatividad local.</t>
  </si>
  <si>
    <t>2.- En la categoría "Ordinario" del apartado "Dentro del plazo" debe considerar las solicitudes respondidas dentro del plazo ordinario establecido en la disposición normativa local aplicable en la materia para dar respuesta a la solicitud de acceso a la información y/ o de protección de datos personales, el cual comienza a partir del día siguiente a la recepción de la solicitud.</t>
  </si>
  <si>
    <t>3.- En la categoría "Con prórroga" del apartado "Dentro del plazo" debe considerar las solicitudes respondidas dentro de la ampliación del plazo ordinario establecido en la disposición normativa local aplicable en la materia para dar respuesta a la solicitud de acceso a la información y/ o de protección de datos personales; ampliación que puede ser solicitada una sola vez cuando así lo justifiquen las circunstancias, debiendo ser notificada a la persona solicitante dentro del plazo de respuesta.</t>
  </si>
  <si>
    <t>4.- En la categoría "Fuera del plazo legal" debe considerar las solicitudes respondidas fuera de la ampliación del plazo ordinario establecido en la disposición normativa local aplicable en la materia para dar respuesta a la solicitud de acceso a la información y/ o de protección de datos personales.</t>
  </si>
  <si>
    <t>5.- Debe considerar las solicitudes de acceso a la información y de protección de datos personales respondidas durante el año, independientemente de que se hayan recibido durante el mismo o en ejercicios anteriores.</t>
  </si>
  <si>
    <t>4.12.-</t>
  </si>
  <si>
    <t>Anote, por cada una de las instituciones de la Administración Pública de su entidad federativa, la cantidad de solicitudes de acceso a la información y de protección de datos personales respondidas durante el año 2025, según plazo en que se otorgó la respuesta.</t>
  </si>
  <si>
    <t>Solicitudes de acceso a la información respondidas, según plazo en que se otorgó la respuesta</t>
  </si>
  <si>
    <t>Solicitudes de protección de datos personales respondidas, según plazo en que se otorgó la respuesta</t>
  </si>
  <si>
    <t>Dentro del plazo</t>
  </si>
  <si>
    <t>Fuera del plazo legal</t>
  </si>
  <si>
    <t>Ordinario</t>
  </si>
  <si>
    <t>Con prórroga</t>
  </si>
  <si>
    <t>4.13.-</t>
  </si>
  <si>
    <t>De acuerdo con el total de solicitudes de acceso a la información y de protección de datos personales respondidas que reportó como respuesta en la pregunta anterior, anote la cantidad de las mismas especificando el tipo de respuesta otorgada.</t>
  </si>
  <si>
    <t>Para cada tabla, en caso de que la suma de las cantidades reportadas como respuesta en la columna "Total" del respectivo apartado de la pregunta anterior no sea un dato numérico mayor a cero, no puede registrar información en el presente reactivo.</t>
  </si>
  <si>
    <t>Para la tabla II, en el numeral 1.1 no debe considerar, de ser el caso, la información correspondiente a las solicitudes asociadas a la portabilidad, toda vez que la misma se requiere de forma específica en el numeral 1.5.</t>
  </si>
  <si>
    <t>En los numerales 7 y 4 de las tablas I y II, respectivamente, no debe considerar aquellas solicitudes que se tuvieron por no presentadas derivado de la no atención, por parte de las personas solicitantes, de algún requerimiento de información adicional solicitado por los sujetos obligados; toda vez que dicha información se requiere en la pregunta 4.11.</t>
  </si>
  <si>
    <t>Para cada tabla, la suma de las cantidades registradas debe ser igual o mayor a la suma de las cantidades reportadas como respuesta en la columna "Total" del respectivo apartado de la pregunta anterior, toda vez que a una solicitud respondida se le pudo haber otorgado más de un tipo de respuesta.</t>
  </si>
  <si>
    <t>Para cada tabla, la cantidad registrada en cada tipo de respuesta otorgada debe ser igual o menor a la suma de las cantidades reportadas como respuesta en la columna "Total" del respectivo apartado de la pregunta anterior. En caso de que esta instrucción no le aplique, justifíquelo en el recuadro que se encuentra al final de la tabla de respuesta.</t>
  </si>
  <si>
    <t>En caso de que registre algún valor numérico mayor a cero en los numerales 7 y/ o 4 de las tablas I y II, respectivamente, debe anotar el nombre de dicho(s) tipo(s) de respuesta en el recuadro destinado para tal efecto que se encuentra al final de cada tabla de respuesta.</t>
  </si>
  <si>
    <t>I) Solicitudes de acceso a la información respondidas</t>
  </si>
  <si>
    <t>TIPO DE RESPUESTA OTORGADA</t>
  </si>
  <si>
    <t>COMP_4.12</t>
  </si>
  <si>
    <t>inst 6</t>
  </si>
  <si>
    <t>Tipo de respuesta otorgada</t>
  </si>
  <si>
    <t>Solicitudes de acceso a la información respondidas</t>
  </si>
  <si>
    <t>BLOQUEO SUM P.4.12</t>
  </si>
  <si>
    <t>COMP P.4.12</t>
  </si>
  <si>
    <t>NUM_7</t>
  </si>
  <si>
    <t>Entrega de información</t>
  </si>
  <si>
    <t>2. Negada por clasificación</t>
  </si>
  <si>
    <t>Inexistencia de información</t>
  </si>
  <si>
    <t>Disposición de la información en consulta directa</t>
  </si>
  <si>
    <t>Información disponible públicamente</t>
  </si>
  <si>
    <r>
      <t xml:space="preserve">Otro tipo </t>
    </r>
    <r>
      <rPr>
        <i/>
        <sz val="8"/>
        <rFont val="Arial"/>
        <family val="2"/>
      </rPr>
      <t>(especifique)</t>
    </r>
  </si>
  <si>
    <r>
      <t xml:space="preserve">Otro tipo:
</t>
    </r>
    <r>
      <rPr>
        <i/>
        <sz val="8"/>
        <rFont val="Arial"/>
        <family val="2"/>
      </rPr>
      <t>(especifique)</t>
    </r>
  </si>
  <si>
    <t>Val. Especifique Claves</t>
  </si>
  <si>
    <t>entrega de info</t>
  </si>
  <si>
    <t>consulta directa</t>
  </si>
  <si>
    <t>disponible publicamente</t>
  </si>
  <si>
    <t xml:space="preserve">II) Solicitudes de protección de datos personales respondidas </t>
  </si>
  <si>
    <t>Solicitudes de protección de datos personales respondidas</t>
  </si>
  <si>
    <t>NUM_4</t>
  </si>
  <si>
    <t>1. Procedente</t>
  </si>
  <si>
    <t>1.1</t>
  </si>
  <si>
    <t>1.2</t>
  </si>
  <si>
    <t>1.3</t>
  </si>
  <si>
    <t>1.4</t>
  </si>
  <si>
    <t>1.5</t>
  </si>
  <si>
    <t>1.6</t>
  </si>
  <si>
    <t>Procedente no identificado</t>
  </si>
  <si>
    <t>Improcedencia</t>
  </si>
  <si>
    <t>Inexistencia de los datos personales</t>
  </si>
  <si>
    <t>acceso</t>
  </si>
  <si>
    <t>rectificacion</t>
  </si>
  <si>
    <t>cancelacion</t>
  </si>
  <si>
    <t>oposicion</t>
  </si>
  <si>
    <t>portabilidad</t>
  </si>
  <si>
    <t>procedente no identificado</t>
  </si>
  <si>
    <t>improcedencia</t>
  </si>
  <si>
    <t>inexistencia de los datos personales</t>
  </si>
  <si>
    <t>4.14.-</t>
  </si>
  <si>
    <t>De acuerdo con el total de solicitudes de acceso a la información respondidas que reportó como respuesta en el numeral 3 de la tabla I de la pregunta anterior, anote la cantidad de las mismas especificando la causa de dicha inexistencia.</t>
  </si>
  <si>
    <t>En caso de que la cantidad reportada como respuesta en el numeral 3 de la tabla I de la pregunta anterior no sea un dato numérico mayor a cero, no puede registrar información en el presente reactivo.</t>
  </si>
  <si>
    <t>La cantidad registrada en la columna "Total" debe ser igual o mayor a la cantidad reportada como respuesta en el numeral 3 de la tabla I de la pregunta anterior, toda vez que una solicitud de acceso a la información respondida pudo haber contenido requerimientos asociados a diferentes causas de inexistencia de información.</t>
  </si>
  <si>
    <t>La cantidad registrada para cada causa de inexistencia de información debe ser igual o menor a la cantidad reportada como respuesta en el numeral 3 de la tabla I de la pregunta anterior. En caso de que esta instrucción no le aplique, justifíquelo en el recuadro que se encuentra al final de la tabla de respuesta.</t>
  </si>
  <si>
    <t>En caso de que registre algún valor numérico mayor a cero en la columna "Otra causa", debe anotar el nombre de dicha(s) causa(s) en el recuadro destinado para tal efecto que se encuentra al final de la tabla de respuesta.</t>
  </si>
  <si>
    <t>Solicitudes de acceso a la información respondidas con inexistencia de información, según causa</t>
  </si>
  <si>
    <t>COMP_CAUSA_NUM 3 PREG 4.13</t>
  </si>
  <si>
    <t>Información ilocalizable</t>
  </si>
  <si>
    <t>Información siniestrada</t>
  </si>
  <si>
    <t>Información no generada</t>
  </si>
  <si>
    <r>
      <t xml:space="preserve">Otra causa </t>
    </r>
    <r>
      <rPr>
        <i/>
        <sz val="8"/>
        <rFont val="Arial"/>
        <family val="2"/>
      </rPr>
      <t>(especifique)</t>
    </r>
  </si>
  <si>
    <t>COMP_4.13</t>
  </si>
  <si>
    <t>INFORMACION ILOCALIZABLE</t>
  </si>
  <si>
    <t>INFORMACION SINIESTRADA</t>
  </si>
  <si>
    <t xml:space="preserve">INFORMACION NO GENERADA </t>
  </si>
  <si>
    <t>OTRA CAUSA</t>
  </si>
  <si>
    <t>NO IDENTIFICADO</t>
  </si>
  <si>
    <t>OTRA_CAUSA</t>
  </si>
  <si>
    <r>
      <t xml:space="preserve">Otra causa:
</t>
    </r>
    <r>
      <rPr>
        <i/>
        <sz val="8"/>
        <rFont val="Arial"/>
        <family val="2"/>
      </rPr>
      <t>(especifique)</t>
    </r>
  </si>
  <si>
    <t>ilocalizable</t>
  </si>
  <si>
    <t>siniestrada</t>
  </si>
  <si>
    <t>no generada</t>
  </si>
  <si>
    <t>4.15.-</t>
  </si>
  <si>
    <t>De acuerdo con el total de solicitudes de acceso a la información y de protección de datos personales respondidas que reportó como respuesta en la pregunta 4.12, anote la cantidad de las mismas en las que haya resultado necesario cubrir costos de reproducción, certificación y/ o envío de la información, según estatus.</t>
  </si>
  <si>
    <t>Para cada materia, en caso de que la suma de las cantidades reportadas como respuesta en la columna "Total" del respectivo apartado de la pregunta 4.12 no sea un dato numérico mayor a cero, no puede registrar información en el presente reactivo.</t>
  </si>
  <si>
    <t>Para cada materia, la cantidad registrada en la columna "Total" debe ser igual o menor a la suma de las cantidades reportadas como respuesta en la columna "Total" del respectivo apartado de la pregunta 4.12</t>
  </si>
  <si>
    <t>Solicitudes respondidas en las que haya resultado necesario cubrir costos de reproducción, certificación y/ o envío de la información, según estatus</t>
  </si>
  <si>
    <t>Costos de reproducción, certificación y/ o envío de la información cubiertos</t>
  </si>
  <si>
    <t>Costos de reproducción, certificación y/ o envío de la información no cubiertos</t>
  </si>
  <si>
    <t>BLOQUEO SUM P.4.12 ACCESO</t>
  </si>
  <si>
    <t>BLOQUEO SUM P.4.12 PROTECCION</t>
  </si>
  <si>
    <t>4.16.-</t>
  </si>
  <si>
    <t xml:space="preserve">De acuerdo con el total de solicitudes de acceso a la información y de protección de datos personales respondidas que reportó como respuesta en la columna "Costos de reproducción, certificación y/ o envío de la información cubiertos" de la pregunta anterior, anote la cantidad de las mismas especificando la instancia encargada de cubrirlos. </t>
  </si>
  <si>
    <t>Para cada materia, en caso de que la cantidad reportada como respuesta en la columna "Costos de reproducción, certificación y/ o envío de la información cubiertos" de la pregunta anterior no sea un dato numérico mayor a cero, no puede registrar información en el presente reactivo.</t>
  </si>
  <si>
    <t>Para cada materia, la cantidad registrada en la columna "Total" debe ser igual a la cantidad reportada como respuesta en la columna "Costos de reproducción, certificación y/ o envío de la información cubiertos" de la pregunta anterior.</t>
  </si>
  <si>
    <t>Solicitudes respondidas con costos de reproducción, certificación y/ o envío de la información cubiertos, según instancia encargada de cubrirlos</t>
  </si>
  <si>
    <t>Personas solicitantes</t>
  </si>
  <si>
    <t>Administración Pública de la entidad federativa</t>
  </si>
  <si>
    <t>BLOQUEO SUM P.4.15 ACCESO</t>
  </si>
  <si>
    <t>BLOQUEO SUM P.4.15 PROTECCION</t>
  </si>
  <si>
    <t>COMP P.4.15</t>
  </si>
  <si>
    <t>IV.3.4 Solicitudes de acceso a la información y de protección de datos personales pendientes de concluir</t>
  </si>
  <si>
    <t>1.- Debe considerar las solicitudes de acceso a la información y de protección de datos personales pendientes de concluir al cierre del año, independientemente de que se hayan recibido durante el mismo o en ejercicios anteriores.</t>
  </si>
  <si>
    <t>4.17.-</t>
  </si>
  <si>
    <t>Anote, por cada una de las instituciones de la Administración Pública de su entidad federativa, la cantidad de solicitudes de acceso a la información y de protección de datos personales pendientes de concluir al cierre del año 2025.</t>
  </si>
  <si>
    <t>Solicitudes de acceso a la información pendientes de concluir</t>
  </si>
  <si>
    <t>Solicitudes de protección de datos personales pendientes de concluir</t>
  </si>
  <si>
    <t>IV.4 Datos abiertos</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</si>
  <si>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</si>
  <si>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4.- Únicamente debe considerar el o los sitios electrónicos de datos abiertos en que la Administración Pública de su entidad federativa, o alguna de sus instituciones, tenga el carácter de institución responsable; es decir, sea la encargada del almacenamiento y resguardo de la información; de la administración de permisos y usuarios para el registro y consulta de la información; así como del mantenimiento general del mismo. En consecuencia, no debe considerar aquellos sitios electrónicos de datos abiertos del Gobierno Federal, como lo es https://datos.gob.mx/. Tampoco debe considerar, de ser el caso, aquellos que sean responsabilidad de los municipios o demarcaciones territoriales.</t>
  </si>
  <si>
    <r>
      <t xml:space="preserve">1.- </t>
    </r>
    <r>
      <rPr>
        <b/>
        <i/>
        <sz val="8"/>
        <color theme="1"/>
        <rFont val="Arial"/>
        <family val="2"/>
      </rPr>
      <t xml:space="preserve">Datos abiertos. </t>
    </r>
    <r>
      <rPr>
        <i/>
        <sz val="8"/>
        <color theme="1"/>
        <rFont val="Arial"/>
        <family val="2"/>
      </rPr>
      <t>Se refiere a los datos digitales de carácter público que son accesibles en línea y que pueden ser usados, reutilizados y redistribuidos por cualquier persona interesada. Tienen las siguientes características:</t>
    </r>
  </si>
  <si>
    <r>
      <rPr>
        <b/>
        <i/>
        <sz val="8"/>
        <color theme="1"/>
        <rFont val="Arial"/>
        <family val="2"/>
      </rPr>
      <t xml:space="preserve">Accesibles. </t>
    </r>
    <r>
      <rPr>
        <i/>
        <sz val="8"/>
        <color theme="1"/>
        <rFont val="Arial"/>
        <family val="2"/>
      </rPr>
      <t>Se refiere a la característica de estar disponibles para la mayor cantidad de personas usuarias posibles y para cualquier propósito.</t>
    </r>
  </si>
  <si>
    <r>
      <rPr>
        <b/>
        <i/>
        <sz val="8"/>
        <rFont val="Arial"/>
        <family val="2"/>
      </rPr>
      <t>Integrales.</t>
    </r>
    <r>
      <rPr>
        <i/>
        <sz val="8"/>
        <rFont val="Arial"/>
        <family val="2"/>
      </rPr>
      <t xml:space="preserve"> Se refiere a la característica de contener el tema que describen a detalle y con los metadatos necesarios.</t>
    </r>
  </si>
  <si>
    <r>
      <rPr>
        <b/>
        <i/>
        <sz val="8"/>
        <color theme="1"/>
        <rFont val="Arial"/>
        <family val="2"/>
      </rPr>
      <t>Gratuitos.</t>
    </r>
    <r>
      <rPr>
        <i/>
        <sz val="8"/>
        <color theme="1"/>
        <rFont val="Arial"/>
        <family val="2"/>
      </rPr>
      <t xml:space="preserve"> Se refiere a la característica de no requerir contraprestación alguna para su acceso.</t>
    </r>
  </si>
  <si>
    <r>
      <rPr>
        <b/>
        <i/>
        <sz val="8"/>
        <rFont val="Arial"/>
        <family val="2"/>
      </rPr>
      <t>No discriminatorios.</t>
    </r>
    <r>
      <rPr>
        <i/>
        <sz val="8"/>
        <rFont val="Arial"/>
        <family val="2"/>
      </rPr>
      <t xml:space="preserve"> Se refiere a la característica de estar disponibles para cualquier persona, sin necesidad de registro.</t>
    </r>
  </si>
  <si>
    <r>
      <rPr>
        <b/>
        <i/>
        <sz val="8"/>
        <rFont val="Arial"/>
        <family val="2"/>
      </rPr>
      <t>Oportunos.</t>
    </r>
    <r>
      <rPr>
        <i/>
        <sz val="8"/>
        <rFont val="Arial"/>
        <family val="2"/>
      </rPr>
      <t xml:space="preserve"> Se refiere a la característica de estar actualizados periódicamente, conforme se generen.</t>
    </r>
  </si>
  <si>
    <r>
      <rPr>
        <b/>
        <i/>
        <sz val="8"/>
        <rFont val="Arial"/>
        <family val="2"/>
      </rPr>
      <t>Permanentes.</t>
    </r>
    <r>
      <rPr>
        <i/>
        <sz val="8"/>
        <rFont val="Arial"/>
        <family val="2"/>
      </rPr>
      <t xml:space="preserve"> Se refiere a la característica de conservarse en el tiempo, manteniendo disponibles las versiones históricas relevantes para uso público con identificadores adecuados.</t>
    </r>
  </si>
  <si>
    <r>
      <rPr>
        <b/>
        <i/>
        <sz val="8"/>
        <color theme="1"/>
        <rFont val="Arial"/>
        <family val="2"/>
      </rPr>
      <t>Primarios.</t>
    </r>
    <r>
      <rPr>
        <i/>
        <sz val="8"/>
        <color theme="1"/>
        <rFont val="Arial"/>
        <family val="2"/>
      </rPr>
      <t xml:space="preserve"> Se refiere a la característica de provenir directamente de la fuente de origen con el máximo nivel de desagregación posible.</t>
    </r>
  </si>
  <si>
    <r>
      <rPr>
        <b/>
        <i/>
        <sz val="8"/>
        <rFont val="Arial"/>
        <family val="2"/>
      </rPr>
      <t>Legibles por máquinas.</t>
    </r>
    <r>
      <rPr>
        <i/>
        <sz val="8"/>
        <rFont val="Arial"/>
        <family val="2"/>
      </rPr>
      <t xml:space="preserve"> Se refiere a la característica de estar estructurados, total o parcialmente, para ser procesados e interpretados por equipos electrónicos de manera automática.</t>
    </r>
  </si>
  <si>
    <r>
      <rPr>
        <b/>
        <i/>
        <sz val="8"/>
        <rFont val="Arial"/>
        <family val="2"/>
      </rPr>
      <t>En formatos abiertos.</t>
    </r>
    <r>
      <rPr>
        <i/>
        <sz val="8"/>
        <rFont val="Arial"/>
        <family val="2"/>
      </rPr>
      <t xml:space="preserve"> Se refiere a la característica de estar disponibles con los requerimientos técnicos y de presentación correspondientes a la estructura lógica usada para almacenar datos en un archivo digital, cuyas especificaciones se obtengan públicamente, sin suponer una dificultad de acceso y su aplicación o reproducción no esté condicionada a contraprestación alguna.</t>
    </r>
  </si>
  <si>
    <r>
      <rPr>
        <b/>
        <i/>
        <sz val="8"/>
        <color theme="1"/>
        <rFont val="Arial"/>
        <family val="2"/>
      </rPr>
      <t>De libre uso.</t>
    </r>
    <r>
      <rPr>
        <i/>
        <sz val="8"/>
        <color theme="1"/>
        <rFont val="Arial"/>
        <family val="2"/>
      </rPr>
      <t xml:space="preserve"> Se refiere a la característica de citar la fuente de origen como único requerimiento para su uso.</t>
    </r>
  </si>
  <si>
    <t>4.18.-</t>
  </si>
  <si>
    <t>Indique si actualmente la Administración Pública de su entidad federativa cuenta con algún sitio electrónico donde ponga a disposición del público información en formato de datos abiertos. En caso afirmativo, señale el diseño institucional del mismo; utilizando para tal efecto el catálogo que se presenta en la parte inferior de la siguiente tabla.</t>
  </si>
  <si>
    <t>En caso de que no cuente con algún sitio electrónico donde ponga a disposición del público información en formato de datos abiertos, se encuentre en proceso de integración, o no cuente con información para determinarlo, indíquelo en la columna correspondiente conforme al catálogo respectivo y deje el resto de la fila en blanco.</t>
  </si>
  <si>
    <t>La categoría "Mixto" del catálogo "Diseño institucional del sitio electrónico donde pone a disposición del público información en formato de datos abiertos" hace referencia a una modalidad en donde cada institución, o algunas de estas, cuenta(n) con algún sitio electrónico donde pone(n) a disposición del público información en formato de datos abiertos, pero coexisten con un sitio electrónico de aplicación general para toda la Administración Pública de la entidad federativa.</t>
  </si>
  <si>
    <t>En caso de que seleccione el código "3" o "9" en la columna "¿Cuenta con algún sitio electrónico donde ponga a disposición del público información en formato de datos abiertos?", explique dicha situación en el recuadro que se encuentra en la parte inferior del catálogo de respuesta.</t>
  </si>
  <si>
    <t>En caso de que seleccione el código "9" en la columna "Diseño institucional del sitio electrónico donde pone a disposición del público información en formato de datos abiertos", explique dicha situación en el recuadro que se encuentra en la parte inferior del catálogo de respuesta.</t>
  </si>
  <si>
    <r>
      <t xml:space="preserve">¿Cuenta con algún sitio electrónico donde ponga a disposición del público información en formato de datos abiertos?
</t>
    </r>
    <r>
      <rPr>
        <i/>
        <sz val="8"/>
        <color theme="1"/>
        <rFont val="Arial"/>
        <family val="2"/>
      </rPr>
      <t>(1. Sí / 2. En proceso de integración / 3. No / 9. No identificado)</t>
    </r>
  </si>
  <si>
    <r>
      <t xml:space="preserve">Diseño institucional del sitio electrónico donde pone a disposición del público información en formato de datos abiertos
</t>
    </r>
    <r>
      <rPr>
        <i/>
        <sz val="8"/>
        <color theme="1"/>
        <rFont val="Arial"/>
        <family val="2"/>
      </rPr>
      <t>(ver catálogo)</t>
    </r>
  </si>
  <si>
    <t>COD 9</t>
  </si>
  <si>
    <t>Catálogo de diseño institucional del sitio electrónico donde pone a disposición del público información en formato de datos abiertos</t>
  </si>
  <si>
    <t>La Administración Pública de su entidad federativa cuenta solo con un sitio electrónico donde pone a disposición del público información en formato de datos abiertos</t>
  </si>
  <si>
    <t>Cada institución de la Administración Pública de su entidad federativa, o algunas de estas, cuenta(n) con un sitio electrónico donde pone(n) a disposición del público información en formato de datos abiertos</t>
  </si>
  <si>
    <t>Mixto</t>
  </si>
  <si>
    <t>4.19.-</t>
  </si>
  <si>
    <t>Especifique el lugar donde se encuentra disponible el sitio electrónico de la Administración Pública de su entidad federativa donde pone a disposición del público información en formato de datos abiertos y señale la periodicidad de actualización de dicha información; utilizando para tal efecto el catálogo que se presenta en la parte inferior de la siguiente tabla.</t>
  </si>
  <si>
    <t>En caso de que no haya seleccionado el código "1" o "3" en la columna "Diseño institucional del sitio electrónico donde pone a disposición del público información en formato de datos abiertos" de la pregunta anterior, no puede registrar información en el presente reactivo.</t>
  </si>
  <si>
    <t>En el apartado "Periodicidad de actualización" seleccione con una "X" el o los códigos que correspondan.</t>
  </si>
  <si>
    <t>En caso de que seleccione el código "99" en el apartado "Periodicidad de actualización", no puede seleccionar otro código en dicho apartado.</t>
  </si>
  <si>
    <t>Sitio donde se encuentra disponible el sitio electrónico donde pone a disposición del público información en formato de datos abiertos (URL)</t>
  </si>
  <si>
    <r>
      <t xml:space="preserve">Periodicidad de actualización
</t>
    </r>
    <r>
      <rPr>
        <i/>
        <sz val="8"/>
        <color theme="1"/>
        <rFont val="Arial"/>
        <family val="2"/>
      </rPr>
      <t>(ver catálogo)</t>
    </r>
  </si>
  <si>
    <t>BLOQUEO COD 1,3 P.4.18</t>
  </si>
  <si>
    <t>BLOQUEO COD 99</t>
  </si>
  <si>
    <t>Catálogo de periodicidad de actualización</t>
  </si>
  <si>
    <t>Permanente/ tiempo real</t>
  </si>
  <si>
    <t>Cuatrimestral</t>
  </si>
  <si>
    <t>Diario</t>
  </si>
  <si>
    <t>Semestral</t>
  </si>
  <si>
    <t>Semanal</t>
  </si>
  <si>
    <t>Anual</t>
  </si>
  <si>
    <t>Quincenal</t>
  </si>
  <si>
    <t>Periodos mayores a un año</t>
  </si>
  <si>
    <t>Mensual</t>
  </si>
  <si>
    <t>Otra periodicidad</t>
  </si>
  <si>
    <t>Bimestral</t>
  </si>
  <si>
    <t>Trimestral</t>
  </si>
  <si>
    <t>4.20.-</t>
  </si>
  <si>
    <t>Anote el nombre de los diez principales temas consultados en el sitio electrónico de la Administración Pública de su entidad federativa donde pone a disposición del público información en formato de datos abiertos.</t>
  </si>
  <si>
    <t>En caso de que no haya seleccionado el código "1" o "3" en la columna "Diseño institucional del sitio electrónico donde pone a disposición del público información en formato de datos abiertos" de la pregunta 4.18, no puede registrar información en el presente reactivo.</t>
  </si>
  <si>
    <t>Debe anotar el nombre de los temas consultados con mayor frecuencia, comenzando por el primer renglón.</t>
  </si>
  <si>
    <t>El nombre de los temas debe registrarse en mayúsculas, sin comillas ni signos de acentuación, puntuación, paréntesis y abreviaturas.</t>
  </si>
  <si>
    <t>En caso de que no haya contado con diez temas, deje el resto de las filas en blanco.</t>
  </si>
  <si>
    <t>Temas consultados en el sitio electrónico de la Administración Pública de la entidad federativa donde pone a disposición del público información en formato de datos abiertos</t>
  </si>
  <si>
    <t>4.21.-</t>
  </si>
  <si>
    <t>Indique las instituciones de la Administración Pública de su entidad federativa que actualmente cuentan con algún sitio electrónico donde pongan a disposición del público información en formato de datos abiertos. Por cada una de estas, especifique el lugar donde se encuentra disponible dicha información y señale la periodicidad de actualización de la misma; utilizando para tal efecto el catálogo que se presenta en la parte inferior de la siguiente tabla.</t>
  </si>
  <si>
    <t>En caso de que no haya seleccionado el código "2" o "3" en la columna "Diseño institucional del sitio electrónico donde pone a disposición del público información en formato de datos abiertos" de la pregunta 4.18, no puede registrar información en el presente reactivo.</t>
  </si>
  <si>
    <t>El listado de instituciones que se despliega es el mismo que registró como respuesta en la pregunta 1.1 de la sección I del módulo 1 de este censo.</t>
  </si>
  <si>
    <t>En caso de que de que determinada institución no cuente con algún sitio electrónico donde ponga a disposición del público información en formato de datos abiertos, se encuentre en proceso de integración, o no cuente con información para determinarlo, indíquelo en la columna correspondiente conforme al catálogo respectivo y deje el resto de la fila en blanco.</t>
  </si>
  <si>
    <t>Para cada institución, seleccione con una "X" el o los periodos de actualización que correspondan.</t>
  </si>
  <si>
    <t>Para cada institución, en caso de que seleccione el código "99" en el apartado "Periodicidad de actualización", no puede seleccionar otro código en dicho apartado.</t>
  </si>
  <si>
    <t>Sitio donde se encuentra disponible (URL)</t>
  </si>
  <si>
    <t xml:space="preserve">IV.5 Protección de datos personales </t>
  </si>
  <si>
    <r>
      <t xml:space="preserve">1.- </t>
    </r>
    <r>
      <rPr>
        <b/>
        <i/>
        <sz val="8"/>
        <color theme="1"/>
        <rFont val="Arial"/>
        <family val="2"/>
      </rPr>
      <t xml:space="preserve">Aviso de privacidad. </t>
    </r>
    <r>
      <rPr>
        <i/>
        <sz val="8"/>
        <color theme="1"/>
        <rFont val="Arial"/>
        <family val="2"/>
      </rPr>
      <t>Se refiere al documento que se pone a disposición de la persona titular de la información, de forma física, electrónica o en cualquier formato generado por el responsable, a partir del momento en el cual se recaban sus datos personales. Su finalidad es informar los propósitos del tratamiento de estos.</t>
    </r>
  </si>
  <si>
    <r>
      <t xml:space="preserve">2.- </t>
    </r>
    <r>
      <rPr>
        <b/>
        <i/>
        <sz val="8"/>
        <color theme="1"/>
        <rFont val="Arial"/>
        <family val="2"/>
      </rPr>
      <t xml:space="preserve">Documento de seguridad. </t>
    </r>
    <r>
      <rPr>
        <i/>
        <sz val="8"/>
        <color theme="1"/>
        <rFont val="Arial"/>
        <family val="2"/>
      </rPr>
      <t>Se refiere al instrumento que describe y da cuenta de manera general de las medidas de seguridad técnicas, físicas y administrativas adoptadas por el responsable para garantizar la confidencialidad, integridad y disponibilidad de los datos personales que posee.</t>
    </r>
  </si>
  <si>
    <r>
      <t xml:space="preserve">3.- </t>
    </r>
    <r>
      <rPr>
        <b/>
        <i/>
        <sz val="8"/>
        <color theme="1"/>
        <rFont val="Arial"/>
        <family val="2"/>
      </rPr>
      <t xml:space="preserve">Medidas de seguridad. </t>
    </r>
    <r>
      <rPr>
        <i/>
        <sz val="8"/>
        <color theme="1"/>
        <rFont val="Arial"/>
        <family val="2"/>
      </rPr>
      <t>Se refiere al conjunto de acciones, actividades, controles o mecanismos administrativos, técnicos y físicos que permitan proteger los datos personales. Para efectos del presente censo, se consideran las siguientes:</t>
    </r>
  </si>
  <si>
    <r>
      <rPr>
        <b/>
        <i/>
        <sz val="8"/>
        <color theme="1"/>
        <rFont val="Arial"/>
        <family val="2"/>
      </rPr>
      <t xml:space="preserve">Medidas de seguridad administrativas. </t>
    </r>
    <r>
      <rPr>
        <i/>
        <sz val="8"/>
        <color theme="1"/>
        <rFont val="Arial"/>
        <family val="2"/>
      </rPr>
      <t>Se refiere a las políticas y procedimientos para la gestión, soporte y revisión de la seguridad de la información a nivel organizacional; la identificación, clasificación y borrado seguro de la información; así como la sensibilización y capacitación del personal en materia de protección de datos personales.</t>
    </r>
  </si>
  <si>
    <r>
      <rPr>
        <b/>
        <i/>
        <sz val="8"/>
        <color theme="1"/>
        <rFont val="Arial"/>
        <family val="2"/>
      </rPr>
      <t xml:space="preserve">Medidas de seguridad físicas. </t>
    </r>
    <r>
      <rPr>
        <i/>
        <sz val="8"/>
        <color theme="1"/>
        <rFont val="Arial"/>
        <family val="2"/>
      </rPr>
      <t>Se refiere al conjunto de acciones y mecanismos para proteger el entorno físico de los datos personales y los recursos involucrados en su tratamiento.</t>
    </r>
  </si>
  <si>
    <r>
      <rPr>
        <b/>
        <i/>
        <sz val="8"/>
        <color theme="1"/>
        <rFont val="Arial"/>
        <family val="2"/>
      </rPr>
      <t xml:space="preserve">Medidas de seguridad técnicas. </t>
    </r>
    <r>
      <rPr>
        <i/>
        <sz val="8"/>
        <color theme="1"/>
        <rFont val="Arial"/>
        <family val="2"/>
      </rPr>
      <t>Se refiere al conjunto de acciones y mecanismos que se valen de la tecnología relacionada con hardware y software para proteger el entorno digital de los datos personales y los recursos involucrados en su tratamiento.</t>
    </r>
  </si>
  <si>
    <t>4.22.-</t>
  </si>
  <si>
    <r>
      <t xml:space="preserve">Señale la modalidad del aviso de privacidad </t>
    </r>
    <r>
      <rPr>
        <b/>
        <u/>
        <sz val="9"/>
        <rFont val="Arial"/>
        <family val="2"/>
      </rPr>
      <t xml:space="preserve">integral </t>
    </r>
    <r>
      <rPr>
        <b/>
        <sz val="9"/>
        <rFont val="Arial"/>
        <family val="2"/>
      </rPr>
      <t>para informar a las personas titulares el propósito del tratamiento de los datos personales que recabe con el que actualmente cuenta la Administración Pública de su entidad federativa.</t>
    </r>
  </si>
  <si>
    <t>La categoría "Mixta" hace referencia a una modalidad en donde cada institución, o algunas de estas, cuenta(n) con algún aviso de privacidad integral, pero coexisten con un aviso de privacidad integral de aplicación general para toda la Administración Pública de la entidad federativa.</t>
  </si>
  <si>
    <t>Seleccione con una "X" un solo código.</t>
  </si>
  <si>
    <t>En caso de que seleccione el código "1" o "3", debe anotar el URL donde se encuentra disponible dicha información en el recuadro destinado para tal efecto que se ubica al final de las opciones de respuesta. En caso de que no se encuentre disponible en línea, anote "NA" (No aplica) en el referido recuadro.</t>
  </si>
  <si>
    <t>En caso de que seleccione el código "5" o "9", explique dicha situación en el recuadro que se encuentra en la parte inferior de las opciones de respuesta.</t>
  </si>
  <si>
    <t>CODIGO</t>
  </si>
  <si>
    <t>COD 1_3</t>
  </si>
  <si>
    <t>COD 5_9</t>
  </si>
  <si>
    <r>
      <t xml:space="preserve">1. La Administración Pública de la entidad federativa cuenta solo con un aviso de privacidad integral </t>
    </r>
    <r>
      <rPr>
        <i/>
        <sz val="8"/>
        <rFont val="Arial"/>
        <family val="2"/>
      </rPr>
      <t>(especifique URL) (pase a la pregunta 4.24)</t>
    </r>
  </si>
  <si>
    <t>2. Cada institución de la Administración Pública de la entidad federativa, o algunas de estas, cuenta(n) con algún aviso de privacidad integral</t>
  </si>
  <si>
    <r>
      <t xml:space="preserve">3. Mixta </t>
    </r>
    <r>
      <rPr>
        <i/>
        <sz val="8"/>
        <rFont val="Arial"/>
        <family val="2"/>
      </rPr>
      <t>(especifique URL)</t>
    </r>
  </si>
  <si>
    <r>
      <t xml:space="preserve">4. La Administración Pública de la entidad federativa no cuenta con algún aviso de privacidad integral, pero se encuentra en proceso de integración </t>
    </r>
    <r>
      <rPr>
        <i/>
        <sz val="8"/>
        <rFont val="Arial"/>
        <family val="2"/>
      </rPr>
      <t>(pase a la pregunta 4.24)</t>
    </r>
  </si>
  <si>
    <r>
      <t xml:space="preserve">5. La Administración Pública de la entidad federativa no cuenta con algún aviso de privacidad integral </t>
    </r>
    <r>
      <rPr>
        <i/>
        <sz val="8"/>
        <rFont val="Arial"/>
        <family val="2"/>
      </rPr>
      <t>(pase a la pregunta 4.24)</t>
    </r>
  </si>
  <si>
    <r>
      <t xml:space="preserve">9. No identificado </t>
    </r>
    <r>
      <rPr>
        <i/>
        <sz val="8"/>
        <rFont val="Arial"/>
        <family val="2"/>
      </rPr>
      <t>(pase a la pregunta 4.24)</t>
    </r>
  </si>
  <si>
    <r>
      <t xml:space="preserve">URL:
</t>
    </r>
    <r>
      <rPr>
        <i/>
        <sz val="8"/>
        <rFont val="Arial"/>
        <family val="2"/>
      </rPr>
      <t>(especifique)</t>
    </r>
  </si>
  <si>
    <t>4.23.-</t>
  </si>
  <si>
    <r>
      <t xml:space="preserve">Indique las instituciones de la Administración Pública de su entidad federativa que actualmente cuentan con algún aviso de privacidad </t>
    </r>
    <r>
      <rPr>
        <b/>
        <u/>
        <sz val="9"/>
        <rFont val="Arial"/>
        <family val="2"/>
      </rPr>
      <t>integral</t>
    </r>
    <r>
      <rPr>
        <b/>
        <sz val="9"/>
        <rFont val="Arial"/>
        <family val="2"/>
      </rPr>
      <t xml:space="preserve"> para informar a las personas titulares el propósito del tratamiento de los datos personales que recabe. En caso afirmativo, especifique el lugar donde se encuentra disponible o, en su defecto, la no disponibilidad del mismo. </t>
    </r>
  </si>
  <si>
    <t>Para cada institución, únicamente debe considerar la existencia de algún aviso de privacidad integral para informar a las personas titulares de la información el propósito del tratamiento de los datos personales que recabe en lo general, por lo que no debe considerar avisos de privacidad integrales específicos de alguna de sus unidades administrativas o, en su caso, de algún trámite o servicio proporcionado por estas.</t>
  </si>
  <si>
    <t>En caso de que determinada institución no cuente con algún aviso de privacidad integral, se encuentre en proceso de integración, o no cuente con información para determinarlo, indíquelo en la columna correspondiente conforme al catálogo respectivo y deje el resto de la fila en blanco.</t>
  </si>
  <si>
    <t>Para cada institución, en caso de que cuente con algún aviso de privacidad integral, pero este no se encuentre disponible en línea, en la columna "Sitio donde se encuentra disponible (URL)" anote "NA" (No aplica).</t>
  </si>
  <si>
    <t>P.4.22</t>
  </si>
  <si>
    <r>
      <t xml:space="preserve">¿Cuenta con algún aviso de privacidad integral?
</t>
    </r>
    <r>
      <rPr>
        <i/>
        <sz val="8"/>
        <rFont val="Arial"/>
        <family val="2"/>
      </rPr>
      <t>(1. Sí / 2. En proceso de integración / 3. No / 9. No identificado)</t>
    </r>
  </si>
  <si>
    <t>BLOQUEO COD</t>
  </si>
  <si>
    <t>4.24.-</t>
  </si>
  <si>
    <r>
      <t xml:space="preserve">Señale la modalidad del aviso de privacidad </t>
    </r>
    <r>
      <rPr>
        <b/>
        <u/>
        <sz val="9"/>
        <rFont val="Arial"/>
        <family val="2"/>
      </rPr>
      <t>simplificado</t>
    </r>
    <r>
      <rPr>
        <b/>
        <sz val="9"/>
        <rFont val="Arial"/>
        <family val="2"/>
      </rPr>
      <t xml:space="preserve"> para informar a las personas titulares el propósito del tratamiento de los datos personales que recabe con el que actualmente cuenta la Administración Pública de su entidad federativa.</t>
    </r>
  </si>
  <si>
    <t>La categoría "Mixta" hace referencia a una modalidad en donde cada institución, o algunas de estas, cuenta(n) con algún aviso de privacidad simplificado, pero coexisten con un aviso de privacidad simplificado de aplicación general para toda la Administración Pública de la entidad federativa.</t>
  </si>
  <si>
    <r>
      <t xml:space="preserve">1. La Administración Pública de la entidad federativa cuenta solo con un aviso de privacidad simplificado </t>
    </r>
    <r>
      <rPr>
        <i/>
        <sz val="8"/>
        <rFont val="Arial"/>
        <family val="2"/>
      </rPr>
      <t>(especifique URL) (pase a la pregunta 4.26)</t>
    </r>
  </si>
  <si>
    <t>2. Cada institución de la Administración Pública de la entidad federativa, o algunas de estas, cuenta(n) con algún aviso de privacidad simplificado</t>
  </si>
  <si>
    <r>
      <t xml:space="preserve">4. La Administración Pública de la entidad federativa no cuenta con algún aviso de privacidad simplificado, pero se encuentra en proceso de integración </t>
    </r>
    <r>
      <rPr>
        <i/>
        <sz val="8"/>
        <rFont val="Arial"/>
        <family val="2"/>
      </rPr>
      <t>(pase a la pregunta 4.26)</t>
    </r>
  </si>
  <si>
    <r>
      <t xml:space="preserve">5. La Administración Pública de la entidad federativa no cuenta con algún aviso de privacidad simplificado </t>
    </r>
    <r>
      <rPr>
        <i/>
        <sz val="8"/>
        <rFont val="Arial"/>
        <family val="2"/>
      </rPr>
      <t>(pase a la pregunta 4.26)</t>
    </r>
  </si>
  <si>
    <r>
      <t xml:space="preserve">9. No identificado </t>
    </r>
    <r>
      <rPr>
        <i/>
        <sz val="8"/>
        <rFont val="Arial"/>
        <family val="2"/>
      </rPr>
      <t>(pase a la pregunta 4.26)</t>
    </r>
  </si>
  <si>
    <t>4.25.-</t>
  </si>
  <si>
    <r>
      <t xml:space="preserve">Indique las instituciones de la Administración Pública de su entidad federativa que actualmente cuentan con algún aviso de privacidad </t>
    </r>
    <r>
      <rPr>
        <b/>
        <u/>
        <sz val="9"/>
        <rFont val="Arial"/>
        <family val="2"/>
      </rPr>
      <t>simplificado</t>
    </r>
    <r>
      <rPr>
        <b/>
        <sz val="9"/>
        <rFont val="Arial"/>
        <family val="2"/>
      </rPr>
      <t xml:space="preserve"> para informar a las personas titulares el propósito del tratamiento de los datos personales que recabe. En caso afirmativo, especifique el lugar donde se encuentra disponible o, en su defecto, la no disponibilidad del mismo. </t>
    </r>
  </si>
  <si>
    <t>Para cada institución, únicamente debe considerar la existencia de algún aviso de privacidad simplificado para informar a las personas titulares de la información el propósito del tratamiento de los datos personales que recabe en lo general, por lo que no debe considerar avisos de privacidad simplificados específicos de alguna de sus unidades administrativas o, en su caso, de algún trámite o servicio proporcionado por estas.</t>
  </si>
  <si>
    <t>En caso de que determinada institución no cuente con algún aviso de privacidad simplificado, se encuentre en proceso de integración, o no cuente con información para determinarlo, indíquelo en la columna correspondiente conforme al catálogo respectivo y deje el resto de la fila en blanco.</t>
  </si>
  <si>
    <t>Para cada institución, en caso de que cuente con algún aviso de privacidad simplificado, pero este no se encuentre disponible en línea, en la columna "Sitio donde se encuentra disponible (URL)" anote "NA" (No aplica).</t>
  </si>
  <si>
    <t>P.4.25</t>
  </si>
  <si>
    <r>
      <t xml:space="preserve">¿Cuenta con algún aviso de privacidad simplificado?
</t>
    </r>
    <r>
      <rPr>
        <i/>
        <sz val="8"/>
        <rFont val="Arial"/>
        <family val="2"/>
      </rPr>
      <t>(1. Sí / 2. En proceso de integración / 3. No / 9. No identificado)</t>
    </r>
  </si>
  <si>
    <t>4.26.-</t>
  </si>
  <si>
    <t>Indique si actualmente la Administración Pública de su entidad federativa cuenta con algún documento de seguridad para el tratamiento de datos personales. En caso afirmativo, señale el diseño institucional del mismo; utilizando para tal efecto el catálogo que se presenta en la parte inferior de la siguiente tabla.</t>
  </si>
  <si>
    <t>En caso de que no cuente con algún documento de seguridad, se encuentre en proceso de integración, o no cuente con información para determinarlo, indíquelo en la columna correspondiente conforme al catálogo respectivo y deje el resto de la fila en blanco.</t>
  </si>
  <si>
    <t>La categoría "Mixto" del catálogo "Diseño institucional del documento de seguridad" hace referencia a una modalidad en donde cada institución, o algunas de estas, cuenta(n) con algún documento de seguridad, pero coexisten con un documento de seguridad de aplicación general para toda la Administración Pública de la entidad federativa.</t>
  </si>
  <si>
    <t>En caso de que seleccione el código "3" o "9" en la columna "¿Cuenta con algún documento de seguridad?", explique dicha situación en el recuadro que se encuentra en la parte inferior del catálogo de respuesta.</t>
  </si>
  <si>
    <t>En caso de que seleccione el código "9" en la columna "Diseño institucional del documento de seguridad", explique dicha situación en el recuadro que se encuentra en la parte inferior del catálogo de respuesta.</t>
  </si>
  <si>
    <r>
      <t xml:space="preserve">¿Cuenta con algún documento de seguridad?
</t>
    </r>
    <r>
      <rPr>
        <i/>
        <sz val="8"/>
        <color theme="1"/>
        <rFont val="Arial"/>
        <family val="2"/>
      </rPr>
      <t>(1. Sí / 2. En proceso de integración / 3. No / 9. No identificado)</t>
    </r>
  </si>
  <si>
    <r>
      <t xml:space="preserve">Diseño institucional del documento de seguridad
</t>
    </r>
    <r>
      <rPr>
        <i/>
        <sz val="8"/>
        <color theme="1"/>
        <rFont val="Arial"/>
        <family val="2"/>
      </rPr>
      <t>(ver catálogo)</t>
    </r>
  </si>
  <si>
    <t>Catálogo de diseño institucional del documento de seguridad</t>
  </si>
  <si>
    <t>La Administración Pública de su entidad federativa cuenta solo con un documento de seguridad</t>
  </si>
  <si>
    <t>Cada institución de la Administración Pública de su entidad federativa, o algunas de estas, cuenta(n) con algún documento de seguridad</t>
  </si>
  <si>
    <t>4.27.-</t>
  </si>
  <si>
    <t>Especifique el lugar donde se encuentra disponible el documento de seguridad de la Administración Pública de su entidad federativa o, en su defecto, la no disponibilidad del mismo. De igual forma, señale los elementos que integran dicho documento de seguridad; utilizando para tal efecto el catálogo que se presenta en la parte inferior de la siguiente tabla.</t>
  </si>
  <si>
    <t>En caso de que no haya seleccionado el código "1" o "3" en la columna "Diseño institucional del documento de seguridad" de la pregunta anterior, no puede registrar información en el presente reactivo.</t>
  </si>
  <si>
    <t>En caso de que cuente con algún documento de seguridad, pero este no se encuentre disponible en línea, en la columna "Sitio donde se encuentra disponible el documento de seguridad (URL)" anote "NA" (No aplica).</t>
  </si>
  <si>
    <t>En el apartado "Elementos que integran el documento de seguridad" seleccione con una "X" el o los códigos que correspondan.</t>
  </si>
  <si>
    <t>En caso de que seleccione el código "9" en el apartado "Elementos que integran el documento de seguridad", no puede seleccionar otro código en dicho apartado.</t>
  </si>
  <si>
    <t>En caso de que seleccione el código "8" en el apartado "Elementos que integran el documento de seguridad", debe anotar el nombre de dicho(s) elemento(s) en el recuadro destinado para tal efecto que se encuentra al final de la tabla de respuesta.</t>
  </si>
  <si>
    <t>P.4.26</t>
  </si>
  <si>
    <t>Sitio donde se encuentra disponible el documento de seguridad (URL)</t>
  </si>
  <si>
    <r>
      <t xml:space="preserve">Elementos que integran el documento de seguridad 
</t>
    </r>
    <r>
      <rPr>
        <i/>
        <sz val="8"/>
        <rFont val="Arial"/>
        <family val="2"/>
      </rPr>
      <t>(ver catálogo)</t>
    </r>
  </si>
  <si>
    <t>BLOQUEO COD 1,3 P.4.26</t>
  </si>
  <si>
    <t>COD 8</t>
  </si>
  <si>
    <r>
      <t xml:space="preserve">Otro elemento:
</t>
    </r>
    <r>
      <rPr>
        <i/>
        <sz val="8"/>
        <rFont val="Arial"/>
        <family val="2"/>
      </rPr>
      <t>(especifique)</t>
    </r>
  </si>
  <si>
    <t>Catálogo de elementos que integran el documento de seguridad</t>
  </si>
  <si>
    <t>datos personales, sistemas de tratamiento</t>
  </si>
  <si>
    <t>Inventario de datos personales y de los sistemas de tratamiento</t>
  </si>
  <si>
    <t>funciones, obligaciones, datos personales</t>
  </si>
  <si>
    <t>Funciones y obligaciones de las personas que traten datos personales</t>
  </si>
  <si>
    <t>analisis de riesgos</t>
  </si>
  <si>
    <t>Análisis de riesgos</t>
  </si>
  <si>
    <t>analisis de brecha</t>
  </si>
  <si>
    <t>Análisis de brecha</t>
  </si>
  <si>
    <t>plan de trabajo</t>
  </si>
  <si>
    <t>Plan de trabajo</t>
  </si>
  <si>
    <t>mecanismos de monitoreo, medidas de seguridad</t>
  </si>
  <si>
    <t>Mecanismos de monitoreo y revisión de medidas de seguridad</t>
  </si>
  <si>
    <t>capacitacion</t>
  </si>
  <si>
    <t>Programa general de capacitación</t>
  </si>
  <si>
    <r>
      <t xml:space="preserve">Otro elemento </t>
    </r>
    <r>
      <rPr>
        <i/>
        <sz val="8"/>
        <rFont val="Arial"/>
        <family val="2"/>
      </rPr>
      <t>(especifique)</t>
    </r>
  </si>
  <si>
    <t>4.28.-</t>
  </si>
  <si>
    <t>Indique las medidas de seguridad para el tratamiento de datos personales con las que actualmente cuenta el documento de seguridad de la Administración Pública de su entidad federativa.</t>
  </si>
  <si>
    <t>En caso de que no haya seleccionado el código "1" o "3" en la columna "Diseño institucional del documento de seguridad" de la pregunta 4.26, no puede registrar información en el presente reactivo.</t>
  </si>
  <si>
    <t>En caso de que seleccione para el numeral 1.4, 2.5 y/ o 3.5 el código "1" en la columna "¿Cuenta con la medida de seguridad para el tratamiento de datos personales?", debe anotar el nombre de dicha(s) medida(s) de seguridad en los recuadros destinados para tal efecto que se encuentran al final de la tabla de respuesta.</t>
  </si>
  <si>
    <t>Medidas de seguridad para el tratamiento de datos personales</t>
  </si>
  <si>
    <r>
      <t xml:space="preserve">¿Cuenta con la medida de seguridad para el tratamiento de datos personales?
</t>
    </r>
    <r>
      <rPr>
        <i/>
        <sz val="8"/>
        <rFont val="Arial"/>
        <family val="2"/>
      </rPr>
      <t>(1. Sí / 2. En proceso de integración / 3. No / 9. No identificado)</t>
    </r>
  </si>
  <si>
    <t>COD 1.4</t>
  </si>
  <si>
    <t>1. Medidas de seguridad administrativas</t>
  </si>
  <si>
    <t>Políticas y procedimientos para la gestión, soporte y revisión de la seguridad de la información a nivel organizacional</t>
  </si>
  <si>
    <t>Identificación, clasificación y borrado seguro de la información</t>
  </si>
  <si>
    <t>COD 2.5</t>
  </si>
  <si>
    <t>Sensibilización y capacitación del personal en materia de protección de datos personales</t>
  </si>
  <si>
    <r>
      <t xml:space="preserve">Otra medida de seguridad administrativa </t>
    </r>
    <r>
      <rPr>
        <i/>
        <sz val="8"/>
        <rFont val="Arial"/>
        <family val="2"/>
      </rPr>
      <t>(especifique)</t>
    </r>
  </si>
  <si>
    <t>COD 3.5</t>
  </si>
  <si>
    <t>2. Medidas de seguridad físicas</t>
  </si>
  <si>
    <t>Prevenir el acceso no autorizado al perímetro de la institución, sus instalaciones físicas, áreas críticas, recursos e información</t>
  </si>
  <si>
    <t>Prevenir el daño o interferencia a las instalaciones físicas, áreas críticas de la institución, recursos e información</t>
  </si>
  <si>
    <t>2.3</t>
  </si>
  <si>
    <t>Proteger los recursos móviles, portátiles y cualquier soporte físico o electrónico que pueda salir de la institución</t>
  </si>
  <si>
    <t>2.4</t>
  </si>
  <si>
    <t>Proveer a los equipos que contienen o almacenan datos personales de un mantenimiento eficaz que asegure su disponibilidad e integridad</t>
  </si>
  <si>
    <t>2.5</t>
  </si>
  <si>
    <r>
      <t xml:space="preserve">Otra medida de seguridad física </t>
    </r>
    <r>
      <rPr>
        <i/>
        <sz val="8"/>
        <rFont val="Arial"/>
        <family val="2"/>
      </rPr>
      <t>(especifique)</t>
    </r>
  </si>
  <si>
    <t>3. Medidas de seguridad técnicas</t>
  </si>
  <si>
    <t>Prevenir que el acceso a las bases de datos o a la información, así como a los recursos, se realice por usuarios identificados y autorizados</t>
  </si>
  <si>
    <t>Generar un esquema de privilegios para que el usuario lleve a cabo las actividades que requiere con motivo de sus funciones</t>
  </si>
  <si>
    <t>3.3</t>
  </si>
  <si>
    <r>
      <t xml:space="preserve">Revisar la configuración de seguridad en la adquisición, operación, desarrollo y mantenimiento del </t>
    </r>
    <r>
      <rPr>
        <i/>
        <sz val="9"/>
        <rFont val="Arial"/>
        <family val="2"/>
      </rPr>
      <t>software</t>
    </r>
    <r>
      <rPr>
        <sz val="9"/>
        <rFont val="Arial"/>
        <family val="2"/>
      </rPr>
      <t xml:space="preserve"> y </t>
    </r>
    <r>
      <rPr>
        <i/>
        <sz val="9"/>
        <rFont val="Arial"/>
        <family val="2"/>
      </rPr>
      <t>hardware</t>
    </r>
  </si>
  <si>
    <t>3.4</t>
  </si>
  <si>
    <t>Gestionar las comunicaciones, operaciones y medios de almacenamiento de los recursos informáticos en el tratamiento de datos personales</t>
  </si>
  <si>
    <t>3.5</t>
  </si>
  <si>
    <r>
      <t xml:space="preserve">Otra medida de seguridad técnica </t>
    </r>
    <r>
      <rPr>
        <i/>
        <sz val="8"/>
        <rFont val="Arial"/>
        <family val="2"/>
      </rPr>
      <t>(especifique)</t>
    </r>
  </si>
  <si>
    <r>
      <rPr>
        <sz val="9"/>
        <rFont val="Arial"/>
        <family val="2"/>
      </rPr>
      <t>Otra medida de seguridad administrativa:</t>
    </r>
    <r>
      <rPr>
        <sz val="8"/>
        <rFont val="Arial"/>
        <family val="2"/>
      </rPr>
      <t xml:space="preserve">
</t>
    </r>
    <r>
      <rPr>
        <i/>
        <sz val="8"/>
        <rFont val="Arial"/>
        <family val="2"/>
      </rPr>
      <t>(especifique)</t>
    </r>
  </si>
  <si>
    <r>
      <rPr>
        <sz val="9"/>
        <rFont val="Arial"/>
        <family val="2"/>
      </rPr>
      <t>Otra medida de seguridad física:</t>
    </r>
    <r>
      <rPr>
        <sz val="8"/>
        <rFont val="Arial"/>
        <family val="2"/>
      </rPr>
      <t xml:space="preserve">
</t>
    </r>
    <r>
      <rPr>
        <i/>
        <sz val="8"/>
        <rFont val="Arial"/>
        <family val="2"/>
      </rPr>
      <t>(especifique)</t>
    </r>
  </si>
  <si>
    <t>gestion, soporte, revision de la seguridad</t>
  </si>
  <si>
    <t>acceso no autorizado</t>
  </si>
  <si>
    <t>prevenir el acceso, bases de datos</t>
  </si>
  <si>
    <t>identificacion, clasificacion, borrado seguro</t>
  </si>
  <si>
    <t>daño, interferencia</t>
  </si>
  <si>
    <t>esquema de provilegios</t>
  </si>
  <si>
    <r>
      <rPr>
        <sz val="9"/>
        <rFont val="Arial"/>
        <family val="2"/>
      </rPr>
      <t>Otra medida de seguridad técnica:</t>
    </r>
    <r>
      <rPr>
        <sz val="8"/>
        <rFont val="Arial"/>
        <family val="2"/>
      </rPr>
      <t xml:space="preserve">
</t>
    </r>
    <r>
      <rPr>
        <i/>
        <sz val="8"/>
        <rFont val="Arial"/>
        <family val="2"/>
      </rPr>
      <t>(especifique)</t>
    </r>
  </si>
  <si>
    <t>capacitacion, proteccion de datos personales</t>
  </si>
  <si>
    <t>recursos moviles, portatiles, soporte fisico, soporte electronico</t>
  </si>
  <si>
    <t>adquisicion, operacion, desarrollo</t>
  </si>
  <si>
    <t>Revisar la configuración de seguridad en la adquisición, operación, desarrollo y mantenimiento del software y hardware</t>
  </si>
  <si>
    <t>mantenimiento eficaz</t>
  </si>
  <si>
    <t>recursos informaticos</t>
  </si>
  <si>
    <t>4.29.-</t>
  </si>
  <si>
    <t>Indique las instituciones de la Administración Pública de su entidad federativa que actualmente cuentan con algún documento de seguridad para el tratamiento de datos personales. Por cada una de estas, especifique el lugar donde se encuentra disponible o, en su defecto, la no disponibilidad del mismo. De igual forma, señale los elementos que integran dicho documento; utilizando para tal efecto el catálogo que se presenta en la parte inferior de la siguiente tabla.</t>
  </si>
  <si>
    <t>En caso de que no haya seleccionado el código "2" o "3" en la columna "Diseño institucional del documento de seguridad" de la pregunta 4.26, no puede registrar información en el presente reactivo.</t>
  </si>
  <si>
    <t>En caso de que determinada institución no cuente con algún documento de seguridad, se encuentre en proceso de integración, o no cuente con información para determinarlo, indíquelo en la columna correspondiente conforme al catálogo respectivo y deje el resto de la fila en blanco.</t>
  </si>
  <si>
    <t>Para cada institución, en caso de que cuente con algún documento de seguridad, pero este no se encuentre disponible en línea, en la columna "Sitio donde se encuentra disponible (URL)" anote "NA" (No aplica).</t>
  </si>
  <si>
    <t>Para cada institución, seleccione con una "X" el o los elementos que integran el documento de seguridad que correspondan.</t>
  </si>
  <si>
    <t>Para cada institución, en caso de que seleccione el código "9" en el apartado "Elementos que lo integran", no puede seleccionar otro código en dicho apartado.</t>
  </si>
  <si>
    <t>En caso de que seleccione el código "8" en el apartado "Elementos que lo integran", debe anotar el nombre de dicho(s) elemento(s) en el recuadro destinado para tal efecto que se encuentra al final de la tabla de respuesta.</t>
  </si>
  <si>
    <r>
      <t xml:space="preserve">Elementos que lo integran
</t>
    </r>
    <r>
      <rPr>
        <i/>
        <sz val="8"/>
        <rFont val="Arial"/>
        <family val="2"/>
      </rPr>
      <t>(ver catálogo)</t>
    </r>
  </si>
  <si>
    <t>BLOQUEO COD 9</t>
  </si>
  <si>
    <t>datos personales, sistema de tratamiento</t>
  </si>
  <si>
    <t>funciones, obligaciones</t>
  </si>
  <si>
    <t>mecanismos de monitoreo, medidad de seguridad</t>
  </si>
  <si>
    <t>4.30.-</t>
  </si>
  <si>
    <t>Señale, por cada una de las instituciones de la Administración Pública de su entidad federativa, las medidas de seguridad para el tratamiento de datos personales con las que actualmente cuenta el documento de seguridad; utilizando para tal efecto el catálogo que se presenta en la parte inferior de la siguiente tabla.</t>
  </si>
  <si>
    <t>Para cada institución, en caso de que no haya seleccionado el código "1" en la columna "¿Cuenta con algún documento de seguridad?" de la pregunta anterior, no puede registrar información en el presente reactivo.</t>
  </si>
  <si>
    <t>Para cada institución, seleccione con una "X" la o las medidas de seguridad para el tratamiento de datos personales que correspondan.</t>
  </si>
  <si>
    <t>En caso de que seleccione el código 1.4, 2.5 y/ o 3.5, debe anotar el nombre de dicha(s) medida(s) de seguridad en los recuadros destinados para tal efecto que se encuentran al final de la tabla de respuesta.</t>
  </si>
  <si>
    <r>
      <t xml:space="preserve">Medidas de seguridad para el tratamiento de datos personales
</t>
    </r>
    <r>
      <rPr>
        <i/>
        <sz val="8"/>
        <color theme="1"/>
        <rFont val="Arial"/>
        <family val="2"/>
      </rPr>
      <t>(ver catálogo)</t>
    </r>
  </si>
  <si>
    <t>inst3</t>
  </si>
  <si>
    <t>Pregunta 4.2</t>
  </si>
  <si>
    <t>Instrucciones generales:</t>
  </si>
  <si>
    <t>1.- El listado de comités de transparencia que se despliega es el mismo que registró como respuesta en la pregunta 4.2.</t>
  </si>
  <si>
    <t>2.- El listado de instituciones que se despliega es el mismo que registró como respuesta en la pregunta 1.1 de la sección I del módulo 1 de este censo.</t>
  </si>
  <si>
    <t>3.- Para cada comité de transparencia, en caso de que haya fungido como comité de transparencia para todas las instituciones de la Administración Pública de la entidad federativa, seleccione con una "X" la columna "Todas las instituciones de la Administración Pública de la entidad federativa" y deje el resto de la fila en blanco.</t>
  </si>
  <si>
    <t>4.- Para cada comité de transparencia, seleccione con una "X" la o las instituciones de la Administración Pública de la entidad federativa que hayan sido de su competencia.</t>
  </si>
  <si>
    <t>5.- Para cada comité de transparencia,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</si>
  <si>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comité de transparencia, en caso de que su ámbito de competencia haya sido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</si>
  <si>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Todas las instituciones de la Administración Pública de la entidad federativa</t>
  </si>
  <si>
    <r>
      <t xml:space="preserve">Otra institución </t>
    </r>
    <r>
      <rPr>
        <i/>
        <sz val="8"/>
        <color theme="1"/>
        <rFont val="Arial"/>
        <family val="2"/>
      </rPr>
      <t>(especifique)</t>
    </r>
  </si>
  <si>
    <t>MENSAJE ALERTA inst 5</t>
  </si>
  <si>
    <t>transponer</t>
  </si>
  <si>
    <t>BLOQUEO X</t>
  </si>
  <si>
    <t>UNA INSTI</t>
  </si>
  <si>
    <t>Numeral(es)</t>
  </si>
  <si>
    <t>OTRA_INST</t>
  </si>
  <si>
    <r>
      <t xml:space="preserve">Otra institución:
</t>
    </r>
    <r>
      <rPr>
        <i/>
        <sz val="8"/>
        <color theme="1"/>
        <rFont val="Arial"/>
        <family val="2"/>
      </rPr>
      <t>(especifique)</t>
    </r>
  </si>
  <si>
    <t>Se refiere a la resolución determinada por el comité de transparencia a efecto de señalar la extensión del periodo de reserva de la información clasificada como reservada hasta por un plazo de cinco años adicionales, siempre y cuando se justifique que subsisten las causas que dieron origen a su clasificación.</t>
  </si>
  <si>
    <t>Se refiere a la resolución determinada por el comité de transparencia a efecto de señalar la extensión del periodo para dar respuesta a una solicitud de acceso a la información o de protección de datos personales, conforme a lo establecido por la normatividad de la materia.</t>
  </si>
  <si>
    <t>Aviso de privacidad</t>
  </si>
  <si>
    <t>Se refiere al documento que se pone a disposición de la persona titular de la información, de forma física, electrónica o en cualquier formato generado por el responsable, a partir del momento en el cual se recaban sus datos personales. Su finalidad es informar los propósitos del tratamiento de estos.</t>
  </si>
  <si>
    <t>Clasificación de información</t>
  </si>
  <si>
    <t>Se refiere a la resolución determinada por el comité de transparencia a efecto de señalar que la información en poder del sujeto obligado actualiza alguno de los supuestos de reserva o confidencialidad, de conformidad con lo dispuesto en la ley de la materia.</t>
  </si>
  <si>
    <t>Comité de transparencia</t>
  </si>
  <si>
    <t>Se refiere a la instancia colegiada encargada de instituir, coordinar y supervisar las acciones necesarias para dar cumplimiento a las disposiciones aplicables en materia de transparencia, acceso a la información pública y protección de datos personales; tales como confirmar, modificar o revocar las determinaciones en materia de ampliación del plazo de respuesta, clasificación de la información y declaración de inexistencia o incompetencia, que sean adoptadas por las personas titulares de las áreas correspondientes de los sujetos obligados, así como las demás atribuciones que establezca la normatividad de la materia.</t>
  </si>
  <si>
    <t>Datos abiertos</t>
  </si>
  <si>
    <t>Se refiere a los datos digitales de carácter público que son accesibles en línea y que pueden ser usados, reutilizados y redistribuidos por cualquier persona interesada. Tienen las siguientes características:</t>
  </si>
  <si>
    <r>
      <rPr>
        <b/>
        <sz val="9"/>
        <color theme="1"/>
        <rFont val="Arial"/>
        <family val="2"/>
      </rPr>
      <t xml:space="preserve">Accesibles. </t>
    </r>
    <r>
      <rPr>
        <sz val="9"/>
        <color theme="1"/>
        <rFont val="Arial"/>
        <family val="2"/>
      </rPr>
      <t>Se refiere a la característica de estar disponibles para la mayor cantidad de personas usuarias posibles y para cualquier propósito.</t>
    </r>
  </si>
  <si>
    <r>
      <rPr>
        <b/>
        <sz val="9"/>
        <rFont val="Arial"/>
        <family val="2"/>
      </rPr>
      <t>Integrales.</t>
    </r>
    <r>
      <rPr>
        <sz val="9"/>
        <rFont val="Arial"/>
        <family val="2"/>
      </rPr>
      <t xml:space="preserve"> Se refiere a la característica de contener el tema que describen a detalle y con los metadatos necesarios.</t>
    </r>
  </si>
  <si>
    <r>
      <rPr>
        <b/>
        <sz val="9"/>
        <color theme="1"/>
        <rFont val="Arial"/>
        <family val="2"/>
      </rPr>
      <t>Gratuitos.</t>
    </r>
    <r>
      <rPr>
        <sz val="9"/>
        <color theme="1"/>
        <rFont val="Arial"/>
        <family val="2"/>
      </rPr>
      <t xml:space="preserve"> Se refiere a la característica de no requerir contraprestación alguna para su acceso.</t>
    </r>
  </si>
  <si>
    <r>
      <rPr>
        <b/>
        <sz val="9"/>
        <rFont val="Arial"/>
        <family val="2"/>
      </rPr>
      <t>No discriminatorios.</t>
    </r>
    <r>
      <rPr>
        <sz val="9"/>
        <rFont val="Arial"/>
        <family val="2"/>
      </rPr>
      <t xml:space="preserve"> Se refiere a la característica de estar disponibles para cualquier persona, sin necesidad de registro.</t>
    </r>
  </si>
  <si>
    <r>
      <rPr>
        <b/>
        <sz val="9"/>
        <rFont val="Arial"/>
        <family val="2"/>
      </rPr>
      <t>Oportunos.</t>
    </r>
    <r>
      <rPr>
        <sz val="9"/>
        <rFont val="Arial"/>
        <family val="2"/>
      </rPr>
      <t xml:space="preserve"> Se refiere a la característica de estar actualizados periódicamente, conforme se generen.</t>
    </r>
  </si>
  <si>
    <r>
      <rPr>
        <b/>
        <sz val="9"/>
        <rFont val="Arial"/>
        <family val="2"/>
      </rPr>
      <t>Permanentes.</t>
    </r>
    <r>
      <rPr>
        <sz val="9"/>
        <rFont val="Arial"/>
        <family val="2"/>
      </rPr>
      <t xml:space="preserve"> Se refiere a la característica de conservarse en el tiempo, manteniendo disponibles las versiones históricas relevantes para uso público con identificadores adecuados.</t>
    </r>
  </si>
  <si>
    <r>
      <rPr>
        <b/>
        <sz val="9"/>
        <color theme="1"/>
        <rFont val="Arial"/>
        <family val="2"/>
      </rPr>
      <t>Primarios.</t>
    </r>
    <r>
      <rPr>
        <sz val="9"/>
        <color theme="1"/>
        <rFont val="Arial"/>
        <family val="2"/>
      </rPr>
      <t xml:space="preserve"> Se refiere a la característica de provenir directamente de la fuente de origen con el máximo nivel de desagregación posible.</t>
    </r>
  </si>
  <si>
    <r>
      <rPr>
        <b/>
        <sz val="9"/>
        <rFont val="Arial"/>
        <family val="2"/>
      </rPr>
      <t>Legibles por máquinas.</t>
    </r>
    <r>
      <rPr>
        <sz val="9"/>
        <rFont val="Arial"/>
        <family val="2"/>
      </rPr>
      <t xml:space="preserve"> Se refiere a la característica de estar estructurados, total o parcialmente, para ser procesados e interpretados por equipos electrónicos de manera automática.</t>
    </r>
  </si>
  <si>
    <r>
      <rPr>
        <b/>
        <sz val="9"/>
        <rFont val="Arial"/>
        <family val="2"/>
      </rPr>
      <t>En formatos abiertos.</t>
    </r>
    <r>
      <rPr>
        <sz val="9"/>
        <rFont val="Arial"/>
        <family val="2"/>
      </rPr>
      <t xml:space="preserve"> Se refiere a la característica de estar disponibles con los requerimientos técnicos y de presentación correspondientes a la estructura lógica usada para almacenar datos en un archivo digital, cuyas especificaciones se obtengan públicamente, sin suponer una dificultad de acceso y su aplicación o reproducción no esté condicionada a contraprestación alguna.</t>
    </r>
  </si>
  <si>
    <r>
      <rPr>
        <b/>
        <sz val="9"/>
        <color theme="1"/>
        <rFont val="Arial"/>
        <family val="2"/>
      </rPr>
      <t>De libre uso.</t>
    </r>
    <r>
      <rPr>
        <sz val="9"/>
        <color theme="1"/>
        <rFont val="Arial"/>
        <family val="2"/>
      </rPr>
      <t xml:space="preserve"> Se refiere a la característica de citar la fuente de origen como único requerimiento para su uso.</t>
    </r>
  </si>
  <si>
    <t>Se refiere a la declaración que hace el comité de transparencia con el propósito de confirmar, en su caso, la inexistencia de los datos personales solicitados. Debe contener los elementos suficientes para generar en las personas titulares o sus representantes la certeza del carácter exhaustivo de la búsqueda de los datos personales solicitados y de que su solicitud fue atendida debidamente; es decir, deben motivar o precisar las razones por las que se buscaron dichos datos en determinada(s) unidad(es) administrativa(s), los criterios de búsqueda utilizados y las demás circunstancias que fueron tomadas en cuenta.</t>
  </si>
  <si>
    <t>Se refiere a la declaración que hace el comité de transparencia con el propósito de confirmar, en su caso, la inexistencia de la información solicitada. Debe contener los elementos suficientes para generar en las personas solicitantes la certeza del carácter exhaustivo de la búsqueda de la información solicitada y de que su solicitud fue atendida debidamente; es decir, deben motivar o precisar las razones por las que se buscó la información en determinada(s) unidad(es) administrativa(s), los criterios de búsqueda utilizados y las demás circunstancias que fueron tomadas en cuenta.</t>
  </si>
  <si>
    <t>Se refiere a la resolución determinada por el comité de transparencia a efecto de señalar la pertinencia de que la información clasificada como reservada se considere pública.</t>
  </si>
  <si>
    <t>Documento de seguridad</t>
  </si>
  <si>
    <t>Se refiere al instrumento que describe y da cuenta de manera general de las medidas de seguridad técnicas, físicas y administrativas adoptadas por el responsable para garantizar la confidencialidad, integridad y disponibilidad de los datos personales que posee.</t>
  </si>
  <si>
    <t>Se refiere a la resolución en la que el comité de transparencia determina que, de acuerdo con la normatividad aplicable, el sujeto obligado no cuenta con las facultades o atribuciones para poseer o generar la información solicitada.</t>
  </si>
  <si>
    <t>Información confidencial</t>
  </si>
  <si>
    <t>Se refiere a aquella información en poder de los sujetos obligados a la que no se puede tener acceso por contener datos personales concernientes a una persona identificada o identificable. También se refiere a aquella que contiene secreto bancario, fiduciario, industrial, comercial, fiscal, bursátil y postal; cuya titularidad corresponda a las personas particulares, sujetos de derecho internacional o sujetos obligados que no involucre el ejercicio de recursos públicos, así como los demás casos previstos por la normatividad de la materia.</t>
  </si>
  <si>
    <t>Información reservada</t>
  </si>
  <si>
    <t>Se refiere a aquella información pública cuyo acceso se encuentra temporalmente restringido porque está sujeta a alguna de las excepciones previstas en la normatividad de la materia.</t>
  </si>
  <si>
    <t>Medidas de seguridad</t>
  </si>
  <si>
    <t>Se refiere al conjunto de acciones, actividades, controles o mecanismos administrativos, técnicos y físicos que permitan proteger los datos personales. Para efectos del presente censo, se consideran las siguientes:</t>
  </si>
  <si>
    <r>
      <rPr>
        <b/>
        <sz val="9"/>
        <color theme="1"/>
        <rFont val="Arial"/>
        <family val="2"/>
      </rPr>
      <t xml:space="preserve">Medidas de seguridad administrativas. </t>
    </r>
    <r>
      <rPr>
        <sz val="9"/>
        <color theme="1"/>
        <rFont val="Arial"/>
        <family val="2"/>
      </rPr>
      <t>Se refiere a las políticas y procedimientos para la gestión, soporte y revisión de la seguridad de la información a nivel organizacional; la identificación, clasificación y borrado seguro de la información; así como la sensibilización y capacitación del personal en materia de protección de datos personales.</t>
    </r>
  </si>
  <si>
    <r>
      <rPr>
        <b/>
        <sz val="9"/>
        <color theme="1"/>
        <rFont val="Arial"/>
        <family val="2"/>
      </rPr>
      <t xml:space="preserve">Medidas de seguridad físicas. </t>
    </r>
    <r>
      <rPr>
        <sz val="9"/>
        <color theme="1"/>
        <rFont val="Arial"/>
        <family val="2"/>
      </rPr>
      <t>Se refiere al conjunto de acciones y mecanismos para proteger el entorno físico de los datos personales y los recursos involucrados en su tratamiento.</t>
    </r>
  </si>
  <si>
    <r>
      <rPr>
        <b/>
        <sz val="9"/>
        <color theme="1"/>
        <rFont val="Arial"/>
        <family val="2"/>
      </rPr>
      <t xml:space="preserve">Medidas de seguridad técnicas. </t>
    </r>
    <r>
      <rPr>
        <sz val="9"/>
        <color theme="1"/>
        <rFont val="Arial"/>
        <family val="2"/>
      </rPr>
      <t>Se refiere al conjunto de acciones y mecanismos que se valen de la tecnología relacionada con hardware y software para proteger el entorno digital de los datos personales y los recursos involucrados en su tratamiento.</t>
    </r>
  </si>
  <si>
    <t>Se refiere a la resolución determinada por el comité de transparencia a efecto de confirmar, de ser el caso, que el sujeto obligado debe negar el ejercicio de derechos ARCO por actualizarse alguno de los supuestos de improcedencia previstos en la normatividad de la materia.</t>
  </si>
  <si>
    <t>Se refiere a la resolución determinada por el comité de transparencia a efecto de ordenar a las áreas o unidades administrativas del sujeto obligado, siempre que sea materialmente posible, la generación o reposición de la información en caso de que esta tuviera que existir derivado del ejercicio de sus facultades, competencias o funciones.</t>
  </si>
  <si>
    <t>Se refiere al plazo por el que determinada información se mantiene con el carácter de reservada por los sujetos obligados.</t>
  </si>
  <si>
    <t>Solicitudes de acceso a la información</t>
  </si>
  <si>
    <t>Se refiere a las peticiones mediante las cuales las personas solicitantes pueden acceder a la documentación que generan, obtienen o conserven los sujetos obligados.</t>
  </si>
  <si>
    <t>Solicitudes de protección de datos personales</t>
  </si>
  <si>
    <t>Se refiere a las peticiones mediante las cuales las personas solicitantes pueden ejercer su derecho a acceder, rectificar, cancelar u oponerse al uso o tratamiento de sus datos personales que están en poder de los sujetos obligados; incluyendo, de ser el caso, la portabilidad de los mismos:</t>
  </si>
  <si>
    <r>
      <t xml:space="preserve">Acceso. </t>
    </r>
    <r>
      <rPr>
        <sz val="9"/>
        <rFont val="Arial"/>
        <family val="2"/>
      </rPr>
      <t>Se refiere al derecho de las personas titulares de la información de acceder a sus datos personales que obren en posesión del sujeto obligado para conocer la información relacionada con las condiciones y generalidades de su tratamiento.</t>
    </r>
  </si>
  <si>
    <r>
      <rPr>
        <b/>
        <sz val="9"/>
        <rFont val="Arial"/>
        <family val="2"/>
      </rPr>
      <t>Rectificación.</t>
    </r>
    <r>
      <rPr>
        <sz val="9"/>
        <rFont val="Arial"/>
        <family val="2"/>
      </rPr>
      <t xml:space="preserve"> Se refiere al derecho de las personas titulares de la información de solicitar al sujeto obligado la corrección de sus datos personales cuando estos resulten ser inexactos, incompletos o no se encuentren actualizados.</t>
    </r>
  </si>
  <si>
    <r>
      <rPr>
        <b/>
        <sz val="9"/>
        <rFont val="Arial"/>
        <family val="2"/>
      </rPr>
      <t>Cancelación.</t>
    </r>
    <r>
      <rPr>
        <sz val="9"/>
        <rFont val="Arial"/>
        <family val="2"/>
      </rPr>
      <t xml:space="preserve"> Se refiere al derecho de las personas titulares de la información de solicitar la cancelación de sus datos personales de los archivos, registros, expedientes y sistemas del sujeto obligado, con la finalidad de que los mismos ya no estén en su posesión y dejen de ser tratados por este último.</t>
    </r>
  </si>
  <si>
    <r>
      <rPr>
        <b/>
        <sz val="9"/>
        <rFont val="Arial"/>
        <family val="2"/>
      </rPr>
      <t>Oposición.</t>
    </r>
    <r>
      <rPr>
        <sz val="9"/>
        <rFont val="Arial"/>
        <family val="2"/>
      </rPr>
      <t xml:space="preserve"> Se refiere al derecho de las personas titulares de la información de solicitar el cese del tratamiento de sus datos personales para evitar causarle algún daño o perjuicio; sean objeto de un tratamiento automatizado que le produzca efectos jurídicos no deseados; afecte de manera significativa sus intereses, derechos o libertades; estén destinados a evaluar, sin intervención humana, determinados aspectos personales de la misma; o analizar o predecir, en particular, su rendimiento profesional, situación económica, estado de salud, preferencias sexuales, fiabilidad o comportamiento.</t>
    </r>
  </si>
  <si>
    <r>
      <rPr>
        <b/>
        <sz val="9"/>
        <rFont val="Arial"/>
        <family val="2"/>
      </rPr>
      <t>Portabilidad.</t>
    </r>
    <r>
      <rPr>
        <sz val="9"/>
        <rFont val="Arial"/>
        <family val="2"/>
      </rPr>
      <t xml:space="preserve"> Se refiere al derecho de las personas titulares de la información de obtener y reutilizar sus datos personales para fines propios y en diferentes servicios. Este derecho busca facilitar la capacidad para obtener, copiar o transmitir fácilmente datos personales de un sistema de tratamiento automatizado a otro sistema en un formato electrónico estructurado y comúnmente utilizado.</t>
    </r>
  </si>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</sst>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67">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sz val="12"/>
      <color rgb="FF002060"/>
      <name val="Arial"/>
      <family val="2"/>
    </font>
    <font>
      <u/>
      <sz val="11"/>
      <color theme="10"/>
      <name val="Aptos Narrow"/>
      <family val="2"/>
      <scheme val="minor"/>
    </font>
    <font>
      <sz val="12"/>
      <color theme="1"/>
      <name val="Arial"/>
      <family val="2"/>
    </font>
    <font>
      <sz val="12"/>
      <color rgb="FF003057"/>
      <name val="Arial"/>
      <family val="2"/>
    </font>
    <font>
      <sz val="9"/>
      <name val="Arial"/>
      <family val="2"/>
    </font>
    <font>
      <b/>
      <sz val="9"/>
      <name val="Arial"/>
      <family val="2"/>
    </font>
    <font>
      <i/>
      <sz val="9"/>
      <name val="Arial"/>
      <family val="2"/>
    </font>
    <font>
      <sz val="9"/>
      <color theme="0"/>
      <name val="Arial"/>
      <family val="2"/>
    </font>
    <font>
      <b/>
      <sz val="9"/>
      <color theme="0"/>
      <name val="Arial"/>
      <family val="2"/>
    </font>
    <font>
      <b/>
      <sz val="11"/>
      <color theme="0"/>
      <name val="Arial"/>
      <family val="2"/>
    </font>
    <font>
      <b/>
      <sz val="11"/>
      <name val="Aptos Narrow"/>
      <family val="2"/>
      <scheme val="minor"/>
    </font>
    <font>
      <b/>
      <u/>
      <sz val="12"/>
      <color rgb="FF0070C0"/>
      <name val="Arial"/>
      <family val="2"/>
    </font>
    <font>
      <b/>
      <sz val="15"/>
      <name val="Arial"/>
      <family val="2"/>
    </font>
    <font>
      <i/>
      <sz val="8"/>
      <name val="Arial"/>
      <family val="2"/>
    </font>
    <font>
      <sz val="11"/>
      <color theme="1"/>
      <name val="Arial"/>
      <family val="2"/>
    </font>
    <font>
      <i/>
      <sz val="8"/>
      <color theme="1"/>
      <name val="Arial"/>
      <family val="2"/>
    </font>
    <font>
      <sz val="11"/>
      <color theme="1"/>
      <name val="Calibri"/>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b/>
      <i/>
      <sz val="8"/>
      <color theme="1"/>
      <name val="Arial"/>
      <family val="2"/>
    </font>
    <font>
      <sz val="11"/>
      <color rgb="FFFF0000"/>
      <name val="Arial"/>
      <family val="2"/>
    </font>
    <font>
      <sz val="8"/>
      <color theme="1"/>
      <name val="Arial"/>
      <family val="2"/>
    </font>
    <font>
      <i/>
      <u/>
      <sz val="8"/>
      <name val="Arial"/>
      <family val="2"/>
    </font>
    <font>
      <b/>
      <u/>
      <sz val="9"/>
      <color theme="10"/>
      <name val="Arial"/>
      <family val="2"/>
    </font>
    <font>
      <b/>
      <sz val="11"/>
      <name val="Symbol"/>
      <family val="1"/>
      <charset val="2"/>
    </font>
    <font>
      <sz val="11"/>
      <name val="Arial"/>
      <family val="2"/>
    </font>
    <font>
      <b/>
      <sz val="8"/>
      <name val="Arial"/>
      <family val="2"/>
    </font>
    <font>
      <b/>
      <sz val="11"/>
      <color theme="1"/>
      <name val="Symbol"/>
      <family val="1"/>
      <charset val="2"/>
    </font>
    <font>
      <i/>
      <u/>
      <sz val="8"/>
      <color theme="1"/>
      <name val="Arial"/>
      <family val="2"/>
    </font>
    <font>
      <b/>
      <u/>
      <sz val="9"/>
      <name val="Arial"/>
      <family val="2"/>
    </font>
    <font>
      <u/>
      <sz val="11"/>
      <color theme="1"/>
      <name val="Aptos Narrow"/>
      <family val="2"/>
      <scheme val="minor"/>
    </font>
    <font>
      <sz val="8"/>
      <name val="Arial"/>
      <family val="2"/>
    </font>
    <font>
      <b/>
      <sz val="10"/>
      <name val="Arial"/>
      <family val="2"/>
    </font>
    <font>
      <sz val="11"/>
      <color rgb="FF000000"/>
      <name val="Calibri"/>
      <family val="2"/>
      <charset val="1"/>
    </font>
    <font>
      <sz val="11"/>
      <name val="Calibri"/>
      <family val="2"/>
    </font>
    <font>
      <b/>
      <sz val="9"/>
      <color rgb="FFBF8F00"/>
      <name val="Arial"/>
      <family val="2"/>
    </font>
    <font>
      <b/>
      <sz val="9"/>
      <color rgb="FFFF0000"/>
      <name val="Arial"/>
      <family val="2"/>
    </font>
    <font>
      <sz val="11"/>
      <color indexed="8"/>
      <name val="Aptos Narrow"/>
      <family val="2"/>
      <scheme val="minor"/>
    </font>
    <font>
      <u/>
      <sz val="11"/>
      <name val="Aptos Narrow"/>
      <family val="2"/>
      <scheme val="minor"/>
    </font>
    <font>
      <b/>
      <sz val="9"/>
      <color theme="7" tint="-0.249977111117893"/>
      <name val="Arial"/>
      <family val="2"/>
    </font>
    <font>
      <sz val="7"/>
      <color theme="1"/>
      <name val="Arial"/>
      <family val="2"/>
    </font>
    <font>
      <sz val="10"/>
      <color theme="1"/>
      <name val="Aptos Narrow"/>
      <family val="2"/>
      <scheme val="minor"/>
    </font>
    <font>
      <sz val="10"/>
      <color theme="1"/>
      <name val="Arial"/>
      <family val="2"/>
    </font>
    <font>
      <sz val="6"/>
      <color theme="1"/>
      <name val="Arial"/>
      <family val="2"/>
    </font>
    <font>
      <sz val="8"/>
      <name val="Aptos Narrow"/>
      <family val="2"/>
      <scheme val="minor"/>
    </font>
    <font>
      <b/>
      <sz val="9"/>
      <color theme="8" tint="-0.249977111117893"/>
      <name val="Arial"/>
      <family val="2"/>
    </font>
    <font>
      <sz val="6"/>
      <color theme="1"/>
      <name val="Aptos Narrow"/>
      <family val="2"/>
      <scheme val="minor"/>
    </font>
    <font>
      <sz val="9"/>
      <color theme="1"/>
      <name val="Aptos Narrow"/>
      <family val="2"/>
      <scheme val="minor"/>
    </font>
    <font>
      <sz val="8"/>
      <color theme="1"/>
      <name val="Aptos Narrow"/>
      <family val="2"/>
      <scheme val="minor"/>
    </font>
    <font>
      <sz val="7"/>
      <color theme="1"/>
      <name val="Aptos Narrow"/>
      <family val="2"/>
      <scheme val="minor"/>
    </font>
    <font>
      <sz val="12"/>
      <color theme="1"/>
      <name val="Aptos Narrow"/>
      <family val="2"/>
      <scheme val="minor"/>
    </font>
    <font>
      <b/>
      <sz val="11"/>
      <color theme="1"/>
      <name val="Aptos Narrow"/>
      <family val="2"/>
      <scheme val="minor"/>
    </font>
    <font>
      <sz val="9"/>
      <color rgb="FF000000"/>
      <name val="Arial"/>
      <family val="2"/>
    </font>
    <font>
      <b/>
      <sz val="9"/>
      <color rgb="FF000000"/>
      <name val="Arial"/>
      <family val="2"/>
    </font>
    <font>
      <sz val="11"/>
      <color rgb="FF000000"/>
      <name val="Calibri"/>
      <family val="2"/>
    </font>
    <font>
      <sz val="11"/>
      <color theme="0"/>
      <name val="Aptos Narrow"/>
      <family val="2"/>
      <scheme val="minor"/>
    </font>
  </fonts>
  <fills count="78">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FFFF00"/>
        <bgColor indexed="64"/>
      </patternFill>
    </fill>
    <fill>
      <patternFill patternType="solid">
        <fgColor theme="2" tint="-0.499984740745262"/>
        <bgColor indexed="64"/>
      </patternFill>
    </fill>
    <fill>
      <patternFill patternType="solid">
        <fgColor rgb="FFFFFF6D"/>
        <bgColor indexed="64"/>
      </patternFill>
    </fill>
    <fill>
      <patternFill patternType="solid">
        <fgColor rgb="FF33CCCC"/>
        <bgColor indexed="64"/>
      </patternFill>
    </fill>
    <fill>
      <patternFill patternType="solid">
        <fgColor rgb="FF7AE1F6"/>
        <bgColor indexed="64"/>
      </patternFill>
    </fill>
    <fill>
      <patternFill patternType="solid">
        <fgColor rgb="FF00B050"/>
        <bgColor indexed="64"/>
      </patternFill>
    </fill>
    <fill>
      <patternFill patternType="solid">
        <fgColor rgb="FF99FFCC"/>
        <bgColor indexed="64"/>
      </patternFill>
    </fill>
    <fill>
      <patternFill patternType="solid">
        <fgColor rgb="FF89EC72"/>
        <bgColor indexed="64"/>
      </patternFill>
    </fill>
    <fill>
      <patternFill patternType="solid">
        <fgColor rgb="FF4CE937"/>
        <bgColor indexed="64"/>
      </patternFill>
    </fill>
    <fill>
      <patternFill patternType="solid">
        <fgColor rgb="FFFF66FF"/>
        <bgColor indexed="64"/>
      </patternFill>
    </fill>
    <fill>
      <patternFill patternType="solid">
        <fgColor rgb="FFCCCCFF"/>
        <bgColor indexed="64"/>
      </patternFill>
    </fill>
    <fill>
      <patternFill patternType="solid">
        <fgColor rgb="FF339966"/>
        <bgColor indexed="64"/>
      </patternFill>
    </fill>
    <fill>
      <patternFill patternType="solid">
        <fgColor rgb="FF00CC99"/>
        <bgColor indexed="64"/>
      </patternFill>
    </fill>
    <fill>
      <patternFill patternType="solid">
        <fgColor rgb="FF66FFCC"/>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CC99FF"/>
        <bgColor indexed="64"/>
      </patternFill>
    </fill>
    <fill>
      <patternFill patternType="solid">
        <fgColor rgb="FF666699"/>
        <bgColor indexed="64"/>
      </patternFill>
    </fill>
    <fill>
      <patternFill patternType="solid">
        <fgColor rgb="FF00EE77"/>
        <bgColor indexed="64"/>
      </patternFill>
    </fill>
    <fill>
      <patternFill patternType="solid">
        <fgColor rgb="FF08C1E6"/>
        <bgColor indexed="64"/>
      </patternFill>
    </fill>
    <fill>
      <patternFill patternType="solid">
        <fgColor rgb="FFCCFF33"/>
        <bgColor indexed="64"/>
      </patternFill>
    </fill>
    <fill>
      <patternFill patternType="solid">
        <fgColor rgb="FFCC3399"/>
        <bgColor indexed="64"/>
      </patternFill>
    </fill>
    <fill>
      <patternFill patternType="solid">
        <fgColor rgb="FFF199ED"/>
        <bgColor indexed="64"/>
      </patternFill>
    </fill>
    <fill>
      <patternFill patternType="solid">
        <fgColor rgb="FFFF99CC"/>
        <bgColor indexed="64"/>
      </patternFill>
    </fill>
    <fill>
      <patternFill patternType="solid">
        <fgColor rgb="FFFF00FF"/>
        <bgColor indexed="64"/>
      </patternFill>
    </fill>
    <fill>
      <patternFill patternType="solid">
        <fgColor rgb="FFFF9933"/>
        <bgColor indexed="64"/>
      </patternFill>
    </fill>
    <fill>
      <patternFill patternType="solid">
        <fgColor rgb="FFFF9966"/>
        <bgColor indexed="64"/>
      </patternFill>
    </fill>
    <fill>
      <patternFill patternType="solid">
        <fgColor rgb="FFFF6600"/>
        <bgColor indexed="64"/>
      </patternFill>
    </fill>
    <fill>
      <patternFill patternType="solid">
        <fgColor rgb="FFFFFF99"/>
        <bgColor indexed="64"/>
      </patternFill>
    </fill>
    <fill>
      <patternFill patternType="solid">
        <fgColor rgb="FF66FF99"/>
        <bgColor indexed="64"/>
      </patternFill>
    </fill>
    <fill>
      <patternFill patternType="solid">
        <fgColor rgb="FF99CCFF"/>
        <bgColor indexed="64"/>
      </patternFill>
    </fill>
    <fill>
      <patternFill patternType="solid">
        <fgColor rgb="FFFFCCCC"/>
        <bgColor indexed="64"/>
      </patternFill>
    </fill>
    <fill>
      <patternFill patternType="solid">
        <fgColor rgb="FFFCF97B"/>
        <bgColor indexed="64"/>
      </patternFill>
    </fill>
    <fill>
      <patternFill patternType="solid">
        <fgColor theme="6" tint="0.59999389629810485"/>
        <bgColor indexed="64"/>
      </patternFill>
    </fill>
    <fill>
      <patternFill patternType="solid">
        <fgColor rgb="FF009999"/>
        <bgColor indexed="64"/>
      </patternFill>
    </fill>
    <fill>
      <patternFill patternType="solid">
        <fgColor rgb="FFCCFFCC"/>
        <bgColor indexed="64"/>
      </patternFill>
    </fill>
    <fill>
      <patternFill patternType="solid">
        <fgColor rgb="FFFFCCFF"/>
        <bgColor indexed="64"/>
      </patternFill>
    </fill>
    <fill>
      <patternFill patternType="solid">
        <fgColor rgb="FFB8B8B8"/>
        <bgColor indexed="64"/>
      </patternFill>
    </fill>
    <fill>
      <patternFill patternType="solid">
        <fgColor rgb="FFFAF532"/>
        <bgColor indexed="64"/>
      </patternFill>
    </fill>
    <fill>
      <patternFill patternType="solid">
        <fgColor rgb="FFFF8FFF"/>
        <bgColor indexed="64"/>
      </patternFill>
    </fill>
    <fill>
      <patternFill patternType="solid">
        <fgColor rgb="FFF4F167"/>
        <bgColor indexed="64"/>
      </patternFill>
    </fill>
    <fill>
      <patternFill patternType="solid">
        <fgColor rgb="FF7030A0"/>
        <bgColor indexed="64"/>
      </patternFill>
    </fill>
    <fill>
      <patternFill patternType="solid">
        <fgColor rgb="FF008080"/>
        <bgColor indexed="64"/>
      </patternFill>
    </fill>
    <fill>
      <patternFill patternType="solid">
        <fgColor rgb="FFFF7C80"/>
        <bgColor indexed="64"/>
      </patternFill>
    </fill>
    <fill>
      <patternFill patternType="solid">
        <fgColor rgb="FFFF5B5F"/>
        <bgColor indexed="64"/>
      </patternFill>
    </fill>
    <fill>
      <patternFill patternType="solid">
        <fgColor rgb="FFFF29BD"/>
        <bgColor indexed="64"/>
      </patternFill>
    </fill>
    <fill>
      <patternFill patternType="solid">
        <fgColor rgb="FF6699FF"/>
        <bgColor indexed="64"/>
      </patternFill>
    </fill>
    <fill>
      <patternFill patternType="solid">
        <fgColor rgb="FF38E8D3"/>
        <bgColor indexed="64"/>
      </patternFill>
    </fill>
    <fill>
      <patternFill patternType="solid">
        <fgColor rgb="FFA097D5"/>
        <bgColor indexed="64"/>
      </patternFill>
    </fill>
    <fill>
      <patternFill patternType="solid">
        <fgColor rgb="FFFF99FF"/>
        <bgColor indexed="64"/>
      </patternFill>
    </fill>
    <fill>
      <patternFill patternType="solid">
        <fgColor theme="8" tint="0.39997558519241921"/>
        <bgColor indexed="64"/>
      </patternFill>
    </fill>
    <fill>
      <patternFill patternType="solid">
        <fgColor rgb="FF6059F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99FF99"/>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rgb="FF33CC3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D9D9D9"/>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rgb="FF92D050"/>
        <bgColor indexed="64"/>
      </patternFill>
    </fill>
    <fill>
      <patternFill patternType="solid">
        <fgColor theme="1" tint="4.9989318521683403E-2"/>
        <bgColor indexed="64"/>
      </patternFill>
    </fill>
  </fills>
  <borders count="97">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right style="medium">
        <color theme="0" tint="-0.24994659260841701"/>
      </right>
      <top/>
      <bottom style="medium">
        <color theme="0" tint="-0.24994659260841701"/>
      </bottom>
      <diagonal/>
    </border>
    <border>
      <left/>
      <right/>
      <top/>
      <bottom style="medium">
        <color theme="0" tint="-0.24994659260841701"/>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top style="thin">
        <color indexed="64"/>
      </top>
      <bottom style="thin">
        <color indexed="64"/>
      </bottom>
      <diagonal/>
    </border>
    <border>
      <left/>
      <right/>
      <top/>
      <bottom style="thin">
        <color indexed="64"/>
      </bottom>
      <diagonal/>
    </border>
    <border>
      <left style="medium">
        <color theme="0" tint="-0.24994659260841701"/>
      </left>
      <right/>
      <top/>
      <bottom/>
      <diagonal/>
    </border>
    <border>
      <left/>
      <right style="medium">
        <color theme="0" tint="-0.24994659260841701"/>
      </right>
      <top style="medium">
        <color theme="0" tint="-0.24994659260841701"/>
      </top>
      <bottom/>
      <diagonal/>
    </border>
    <border>
      <left/>
      <right/>
      <top style="medium">
        <color theme="0" tint="-0.24994659260841701"/>
      </top>
      <bottom/>
      <diagonal/>
    </border>
    <border>
      <left style="medium">
        <color theme="0" tint="-0.24994659260841701"/>
      </left>
      <right/>
      <top style="medium">
        <color theme="0" tint="-0.2499465926084170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top/>
      <bottom style="medium">
        <color rgb="FFBFBFBF"/>
      </bottom>
      <diagonal/>
    </border>
    <border>
      <left/>
      <right style="medium">
        <color rgb="FFBFBFBF"/>
      </right>
      <top style="medium">
        <color rgb="FFBFBFBF"/>
      </top>
      <bottom/>
      <diagonal/>
    </border>
    <border>
      <left/>
      <right/>
      <top style="medium">
        <color rgb="FFBFBFBF"/>
      </top>
      <bottom/>
      <diagonal/>
    </border>
    <border>
      <left style="medium">
        <color rgb="FFBFBFBF"/>
      </left>
      <right/>
      <top style="medium">
        <color rgb="FFBFBFBF"/>
      </top>
      <bottom/>
      <diagonal/>
    </border>
    <border>
      <left/>
      <right style="medium">
        <color rgb="FFBFBFBF"/>
      </right>
      <top/>
      <bottom/>
      <diagonal/>
    </border>
    <border>
      <left style="medium">
        <color rgb="FFBFBFBF"/>
      </left>
      <right/>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medium">
        <color rgb="FFBFBFBF"/>
      </left>
      <right style="thin">
        <color rgb="FFBFBFBF"/>
      </right>
      <top style="medium">
        <color rgb="FFBFBFBF"/>
      </top>
      <bottom style="medium">
        <color rgb="FFBFBFBF"/>
      </bottom>
      <diagonal/>
    </border>
    <border>
      <left/>
      <right style="thin">
        <color indexed="64"/>
      </right>
      <top style="thin">
        <color indexed="64"/>
      </top>
      <bottom/>
      <diagonal/>
    </border>
    <border>
      <left/>
      <right style="thin">
        <color theme="1"/>
      </right>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indexed="64"/>
      </left>
      <right style="thin">
        <color indexed="64"/>
      </right>
      <top style="thin">
        <color indexed="64"/>
      </top>
      <bottom/>
      <diagonal/>
    </border>
    <border>
      <left/>
      <right style="thin">
        <color indexed="64"/>
      </right>
      <top style="medium">
        <color rgb="FFBFBFBF"/>
      </top>
      <bottom/>
      <diagonal/>
    </border>
    <border>
      <left style="thin">
        <color theme="1"/>
      </left>
      <right/>
      <top style="thin">
        <color theme="1"/>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bottom style="thin">
        <color theme="1"/>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indexed="64"/>
      </left>
      <right style="thin">
        <color indexed="64"/>
      </right>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style="thin">
        <color rgb="FFBFBFBF"/>
      </right>
      <top style="medium">
        <color rgb="FFBFBFBF"/>
      </top>
      <bottom style="medium">
        <color rgb="FFBFBFBF"/>
      </bottom>
      <diagonal/>
    </border>
    <border>
      <left style="thin">
        <color indexed="64"/>
      </left>
      <right style="thin">
        <color indexed="64"/>
      </right>
      <top style="medium">
        <color rgb="FFBFBFBF"/>
      </top>
      <bottom/>
      <diagonal/>
    </border>
    <border>
      <left style="thin">
        <color indexed="64"/>
      </left>
      <right/>
      <top style="thin">
        <color indexed="64"/>
      </top>
      <bottom/>
      <diagonal/>
    </border>
  </borders>
  <cellStyleXfs count="10">
    <xf numFmtId="0" fontId="0" fillId="0" borderId="0"/>
    <xf numFmtId="9" fontId="1" fillId="0" borderId="0"/>
    <xf numFmtId="0" fontId="9" fillId="0" borderId="0"/>
    <xf numFmtId="0" fontId="9" fillId="0" borderId="0"/>
    <xf numFmtId="0" fontId="1" fillId="0" borderId="0"/>
    <xf numFmtId="0" fontId="44"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cellStyleXfs>
  <cellXfs count="822">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xf>
    <xf numFmtId="0" fontId="7" fillId="0" borderId="0" xfId="0" applyFont="1" applyAlignment="1">
      <alignment horizontal="justify" vertical="center"/>
    </xf>
    <xf numFmtId="0" fontId="4" fillId="0" borderId="0" xfId="0" applyFont="1" applyAlignment="1">
      <alignment horizontal="justify" vertical="center" wrapText="1"/>
    </xf>
    <xf numFmtId="0" fontId="12" fillId="0" borderId="0" xfId="0" applyFont="1"/>
    <xf numFmtId="0" fontId="12" fillId="0" borderId="0" xfId="0" applyFont="1" applyAlignment="1">
      <alignment horizontal="justify" vertical="center" wrapText="1"/>
    </xf>
    <xf numFmtId="0" fontId="13" fillId="0" borderId="0" xfId="0" applyFont="1" applyAlignment="1">
      <alignment vertical="center"/>
    </xf>
    <xf numFmtId="0" fontId="12" fillId="0" borderId="0" xfId="0" applyFont="1" applyAlignment="1">
      <alignment horizontal="center" vertical="top" wrapText="1"/>
    </xf>
    <xf numFmtId="0" fontId="12" fillId="0" borderId="0" xfId="0" applyFont="1" applyAlignment="1">
      <alignment horizontal="center" vertical="center" wrapText="1"/>
    </xf>
    <xf numFmtId="0" fontId="13" fillId="0" borderId="0" xfId="0" applyFont="1" applyAlignment="1">
      <alignment horizontal="center" vertical="top" wrapText="1"/>
    </xf>
    <xf numFmtId="0" fontId="12" fillId="0" borderId="13" xfId="0" applyFont="1" applyBorder="1" applyAlignment="1">
      <alignment horizontal="center" vertical="center" wrapText="1"/>
    </xf>
    <xf numFmtId="0" fontId="12" fillId="0" borderId="0" xfId="0" applyFont="1" applyAlignment="1">
      <alignment horizontal="left" vertical="center" wrapText="1"/>
    </xf>
    <xf numFmtId="0" fontId="4" fillId="0" borderId="0" xfId="0" applyFont="1"/>
    <xf numFmtId="0" fontId="17" fillId="2" borderId="0" xfId="0" applyFont="1" applyFill="1"/>
    <xf numFmtId="0" fontId="22" fillId="0" borderId="0" xfId="0" applyFont="1"/>
    <xf numFmtId="0" fontId="4" fillId="0" borderId="0" xfId="0" applyFont="1" applyAlignment="1">
      <alignment vertical="center" wrapText="1"/>
    </xf>
    <xf numFmtId="0" fontId="4" fillId="0" borderId="13" xfId="0" applyFont="1" applyBorder="1" applyAlignment="1">
      <alignment horizontal="center" vertical="center" wrapText="1"/>
    </xf>
    <xf numFmtId="0" fontId="24" fillId="0" borderId="0" xfId="0" applyFont="1"/>
    <xf numFmtId="0" fontId="19" fillId="0" borderId="0" xfId="2" applyFont="1" applyAlignment="1">
      <alignment vertical="center" wrapText="1"/>
    </xf>
    <xf numFmtId="0" fontId="25" fillId="0" borderId="0" xfId="0" applyFont="1" applyAlignment="1">
      <alignment vertical="top"/>
    </xf>
    <xf numFmtId="0" fontId="25" fillId="0" borderId="0" xfId="0" applyFont="1"/>
    <xf numFmtId="0" fontId="25" fillId="0" borderId="0" xfId="0" applyFont="1" applyAlignment="1">
      <alignment vertical="center"/>
    </xf>
    <xf numFmtId="0" fontId="0" fillId="0" borderId="0" xfId="0" applyAlignment="1">
      <alignment vertical="top"/>
    </xf>
    <xf numFmtId="0" fontId="4" fillId="0" borderId="0" xfId="0" applyFont="1" applyAlignment="1">
      <alignment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2" fillId="0" borderId="0" xfId="0" applyFont="1" applyAlignment="1">
      <alignment vertical="center" wrapText="1"/>
    </xf>
    <xf numFmtId="0" fontId="16" fillId="0" borderId="0" xfId="0" applyFont="1" applyAlignment="1">
      <alignment horizontal="center" vertical="center"/>
    </xf>
    <xf numFmtId="0" fontId="22" fillId="0" borderId="40" xfId="0" applyFont="1" applyBorder="1"/>
    <xf numFmtId="0" fontId="21" fillId="0" borderId="0" xfId="0" applyFont="1" applyAlignment="1">
      <alignment horizontal="justify" vertical="center" wrapText="1"/>
    </xf>
    <xf numFmtId="0" fontId="4" fillId="0" borderId="0" xfId="0" applyFont="1" applyAlignment="1">
      <alignment horizontal="center" vertical="top" wrapText="1"/>
    </xf>
    <xf numFmtId="0" fontId="22" fillId="0" borderId="42" xfId="0" applyFont="1" applyBorder="1"/>
    <xf numFmtId="0" fontId="4" fillId="0" borderId="0" xfId="0" applyFont="1" applyAlignment="1">
      <alignment horizontal="center" vertical="top"/>
    </xf>
    <xf numFmtId="0" fontId="30" fillId="0" borderId="40" xfId="0" applyFont="1" applyBorder="1" applyAlignment="1">
      <alignment horizontal="left" vertical="center" wrapText="1"/>
    </xf>
    <xf numFmtId="0" fontId="4" fillId="0" borderId="40" xfId="0" applyFont="1" applyBorder="1"/>
    <xf numFmtId="0" fontId="0" fillId="0" borderId="42" xfId="0" applyBorder="1"/>
    <xf numFmtId="0" fontId="31" fillId="0" borderId="0" xfId="0" applyFont="1"/>
    <xf numFmtId="0" fontId="3" fillId="0" borderId="0" xfId="0" applyFont="1" applyAlignment="1">
      <alignment horizontal="center" vertical="top" wrapText="1"/>
    </xf>
    <xf numFmtId="0" fontId="3" fillId="0" borderId="0" xfId="0" applyFont="1" applyAlignment="1">
      <alignment horizontal="justify" vertical="top" wrapText="1"/>
    </xf>
    <xf numFmtId="0" fontId="4" fillId="0" borderId="0" xfId="0" applyFont="1" applyAlignment="1">
      <alignment vertical="top" wrapText="1"/>
    </xf>
    <xf numFmtId="0" fontId="13" fillId="0" borderId="0" xfId="0" applyFont="1" applyAlignment="1">
      <alignment horizontal="justify" vertical="top"/>
    </xf>
    <xf numFmtId="0" fontId="0" fillId="0" borderId="0" xfId="0" applyAlignment="1">
      <alignment vertical="top" wrapText="1"/>
    </xf>
    <xf numFmtId="0" fontId="4" fillId="0" borderId="13" xfId="0" applyFont="1" applyBorder="1" applyAlignment="1">
      <alignment horizontal="center" vertical="center"/>
    </xf>
    <xf numFmtId="0" fontId="4" fillId="0" borderId="42"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64" xfId="0" applyFont="1" applyBorder="1" applyAlignment="1">
      <alignment horizontal="center" vertical="center" wrapText="1"/>
    </xf>
    <xf numFmtId="0" fontId="35" fillId="0" borderId="0" xfId="0" applyFont="1" applyAlignment="1">
      <alignment horizontal="right" vertical="center" wrapText="1"/>
    </xf>
    <xf numFmtId="0" fontId="4" fillId="0" borderId="15" xfId="0" applyFont="1" applyBorder="1" applyAlignment="1">
      <alignment horizontal="center" vertical="center" wrapText="1"/>
    </xf>
    <xf numFmtId="0" fontId="3" fillId="0" borderId="0" xfId="0" applyFont="1" applyAlignment="1">
      <alignment horizontal="justify" vertical="top"/>
    </xf>
    <xf numFmtId="0" fontId="3" fillId="0" borderId="0" xfId="0" applyFont="1" applyAlignment="1">
      <alignment vertical="center"/>
    </xf>
    <xf numFmtId="0" fontId="35" fillId="0" borderId="0" xfId="0" applyFont="1" applyAlignment="1">
      <alignment horizontal="right" vertical="center"/>
    </xf>
    <xf numFmtId="0" fontId="12" fillId="0" borderId="68" xfId="0" applyFont="1" applyBorder="1" applyAlignment="1">
      <alignment horizontal="center" vertical="center" wrapText="1"/>
    </xf>
    <xf numFmtId="0" fontId="12" fillId="0" borderId="0" xfId="0" applyFont="1" applyAlignment="1">
      <alignment horizontal="center" vertical="top"/>
    </xf>
    <xf numFmtId="0" fontId="4" fillId="0" borderId="0" xfId="0" applyFont="1" applyAlignment="1">
      <alignment horizontal="justify" vertical="top" wrapText="1"/>
    </xf>
    <xf numFmtId="0" fontId="4" fillId="0" borderId="0" xfId="0" applyFont="1" applyAlignment="1">
      <alignment horizontal="justify"/>
    </xf>
    <xf numFmtId="0" fontId="22" fillId="0" borderId="0" xfId="0" applyFont="1" applyAlignment="1">
      <alignment vertical="center" wrapText="1"/>
    </xf>
    <xf numFmtId="0" fontId="30" fillId="0" borderId="40" xfId="0" applyFont="1" applyBorder="1" applyAlignment="1">
      <alignment horizontal="justify" vertical="center"/>
    </xf>
    <xf numFmtId="0" fontId="36" fillId="0" borderId="40" xfId="0" applyFont="1" applyBorder="1"/>
    <xf numFmtId="0" fontId="4" fillId="0" borderId="42" xfId="0" applyFont="1" applyBorder="1"/>
    <xf numFmtId="0" fontId="22" fillId="0" borderId="0" xfId="0" applyFont="1" applyAlignment="1">
      <alignment horizontal="center" vertical="top" wrapText="1"/>
    </xf>
    <xf numFmtId="0" fontId="36" fillId="0" borderId="0" xfId="0" applyFont="1"/>
    <xf numFmtId="0" fontId="35" fillId="0" borderId="41" xfId="0" applyFont="1" applyBorder="1" applyAlignment="1">
      <alignment horizontal="right" vertical="center" wrapText="1"/>
    </xf>
    <xf numFmtId="0" fontId="3" fillId="0" borderId="0" xfId="0" applyFont="1" applyAlignment="1">
      <alignment vertical="center" wrapText="1"/>
    </xf>
    <xf numFmtId="0" fontId="13" fillId="0" borderId="0" xfId="0" applyFont="1" applyAlignment="1">
      <alignment horizontal="left" vertical="top"/>
    </xf>
    <xf numFmtId="0" fontId="13" fillId="0" borderId="0" xfId="0" applyFont="1" applyAlignment="1">
      <alignment vertical="center" wrapText="1"/>
    </xf>
    <xf numFmtId="0" fontId="3" fillId="0" borderId="0" xfId="0" applyFont="1" applyAlignment="1">
      <alignment horizontal="left" vertical="top"/>
    </xf>
    <xf numFmtId="0" fontId="22" fillId="0" borderId="0" xfId="0" applyFont="1" applyAlignment="1">
      <alignment horizontal="center" vertical="top"/>
    </xf>
    <xf numFmtId="0" fontId="16" fillId="0" borderId="0" xfId="0" applyFont="1" applyAlignment="1">
      <alignment horizontal="center" vertical="top"/>
    </xf>
    <xf numFmtId="0" fontId="30" fillId="0" borderId="42" xfId="0" applyFont="1" applyBorder="1" applyAlignment="1">
      <alignment horizontal="justify" vertical="center"/>
    </xf>
    <xf numFmtId="0" fontId="3" fillId="0" borderId="0" xfId="0" applyFont="1" applyAlignment="1">
      <alignment horizontal="center" vertical="top"/>
    </xf>
    <xf numFmtId="0" fontId="0" fillId="0" borderId="0" xfId="0" applyAlignment="1">
      <alignment wrapText="1"/>
    </xf>
    <xf numFmtId="0" fontId="16" fillId="0" borderId="0" xfId="0" applyFont="1" applyAlignment="1">
      <alignment horizontal="center" vertical="center" wrapText="1"/>
    </xf>
    <xf numFmtId="0" fontId="26" fillId="0" borderId="40" xfId="0" applyFont="1" applyBorder="1" applyAlignment="1">
      <alignment horizontal="left" vertical="center" wrapText="1"/>
    </xf>
    <xf numFmtId="0" fontId="37" fillId="0" borderId="40" xfId="0" applyFont="1" applyBorder="1" applyAlignment="1">
      <alignment horizontal="left" vertical="center" wrapText="1"/>
    </xf>
    <xf numFmtId="0" fontId="37" fillId="0" borderId="42" xfId="0" applyFont="1" applyBorder="1" applyAlignment="1">
      <alignment horizontal="left" vertical="center" wrapText="1"/>
    </xf>
    <xf numFmtId="0" fontId="4" fillId="0" borderId="0" xfId="0" applyFont="1" applyAlignment="1">
      <alignment wrapText="1"/>
    </xf>
    <xf numFmtId="0" fontId="22" fillId="0" borderId="42" xfId="0" applyFont="1" applyBorder="1" applyAlignment="1">
      <alignment vertical="center"/>
    </xf>
    <xf numFmtId="0" fontId="22" fillId="0" borderId="0" xfId="0" applyFont="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justify" vertical="center" wrapText="1"/>
    </xf>
    <xf numFmtId="0" fontId="36" fillId="0" borderId="0" xfId="0" applyFont="1" applyAlignment="1">
      <alignment horizontal="justify" vertical="center"/>
    </xf>
    <xf numFmtId="49" fontId="4" fillId="0" borderId="13" xfId="0" applyNumberFormat="1" applyFont="1" applyBorder="1" applyAlignment="1">
      <alignment horizontal="center" vertical="center" wrapText="1"/>
    </xf>
    <xf numFmtId="0" fontId="32" fillId="0" borderId="13" xfId="0" applyFont="1" applyBorder="1" applyAlignment="1">
      <alignment horizontal="center" vertical="center" wrapText="1"/>
    </xf>
    <xf numFmtId="49" fontId="4" fillId="0" borderId="67" xfId="0" applyNumberFormat="1" applyFont="1" applyBorder="1" applyAlignment="1">
      <alignment horizontal="center" vertical="center" wrapText="1"/>
    </xf>
    <xf numFmtId="49" fontId="4" fillId="0" borderId="64" xfId="0" applyNumberFormat="1" applyFont="1" applyBorder="1" applyAlignment="1">
      <alignment horizontal="center" vertical="center" wrapText="1"/>
    </xf>
    <xf numFmtId="49" fontId="4" fillId="0" borderId="70" xfId="0" applyNumberFormat="1" applyFont="1" applyBorder="1" applyAlignment="1">
      <alignment horizontal="center" vertical="center" wrapText="1"/>
    </xf>
    <xf numFmtId="49" fontId="4" fillId="0" borderId="64" xfId="0" applyNumberFormat="1" applyFont="1" applyBorder="1" applyAlignment="1">
      <alignment horizontal="center" vertical="center"/>
    </xf>
    <xf numFmtId="49" fontId="4" fillId="0" borderId="1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Alignment="1">
      <alignment horizontal="center" vertical="center"/>
    </xf>
    <xf numFmtId="0" fontId="38" fillId="0" borderId="0" xfId="0" applyFont="1" applyAlignment="1">
      <alignment horizontal="right" vertical="center" wrapText="1"/>
    </xf>
    <xf numFmtId="0" fontId="30" fillId="0" borderId="40" xfId="0" applyFont="1" applyBorder="1" applyAlignment="1">
      <alignment horizontal="left" vertical="center"/>
    </xf>
    <xf numFmtId="49" fontId="12" fillId="0" borderId="71"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0" fontId="36" fillId="0" borderId="0" xfId="0" applyFont="1" applyAlignment="1">
      <alignment horizontal="center" vertical="top" wrapText="1"/>
    </xf>
    <xf numFmtId="0" fontId="41" fillId="0" borderId="0" xfId="0" applyFont="1"/>
    <xf numFmtId="49" fontId="4" fillId="0" borderId="13" xfId="0" applyNumberFormat="1" applyFont="1" applyBorder="1" applyAlignment="1">
      <alignment horizontal="center" vertical="center"/>
    </xf>
    <xf numFmtId="0" fontId="12" fillId="0" borderId="13" xfId="0" applyFont="1" applyBorder="1" applyAlignment="1">
      <alignment horizontal="center" vertical="center"/>
    </xf>
    <xf numFmtId="0" fontId="12" fillId="0" borderId="13" xfId="0" applyFont="1" applyBorder="1" applyAlignment="1">
      <alignment horizontal="center" vertical="center" textRotation="90" wrapText="1"/>
    </xf>
    <xf numFmtId="0" fontId="12" fillId="0" borderId="0" xfId="0" applyFont="1" applyAlignment="1">
      <alignment horizontal="center" vertical="center"/>
    </xf>
    <xf numFmtId="0" fontId="22" fillId="0" borderId="0" xfId="0" applyFont="1" applyAlignment="1">
      <alignment vertical="top" wrapText="1"/>
    </xf>
    <xf numFmtId="0" fontId="4" fillId="0" borderId="0" xfId="0" applyFont="1" applyAlignment="1">
      <alignment horizontal="center" vertical="center"/>
    </xf>
    <xf numFmtId="0" fontId="34" fillId="0" borderId="0" xfId="2" applyFont="1" applyAlignment="1">
      <alignment vertical="center" wrapText="1"/>
    </xf>
    <xf numFmtId="0" fontId="9" fillId="0" borderId="0" xfId="2" applyAlignment="1">
      <alignment vertical="center" wrapText="1"/>
    </xf>
    <xf numFmtId="0" fontId="22" fillId="0" borderId="0" xfId="0" applyFont="1" applyAlignment="1">
      <alignment wrapText="1"/>
    </xf>
    <xf numFmtId="0" fontId="0" fillId="0" borderId="40" xfId="0" applyBorder="1"/>
    <xf numFmtId="49" fontId="4" fillId="0" borderId="75" xfId="0" applyNumberFormat="1" applyFont="1" applyBorder="1" applyAlignment="1">
      <alignment horizontal="center" vertical="center"/>
    </xf>
    <xf numFmtId="0" fontId="6" fillId="0" borderId="0" xfId="2" applyFont="1" applyAlignment="1">
      <alignment horizontal="justify" vertical="center" wrapText="1"/>
    </xf>
    <xf numFmtId="0" fontId="22" fillId="0" borderId="0" xfId="4" applyFont="1" applyAlignment="1">
      <alignment wrapText="1"/>
    </xf>
    <xf numFmtId="0" fontId="22" fillId="0" borderId="0" xfId="4" applyFont="1" applyAlignment="1">
      <alignment vertical="center" wrapText="1"/>
    </xf>
    <xf numFmtId="0" fontId="43" fillId="0" borderId="0" xfId="4" applyFont="1" applyAlignment="1">
      <alignment horizontal="center" vertical="center" wrapText="1"/>
    </xf>
    <xf numFmtId="0" fontId="22" fillId="0" borderId="0" xfId="4" applyFont="1"/>
    <xf numFmtId="0" fontId="44" fillId="0" borderId="0" xfId="5"/>
    <xf numFmtId="0" fontId="22" fillId="0" borderId="0" xfId="4" applyFont="1" applyAlignment="1">
      <alignment horizontal="center" vertical="center"/>
    </xf>
    <xf numFmtId="0" fontId="5" fillId="0" borderId="0" xfId="4" applyFont="1" applyAlignment="1">
      <alignment vertical="center"/>
    </xf>
    <xf numFmtId="0" fontId="1" fillId="0" borderId="0" xfId="4"/>
    <xf numFmtId="0" fontId="4" fillId="0" borderId="0" xfId="4" applyFont="1"/>
    <xf numFmtId="0" fontId="15" fillId="2" borderId="21" xfId="4" applyFont="1" applyFill="1" applyBorder="1"/>
    <xf numFmtId="0" fontId="17" fillId="2" borderId="20" xfId="4" applyFont="1" applyFill="1" applyBorder="1" applyAlignment="1">
      <alignment vertical="center"/>
    </xf>
    <xf numFmtId="0" fontId="15" fillId="2" borderId="20" xfId="4" applyFont="1" applyFill="1" applyBorder="1"/>
    <xf numFmtId="0" fontId="25" fillId="2" borderId="20" xfId="4" applyFont="1" applyFill="1" applyBorder="1"/>
    <xf numFmtId="0" fontId="4" fillId="2" borderId="20" xfId="4" applyFont="1" applyFill="1" applyBorder="1"/>
    <xf numFmtId="0" fontId="17" fillId="2" borderId="20" xfId="4" applyFont="1" applyFill="1" applyBorder="1"/>
    <xf numFmtId="0" fontId="4" fillId="2" borderId="19" xfId="4" applyFont="1" applyFill="1" applyBorder="1"/>
    <xf numFmtId="0" fontId="25" fillId="0" borderId="0" xfId="4" applyFont="1"/>
    <xf numFmtId="0" fontId="25" fillId="0" borderId="0" xfId="4" applyFont="1" applyAlignment="1">
      <alignment vertical="center" wrapText="1"/>
    </xf>
    <xf numFmtId="0" fontId="15" fillId="2" borderId="18" xfId="4" applyFont="1" applyFill="1" applyBorder="1" applyAlignment="1">
      <alignment vertical="center" wrapText="1"/>
    </xf>
    <xf numFmtId="0" fontId="4" fillId="2" borderId="16" xfId="4" applyFont="1" applyFill="1" applyBorder="1" applyAlignment="1">
      <alignment vertical="center" wrapText="1"/>
    </xf>
    <xf numFmtId="0" fontId="15" fillId="2" borderId="21" xfId="4" applyFont="1" applyFill="1" applyBorder="1" applyAlignment="1">
      <alignment vertical="top" wrapText="1"/>
    </xf>
    <xf numFmtId="0" fontId="15" fillId="2" borderId="23" xfId="4" applyFont="1" applyFill="1" applyBorder="1"/>
    <xf numFmtId="0" fontId="4" fillId="2" borderId="22" xfId="4" applyFont="1" applyFill="1" applyBorder="1"/>
    <xf numFmtId="0" fontId="17" fillId="2" borderId="0" xfId="4" applyFont="1" applyFill="1"/>
    <xf numFmtId="0" fontId="16" fillId="2" borderId="0" xfId="4" applyFont="1" applyFill="1"/>
    <xf numFmtId="0" fontId="18" fillId="2" borderId="0" xfId="4" applyFont="1" applyFill="1"/>
    <xf numFmtId="0" fontId="3" fillId="2" borderId="0" xfId="4" applyFont="1" applyFill="1"/>
    <xf numFmtId="0" fontId="15" fillId="2" borderId="0" xfId="0" applyFont="1" applyFill="1"/>
    <xf numFmtId="0" fontId="25" fillId="2" borderId="0" xfId="0" applyFont="1" applyFill="1"/>
    <xf numFmtId="0" fontId="4" fillId="2" borderId="0" xfId="0" applyFont="1" applyFill="1"/>
    <xf numFmtId="0" fontId="15" fillId="2" borderId="18" xfId="4" applyFont="1" applyFill="1" applyBorder="1"/>
    <xf numFmtId="0" fontId="4" fillId="2" borderId="16" xfId="4" applyFont="1" applyFill="1" applyBorder="1"/>
    <xf numFmtId="0" fontId="25" fillId="0" borderId="0" xfId="4" applyFont="1" applyAlignment="1">
      <alignment vertical="center"/>
    </xf>
    <xf numFmtId="0" fontId="12" fillId="0" borderId="12" xfId="4" applyFont="1" applyBorder="1"/>
    <xf numFmtId="0" fontId="12" fillId="0" borderId="11" xfId="4" applyFont="1" applyBorder="1"/>
    <xf numFmtId="0" fontId="12" fillId="0" borderId="10" xfId="4" applyFont="1" applyBorder="1"/>
    <xf numFmtId="0" fontId="12" fillId="0" borderId="9" xfId="4" applyFont="1" applyBorder="1"/>
    <xf numFmtId="0" fontId="12" fillId="0" borderId="0" xfId="4" applyFont="1" applyAlignment="1">
      <alignment horizontal="justify" vertical="center" wrapText="1"/>
    </xf>
    <xf numFmtId="0" fontId="12" fillId="0" borderId="6" xfId="4" applyFont="1" applyBorder="1"/>
    <xf numFmtId="0" fontId="12" fillId="0" borderId="0" xfId="4" applyFont="1"/>
    <xf numFmtId="0" fontId="4" fillId="0" borderId="0" xfId="4" applyFont="1" applyAlignment="1">
      <alignment horizontal="justify" vertical="center" wrapText="1"/>
    </xf>
    <xf numFmtId="0" fontId="3" fillId="0" borderId="0" xfId="4" applyFont="1"/>
    <xf numFmtId="0" fontId="4" fillId="0" borderId="9" xfId="4" applyFont="1" applyBorder="1"/>
    <xf numFmtId="0" fontId="4" fillId="0" borderId="6" xfId="4" applyFont="1" applyBorder="1"/>
    <xf numFmtId="0" fontId="25" fillId="0" borderId="0" xfId="5" applyFont="1"/>
    <xf numFmtId="0" fontId="12" fillId="0" borderId="9" xfId="5" applyFont="1" applyBorder="1"/>
    <xf numFmtId="0" fontId="12" fillId="0" borderId="6" xfId="5" applyFont="1" applyBorder="1"/>
    <xf numFmtId="0" fontId="22" fillId="0" borderId="9" xfId="4" applyFont="1" applyBorder="1"/>
    <xf numFmtId="0" fontId="22" fillId="0" borderId="0" xfId="4" applyFont="1" applyAlignment="1">
      <alignment horizontal="justify"/>
    </xf>
    <xf numFmtId="0" fontId="22" fillId="0" borderId="6" xfId="4" applyFont="1" applyBorder="1" applyAlignment="1">
      <alignment horizontal="justify"/>
    </xf>
    <xf numFmtId="0" fontId="36" fillId="0" borderId="0" xfId="4" applyFont="1" applyAlignment="1">
      <alignment horizontal="justify"/>
    </xf>
    <xf numFmtId="0" fontId="4" fillId="0" borderId="6" xfId="4" applyFont="1" applyBorder="1" applyAlignment="1">
      <alignment horizontal="justify" vertical="center" wrapText="1"/>
    </xf>
    <xf numFmtId="0" fontId="4" fillId="0" borderId="6" xfId="4" applyFont="1" applyBorder="1" applyAlignment="1">
      <alignment horizontal="justify" vertical="center"/>
    </xf>
    <xf numFmtId="0" fontId="13" fillId="0" borderId="0" xfId="0" applyFont="1"/>
    <xf numFmtId="0" fontId="12" fillId="0" borderId="5" xfId="4" applyFont="1" applyBorder="1"/>
    <xf numFmtId="0" fontId="12" fillId="0" borderId="4" xfId="4" applyFont="1" applyBorder="1"/>
    <xf numFmtId="0" fontId="12" fillId="0" borderId="3" xfId="4" applyFont="1" applyBorder="1"/>
    <xf numFmtId="0" fontId="13" fillId="0" borderId="4" xfId="4" applyFont="1" applyBorder="1" applyAlignment="1">
      <alignment vertical="center" wrapText="1"/>
    </xf>
    <xf numFmtId="0" fontId="12" fillId="0" borderId="4" xfId="4" applyFont="1" applyBorder="1" applyAlignment="1">
      <alignment vertical="top"/>
    </xf>
    <xf numFmtId="0" fontId="20" fillId="0" borderId="0" xfId="4" applyFont="1" applyAlignment="1">
      <alignment horizontal="center" vertical="center" wrapText="1"/>
    </xf>
    <xf numFmtId="0" fontId="20" fillId="0" borderId="0" xfId="4" applyFont="1" applyAlignment="1">
      <alignment horizontal="center" vertical="center"/>
    </xf>
    <xf numFmtId="0" fontId="14" fillId="0" borderId="0" xfId="4" applyFont="1" applyAlignment="1">
      <alignment vertical="center"/>
    </xf>
    <xf numFmtId="0" fontId="20" fillId="0" borderId="0" xfId="4" applyFont="1" applyAlignment="1">
      <alignment vertical="center" wrapText="1"/>
    </xf>
    <xf numFmtId="0" fontId="12" fillId="0" borderId="0" xfId="4" applyFont="1" applyAlignment="1">
      <alignment horizontal="center" vertical="center"/>
    </xf>
    <xf numFmtId="0" fontId="36" fillId="0" borderId="0" xfId="4" applyFont="1"/>
    <xf numFmtId="0" fontId="21" fillId="0" borderId="37" xfId="4" applyFont="1" applyBorder="1" applyAlignment="1">
      <alignment wrapText="1"/>
    </xf>
    <xf numFmtId="0" fontId="21" fillId="0" borderId="39" xfId="4" applyFont="1" applyBorder="1" applyAlignment="1">
      <alignment wrapText="1"/>
    </xf>
    <xf numFmtId="0" fontId="36" fillId="0" borderId="21" xfId="4" applyFont="1" applyBorder="1"/>
    <xf numFmtId="0" fontId="36" fillId="0" borderId="20" xfId="4" applyFont="1" applyBorder="1"/>
    <xf numFmtId="0" fontId="36" fillId="0" borderId="19" xfId="4" applyFont="1" applyBorder="1"/>
    <xf numFmtId="0" fontId="36" fillId="0" borderId="23" xfId="4" applyFont="1" applyBorder="1"/>
    <xf numFmtId="0" fontId="36" fillId="0" borderId="22" xfId="4" applyFont="1" applyBorder="1"/>
    <xf numFmtId="0" fontId="12" fillId="0" borderId="0" xfId="4" applyFont="1" applyAlignment="1">
      <alignment vertical="center"/>
    </xf>
    <xf numFmtId="0" fontId="12" fillId="0" borderId="0" xfId="4" applyFont="1" applyAlignment="1">
      <alignment vertical="center" wrapText="1"/>
    </xf>
    <xf numFmtId="0" fontId="12" fillId="0" borderId="32" xfId="4" applyFont="1" applyBorder="1"/>
    <xf numFmtId="0" fontId="36" fillId="0" borderId="18" xfId="4" applyFont="1" applyBorder="1"/>
    <xf numFmtId="0" fontId="36" fillId="0" borderId="17" xfId="4" applyFont="1" applyBorder="1"/>
    <xf numFmtId="0" fontId="36" fillId="0" borderId="16" xfId="4" applyFont="1" applyBorder="1"/>
    <xf numFmtId="0" fontId="21" fillId="0" borderId="24" xfId="4" applyFont="1" applyBorder="1" applyAlignment="1">
      <alignment wrapText="1"/>
    </xf>
    <xf numFmtId="0" fontId="21" fillId="0" borderId="26" xfId="4" applyFont="1" applyBorder="1" applyAlignment="1">
      <alignment wrapText="1"/>
    </xf>
    <xf numFmtId="0" fontId="36" fillId="0" borderId="28" xfId="4" applyFont="1" applyBorder="1"/>
    <xf numFmtId="0" fontId="36" fillId="0" borderId="27" xfId="4" applyFont="1" applyBorder="1"/>
    <xf numFmtId="0" fontId="36" fillId="0" borderId="29" xfId="4" applyFont="1" applyBorder="1"/>
    <xf numFmtId="0" fontId="36" fillId="0" borderId="30" xfId="4" applyFont="1" applyBorder="1"/>
    <xf numFmtId="0" fontId="36" fillId="0" borderId="31" xfId="4" applyFont="1" applyBorder="1"/>
    <xf numFmtId="0" fontId="36" fillId="0" borderId="33" xfId="4" applyFont="1" applyBorder="1"/>
    <xf numFmtId="0" fontId="36" fillId="0" borderId="34" xfId="4" applyFont="1" applyBorder="1"/>
    <xf numFmtId="0" fontId="36" fillId="0" borderId="35" xfId="4" applyFont="1" applyBorder="1"/>
    <xf numFmtId="0" fontId="13" fillId="0" borderId="28" xfId="4" applyFont="1" applyBorder="1" applyAlignment="1">
      <alignment vertical="center"/>
    </xf>
    <xf numFmtId="0" fontId="13" fillId="0" borderId="27" xfId="4" applyFont="1" applyBorder="1" applyAlignment="1">
      <alignment vertical="center"/>
    </xf>
    <xf numFmtId="0" fontId="13" fillId="0" borderId="29" xfId="4" applyFont="1" applyBorder="1" applyAlignment="1">
      <alignment vertical="center"/>
    </xf>
    <xf numFmtId="0" fontId="13" fillId="0" borderId="33" xfId="4" applyFont="1" applyBorder="1" applyAlignment="1">
      <alignment vertical="center"/>
    </xf>
    <xf numFmtId="0" fontId="13" fillId="0" borderId="35" xfId="4" applyFont="1" applyBorder="1" applyAlignment="1">
      <alignment vertical="center"/>
    </xf>
    <xf numFmtId="0" fontId="45" fillId="0" borderId="0" xfId="5" applyFont="1"/>
    <xf numFmtId="0" fontId="25" fillId="0" borderId="0" xfId="4" applyFont="1" applyAlignment="1">
      <alignment horizontal="center"/>
    </xf>
    <xf numFmtId="0" fontId="18" fillId="0" borderId="0" xfId="4" applyFont="1" applyAlignment="1">
      <alignment horizontal="center" vertical="center" wrapText="1"/>
    </xf>
    <xf numFmtId="0" fontId="13" fillId="0" borderId="0" xfId="4" applyFont="1" applyAlignment="1">
      <alignment vertical="center" wrapText="1"/>
    </xf>
    <xf numFmtId="0" fontId="25" fillId="0" borderId="0" xfId="4" applyFont="1" applyAlignment="1">
      <alignment vertical="top"/>
    </xf>
    <xf numFmtId="0" fontId="26" fillId="0" borderId="40" xfId="5" applyFont="1" applyBorder="1" applyAlignment="1">
      <alignment horizontal="left" vertical="center"/>
    </xf>
    <xf numFmtId="0" fontId="21" fillId="0" borderId="0" xfId="4" applyFont="1" applyAlignment="1">
      <alignment vertical="center" wrapText="1"/>
    </xf>
    <xf numFmtId="0" fontId="12" fillId="0" borderId="40" xfId="5" applyFont="1" applyBorder="1"/>
    <xf numFmtId="0" fontId="21" fillId="0" borderId="0" xfId="5" applyFont="1" applyAlignment="1">
      <alignment vertical="center" wrapText="1"/>
    </xf>
    <xf numFmtId="0" fontId="21" fillId="0" borderId="0" xfId="5" quotePrefix="1" applyFont="1" applyAlignment="1">
      <alignment vertical="center" wrapText="1"/>
    </xf>
    <xf numFmtId="0" fontId="25" fillId="0" borderId="0" xfId="4" applyFont="1" applyAlignment="1">
      <alignment horizontal="left" vertical="center" indent="4"/>
    </xf>
    <xf numFmtId="0" fontId="12" fillId="0" borderId="40" xfId="5" applyFont="1" applyBorder="1" applyAlignment="1">
      <alignment horizontal="left" vertical="center" indent="4"/>
    </xf>
    <xf numFmtId="0" fontId="25" fillId="0" borderId="0" xfId="5" applyFont="1" applyAlignment="1">
      <alignment horizontal="left" vertical="center" indent="4"/>
    </xf>
    <xf numFmtId="0" fontId="12" fillId="0" borderId="42" xfId="5" applyFont="1" applyBorder="1"/>
    <xf numFmtId="0" fontId="21" fillId="0" borderId="8" xfId="5" applyFont="1" applyBorder="1" applyAlignment="1">
      <alignment vertical="center" wrapText="1"/>
    </xf>
    <xf numFmtId="0" fontId="18" fillId="0" borderId="0" xfId="4" applyFont="1" applyAlignment="1">
      <alignment vertical="center"/>
    </xf>
    <xf numFmtId="0" fontId="5" fillId="4" borderId="46" xfId="5" applyFont="1" applyFill="1" applyBorder="1" applyAlignment="1">
      <alignment horizontal="center" vertical="center" wrapText="1"/>
    </xf>
    <xf numFmtId="0" fontId="28" fillId="0" borderId="55" xfId="4" applyFont="1" applyBorder="1" applyAlignment="1">
      <alignment horizontal="center" vertical="center" wrapText="1"/>
    </xf>
    <xf numFmtId="0" fontId="28" fillId="0" borderId="58" xfId="4" applyFont="1" applyBorder="1" applyAlignment="1">
      <alignment horizontal="center" vertical="center" wrapText="1"/>
    </xf>
    <xf numFmtId="0" fontId="10" fillId="0" borderId="0" xfId="0" applyFont="1" applyAlignment="1">
      <alignment horizontal="justify"/>
    </xf>
    <xf numFmtId="0" fontId="11" fillId="0" borderId="0" xfId="0" applyFont="1" applyAlignment="1">
      <alignment horizontal="justify"/>
    </xf>
    <xf numFmtId="0" fontId="0" fillId="0" borderId="0" xfId="0" applyAlignment="1">
      <alignment horizontal="justify"/>
    </xf>
    <xf numFmtId="0" fontId="8" fillId="0" borderId="0" xfId="0" applyFont="1" applyAlignment="1">
      <alignment horizontal="justify" vertical="center" wrapText="1"/>
    </xf>
    <xf numFmtId="0" fontId="13" fillId="0" borderId="0" xfId="0" applyFont="1" applyAlignment="1">
      <alignment horizontal="justify" vertical="top" wrapText="1"/>
    </xf>
    <xf numFmtId="0" fontId="12" fillId="0" borderId="71" xfId="0" applyFont="1" applyBorder="1" applyAlignment="1">
      <alignment horizontal="center" vertical="center" wrapText="1"/>
    </xf>
    <xf numFmtId="0" fontId="4" fillId="0" borderId="0" xfId="0" applyFont="1" applyAlignment="1">
      <alignment horizontal="left" vertical="center"/>
    </xf>
    <xf numFmtId="49" fontId="4" fillId="0" borderId="71" xfId="0" applyNumberFormat="1" applyFont="1" applyBorder="1" applyAlignment="1">
      <alignment horizontal="center" vertical="center" wrapText="1"/>
    </xf>
    <xf numFmtId="0" fontId="13" fillId="0" borderId="72" xfId="0" applyFont="1" applyBorder="1" applyAlignment="1" applyProtection="1">
      <alignment horizontal="center" vertical="center" wrapText="1"/>
      <protection locked="0"/>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wrapText="1"/>
    </xf>
    <xf numFmtId="0" fontId="0" fillId="6" borderId="0" xfId="0" applyFill="1"/>
    <xf numFmtId="0" fontId="0" fillId="7" borderId="0" xfId="0" applyFill="1"/>
    <xf numFmtId="0" fontId="0" fillId="0" borderId="89" xfId="0" applyBorder="1"/>
    <xf numFmtId="0" fontId="0" fillId="8" borderId="13" xfId="0" applyFill="1" applyBorder="1" applyAlignment="1">
      <alignment horizontal="center" textRotation="90"/>
    </xf>
    <xf numFmtId="0" fontId="0" fillId="9" borderId="13" xfId="0" applyFill="1" applyBorder="1" applyAlignment="1">
      <alignment horizontal="center" textRotation="90"/>
    </xf>
    <xf numFmtId="0" fontId="0" fillId="0" borderId="0" xfId="0" applyAlignment="1">
      <alignment horizontal="center"/>
    </xf>
    <xf numFmtId="49" fontId="18" fillId="0" borderId="0" xfId="0" applyNumberFormat="1" applyFont="1" applyAlignment="1">
      <alignment horizontal="center"/>
    </xf>
    <xf numFmtId="0" fontId="0" fillId="0" borderId="89" xfId="0" applyBorder="1" applyAlignment="1">
      <alignment horizontal="center"/>
    </xf>
    <xf numFmtId="0" fontId="0" fillId="8" borderId="13" xfId="0" applyFill="1" applyBorder="1" applyAlignment="1">
      <alignment horizontal="center"/>
    </xf>
    <xf numFmtId="0" fontId="0" fillId="0" borderId="89" xfId="0" applyBorder="1" applyAlignment="1">
      <alignment horizontal="left"/>
    </xf>
    <xf numFmtId="0" fontId="0" fillId="0" borderId="13" xfId="0" applyBorder="1" applyAlignment="1">
      <alignment horizontal="center"/>
    </xf>
    <xf numFmtId="0" fontId="0" fillId="0" borderId="13" xfId="0" applyBorder="1" applyAlignment="1">
      <alignment horizontal="left" wrapText="1"/>
    </xf>
    <xf numFmtId="0" fontId="0" fillId="0" borderId="13" xfId="0" quotePrefix="1" applyBorder="1" applyAlignment="1">
      <alignment horizontal="center"/>
    </xf>
    <xf numFmtId="0" fontId="25" fillId="0" borderId="0" xfId="0" applyFont="1" applyAlignment="1">
      <alignment horizontal="center"/>
    </xf>
    <xf numFmtId="0" fontId="25" fillId="0" borderId="13" xfId="0" applyFont="1" applyBorder="1" applyAlignment="1">
      <alignment horizontal="center"/>
    </xf>
    <xf numFmtId="0" fontId="25" fillId="0" borderId="13" xfId="0" applyFont="1" applyBorder="1" applyAlignment="1">
      <alignment horizontal="left" wrapText="1"/>
    </xf>
    <xf numFmtId="0" fontId="0" fillId="0" borderId="71" xfId="0" applyBorder="1" applyAlignment="1">
      <alignment horizontal="left"/>
    </xf>
    <xf numFmtId="0" fontId="0" fillId="0" borderId="71" xfId="0" applyBorder="1" applyAlignment="1">
      <alignment horizontal="center"/>
    </xf>
    <xf numFmtId="0" fontId="25" fillId="0" borderId="13" xfId="0" quotePrefix="1" applyFont="1" applyBorder="1" applyAlignment="1">
      <alignment horizontal="center"/>
    </xf>
    <xf numFmtId="0" fontId="49" fillId="0" borderId="0" xfId="0" applyFont="1" applyAlignment="1">
      <alignment horizontal="center"/>
    </xf>
    <xf numFmtId="0" fontId="49" fillId="0" borderId="13" xfId="0" applyFont="1" applyBorder="1" applyAlignment="1">
      <alignment horizontal="center"/>
    </xf>
    <xf numFmtId="0" fontId="49" fillId="0" borderId="13" xfId="0" applyFont="1" applyBorder="1" applyAlignment="1">
      <alignment horizontal="left" wrapText="1"/>
    </xf>
    <xf numFmtId="0" fontId="0" fillId="11" borderId="13" xfId="0" applyFill="1" applyBorder="1" applyAlignment="1">
      <alignment horizontal="center" vertical="center" textRotation="90"/>
    </xf>
    <xf numFmtId="0" fontId="0" fillId="11" borderId="0" xfId="0" applyFill="1" applyAlignment="1">
      <alignment horizontal="center" vertical="center"/>
    </xf>
    <xf numFmtId="0" fontId="0" fillId="11" borderId="13" xfId="0" applyFill="1" applyBorder="1" applyAlignment="1">
      <alignment horizontal="center" vertical="center"/>
    </xf>
    <xf numFmtId="0" fontId="4" fillId="13" borderId="13" xfId="0" applyFont="1" applyFill="1" applyBorder="1" applyAlignment="1">
      <alignment horizontal="center" vertical="center"/>
    </xf>
    <xf numFmtId="0" fontId="4" fillId="13" borderId="0" xfId="0" applyFont="1" applyFill="1" applyAlignment="1">
      <alignment horizontal="center" vertical="center"/>
    </xf>
    <xf numFmtId="0" fontId="32" fillId="13" borderId="13" xfId="0" applyFont="1" applyFill="1" applyBorder="1" applyAlignment="1">
      <alignment horizontal="center" vertical="center" wrapText="1"/>
    </xf>
    <xf numFmtId="0" fontId="51" fillId="14" borderId="13" xfId="0" applyFont="1" applyFill="1" applyBorder="1" applyAlignment="1">
      <alignment horizontal="center" vertical="center"/>
    </xf>
    <xf numFmtId="0" fontId="4" fillId="14" borderId="0" xfId="0" applyFont="1" applyFill="1" applyAlignment="1">
      <alignment horizontal="center" vertical="center"/>
    </xf>
    <xf numFmtId="0" fontId="52" fillId="16" borderId="13" xfId="0" applyFont="1" applyFill="1" applyBorder="1" applyAlignment="1">
      <alignment horizontal="center" vertical="center"/>
    </xf>
    <xf numFmtId="0" fontId="52" fillId="16" borderId="0" xfId="0" applyFont="1" applyFill="1" applyAlignment="1">
      <alignment horizontal="center"/>
    </xf>
    <xf numFmtId="0" fontId="0" fillId="17" borderId="13" xfId="0" applyFill="1" applyBorder="1" applyAlignment="1">
      <alignment horizontal="center" vertical="center" wrapText="1"/>
    </xf>
    <xf numFmtId="0" fontId="0" fillId="17" borderId="0" xfId="0" applyFill="1" applyAlignment="1">
      <alignment horizontal="center" wrapText="1"/>
    </xf>
    <xf numFmtId="0" fontId="0" fillId="19" borderId="13" xfId="0" applyFill="1" applyBorder="1" applyAlignment="1">
      <alignment horizontal="center" vertical="center" wrapText="1"/>
    </xf>
    <xf numFmtId="0" fontId="0" fillId="19" borderId="0" xfId="0" applyFill="1" applyAlignment="1">
      <alignment horizontal="center" wrapText="1"/>
    </xf>
    <xf numFmtId="0" fontId="0" fillId="20" borderId="13" xfId="0" applyFill="1" applyBorder="1" applyAlignment="1">
      <alignment horizontal="center" vertical="center" wrapText="1"/>
    </xf>
    <xf numFmtId="0" fontId="0" fillId="20" borderId="0" xfId="0" applyFill="1" applyAlignment="1">
      <alignment horizontal="center" wrapText="1"/>
    </xf>
    <xf numFmtId="0" fontId="0" fillId="20" borderId="13" xfId="0" applyFill="1" applyBorder="1" applyAlignment="1">
      <alignment horizontal="center" wrapText="1"/>
    </xf>
    <xf numFmtId="0" fontId="22" fillId="21" borderId="0" xfId="0" applyFont="1" applyFill="1" applyAlignment="1">
      <alignment horizontal="center" vertical="center" wrapText="1"/>
    </xf>
    <xf numFmtId="0" fontId="53" fillId="21" borderId="13" xfId="0" applyFont="1" applyFill="1" applyBorder="1" applyAlignment="1">
      <alignment horizontal="center" vertical="center"/>
    </xf>
    <xf numFmtId="0" fontId="53" fillId="21" borderId="13" xfId="0" applyFont="1" applyFill="1" applyBorder="1" applyAlignment="1">
      <alignment horizontal="center" vertical="center" wrapText="1"/>
    </xf>
    <xf numFmtId="0" fontId="32" fillId="22" borderId="13" xfId="0" applyFont="1" applyFill="1" applyBorder="1" applyAlignment="1">
      <alignment horizontal="center" vertical="center"/>
    </xf>
    <xf numFmtId="0" fontId="32" fillId="22" borderId="0" xfId="0" applyFont="1" applyFill="1" applyAlignment="1">
      <alignment horizontal="center" vertical="center"/>
    </xf>
    <xf numFmtId="0" fontId="32" fillId="23" borderId="0" xfId="0" applyFont="1" applyFill="1" applyAlignment="1">
      <alignment horizontal="center" vertical="center"/>
    </xf>
    <xf numFmtId="0" fontId="54" fillId="13" borderId="13" xfId="0" applyFont="1" applyFill="1" applyBorder="1" applyAlignment="1">
      <alignment horizontal="center" vertical="center" wrapText="1"/>
    </xf>
    <xf numFmtId="0" fontId="4" fillId="24" borderId="71" xfId="0" applyFont="1" applyFill="1" applyBorder="1" applyAlignment="1">
      <alignment horizontal="center" vertical="center"/>
    </xf>
    <xf numFmtId="0" fontId="0" fillId="15" borderId="42" xfId="0" applyFill="1" applyBorder="1" applyAlignment="1" applyProtection="1">
      <alignment horizontal="left" vertical="center"/>
      <protection hidden="1"/>
    </xf>
    <xf numFmtId="0" fontId="4" fillId="25" borderId="71" xfId="0" applyFont="1" applyFill="1" applyBorder="1" applyAlignment="1">
      <alignment horizontal="center" vertical="center"/>
    </xf>
    <xf numFmtId="0" fontId="25" fillId="0" borderId="13" xfId="0" applyFont="1" applyBorder="1" applyAlignment="1" applyProtection="1">
      <alignment horizontal="center" vertical="center"/>
      <protection hidden="1"/>
    </xf>
    <xf numFmtId="0" fontId="0" fillId="26" borderId="15" xfId="0" applyFill="1" applyBorder="1" applyAlignment="1" applyProtection="1">
      <alignment horizontal="center" vertical="center"/>
      <protection hidden="1"/>
    </xf>
    <xf numFmtId="0" fontId="0" fillId="12" borderId="13" xfId="0" applyFill="1" applyBorder="1" applyAlignment="1">
      <alignment horizontal="center" vertical="center"/>
    </xf>
    <xf numFmtId="0" fontId="0" fillId="10" borderId="13" xfId="0" applyFill="1" applyBorder="1" applyAlignment="1" applyProtection="1">
      <alignment horizontal="center" vertical="center"/>
      <protection hidden="1"/>
    </xf>
    <xf numFmtId="0" fontId="4" fillId="27" borderId="0" xfId="0" applyFont="1" applyFill="1" applyAlignment="1">
      <alignment horizontal="center" vertical="center"/>
    </xf>
    <xf numFmtId="0" fontId="54" fillId="28" borderId="13" xfId="0" applyFont="1" applyFill="1" applyBorder="1" applyAlignment="1">
      <alignment horizontal="center" vertical="center"/>
    </xf>
    <xf numFmtId="0" fontId="4" fillId="28" borderId="0" xfId="0" applyFont="1" applyFill="1" applyAlignment="1">
      <alignment horizontal="center" vertical="center"/>
    </xf>
    <xf numFmtId="0" fontId="51" fillId="14" borderId="15" xfId="0" applyFont="1" applyFill="1" applyBorder="1" applyAlignment="1">
      <alignment horizontal="center" vertical="center"/>
    </xf>
    <xf numFmtId="0" fontId="52" fillId="25" borderId="13" xfId="0" applyFont="1" applyFill="1" applyBorder="1" applyAlignment="1">
      <alignment horizontal="center" vertical="center"/>
    </xf>
    <xf numFmtId="0" fontId="52" fillId="25" borderId="0" xfId="0" applyFont="1" applyFill="1" applyAlignment="1">
      <alignment horizontal="center" vertical="center"/>
    </xf>
    <xf numFmtId="0" fontId="58" fillId="25" borderId="13" xfId="0" applyFont="1" applyFill="1" applyBorder="1" applyAlignment="1">
      <alignment horizontal="center" vertical="center"/>
    </xf>
    <xf numFmtId="0" fontId="58" fillId="25" borderId="0" xfId="0" applyFont="1" applyFill="1" applyAlignment="1">
      <alignment horizontal="center" vertical="center"/>
    </xf>
    <xf numFmtId="0" fontId="58" fillId="17" borderId="13" xfId="0" applyFont="1" applyFill="1" applyBorder="1" applyAlignment="1">
      <alignment horizontal="center" vertical="center"/>
    </xf>
    <xf numFmtId="0" fontId="58" fillId="17" borderId="0" xfId="0" applyFont="1" applyFill="1" applyAlignment="1">
      <alignment horizontal="center" vertical="center"/>
    </xf>
    <xf numFmtId="0" fontId="58" fillId="0" borderId="0" xfId="0" applyFont="1" applyAlignment="1">
      <alignment horizontal="center"/>
    </xf>
    <xf numFmtId="0" fontId="4" fillId="17" borderId="13" xfId="0" applyFont="1" applyFill="1" applyBorder="1" applyAlignment="1">
      <alignment horizontal="center" vertical="center" wrapText="1"/>
    </xf>
    <xf numFmtId="0" fontId="0" fillId="29" borderId="0" xfId="0" applyFill="1" applyAlignment="1">
      <alignment horizontal="center" vertical="center"/>
    </xf>
    <xf numFmtId="0" fontId="0" fillId="29" borderId="13" xfId="0" applyFill="1" applyBorder="1" applyAlignment="1">
      <alignment horizontal="center" vertical="center"/>
    </xf>
    <xf numFmtId="0" fontId="4" fillId="28" borderId="13" xfId="0" applyFont="1" applyFill="1" applyBorder="1" applyAlignment="1">
      <alignment horizontal="center" vertical="center"/>
    </xf>
    <xf numFmtId="0" fontId="4" fillId="30" borderId="15" xfId="0" applyFont="1" applyFill="1" applyBorder="1" applyAlignment="1">
      <alignment horizontal="center" vertical="center" wrapText="1"/>
    </xf>
    <xf numFmtId="0" fontId="32" fillId="30" borderId="15"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1" borderId="15" xfId="0" applyFont="1" applyFill="1" applyBorder="1" applyAlignment="1">
      <alignment horizontal="center" vertical="center" wrapText="1"/>
    </xf>
    <xf numFmtId="0" fontId="32" fillId="31" borderId="15" xfId="0" applyFont="1" applyFill="1" applyBorder="1" applyAlignment="1">
      <alignment horizontal="center" vertical="center" wrapText="1"/>
    </xf>
    <xf numFmtId="0" fontId="4" fillId="31" borderId="0" xfId="0" applyFont="1" applyFill="1" applyAlignment="1">
      <alignment horizontal="center" vertical="center" wrapText="1"/>
    </xf>
    <xf numFmtId="0" fontId="0" fillId="32" borderId="13" xfId="0" applyFill="1" applyBorder="1" applyAlignment="1">
      <alignment horizontal="center" vertical="center"/>
    </xf>
    <xf numFmtId="0" fontId="58" fillId="32" borderId="13" xfId="0" applyFont="1" applyFill="1" applyBorder="1" applyAlignment="1">
      <alignment horizontal="center" vertical="center" wrapText="1"/>
    </xf>
    <xf numFmtId="0" fontId="0" fillId="32" borderId="0" xfId="0" applyFill="1" applyAlignment="1">
      <alignment horizontal="center" vertical="center"/>
    </xf>
    <xf numFmtId="0" fontId="0" fillId="15" borderId="13" xfId="0" applyFill="1" applyBorder="1" applyAlignment="1">
      <alignment horizontal="center" vertical="center"/>
    </xf>
    <xf numFmtId="0" fontId="0" fillId="15" borderId="0" xfId="0" applyFill="1" applyAlignment="1">
      <alignment horizontal="center" vertical="center"/>
    </xf>
    <xf numFmtId="0" fontId="0" fillId="33" borderId="13" xfId="0" applyFill="1" applyBorder="1" applyAlignment="1">
      <alignment horizontal="center" vertical="center"/>
    </xf>
    <xf numFmtId="0" fontId="0" fillId="33" borderId="0" xfId="0" applyFill="1" applyAlignment="1">
      <alignment horizontal="center" vertical="center"/>
    </xf>
    <xf numFmtId="0" fontId="59" fillId="33" borderId="13" xfId="0" applyFont="1" applyFill="1" applyBorder="1" applyAlignment="1">
      <alignment horizontal="center" vertical="center" wrapText="1"/>
    </xf>
    <xf numFmtId="0" fontId="0" fillId="0" borderId="0" xfId="0" applyAlignment="1">
      <alignment horizontal="center" vertical="center"/>
    </xf>
    <xf numFmtId="0" fontId="52" fillId="34" borderId="0" xfId="0" applyFont="1" applyFill="1" applyAlignment="1">
      <alignment horizontal="center" vertical="center"/>
    </xf>
    <xf numFmtId="0" fontId="52" fillId="34" borderId="13" xfId="0" applyFont="1" applyFill="1" applyBorder="1" applyAlignment="1">
      <alignment horizontal="center" vertical="center"/>
    </xf>
    <xf numFmtId="0" fontId="0" fillId="35" borderId="13" xfId="0" applyFill="1" applyBorder="1" applyAlignment="1">
      <alignment horizontal="center" vertical="center"/>
    </xf>
    <xf numFmtId="0" fontId="58" fillId="35" borderId="13" xfId="0" applyFont="1" applyFill="1" applyBorder="1" applyAlignment="1">
      <alignment horizontal="center" vertical="center" wrapText="1"/>
    </xf>
    <xf numFmtId="0" fontId="0" fillId="35" borderId="0" xfId="0" applyFill="1" applyAlignment="1">
      <alignment horizontal="center" vertical="center"/>
    </xf>
    <xf numFmtId="0" fontId="0" fillId="36" borderId="13" xfId="0" applyFill="1" applyBorder="1" applyAlignment="1">
      <alignment horizontal="center" vertical="center"/>
    </xf>
    <xf numFmtId="0" fontId="59" fillId="36" borderId="13" xfId="0" applyFont="1" applyFill="1" applyBorder="1" applyAlignment="1">
      <alignment horizontal="center" vertical="center" wrapText="1"/>
    </xf>
    <xf numFmtId="0" fontId="0" fillId="36" borderId="0" xfId="0" applyFill="1" applyAlignment="1">
      <alignment horizontal="center" vertical="center"/>
    </xf>
    <xf numFmtId="0" fontId="0" fillId="37" borderId="13" xfId="0" applyFill="1" applyBorder="1" applyAlignment="1">
      <alignment horizontal="center" vertical="center"/>
    </xf>
    <xf numFmtId="0" fontId="0" fillId="37" borderId="0" xfId="0" applyFill="1" applyAlignment="1">
      <alignment horizontal="center" vertical="center"/>
    </xf>
    <xf numFmtId="0" fontId="0" fillId="38" borderId="0" xfId="0" applyFill="1" applyAlignment="1">
      <alignment horizontal="center" vertical="center"/>
    </xf>
    <xf numFmtId="0" fontId="0" fillId="38" borderId="13" xfId="0" applyFill="1" applyBorder="1" applyAlignment="1">
      <alignment horizontal="center" vertical="center"/>
    </xf>
    <xf numFmtId="0" fontId="58" fillId="38" borderId="13" xfId="0" applyFont="1" applyFill="1" applyBorder="1" applyAlignment="1">
      <alignment horizontal="center" vertical="center"/>
    </xf>
    <xf numFmtId="0" fontId="59" fillId="38" borderId="13" xfId="0" applyFont="1" applyFill="1" applyBorder="1" applyAlignment="1">
      <alignment horizontal="center" vertical="center"/>
    </xf>
    <xf numFmtId="0" fontId="58" fillId="0" borderId="0" xfId="0" applyFont="1" applyAlignment="1">
      <alignment horizontal="center" vertical="center"/>
    </xf>
    <xf numFmtId="0" fontId="58" fillId="39" borderId="13" xfId="0" applyFont="1" applyFill="1" applyBorder="1" applyAlignment="1">
      <alignment horizontal="center" vertical="center"/>
    </xf>
    <xf numFmtId="0" fontId="58" fillId="39" borderId="0" xfId="0" applyFont="1" applyFill="1" applyAlignment="1">
      <alignment horizontal="center" vertical="center"/>
    </xf>
    <xf numFmtId="0" fontId="58" fillId="40" borderId="13" xfId="0" applyFont="1" applyFill="1" applyBorder="1" applyAlignment="1">
      <alignment horizontal="center" vertical="center" wrapText="1"/>
    </xf>
    <xf numFmtId="0" fontId="58" fillId="40" borderId="13" xfId="0" applyFont="1" applyFill="1" applyBorder="1" applyAlignment="1">
      <alignment horizontal="center" vertical="center"/>
    </xf>
    <xf numFmtId="0" fontId="58" fillId="40" borderId="0" xfId="0" applyFont="1" applyFill="1" applyAlignment="1">
      <alignment horizontal="center" vertical="center"/>
    </xf>
    <xf numFmtId="0" fontId="0" fillId="26" borderId="13" xfId="0" applyFill="1" applyBorder="1" applyAlignment="1" applyProtection="1">
      <alignment horizontal="left" vertical="center"/>
      <protection hidden="1"/>
    </xf>
    <xf numFmtId="49" fontId="4" fillId="0" borderId="71" xfId="0" applyNumberFormat="1" applyFont="1" applyBorder="1" applyAlignment="1">
      <alignment horizontal="center" vertical="center"/>
    </xf>
    <xf numFmtId="0" fontId="4" fillId="24" borderId="13" xfId="0" applyFont="1" applyFill="1" applyBorder="1" applyAlignment="1">
      <alignment horizontal="center" vertical="center"/>
    </xf>
    <xf numFmtId="0" fontId="4" fillId="25" borderId="13" xfId="0" applyFont="1" applyFill="1" applyBorder="1" applyAlignment="1">
      <alignment horizontal="center" vertical="center"/>
    </xf>
    <xf numFmtId="0" fontId="0" fillId="15" borderId="13" xfId="0" applyFill="1" applyBorder="1" applyAlignment="1" applyProtection="1">
      <alignment horizontal="center" vertical="center"/>
      <protection hidden="1"/>
    </xf>
    <xf numFmtId="0" fontId="51" fillId="14" borderId="14" xfId="0" applyFont="1" applyFill="1" applyBorder="1" applyAlignment="1">
      <alignment horizontal="center" vertical="center"/>
    </xf>
    <xf numFmtId="0" fontId="59" fillId="29" borderId="13" xfId="0" applyFont="1" applyFill="1" applyBorder="1" applyAlignment="1">
      <alignment horizontal="center" vertical="center" wrapText="1"/>
    </xf>
    <xf numFmtId="0" fontId="0" fillId="41" borderId="13" xfId="0" applyFill="1" applyBorder="1" applyAlignment="1">
      <alignment horizontal="center" vertical="center"/>
    </xf>
    <xf numFmtId="0" fontId="0" fillId="41" borderId="0" xfId="0" applyFill="1" applyAlignment="1">
      <alignment horizontal="center" vertical="center"/>
    </xf>
    <xf numFmtId="0" fontId="58" fillId="41" borderId="13" xfId="0" applyFont="1" applyFill="1" applyBorder="1" applyAlignment="1">
      <alignment horizontal="center" vertical="center"/>
    </xf>
    <xf numFmtId="0" fontId="51" fillId="42" borderId="13" xfId="0" applyFont="1" applyFill="1" applyBorder="1" applyAlignment="1">
      <alignment horizontal="center" vertical="center" wrapText="1"/>
    </xf>
    <xf numFmtId="0" fontId="51" fillId="43" borderId="13" xfId="0" applyFont="1" applyFill="1" applyBorder="1" applyAlignment="1">
      <alignment horizontal="center" vertical="center" wrapText="1"/>
    </xf>
    <xf numFmtId="0" fontId="0" fillId="42" borderId="0" xfId="0" applyFill="1" applyAlignment="1">
      <alignment horizontal="center" vertical="center"/>
    </xf>
    <xf numFmtId="0" fontId="0" fillId="43" borderId="0" xfId="0" applyFill="1" applyAlignment="1">
      <alignment horizontal="center" vertical="center"/>
    </xf>
    <xf numFmtId="0" fontId="51" fillId="43" borderId="71" xfId="0" applyFont="1" applyFill="1" applyBorder="1" applyAlignment="1">
      <alignment horizontal="center" vertical="center" wrapText="1"/>
    </xf>
    <xf numFmtId="0" fontId="0" fillId="42" borderId="13" xfId="0" applyFill="1" applyBorder="1" applyAlignment="1">
      <alignment horizontal="center" vertical="center"/>
    </xf>
    <xf numFmtId="0" fontId="4" fillId="30" borderId="13" xfId="0" applyFont="1" applyFill="1" applyBorder="1" applyAlignment="1">
      <alignment horizontal="center" vertical="center"/>
    </xf>
    <xf numFmtId="0" fontId="54" fillId="30" borderId="13" xfId="0" applyFont="1" applyFill="1" applyBorder="1" applyAlignment="1">
      <alignment horizontal="center" vertical="center" wrapText="1"/>
    </xf>
    <xf numFmtId="0" fontId="4" fillId="30" borderId="0" xfId="0" applyFont="1" applyFill="1" applyAlignment="1">
      <alignment horizontal="center" vertical="center"/>
    </xf>
    <xf numFmtId="0" fontId="4" fillId="45" borderId="13" xfId="0" applyFont="1" applyFill="1" applyBorder="1" applyAlignment="1">
      <alignment horizontal="center" vertical="center" wrapText="1"/>
    </xf>
    <xf numFmtId="0" fontId="4" fillId="45" borderId="0" xfId="0" applyFont="1" applyFill="1" applyAlignment="1">
      <alignment horizontal="center" vertical="center" wrapText="1"/>
    </xf>
    <xf numFmtId="0" fontId="52" fillId="24" borderId="13" xfId="0" applyFont="1" applyFill="1" applyBorder="1" applyAlignment="1">
      <alignment horizontal="center" vertical="center"/>
    </xf>
    <xf numFmtId="0" fontId="59" fillId="47" borderId="13" xfId="0" applyFont="1" applyFill="1" applyBorder="1" applyAlignment="1">
      <alignment horizontal="center" vertical="center"/>
    </xf>
    <xf numFmtId="0" fontId="59" fillId="48" borderId="13" xfId="0" applyFont="1" applyFill="1" applyBorder="1" applyAlignment="1">
      <alignment horizontal="center" vertical="center"/>
    </xf>
    <xf numFmtId="0" fontId="0" fillId="49" borderId="13" xfId="0" applyFill="1" applyBorder="1" applyAlignment="1">
      <alignment horizontal="center" vertical="center"/>
    </xf>
    <xf numFmtId="0" fontId="0" fillId="49" borderId="0" xfId="0" applyFill="1" applyAlignment="1">
      <alignment horizontal="center" vertical="center"/>
    </xf>
    <xf numFmtId="0" fontId="0" fillId="54" borderId="0" xfId="0" applyFill="1" applyAlignment="1">
      <alignment horizontal="center" vertical="center"/>
    </xf>
    <xf numFmtId="0" fontId="0" fillId="40" borderId="13" xfId="0" applyFill="1" applyBorder="1" applyAlignment="1">
      <alignment horizontal="center" vertical="center"/>
    </xf>
    <xf numFmtId="0" fontId="0" fillId="40" borderId="0" xfId="0" applyFill="1" applyAlignment="1">
      <alignment horizontal="center" vertical="center"/>
    </xf>
    <xf numFmtId="0" fontId="0" fillId="54" borderId="13" xfId="0" applyFill="1" applyBorder="1" applyAlignment="1">
      <alignment horizontal="center" vertical="center"/>
    </xf>
    <xf numFmtId="0" fontId="52" fillId="59" borderId="13" xfId="0" applyFont="1" applyFill="1" applyBorder="1" applyAlignment="1">
      <alignment horizontal="center" vertical="center"/>
    </xf>
    <xf numFmtId="0" fontId="61" fillId="63" borderId="13" xfId="0" applyFont="1" applyFill="1" applyBorder="1" applyAlignment="1">
      <alignment horizontal="center" vertical="center"/>
    </xf>
    <xf numFmtId="0" fontId="61" fillId="63" borderId="0" xfId="0" applyFont="1" applyFill="1" applyAlignment="1">
      <alignment horizontal="center" vertical="center"/>
    </xf>
    <xf numFmtId="0" fontId="52" fillId="29" borderId="13" xfId="0" applyFont="1" applyFill="1" applyBorder="1" applyAlignment="1">
      <alignment horizontal="center" vertical="center"/>
    </xf>
    <xf numFmtId="0" fontId="61" fillId="29" borderId="0" xfId="0" applyFont="1" applyFill="1" applyAlignment="1">
      <alignment horizontal="center" vertical="center"/>
    </xf>
    <xf numFmtId="0" fontId="61" fillId="29" borderId="13" xfId="0" applyFont="1" applyFill="1" applyBorder="1" applyAlignment="1">
      <alignment horizontal="center" vertical="center"/>
    </xf>
    <xf numFmtId="0" fontId="0" fillId="63" borderId="0" xfId="0" applyFill="1" applyAlignment="1">
      <alignment horizontal="center" vertical="center"/>
    </xf>
    <xf numFmtId="0" fontId="0" fillId="56" borderId="13" xfId="0" applyFill="1" applyBorder="1" applyAlignment="1">
      <alignment horizontal="center" vertical="center"/>
    </xf>
    <xf numFmtId="0" fontId="0" fillId="56" borderId="0" xfId="0" applyFill="1" applyAlignment="1">
      <alignment horizontal="center" vertical="center"/>
    </xf>
    <xf numFmtId="0" fontId="0" fillId="64" borderId="0" xfId="0" applyFill="1" applyAlignment="1">
      <alignment horizontal="center" vertical="center"/>
    </xf>
    <xf numFmtId="0" fontId="0" fillId="55" borderId="13" xfId="0" applyFill="1" applyBorder="1" applyAlignment="1">
      <alignment horizontal="center" vertical="center"/>
    </xf>
    <xf numFmtId="0" fontId="0" fillId="55" borderId="0" xfId="0" applyFill="1" applyAlignment="1">
      <alignment horizontal="center" vertical="center"/>
    </xf>
    <xf numFmtId="0" fontId="54" fillId="13" borderId="13" xfId="0" applyFont="1" applyFill="1" applyBorder="1" applyAlignment="1">
      <alignment horizontal="center" vertical="center"/>
    </xf>
    <xf numFmtId="0" fontId="32" fillId="65" borderId="13" xfId="0" applyFont="1" applyFill="1" applyBorder="1" applyAlignment="1">
      <alignment horizontal="center" vertical="center"/>
    </xf>
    <xf numFmtId="0" fontId="32" fillId="65" borderId="0" xfId="0" applyFont="1" applyFill="1" applyAlignment="1">
      <alignment horizontal="center" vertical="center"/>
    </xf>
    <xf numFmtId="0" fontId="4" fillId="65" borderId="13" xfId="0" applyFont="1" applyFill="1" applyBorder="1" applyAlignment="1">
      <alignment horizontal="center" vertical="center"/>
    </xf>
    <xf numFmtId="0" fontId="54" fillId="65" borderId="13" xfId="0" applyFont="1" applyFill="1" applyBorder="1" applyAlignment="1">
      <alignment horizontal="center" vertical="center"/>
    </xf>
    <xf numFmtId="0" fontId="4" fillId="65" borderId="0" xfId="0" applyFont="1" applyFill="1" applyAlignment="1">
      <alignment horizontal="center" vertical="center"/>
    </xf>
    <xf numFmtId="0" fontId="4" fillId="66" borderId="0" xfId="0" applyFont="1" applyFill="1" applyAlignment="1">
      <alignment horizontal="center" vertical="center"/>
    </xf>
    <xf numFmtId="0" fontId="54" fillId="66" borderId="13" xfId="0" applyFont="1" applyFill="1" applyBorder="1" applyAlignment="1">
      <alignment horizontal="center" vertical="center" wrapText="1"/>
    </xf>
    <xf numFmtId="0" fontId="4" fillId="66" borderId="13" xfId="0" applyFont="1" applyFill="1" applyBorder="1" applyAlignment="1">
      <alignment horizontal="center" vertical="center"/>
    </xf>
    <xf numFmtId="0" fontId="0" fillId="49" borderId="13" xfId="0" applyFill="1" applyBorder="1" applyAlignment="1">
      <alignment horizontal="center"/>
    </xf>
    <xf numFmtId="0" fontId="0" fillId="67" borderId="13" xfId="0" applyFill="1" applyBorder="1" applyAlignment="1">
      <alignment horizontal="center"/>
    </xf>
    <xf numFmtId="0" fontId="0" fillId="49" borderId="0" xfId="0" applyFill="1" applyAlignment="1">
      <alignment horizontal="center"/>
    </xf>
    <xf numFmtId="0" fontId="0" fillId="67" borderId="0" xfId="0" applyFill="1" applyAlignment="1">
      <alignment horizontal="center"/>
    </xf>
    <xf numFmtId="0" fontId="4" fillId="26" borderId="13" xfId="0" applyFont="1" applyFill="1" applyBorder="1" applyAlignment="1">
      <alignment horizontal="center" vertical="center"/>
    </xf>
    <xf numFmtId="0" fontId="32" fillId="26" borderId="13" xfId="0" applyFont="1" applyFill="1" applyBorder="1" applyAlignment="1">
      <alignment horizontal="center" vertical="center" wrapText="1"/>
    </xf>
    <xf numFmtId="0" fontId="4" fillId="26" borderId="0" xfId="0" applyFont="1" applyFill="1" applyAlignment="1">
      <alignment horizontal="center" vertical="center"/>
    </xf>
    <xf numFmtId="0" fontId="52" fillId="16" borderId="68" xfId="0" applyFont="1" applyFill="1" applyBorder="1" applyAlignment="1">
      <alignment horizontal="center" vertical="center"/>
    </xf>
    <xf numFmtId="0" fontId="52" fillId="29" borderId="0" xfId="0" applyFont="1" applyFill="1" applyAlignment="1">
      <alignment horizontal="center" vertical="center"/>
    </xf>
    <xf numFmtId="0" fontId="52" fillId="44" borderId="13" xfId="0" applyFont="1" applyFill="1" applyBorder="1" applyAlignment="1">
      <alignment horizontal="center" vertical="center"/>
    </xf>
    <xf numFmtId="0" fontId="52" fillId="44" borderId="0" xfId="0" applyFont="1" applyFill="1" applyAlignment="1">
      <alignment horizontal="center" vertical="center"/>
    </xf>
    <xf numFmtId="0" fontId="4" fillId="68" borderId="13" xfId="0" applyFont="1" applyFill="1" applyBorder="1" applyAlignment="1">
      <alignment horizontal="center" vertical="center"/>
    </xf>
    <xf numFmtId="0" fontId="4" fillId="68" borderId="0" xfId="0" applyFont="1" applyFill="1" applyAlignment="1">
      <alignment horizontal="center" vertical="center"/>
    </xf>
    <xf numFmtId="0" fontId="0" fillId="69" borderId="13" xfId="0" applyFill="1" applyBorder="1" applyAlignment="1">
      <alignment horizontal="center" vertical="center"/>
    </xf>
    <xf numFmtId="0" fontId="0" fillId="69" borderId="0" xfId="0" applyFill="1" applyAlignment="1">
      <alignment horizontal="center" vertical="center"/>
    </xf>
    <xf numFmtId="0" fontId="4" fillId="45" borderId="13" xfId="0" applyFont="1" applyFill="1" applyBorder="1" applyAlignment="1">
      <alignment horizontal="center" vertical="center"/>
    </xf>
    <xf numFmtId="0" fontId="4" fillId="45" borderId="0" xfId="0" applyFont="1" applyFill="1" applyAlignment="1">
      <alignment horizontal="center" vertical="center"/>
    </xf>
    <xf numFmtId="0" fontId="60" fillId="46" borderId="68" xfId="0" applyFont="1" applyFill="1" applyBorder="1" applyAlignment="1">
      <alignment horizontal="center" vertical="center"/>
    </xf>
    <xf numFmtId="0" fontId="4" fillId="45" borderId="15" xfId="0" applyFont="1" applyFill="1" applyBorder="1" applyAlignment="1">
      <alignment horizontal="center" vertical="center"/>
    </xf>
    <xf numFmtId="0" fontId="57" fillId="48" borderId="13" xfId="0" applyFont="1" applyFill="1" applyBorder="1" applyAlignment="1">
      <alignment horizontal="center" vertical="center"/>
    </xf>
    <xf numFmtId="0" fontId="0" fillId="46" borderId="32" xfId="0" applyFill="1" applyBorder="1" applyAlignment="1">
      <alignment horizontal="center" vertical="center"/>
    </xf>
    <xf numFmtId="0" fontId="0" fillId="0" borderId="0" xfId="0" applyAlignment="1">
      <alignment vertical="center"/>
    </xf>
    <xf numFmtId="0" fontId="60" fillId="50" borderId="68" xfId="0" applyFont="1" applyFill="1" applyBorder="1" applyAlignment="1">
      <alignment horizontal="center" vertical="center"/>
    </xf>
    <xf numFmtId="0" fontId="4" fillId="51" borderId="13" xfId="0" applyFont="1" applyFill="1" applyBorder="1" applyAlignment="1">
      <alignment horizontal="center" vertical="center"/>
    </xf>
    <xf numFmtId="0" fontId="4" fillId="51" borderId="0" xfId="0" applyFont="1" applyFill="1" applyAlignment="1">
      <alignment horizontal="center" vertical="center"/>
    </xf>
    <xf numFmtId="0" fontId="60" fillId="46" borderId="68" xfId="0" applyFont="1" applyFill="1" applyBorder="1" applyAlignment="1">
      <alignment horizontal="center" vertical="center" textRotation="90"/>
    </xf>
    <xf numFmtId="0" fontId="60" fillId="28" borderId="68" xfId="0" applyFont="1" applyFill="1" applyBorder="1" applyAlignment="1">
      <alignment horizontal="center" vertical="center" textRotation="90"/>
    </xf>
    <xf numFmtId="0" fontId="60" fillId="51" borderId="13" xfId="0" applyFont="1" applyFill="1" applyBorder="1" applyAlignment="1">
      <alignment horizontal="center" vertical="center" textRotation="90"/>
    </xf>
    <xf numFmtId="0" fontId="60" fillId="53" borderId="15" xfId="0" applyFont="1" applyFill="1" applyBorder="1" applyAlignment="1">
      <alignment horizontal="center" vertical="center" textRotation="90"/>
    </xf>
    <xf numFmtId="0" fontId="0" fillId="28" borderId="32" xfId="0" applyFill="1" applyBorder="1" applyAlignment="1">
      <alignment horizontal="center" vertical="center"/>
    </xf>
    <xf numFmtId="0" fontId="0" fillId="51" borderId="0" xfId="0" applyFill="1" applyAlignment="1">
      <alignment horizontal="center" vertical="center"/>
    </xf>
    <xf numFmtId="0" fontId="0" fillId="53" borderId="0" xfId="0" applyFill="1" applyAlignment="1">
      <alignment horizontal="center" vertical="center"/>
    </xf>
    <xf numFmtId="0" fontId="0" fillId="28" borderId="13" xfId="0" applyFill="1" applyBorder="1" applyAlignment="1">
      <alignment horizontal="center" vertical="center"/>
    </xf>
    <xf numFmtId="0" fontId="0" fillId="53" borderId="13" xfId="0" applyFill="1" applyBorder="1" applyAlignment="1">
      <alignment horizontal="center" vertical="center"/>
    </xf>
    <xf numFmtId="0" fontId="4" fillId="51" borderId="15" xfId="0" applyFont="1" applyFill="1" applyBorder="1" applyAlignment="1">
      <alignment horizontal="center" vertical="center"/>
    </xf>
    <xf numFmtId="0" fontId="57" fillId="37" borderId="14" xfId="0" applyFont="1" applyFill="1" applyBorder="1" applyAlignment="1">
      <alignment horizontal="center" vertical="center"/>
    </xf>
    <xf numFmtId="0" fontId="57" fillId="21" borderId="13" xfId="0" applyFont="1" applyFill="1" applyBorder="1" applyAlignment="1">
      <alignment horizontal="center" vertical="center"/>
    </xf>
    <xf numFmtId="0" fontId="57" fillId="62" borderId="13" xfId="0" applyFont="1" applyFill="1" applyBorder="1" applyAlignment="1">
      <alignment horizontal="center" vertical="center"/>
    </xf>
    <xf numFmtId="0" fontId="57" fillId="49" borderId="13" xfId="0" applyFont="1" applyFill="1" applyBorder="1" applyAlignment="1">
      <alignment horizontal="center" vertical="center"/>
    </xf>
    <xf numFmtId="0" fontId="57" fillId="44" borderId="13" xfId="0" applyFont="1" applyFill="1" applyBorder="1" applyAlignment="1">
      <alignment horizontal="center" vertical="center"/>
    </xf>
    <xf numFmtId="0" fontId="61" fillId="37" borderId="0" xfId="0" applyFont="1" applyFill="1" applyAlignment="1">
      <alignment horizontal="center" vertical="center"/>
    </xf>
    <xf numFmtId="0" fontId="61" fillId="21" borderId="0" xfId="0" applyFont="1" applyFill="1" applyAlignment="1">
      <alignment horizontal="center" vertical="center"/>
    </xf>
    <xf numFmtId="0" fontId="61" fillId="62" borderId="0" xfId="0" applyFont="1" applyFill="1" applyAlignment="1">
      <alignment horizontal="center" vertical="center"/>
    </xf>
    <xf numFmtId="0" fontId="61" fillId="49" borderId="0" xfId="0" applyFont="1" applyFill="1" applyAlignment="1">
      <alignment horizontal="center" vertical="center"/>
    </xf>
    <xf numFmtId="0" fontId="61" fillId="44" borderId="0" xfId="0" applyFont="1" applyFill="1" applyAlignment="1">
      <alignment horizontal="center" vertical="center"/>
    </xf>
    <xf numFmtId="0" fontId="60" fillId="28" borderId="68" xfId="0" applyFont="1" applyFill="1" applyBorder="1" applyAlignment="1">
      <alignment horizontal="center" vertical="center"/>
    </xf>
    <xf numFmtId="0" fontId="60" fillId="51" borderId="13" xfId="0" applyFont="1" applyFill="1" applyBorder="1" applyAlignment="1">
      <alignment horizontal="center" vertical="center"/>
    </xf>
    <xf numFmtId="0" fontId="60" fillId="53" borderId="15" xfId="0" applyFont="1" applyFill="1" applyBorder="1" applyAlignment="1">
      <alignment horizontal="center" vertical="center"/>
    </xf>
    <xf numFmtId="0" fontId="23" fillId="0" borderId="0" xfId="0" applyFont="1" applyAlignment="1">
      <alignment horizontal="justify" vertical="center"/>
    </xf>
    <xf numFmtId="0" fontId="0" fillId="65" borderId="0" xfId="0" applyFill="1" applyAlignment="1">
      <alignment horizontal="center" vertical="center"/>
    </xf>
    <xf numFmtId="0" fontId="0" fillId="65" borderId="13" xfId="0" applyFill="1" applyBorder="1" applyAlignment="1">
      <alignment horizontal="center" vertical="center"/>
    </xf>
    <xf numFmtId="0" fontId="0" fillId="70" borderId="13" xfId="0" applyFill="1" applyBorder="1" applyAlignment="1">
      <alignment horizontal="center"/>
    </xf>
    <xf numFmtId="0" fontId="0" fillId="70" borderId="0" xfId="0" applyFill="1" applyAlignment="1">
      <alignment horizontal="center"/>
    </xf>
    <xf numFmtId="0" fontId="0" fillId="70" borderId="0" xfId="0" applyFill="1" applyAlignment="1">
      <alignment horizontal="center" vertical="center"/>
    </xf>
    <xf numFmtId="0" fontId="0" fillId="15" borderId="13" xfId="0" applyFill="1" applyBorder="1" applyAlignment="1" applyProtection="1">
      <alignment horizontal="left" vertical="center"/>
      <protection hidden="1"/>
    </xf>
    <xf numFmtId="0" fontId="25" fillId="0" borderId="14" xfId="0" applyFont="1" applyBorder="1" applyAlignment="1" applyProtection="1">
      <alignment horizontal="center" vertical="center"/>
      <protection hidden="1"/>
    </xf>
    <xf numFmtId="0" fontId="0" fillId="26" borderId="13" xfId="0" applyFill="1" applyBorder="1" applyAlignment="1" applyProtection="1">
      <alignment horizontal="center" vertical="center"/>
      <protection hidden="1"/>
    </xf>
    <xf numFmtId="49" fontId="4" fillId="0" borderId="42" xfId="0" applyNumberFormat="1" applyFont="1" applyBorder="1" applyAlignment="1">
      <alignment horizontal="center" vertical="center"/>
    </xf>
    <xf numFmtId="0" fontId="0" fillId="12" borderId="14" xfId="0" applyFill="1" applyBorder="1" applyAlignment="1">
      <alignment horizontal="center" vertical="center"/>
    </xf>
    <xf numFmtId="0" fontId="0" fillId="10" borderId="15" xfId="0" applyFill="1" applyBorder="1" applyAlignment="1" applyProtection="1">
      <alignment horizontal="center" vertical="center"/>
      <protection hidden="1"/>
    </xf>
    <xf numFmtId="0" fontId="12" fillId="0" borderId="13"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32" fillId="0" borderId="0" xfId="0" applyFont="1" applyAlignment="1">
      <alignment horizontal="center" vertical="center" wrapText="1"/>
    </xf>
    <xf numFmtId="0" fontId="23" fillId="0" borderId="8" xfId="0" applyFont="1" applyBorder="1" applyAlignment="1">
      <alignment vertical="center" wrapText="1"/>
    </xf>
    <xf numFmtId="0" fontId="21" fillId="0" borderId="8" xfId="0" applyFont="1" applyBorder="1" applyAlignment="1">
      <alignment horizontal="justify" vertical="center" wrapText="1"/>
    </xf>
    <xf numFmtId="0" fontId="0" fillId="0" borderId="13" xfId="0" applyBorder="1"/>
    <xf numFmtId="0" fontId="11" fillId="0" borderId="0" xfId="0" applyFont="1" applyAlignment="1">
      <alignment horizontal="justify" vertical="center"/>
    </xf>
    <xf numFmtId="0" fontId="23" fillId="0" borderId="0" xfId="0" applyFont="1" applyAlignment="1">
      <alignment horizontal="justify" vertical="center" wrapText="1"/>
    </xf>
    <xf numFmtId="0" fontId="23" fillId="0" borderId="8" xfId="0" applyFont="1" applyBorder="1" applyAlignment="1">
      <alignment horizontal="justify" vertical="center" wrapText="1"/>
    </xf>
    <xf numFmtId="0" fontId="12" fillId="0" borderId="9" xfId="0" applyFont="1" applyBorder="1"/>
    <xf numFmtId="0" fontId="48" fillId="0" borderId="13" xfId="0" applyFont="1" applyBorder="1" applyAlignment="1">
      <alignment horizontal="center" wrapText="1"/>
    </xf>
    <xf numFmtId="0" fontId="22" fillId="0" borderId="0" xfId="0" applyFont="1" applyAlignment="1">
      <alignment horizontal="center" vertical="center"/>
    </xf>
    <xf numFmtId="0" fontId="12" fillId="0" borderId="6" xfId="0" applyFont="1" applyBorder="1"/>
    <xf numFmtId="0" fontId="22" fillId="72" borderId="0" xfId="0" applyFont="1" applyFill="1"/>
    <xf numFmtId="0" fontId="22" fillId="0" borderId="9" xfId="0" applyFont="1" applyBorder="1"/>
    <xf numFmtId="0" fontId="22" fillId="0" borderId="6" xfId="0" applyFont="1" applyBorder="1" applyAlignment="1">
      <alignment horizontal="justify"/>
    </xf>
    <xf numFmtId="0" fontId="12" fillId="0" borderId="0" xfId="0" applyFont="1" applyAlignment="1">
      <alignment horizontal="justify" vertical="top" wrapText="1"/>
    </xf>
    <xf numFmtId="0" fontId="13" fillId="0" borderId="0" xfId="0" applyFont="1" applyAlignment="1">
      <alignment vertical="top" wrapText="1"/>
    </xf>
    <xf numFmtId="0" fontId="12" fillId="0" borderId="0" xfId="0" applyFont="1" applyAlignment="1">
      <alignment vertical="top" wrapText="1"/>
    </xf>
    <xf numFmtId="0" fontId="23" fillId="0" borderId="40" xfId="0" applyFont="1" applyBorder="1" applyAlignment="1">
      <alignment horizontal="justify" vertical="center" wrapText="1"/>
    </xf>
    <xf numFmtId="0" fontId="26" fillId="0" borderId="0" xfId="0" applyFont="1" applyAlignment="1">
      <alignment horizontal="justify" vertical="center"/>
    </xf>
    <xf numFmtId="0" fontId="50" fillId="0" borderId="0" xfId="0" applyFont="1" applyAlignment="1">
      <alignment vertical="center"/>
    </xf>
    <xf numFmtId="0" fontId="50" fillId="0" borderId="0" xfId="0" applyFont="1"/>
    <xf numFmtId="0" fontId="4" fillId="25" borderId="42" xfId="0" applyFont="1" applyFill="1" applyBorder="1" applyAlignment="1">
      <alignment horizontal="center" vertical="center"/>
    </xf>
    <xf numFmtId="49" fontId="4" fillId="0" borderId="15" xfId="0" applyNumberFormat="1" applyFont="1" applyBorder="1" applyAlignment="1">
      <alignment horizontal="center" vertical="center"/>
    </xf>
    <xf numFmtId="0" fontId="4" fillId="27" borderId="14" xfId="0" applyFont="1" applyFill="1" applyBorder="1" applyAlignment="1">
      <alignment horizontal="center" vertical="center"/>
    </xf>
    <xf numFmtId="0" fontId="51" fillId="27" borderId="14" xfId="0" applyFont="1" applyFill="1" applyBorder="1" applyAlignment="1">
      <alignment horizontal="center" vertical="center"/>
    </xf>
    <xf numFmtId="3" fontId="0" fillId="0" borderId="0" xfId="0" applyNumberFormat="1"/>
    <xf numFmtId="0" fontId="47" fillId="0" borderId="0" xfId="0" applyFont="1"/>
    <xf numFmtId="0" fontId="0" fillId="12" borderId="13" xfId="0" applyFill="1" applyBorder="1" applyAlignment="1">
      <alignment horizontal="left" wrapText="1"/>
    </xf>
    <xf numFmtId="0" fontId="0" fillId="0" borderId="13" xfId="0" applyBorder="1" applyAlignment="1">
      <alignment wrapText="1"/>
    </xf>
    <xf numFmtId="0" fontId="25" fillId="0" borderId="0" xfId="0" applyFont="1" applyAlignment="1">
      <alignment horizontal="left" wrapText="1"/>
    </xf>
    <xf numFmtId="0" fontId="0" fillId="0" borderId="0" xfId="0" applyAlignment="1">
      <alignment horizontal="left" wrapText="1"/>
    </xf>
    <xf numFmtId="0" fontId="0" fillId="0" borderId="71" xfId="0" applyBorder="1"/>
    <xf numFmtId="0" fontId="0" fillId="46" borderId="13" xfId="0" applyFill="1" applyBorder="1" applyAlignment="1">
      <alignment horizontal="center" vertical="center"/>
    </xf>
    <xf numFmtId="0" fontId="0" fillId="64" borderId="13" xfId="0" applyFill="1" applyBorder="1" applyAlignment="1">
      <alignment horizontal="center" vertical="center"/>
    </xf>
    <xf numFmtId="0" fontId="0" fillId="63" borderId="13" xfId="0" applyFill="1" applyBorder="1" applyAlignment="1">
      <alignment horizontal="center" vertical="center"/>
    </xf>
    <xf numFmtId="0" fontId="3" fillId="73" borderId="0" xfId="0" applyFont="1" applyFill="1" applyAlignment="1">
      <alignment horizontal="center" vertical="center"/>
    </xf>
    <xf numFmtId="0" fontId="65" fillId="12" borderId="0" xfId="0" applyFont="1" applyFill="1" applyProtection="1">
      <protection hidden="1"/>
    </xf>
    <xf numFmtId="0" fontId="4" fillId="75" borderId="13" xfId="0" applyFont="1" applyFill="1" applyBorder="1" applyAlignment="1">
      <alignment horizontal="center" vertical="center" wrapText="1"/>
    </xf>
    <xf numFmtId="0" fontId="62" fillId="76" borderId="0" xfId="0" applyFont="1" applyFill="1" applyAlignment="1">
      <alignment horizontal="center"/>
    </xf>
    <xf numFmtId="49" fontId="12" fillId="0" borderId="68" xfId="0" applyNumberFormat="1" applyFont="1" applyBorder="1" applyAlignment="1">
      <alignment horizontal="center" vertical="center" wrapText="1"/>
    </xf>
    <xf numFmtId="0" fontId="32" fillId="0" borderId="13" xfId="0" applyFont="1" applyBorder="1" applyAlignment="1" applyProtection="1">
      <alignment horizontal="center" vertical="center"/>
      <protection locked="0"/>
    </xf>
    <xf numFmtId="49" fontId="4" fillId="0" borderId="67" xfId="0" applyNumberFormat="1" applyFont="1" applyBorder="1" applyAlignment="1">
      <alignment horizontal="center" vertical="center"/>
    </xf>
    <xf numFmtId="0" fontId="65" fillId="12" borderId="0" xfId="0" applyFont="1" applyFill="1" applyAlignment="1" applyProtection="1">
      <alignment wrapText="1"/>
      <protection hidden="1"/>
    </xf>
    <xf numFmtId="0" fontId="0" fillId="47" borderId="13" xfId="0" applyFill="1" applyBorder="1" applyAlignment="1">
      <alignment horizontal="center" vertical="center"/>
    </xf>
    <xf numFmtId="0" fontId="0" fillId="24" borderId="0" xfId="0" applyFill="1" applyAlignment="1">
      <alignment horizontal="center" vertical="center"/>
    </xf>
    <xf numFmtId="0" fontId="0" fillId="47" borderId="0" xfId="0" applyFill="1" applyAlignment="1">
      <alignment horizontal="center" vertical="center"/>
    </xf>
    <xf numFmtId="0" fontId="0" fillId="48" borderId="0" xfId="0" applyFill="1" applyAlignment="1">
      <alignment horizontal="center" vertical="center"/>
    </xf>
    <xf numFmtId="0" fontId="0" fillId="48" borderId="13" xfId="0" applyFill="1" applyBorder="1" applyAlignment="1">
      <alignment horizontal="center" vertical="center"/>
    </xf>
    <xf numFmtId="0" fontId="0" fillId="50" borderId="13" xfId="0" applyFill="1" applyBorder="1" applyAlignment="1">
      <alignment horizontal="center" vertical="center"/>
    </xf>
    <xf numFmtId="0" fontId="0" fillId="52" borderId="13" xfId="0" applyFill="1" applyBorder="1" applyAlignment="1">
      <alignment horizontal="center" vertical="center"/>
    </xf>
    <xf numFmtId="0" fontId="0" fillId="50" borderId="32" xfId="0" applyFill="1" applyBorder="1" applyAlignment="1">
      <alignment horizontal="center" vertical="center"/>
    </xf>
    <xf numFmtId="0" fontId="0" fillId="52" borderId="0" xfId="0" applyFill="1" applyAlignment="1">
      <alignment horizontal="center" vertical="center"/>
    </xf>
    <xf numFmtId="0" fontId="0" fillId="58" borderId="13" xfId="0" applyFill="1" applyBorder="1" applyAlignment="1">
      <alignment horizontal="center" vertical="center"/>
    </xf>
    <xf numFmtId="0" fontId="0" fillId="57" borderId="15" xfId="0" applyFill="1" applyBorder="1" applyAlignment="1">
      <alignment horizontal="center" vertical="center"/>
    </xf>
    <xf numFmtId="0" fontId="0" fillId="57" borderId="0" xfId="0" applyFill="1" applyAlignment="1">
      <alignment horizontal="center" vertical="center"/>
    </xf>
    <xf numFmtId="0" fontId="0" fillId="58" borderId="0" xfId="0" applyFill="1" applyAlignment="1">
      <alignment horizontal="center" vertical="center"/>
    </xf>
    <xf numFmtId="0" fontId="0" fillId="59" borderId="0" xfId="0" applyFill="1" applyAlignment="1">
      <alignment horizontal="center" vertical="center"/>
    </xf>
    <xf numFmtId="0" fontId="0" fillId="61" borderId="13" xfId="0" applyFill="1" applyBorder="1" applyAlignment="1">
      <alignment horizontal="center" vertical="center"/>
    </xf>
    <xf numFmtId="0" fontId="0" fillId="60" borderId="15" xfId="0" applyFill="1" applyBorder="1" applyAlignment="1">
      <alignment horizontal="center" vertical="center"/>
    </xf>
    <xf numFmtId="0" fontId="0" fillId="60" borderId="0" xfId="0" applyFill="1" applyAlignment="1">
      <alignment horizontal="center" vertical="center"/>
    </xf>
    <xf numFmtId="0" fontId="0" fillId="61" borderId="0" xfId="0" applyFill="1" applyAlignment="1">
      <alignment horizontal="center" vertical="center"/>
    </xf>
    <xf numFmtId="0" fontId="0" fillId="63" borderId="15" xfId="0" applyFill="1" applyBorder="1" applyAlignment="1">
      <alignment horizontal="center" vertical="center"/>
    </xf>
    <xf numFmtId="0" fontId="0" fillId="0" borderId="15"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4" fillId="0" borderId="0" xfId="0" applyFont="1" applyAlignment="1" applyProtection="1">
      <alignment horizontal="center" vertical="center" wrapText="1"/>
      <protection locked="0"/>
    </xf>
    <xf numFmtId="0" fontId="22" fillId="0" borderId="0" xfId="4" applyFont="1" applyAlignment="1" applyProtection="1">
      <alignment wrapText="1"/>
      <protection locked="0"/>
    </xf>
    <xf numFmtId="0" fontId="25" fillId="0" borderId="0" xfId="4" applyFont="1" applyProtection="1">
      <protection locked="0"/>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66" fillId="77" borderId="13" xfId="0" applyFont="1" applyFill="1" applyBorder="1" applyAlignment="1">
      <alignment horizontal="center"/>
    </xf>
    <xf numFmtId="0" fontId="66" fillId="77" borderId="15" xfId="0" applyFont="1" applyFill="1" applyBorder="1" applyAlignment="1">
      <alignment horizontal="center"/>
    </xf>
    <xf numFmtId="49" fontId="0" fillId="0" borderId="13" xfId="0" applyNumberFormat="1" applyBorder="1" applyAlignment="1">
      <alignment horizontal="center" vertical="center"/>
    </xf>
    <xf numFmtId="164" fontId="0" fillId="0" borderId="15" xfId="0" applyNumberFormat="1" applyBorder="1" applyAlignment="1">
      <alignment horizontal="center" vertical="center"/>
    </xf>
    <xf numFmtId="0" fontId="0" fillId="0" borderId="13" xfId="0" applyBorder="1" applyAlignment="1">
      <alignment horizontal="center" vertical="center"/>
    </xf>
    <xf numFmtId="0" fontId="47" fillId="0" borderId="0" xfId="0" applyFont="1" applyAlignment="1">
      <alignment vertical="center"/>
    </xf>
    <xf numFmtId="49" fontId="0" fillId="0" borderId="13" xfId="0" applyNumberFormat="1" applyBorder="1" applyAlignment="1">
      <alignment horizontal="center" vertical="top"/>
    </xf>
    <xf numFmtId="0" fontId="6" fillId="0" borderId="0" xfId="2" applyFont="1" applyAlignment="1">
      <alignment horizontal="justify"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0" borderId="0" xfId="4" applyFont="1" applyAlignment="1">
      <alignment horizontal="center" wrapText="1"/>
    </xf>
    <xf numFmtId="0" fontId="3" fillId="0" borderId="76" xfId="0" applyFont="1" applyBorder="1" applyAlignment="1">
      <alignment horizontal="center" vertical="center" wrapText="1"/>
    </xf>
    <xf numFmtId="0" fontId="62" fillId="0" borderId="1" xfId="0" applyFont="1" applyBorder="1"/>
    <xf numFmtId="0" fontId="62" fillId="0" borderId="2" xfId="0" applyFont="1" applyBorder="1"/>
    <xf numFmtId="0" fontId="44" fillId="0" borderId="0" xfId="5"/>
    <xf numFmtId="0" fontId="12" fillId="0" borderId="0" xfId="0" applyFont="1" applyAlignment="1">
      <alignment horizontal="justify" vertical="center" wrapText="1"/>
    </xf>
    <xf numFmtId="0" fontId="15" fillId="2" borderId="0" xfId="0" applyFont="1" applyFill="1" applyAlignment="1">
      <alignment horizontal="justify" vertical="center" wrapText="1"/>
    </xf>
    <xf numFmtId="0" fontId="25" fillId="0" borderId="0" xfId="4" applyFont="1"/>
    <xf numFmtId="0" fontId="13" fillId="0" borderId="13" xfId="0" applyFont="1" applyBorder="1" applyAlignment="1">
      <alignment horizontal="center" vertical="center" wrapText="1"/>
    </xf>
    <xf numFmtId="0" fontId="12" fillId="0" borderId="7" xfId="0" applyFont="1" applyBorder="1" applyAlignment="1" applyProtection="1">
      <alignment horizontal="center" vertical="center" wrapText="1"/>
      <protection locked="0"/>
    </xf>
    <xf numFmtId="0" fontId="12" fillId="0" borderId="0" xfId="0" applyFont="1" applyAlignment="1" applyProtection="1">
      <alignment horizontal="justify" vertical="center" wrapText="1"/>
      <protection locked="0"/>
    </xf>
    <xf numFmtId="0" fontId="15" fillId="2" borderId="17" xfId="0" applyFont="1" applyFill="1" applyBorder="1" applyAlignment="1">
      <alignment horizontal="justify" vertical="center" wrapText="1"/>
    </xf>
    <xf numFmtId="0" fontId="0" fillId="0" borderId="17" xfId="0" applyBorder="1"/>
    <xf numFmtId="0" fontId="2" fillId="0" borderId="0" xfId="4" applyFont="1" applyAlignment="1">
      <alignment horizontal="center" vertical="center" wrapText="1"/>
    </xf>
    <xf numFmtId="0" fontId="22" fillId="0" borderId="0" xfId="4" applyFont="1"/>
    <xf numFmtId="0" fontId="4" fillId="0" borderId="0" xfId="0" applyFont="1" applyAlignment="1">
      <alignment horizontal="justify" vertical="center" wrapText="1"/>
    </xf>
    <xf numFmtId="0" fontId="4" fillId="0" borderId="0" xfId="6" applyFont="1" applyAlignment="1">
      <alignment horizontal="justify" vertical="center" wrapText="1"/>
    </xf>
    <xf numFmtId="0" fontId="13" fillId="0" borderId="15"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4" xfId="0" applyFont="1" applyBorder="1" applyAlignment="1">
      <alignment horizontal="center" vertical="center" wrapText="1"/>
    </xf>
    <xf numFmtId="0" fontId="12" fillId="0" borderId="0" xfId="0" applyFont="1" applyAlignment="1" applyProtection="1">
      <alignment horizontal="justify" vertical="center" wrapText="1"/>
      <protection hidden="1"/>
    </xf>
    <xf numFmtId="0" fontId="4" fillId="0" borderId="15"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3" xfId="0" applyFont="1" applyBorder="1" applyAlignment="1">
      <alignment horizontal="center" vertical="center" wrapText="1"/>
    </xf>
    <xf numFmtId="0" fontId="12" fillId="0" borderId="8" xfId="0" applyFont="1" applyBorder="1" applyAlignment="1" applyProtection="1">
      <alignment horizontal="center" vertical="center" wrapText="1"/>
      <protection locked="0"/>
    </xf>
    <xf numFmtId="0" fontId="0" fillId="0" borderId="0" xfId="0"/>
    <xf numFmtId="0" fontId="12" fillId="0" borderId="0" xfId="4" applyFont="1" applyAlignment="1">
      <alignment horizontal="justify" vertical="center" wrapText="1"/>
    </xf>
    <xf numFmtId="0" fontId="22" fillId="0" borderId="0" xfId="4" applyFont="1" applyAlignment="1">
      <alignment wrapText="1"/>
    </xf>
    <xf numFmtId="0" fontId="19" fillId="0" borderId="0" xfId="3" applyFont="1" applyAlignment="1">
      <alignment horizontal="right" vertical="center" wrapText="1"/>
    </xf>
    <xf numFmtId="0" fontId="3" fillId="0" borderId="76" xfId="4" applyFont="1" applyBorder="1" applyAlignment="1" applyProtection="1">
      <alignment horizontal="center" vertical="center" wrapText="1"/>
      <protection locked="0"/>
    </xf>
    <xf numFmtId="0" fontId="62" fillId="0" borderId="1" xfId="0" applyFont="1" applyBorder="1" applyProtection="1">
      <protection locked="0"/>
    </xf>
    <xf numFmtId="0" fontId="62" fillId="0" borderId="2" xfId="0" applyFont="1" applyBorder="1" applyProtection="1">
      <protection locked="0"/>
    </xf>
    <xf numFmtId="0" fontId="3" fillId="0" borderId="76" xfId="4" applyFont="1" applyBorder="1" applyAlignment="1">
      <alignment horizontal="center" vertical="center" wrapText="1"/>
    </xf>
    <xf numFmtId="0" fontId="63" fillId="0" borderId="0" xfId="0" applyFont="1" applyAlignment="1">
      <alignment horizontal="justify" vertical="center" wrapText="1"/>
    </xf>
    <xf numFmtId="0" fontId="20" fillId="0" borderId="0" xfId="0" applyFont="1" applyAlignment="1">
      <alignment horizontal="center" vertical="center" wrapText="1"/>
    </xf>
    <xf numFmtId="0" fontId="1" fillId="0" borderId="0" xfId="4"/>
    <xf numFmtId="0" fontId="12" fillId="0" borderId="7" xfId="4" applyFont="1" applyBorder="1" applyAlignment="1" applyProtection="1">
      <alignment horizontal="center" vertical="center" wrapText="1"/>
      <protection locked="0"/>
    </xf>
    <xf numFmtId="0" fontId="0" fillId="0" borderId="7" xfId="0" applyBorder="1" applyProtection="1">
      <protection locked="0"/>
    </xf>
    <xf numFmtId="0" fontId="12" fillId="0" borderId="13" xfId="4" applyFont="1" applyBorder="1" applyAlignment="1">
      <alignment horizontal="center" vertical="center" wrapText="1"/>
    </xf>
    <xf numFmtId="0" fontId="0" fillId="0" borderId="7" xfId="0" applyBorder="1"/>
    <xf numFmtId="0" fontId="0" fillId="0" borderId="14" xfId="0" applyBorder="1"/>
    <xf numFmtId="0" fontId="16" fillId="3" borderId="79" xfId="4" applyFont="1" applyFill="1" applyBorder="1" applyAlignment="1">
      <alignment horizontal="center" vertical="center" wrapText="1"/>
    </xf>
    <xf numFmtId="0" fontId="0" fillId="0" borderId="38" xfId="0" applyBorder="1"/>
    <xf numFmtId="0" fontId="0" fillId="0" borderId="39" xfId="0" applyBorder="1"/>
    <xf numFmtId="0" fontId="16" fillId="3" borderId="77" xfId="4" applyFont="1" applyFill="1" applyBorder="1" applyAlignment="1">
      <alignment horizontal="center" vertical="center" wrapText="1"/>
    </xf>
    <xf numFmtId="0" fontId="0" fillId="0" borderId="25" xfId="0" applyBorder="1"/>
    <xf numFmtId="0" fontId="0" fillId="0" borderId="26" xfId="0" applyBorder="1"/>
    <xf numFmtId="0" fontId="21" fillId="0" borderId="36" xfId="5" applyFont="1" applyBorder="1" applyAlignment="1">
      <alignment horizontal="center" vertical="center" wrapText="1"/>
    </xf>
    <xf numFmtId="0" fontId="0" fillId="0" borderId="36" xfId="0" applyBorder="1"/>
    <xf numFmtId="0" fontId="12" fillId="0" borderId="8" xfId="4" applyFont="1" applyBorder="1" applyAlignment="1" applyProtection="1">
      <alignment horizontal="center" vertical="center" wrapText="1"/>
      <protection locked="0"/>
    </xf>
    <xf numFmtId="0" fontId="0" fillId="0" borderId="8" xfId="0" applyBorder="1" applyProtection="1">
      <protection locked="0"/>
    </xf>
    <xf numFmtId="0" fontId="21" fillId="0" borderId="78" xfId="4" applyFont="1" applyBorder="1" applyAlignment="1">
      <alignment horizontal="center" vertical="center" wrapText="1"/>
    </xf>
    <xf numFmtId="0" fontId="0" fillId="0" borderId="27" xfId="0" applyBorder="1"/>
    <xf numFmtId="0" fontId="0" fillId="0" borderId="29" xfId="0" applyBorder="1"/>
    <xf numFmtId="0" fontId="12" fillId="0" borderId="34" xfId="4" applyFont="1" applyBorder="1" applyAlignment="1" applyProtection="1">
      <alignment horizontal="justify" vertical="center" wrapText="1"/>
      <protection locked="0"/>
    </xf>
    <xf numFmtId="0" fontId="0" fillId="0" borderId="34" xfId="0" applyBorder="1" applyProtection="1">
      <protection locked="0"/>
    </xf>
    <xf numFmtId="0" fontId="12" fillId="0" borderId="13" xfId="4" applyFont="1" applyBorder="1" applyAlignment="1" applyProtection="1">
      <alignment horizontal="center" vertical="center" wrapText="1"/>
      <protection locked="0"/>
    </xf>
    <xf numFmtId="0" fontId="0" fillId="0" borderId="32" xfId="0" applyBorder="1" applyProtection="1">
      <protection locked="0"/>
    </xf>
    <xf numFmtId="0" fontId="0" fillId="0" borderId="61" xfId="0" applyBorder="1" applyProtection="1">
      <protection locked="0"/>
    </xf>
    <xf numFmtId="0" fontId="0" fillId="0" borderId="40" xfId="0" applyBorder="1" applyProtection="1">
      <protection locked="0"/>
    </xf>
    <xf numFmtId="0" fontId="1" fillId="0" borderId="0" xfId="4" applyProtection="1">
      <protection locked="0"/>
    </xf>
    <xf numFmtId="0" fontId="0" fillId="0" borderId="41" xfId="0" applyBorder="1" applyProtection="1">
      <protection locked="0"/>
    </xf>
    <xf numFmtId="0" fontId="0" fillId="0" borderId="42" xfId="0" applyBorder="1" applyProtection="1">
      <protection locked="0"/>
    </xf>
    <xf numFmtId="0" fontId="0" fillId="0" borderId="43" xfId="0" applyBorder="1" applyProtection="1">
      <protection locked="0"/>
    </xf>
    <xf numFmtId="0" fontId="21" fillId="0" borderId="25" xfId="5" applyFont="1" applyBorder="1" applyAlignment="1">
      <alignment horizontal="center" vertical="center" wrapText="1"/>
    </xf>
    <xf numFmtId="0" fontId="21" fillId="0" borderId="38" xfId="5" applyFont="1" applyBorder="1" applyAlignment="1">
      <alignment horizontal="center" vertical="center" wrapText="1"/>
    </xf>
    <xf numFmtId="0" fontId="13" fillId="0" borderId="76" xfId="4" applyFont="1" applyBorder="1" applyAlignment="1">
      <alignment horizontal="center" vertical="center" wrapText="1"/>
    </xf>
    <xf numFmtId="0" fontId="21" fillId="0" borderId="80" xfId="4" applyFont="1" applyBorder="1" applyAlignment="1">
      <alignment horizontal="center" vertical="center" wrapText="1"/>
    </xf>
    <xf numFmtId="0" fontId="0" fillId="0" borderId="20" xfId="0" applyBorder="1"/>
    <xf numFmtId="0" fontId="0" fillId="0" borderId="19" xfId="0" applyBorder="1"/>
    <xf numFmtId="0" fontId="12" fillId="0" borderId="47" xfId="4" applyFont="1" applyBorder="1" applyAlignment="1" applyProtection="1">
      <alignment horizontal="center" vertical="center" wrapText="1"/>
      <protection locked="0"/>
    </xf>
    <xf numFmtId="0" fontId="0" fillId="0" borderId="53" xfId="0" applyBorder="1" applyProtection="1">
      <protection locked="0"/>
    </xf>
    <xf numFmtId="0" fontId="0" fillId="0" borderId="83" xfId="0" applyBorder="1" applyProtection="1">
      <protection locked="0"/>
    </xf>
    <xf numFmtId="0" fontId="16" fillId="3" borderId="45" xfId="5" applyFont="1" applyFill="1" applyBorder="1" applyAlignment="1">
      <alignment horizontal="center" vertical="center" wrapText="1"/>
    </xf>
    <xf numFmtId="0" fontId="0" fillId="0" borderId="11" xfId="0" applyBorder="1"/>
    <xf numFmtId="0" fontId="0" fillId="0" borderId="86" xfId="0" applyBorder="1"/>
    <xf numFmtId="0" fontId="0" fillId="0" borderId="85" xfId="0" applyBorder="1"/>
    <xf numFmtId="0" fontId="0" fillId="0" borderId="87" xfId="0" applyBorder="1"/>
    <xf numFmtId="0" fontId="0" fillId="0" borderId="50" xfId="0" applyBorder="1"/>
    <xf numFmtId="0" fontId="0" fillId="0" borderId="51" xfId="0" applyBorder="1"/>
    <xf numFmtId="0" fontId="0" fillId="0" borderId="88" xfId="0" applyBorder="1"/>
    <xf numFmtId="0" fontId="12" fillId="0" borderId="59" xfId="4" applyFont="1" applyBorder="1" applyAlignment="1" applyProtection="1">
      <alignment horizontal="center" vertical="center" wrapText="1"/>
      <protection locked="0"/>
    </xf>
    <xf numFmtId="0" fontId="0" fillId="0" borderId="81" xfId="0" applyBorder="1" applyProtection="1">
      <protection locked="0"/>
    </xf>
    <xf numFmtId="0" fontId="0" fillId="0" borderId="82" xfId="0" applyBorder="1" applyProtection="1">
      <protection locked="0"/>
    </xf>
    <xf numFmtId="0" fontId="12" fillId="4" borderId="47" xfId="5" applyFont="1" applyFill="1" applyBorder="1" applyAlignment="1">
      <alignment horizontal="center" vertical="center" wrapText="1"/>
    </xf>
    <xf numFmtId="0" fontId="0" fillId="0" borderId="53" xfId="0" applyBorder="1"/>
    <xf numFmtId="0" fontId="0" fillId="0" borderId="83" xfId="0" applyBorder="1"/>
    <xf numFmtId="0" fontId="21" fillId="0" borderId="41" xfId="5" quotePrefix="1" applyFont="1" applyBorder="1" applyAlignment="1">
      <alignment horizontal="justify" vertical="center" wrapText="1"/>
    </xf>
    <xf numFmtId="0" fontId="0" fillId="0" borderId="41" xfId="0" applyBorder="1"/>
    <xf numFmtId="0" fontId="12" fillId="0" borderId="47" xfId="4" applyFont="1" applyBorder="1" applyAlignment="1" applyProtection="1">
      <alignment horizontal="justify" vertical="center" wrapText="1"/>
      <protection locked="0"/>
    </xf>
    <xf numFmtId="0" fontId="14" fillId="4" borderId="47" xfId="5" applyFont="1" applyFill="1" applyBorder="1" applyAlignment="1">
      <alignment horizontal="center" vertical="center" wrapText="1"/>
    </xf>
    <xf numFmtId="0" fontId="21" fillId="0" borderId="41" xfId="5" applyFont="1" applyBorder="1" applyAlignment="1">
      <alignment horizontal="justify" vertical="center" wrapText="1"/>
    </xf>
    <xf numFmtId="0" fontId="16" fillId="3" borderId="47" xfId="5" applyFont="1" applyFill="1" applyBorder="1" applyAlignment="1">
      <alignment horizontal="center" vertical="center" wrapText="1"/>
    </xf>
    <xf numFmtId="0" fontId="16" fillId="3" borderId="84" xfId="5" applyFont="1" applyFill="1" applyBorder="1" applyAlignment="1">
      <alignment horizontal="center" vertical="center" wrapText="1"/>
    </xf>
    <xf numFmtId="0" fontId="0" fillId="0" borderId="48" xfId="0" applyBorder="1"/>
    <xf numFmtId="0" fontId="0" fillId="0" borderId="49" xfId="0" applyBorder="1"/>
    <xf numFmtId="0" fontId="0" fillId="0" borderId="52" xfId="0" applyBorder="1"/>
    <xf numFmtId="0" fontId="20" fillId="0" borderId="0" xfId="5" applyFont="1" applyAlignment="1">
      <alignment horizontal="center" vertical="center" wrapText="1"/>
    </xf>
    <xf numFmtId="0" fontId="12" fillId="0" borderId="56" xfId="4" applyFont="1" applyBorder="1" applyAlignment="1" applyProtection="1">
      <alignment horizontal="justify" vertical="center" wrapText="1"/>
      <protection locked="0"/>
    </xf>
    <xf numFmtId="0" fontId="0" fillId="0" borderId="57" xfId="0" applyBorder="1" applyProtection="1">
      <protection locked="0"/>
    </xf>
    <xf numFmtId="0" fontId="20" fillId="0" borderId="0" xfId="4" applyFont="1" applyAlignment="1">
      <alignment horizontal="center" wrapText="1"/>
    </xf>
    <xf numFmtId="0" fontId="36" fillId="0" borderId="0" xfId="4" applyFont="1"/>
    <xf numFmtId="0" fontId="4" fillId="4" borderId="84" xfId="5" applyFont="1" applyFill="1" applyBorder="1" applyAlignment="1">
      <alignment horizontal="justify" vertical="center" wrapText="1"/>
    </xf>
    <xf numFmtId="0" fontId="0" fillId="0" borderId="54" xfId="0" applyBorder="1"/>
    <xf numFmtId="0" fontId="12" fillId="0" borderId="59" xfId="4" applyFont="1" applyBorder="1" applyAlignment="1" applyProtection="1">
      <alignment horizontal="justify" vertical="center" wrapText="1"/>
      <protection locked="0"/>
    </xf>
    <xf numFmtId="0" fontId="26" fillId="0" borderId="89" xfId="5" applyFont="1" applyBorder="1" applyAlignment="1">
      <alignment horizontal="justify" vertical="center" wrapText="1"/>
    </xf>
    <xf numFmtId="0" fontId="26" fillId="0" borderId="41" xfId="5" applyFont="1" applyBorder="1" applyAlignment="1">
      <alignment horizontal="justify" vertical="center" wrapText="1"/>
    </xf>
    <xf numFmtId="0" fontId="16" fillId="3" borderId="44" xfId="5" applyFont="1" applyFill="1" applyBorder="1" applyAlignment="1">
      <alignment horizontal="center" vertical="center" wrapText="1"/>
    </xf>
    <xf numFmtId="0" fontId="0" fillId="0" borderId="90" xfId="0" applyBorder="1"/>
    <xf numFmtId="0" fontId="0" fillId="0" borderId="91" xfId="0" applyBorder="1"/>
    <xf numFmtId="0" fontId="4" fillId="4" borderId="47" xfId="5" applyFont="1" applyFill="1" applyBorder="1" applyAlignment="1">
      <alignment horizontal="center" vertical="center" wrapText="1"/>
    </xf>
    <xf numFmtId="0" fontId="16" fillId="3" borderId="79" xfId="5" applyFont="1" applyFill="1" applyBorder="1" applyAlignment="1">
      <alignment horizontal="center" vertical="center" wrapText="1"/>
    </xf>
    <xf numFmtId="0" fontId="21" fillId="0" borderId="43" xfId="5" applyFont="1" applyBorder="1" applyAlignment="1">
      <alignment horizontal="justify" vertical="center" wrapText="1"/>
    </xf>
    <xf numFmtId="0" fontId="0" fillId="0" borderId="8" xfId="0" applyBorder="1"/>
    <xf numFmtId="0" fontId="0" fillId="0" borderId="43" xfId="0" applyBorder="1"/>
    <xf numFmtId="0" fontId="9" fillId="4" borderId="47" xfId="3" applyFill="1" applyBorder="1" applyAlignment="1">
      <alignment horizontal="center" vertical="center" wrapText="1"/>
    </xf>
    <xf numFmtId="0" fontId="0" fillId="0" borderId="92" xfId="0" applyBorder="1"/>
    <xf numFmtId="0" fontId="0" fillId="0" borderId="93" xfId="0" applyBorder="1"/>
    <xf numFmtId="0" fontId="50" fillId="0" borderId="0" xfId="0" applyFont="1" applyAlignment="1">
      <alignment horizontal="left" vertical="center"/>
    </xf>
    <xf numFmtId="0" fontId="4" fillId="74" borderId="15" xfId="0" applyFont="1" applyFill="1" applyBorder="1" applyAlignment="1">
      <alignment horizontal="center" vertical="center" wrapText="1"/>
    </xf>
    <xf numFmtId="0" fontId="4" fillId="74" borderId="7" xfId="0" applyFont="1" applyFill="1" applyBorder="1" applyAlignment="1">
      <alignment horizontal="center" vertical="center" wrapText="1"/>
    </xf>
    <xf numFmtId="0" fontId="47" fillId="0" borderId="0" xfId="0" applyFont="1" applyAlignment="1">
      <alignment horizontal="center" vertical="center" wrapText="1"/>
    </xf>
    <xf numFmtId="0" fontId="56" fillId="0" borderId="0" xfId="0" applyFont="1" applyAlignment="1">
      <alignment horizontal="center" vertical="center" wrapText="1"/>
    </xf>
    <xf numFmtId="0" fontId="46" fillId="0" borderId="0" xfId="0" applyFont="1" applyAlignment="1">
      <alignment horizontal="left"/>
    </xf>
    <xf numFmtId="0" fontId="47" fillId="0" borderId="0" xfId="0" applyFont="1" applyAlignment="1">
      <alignment horizontal="left"/>
    </xf>
    <xf numFmtId="3" fontId="12" fillId="0" borderId="13" xfId="0" applyNumberFormat="1" applyFont="1" applyBorder="1" applyAlignment="1" applyProtection="1">
      <alignment horizontal="center" vertical="center" wrapText="1"/>
      <protection locked="0"/>
    </xf>
    <xf numFmtId="3" fontId="0" fillId="0" borderId="14" xfId="0" applyNumberFormat="1" applyBorder="1" applyProtection="1">
      <protection locked="0"/>
    </xf>
    <xf numFmtId="0" fontId="13" fillId="0" borderId="0" xfId="0" applyFont="1" applyAlignment="1">
      <alignment horizontal="justify" vertical="top" wrapText="1"/>
    </xf>
    <xf numFmtId="0" fontId="23" fillId="0" borderId="63" xfId="0" applyFont="1" applyBorder="1" applyAlignment="1">
      <alignment horizontal="justify" vertical="center" wrapText="1"/>
    </xf>
    <xf numFmtId="0" fontId="0" fillId="0" borderId="63" xfId="0" applyBorder="1"/>
    <xf numFmtId="0" fontId="4" fillId="0" borderId="15" xfId="0" applyFont="1" applyBorder="1" applyAlignment="1">
      <alignment horizontal="justify" vertical="center" wrapText="1"/>
    </xf>
    <xf numFmtId="0" fontId="4" fillId="0" borderId="7" xfId="0" applyFont="1" applyBorder="1" applyAlignment="1">
      <alignment horizontal="justify" vertical="center" wrapText="1"/>
    </xf>
    <xf numFmtId="0" fontId="4" fillId="0" borderId="14" xfId="0" applyFont="1" applyBorder="1" applyAlignment="1">
      <alignment horizontal="justify" vertical="center" wrapText="1"/>
    </xf>
    <xf numFmtId="0" fontId="47" fillId="0" borderId="0" xfId="0" applyFont="1" applyAlignment="1">
      <alignment horizontal="left" vertical="center"/>
    </xf>
    <xf numFmtId="0" fontId="4" fillId="29" borderId="13" xfId="0" applyFont="1" applyFill="1" applyBorder="1" applyAlignment="1">
      <alignment horizontal="center" vertical="center"/>
    </xf>
    <xf numFmtId="0" fontId="0" fillId="29" borderId="13" xfId="0" applyFill="1" applyBorder="1" applyAlignment="1">
      <alignment horizontal="center" vertical="center"/>
    </xf>
    <xf numFmtId="0" fontId="32" fillId="43" borderId="13" xfId="0" applyFont="1" applyFill="1" applyBorder="1" applyAlignment="1">
      <alignment horizontal="center" vertical="center" wrapText="1"/>
    </xf>
    <xf numFmtId="0" fontId="56" fillId="0" borderId="0" xfId="0" applyFont="1" applyAlignment="1">
      <alignment horizontal="left" vertical="center" wrapText="1"/>
    </xf>
    <xf numFmtId="0" fontId="0" fillId="0" borderId="0" xfId="0" applyAlignment="1">
      <alignment horizontal="left"/>
    </xf>
    <xf numFmtId="0" fontId="47" fillId="0" borderId="0" xfId="0" applyFont="1" applyAlignment="1">
      <alignment horizontal="left" vertical="center" wrapText="1"/>
    </xf>
    <xf numFmtId="0" fontId="41" fillId="0" borderId="0" xfId="0" applyFont="1"/>
    <xf numFmtId="0" fontId="0" fillId="36" borderId="13" xfId="0" applyFill="1" applyBorder="1" applyAlignment="1">
      <alignment horizontal="center" vertical="center"/>
    </xf>
    <xf numFmtId="0" fontId="58" fillId="39" borderId="13" xfId="0" applyFont="1" applyFill="1" applyBorder="1" applyAlignment="1">
      <alignment horizontal="center" vertical="center"/>
    </xf>
    <xf numFmtId="0" fontId="12" fillId="0" borderId="13" xfId="0" applyFont="1" applyBorder="1" applyAlignment="1">
      <alignment horizontal="justify" vertical="center" wrapText="1"/>
    </xf>
    <xf numFmtId="0" fontId="12" fillId="0" borderId="13" xfId="0" applyFont="1" applyBorder="1" applyAlignment="1">
      <alignment horizontal="center" vertical="center" wrapText="1"/>
    </xf>
    <xf numFmtId="0" fontId="12" fillId="0" borderId="13" xfId="0" applyFont="1" applyBorder="1" applyAlignment="1">
      <alignment horizontal="center" vertical="center" textRotation="90" wrapText="1"/>
    </xf>
    <xf numFmtId="0" fontId="4" fillId="0" borderId="75" xfId="0" applyFont="1" applyBorder="1" applyAlignment="1" applyProtection="1">
      <alignment horizontal="justify" vertical="center" wrapText="1"/>
      <protection locked="0"/>
    </xf>
    <xf numFmtId="0" fontId="0" fillId="0" borderId="65" xfId="0" applyBorder="1" applyProtection="1">
      <protection locked="0"/>
    </xf>
    <xf numFmtId="0" fontId="0" fillId="0" borderId="66" xfId="0" applyBorder="1" applyProtection="1">
      <protection locked="0"/>
    </xf>
    <xf numFmtId="0" fontId="0" fillId="33" borderId="13" xfId="0" applyFill="1" applyBorder="1" applyAlignment="1">
      <alignment horizontal="center" vertical="center"/>
    </xf>
    <xf numFmtId="0" fontId="58" fillId="17" borderId="13" xfId="0" applyFont="1" applyFill="1" applyBorder="1" applyAlignment="1">
      <alignment horizontal="center" vertical="center" wrapText="1"/>
    </xf>
    <xf numFmtId="0" fontId="4" fillId="17" borderId="13" xfId="0" applyFont="1" applyFill="1" applyBorder="1" applyAlignment="1">
      <alignment horizontal="center" vertical="center" wrapText="1"/>
    </xf>
    <xf numFmtId="3" fontId="0" fillId="0" borderId="7" xfId="0" applyNumberFormat="1" applyBorder="1" applyProtection="1">
      <protection locked="0"/>
    </xf>
    <xf numFmtId="0" fontId="12" fillId="0" borderId="13" xfId="0" applyFont="1" applyBorder="1" applyAlignment="1" applyProtection="1">
      <alignment horizontal="center" vertical="center" wrapText="1"/>
      <protection locked="0"/>
    </xf>
    <xf numFmtId="0" fontId="0" fillId="0" borderId="14" xfId="0" applyBorder="1" applyProtection="1">
      <protection locked="0"/>
    </xf>
    <xf numFmtId="0" fontId="3" fillId="0" borderId="13" xfId="0" applyFont="1" applyBorder="1" applyAlignment="1">
      <alignment horizontal="center" vertical="center" wrapText="1"/>
    </xf>
    <xf numFmtId="0" fontId="4" fillId="0" borderId="13" xfId="0" applyFont="1" applyBorder="1" applyAlignment="1">
      <alignment horizontal="justify" vertical="center" wrapText="1"/>
    </xf>
    <xf numFmtId="0" fontId="58" fillId="17" borderId="13" xfId="0" applyFont="1" applyFill="1" applyBorder="1" applyAlignment="1">
      <alignment horizontal="center" vertical="center"/>
    </xf>
    <xf numFmtId="0" fontId="46" fillId="0" borderId="0" xfId="0" applyFont="1" applyAlignment="1">
      <alignment horizontal="left" vertical="center"/>
    </xf>
    <xf numFmtId="0" fontId="12" fillId="0" borderId="13" xfId="0" applyFont="1" applyBorder="1" applyAlignment="1" applyProtection="1">
      <alignment horizontal="justify" vertical="center" wrapText="1"/>
      <protection locked="0"/>
    </xf>
    <xf numFmtId="3" fontId="4" fillId="0" borderId="13" xfId="0" applyNumberFormat="1" applyFont="1" applyBorder="1" applyAlignment="1" applyProtection="1">
      <alignment horizontal="center" vertical="center" wrapText="1"/>
      <protection locked="0"/>
    </xf>
    <xf numFmtId="0" fontId="23" fillId="0" borderId="0" xfId="0" applyFont="1" applyAlignment="1">
      <alignment horizontal="justify" vertical="center" wrapText="1"/>
    </xf>
    <xf numFmtId="0" fontId="23" fillId="0" borderId="0" xfId="0" applyFont="1" applyAlignment="1">
      <alignment horizontal="justify" vertical="center"/>
    </xf>
    <xf numFmtId="0" fontId="23" fillId="0" borderId="41" xfId="0" applyFont="1" applyBorder="1" applyAlignment="1">
      <alignment horizontal="justify" vertical="center"/>
    </xf>
    <xf numFmtId="0" fontId="23" fillId="0" borderId="41" xfId="0" applyFont="1" applyBorder="1" applyAlignment="1">
      <alignment horizontal="justify" vertical="center" wrapText="1"/>
    </xf>
    <xf numFmtId="0" fontId="21" fillId="0" borderId="0" xfId="0" applyFont="1" applyAlignment="1">
      <alignment horizontal="justify" vertical="center"/>
    </xf>
    <xf numFmtId="0" fontId="4" fillId="0" borderId="13" xfId="0" applyFont="1" applyBorder="1" applyAlignment="1" applyProtection="1">
      <alignment horizontal="center" vertical="center" wrapText="1"/>
      <protection locked="0"/>
    </xf>
    <xf numFmtId="0" fontId="21" fillId="0" borderId="0" xfId="0" applyFont="1" applyAlignment="1">
      <alignment horizontal="justify" vertical="center" wrapText="1"/>
    </xf>
    <xf numFmtId="0" fontId="3" fillId="0" borderId="0" xfId="0" applyFont="1" applyAlignment="1">
      <alignment horizontal="justify" vertical="top" wrapText="1"/>
    </xf>
    <xf numFmtId="0" fontId="0" fillId="0" borderId="32" xfId="0" applyBorder="1"/>
    <xf numFmtId="0" fontId="0" fillId="0" borderId="61" xfId="0" applyBorder="1"/>
    <xf numFmtId="0" fontId="0" fillId="0" borderId="42" xfId="0" applyBorder="1"/>
    <xf numFmtId="0" fontId="3" fillId="0" borderId="14"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justify" vertical="center" wrapText="1"/>
    </xf>
    <xf numFmtId="0" fontId="19" fillId="0" borderId="0" xfId="2" applyFont="1" applyAlignment="1">
      <alignment horizontal="right" vertical="center" wrapText="1"/>
    </xf>
    <xf numFmtId="0" fontId="4" fillId="0" borderId="13" xfId="0" applyFont="1" applyBorder="1" applyAlignment="1">
      <alignment horizontal="center" vertical="center" textRotation="90" wrapText="1"/>
    </xf>
    <xf numFmtId="0" fontId="23" fillId="0" borderId="62" xfId="0" applyFont="1" applyBorder="1" applyAlignment="1">
      <alignment horizontal="justify" vertical="center" wrapText="1"/>
    </xf>
    <xf numFmtId="0" fontId="0" fillId="0" borderId="62" xfId="0" applyBorder="1"/>
    <xf numFmtId="0" fontId="16" fillId="3" borderId="60" xfId="0" applyFont="1" applyFill="1" applyBorder="1" applyAlignment="1">
      <alignment horizontal="center" vertical="center" wrapText="1"/>
    </xf>
    <xf numFmtId="0" fontId="0" fillId="0" borderId="94" xfId="0" applyBorder="1"/>
    <xf numFmtId="0" fontId="23" fillId="0" borderId="8" xfId="0" applyFont="1" applyBorder="1" applyAlignment="1">
      <alignment horizontal="justify" vertical="center" wrapText="1"/>
    </xf>
    <xf numFmtId="0" fontId="23" fillId="0" borderId="8" xfId="0" applyFont="1" applyBorder="1" applyAlignment="1">
      <alignment horizontal="justify" vertical="center"/>
    </xf>
    <xf numFmtId="0" fontId="23" fillId="0" borderId="43" xfId="0" applyFont="1" applyBorder="1" applyAlignment="1">
      <alignment horizontal="justify" vertical="center"/>
    </xf>
    <xf numFmtId="0" fontId="50" fillId="0" borderId="0" xfId="0" applyFont="1" applyAlignment="1">
      <alignment horizontal="left"/>
    </xf>
    <xf numFmtId="0" fontId="4" fillId="0" borderId="41" xfId="0" applyFont="1" applyBorder="1" applyAlignment="1">
      <alignment horizontal="center" vertical="center" wrapText="1"/>
    </xf>
    <xf numFmtId="0" fontId="21" fillId="0" borderId="43" xfId="0" applyFont="1" applyBorder="1" applyAlignment="1">
      <alignment horizontal="justify" vertical="center" wrapText="1"/>
    </xf>
    <xf numFmtId="0" fontId="29" fillId="0" borderId="0" xfId="0" applyFont="1" applyAlignment="1">
      <alignment horizontal="center" vertical="center" wrapText="1"/>
    </xf>
    <xf numFmtId="0" fontId="30" fillId="0" borderId="68" xfId="0" applyFont="1" applyBorder="1" applyAlignment="1">
      <alignment horizontal="justify" vertical="center"/>
    </xf>
    <xf numFmtId="9" fontId="21" fillId="0" borderId="41" xfId="1" applyFont="1" applyBorder="1" applyAlignment="1">
      <alignment horizontal="justify" vertical="center" wrapText="1"/>
    </xf>
    <xf numFmtId="0" fontId="34" fillId="0" borderId="0" xfId="2" applyFont="1" applyAlignment="1">
      <alignment horizontal="center" vertical="center" wrapText="1"/>
    </xf>
    <xf numFmtId="0" fontId="21" fillId="0" borderId="41" xfId="0" applyFont="1" applyBorder="1" applyAlignment="1">
      <alignment horizontal="justify" vertical="center" wrapText="1"/>
    </xf>
    <xf numFmtId="0" fontId="4" fillId="0" borderId="64" xfId="0" applyFont="1" applyBorder="1" applyAlignment="1" applyProtection="1">
      <alignment horizontal="justify" vertical="center" wrapText="1"/>
      <protection locked="0"/>
    </xf>
    <xf numFmtId="0" fontId="4" fillId="0" borderId="65" xfId="0" applyFont="1" applyBorder="1" applyAlignment="1" applyProtection="1">
      <alignment horizontal="justify" vertical="center" wrapText="1"/>
      <protection locked="0"/>
    </xf>
    <xf numFmtId="0" fontId="4" fillId="0" borderId="66" xfId="0" applyFont="1" applyBorder="1" applyAlignment="1" applyProtection="1">
      <alignment horizontal="justify" vertical="center" wrapText="1"/>
      <protection locked="0"/>
    </xf>
    <xf numFmtId="0" fontId="4" fillId="9" borderId="13" xfId="0" applyFont="1" applyFill="1" applyBorder="1" applyAlignment="1">
      <alignment horizontal="center" vertical="center"/>
    </xf>
    <xf numFmtId="0" fontId="0" fillId="0" borderId="13" xfId="0" applyBorder="1"/>
    <xf numFmtId="0" fontId="0" fillId="0" borderId="15" xfId="0" applyBorder="1"/>
    <xf numFmtId="0" fontId="52" fillId="18" borderId="13" xfId="0" applyFont="1" applyFill="1" applyBorder="1" applyAlignment="1">
      <alignment horizontal="center" vertical="center"/>
    </xf>
    <xf numFmtId="0" fontId="32" fillId="23" borderId="13" xfId="0" applyFont="1" applyFill="1" applyBorder="1" applyAlignment="1">
      <alignment horizontal="center" vertical="center" wrapText="1"/>
    </xf>
    <xf numFmtId="0" fontId="46" fillId="0" borderId="32" xfId="0" applyFont="1" applyBorder="1" applyAlignment="1">
      <alignment horizontal="left"/>
    </xf>
    <xf numFmtId="0" fontId="0" fillId="0" borderId="40" xfId="0" applyBorder="1"/>
    <xf numFmtId="0" fontId="0" fillId="61" borderId="13" xfId="0" applyFill="1" applyBorder="1" applyAlignment="1">
      <alignment horizontal="center" vertical="center"/>
    </xf>
    <xf numFmtId="0" fontId="57" fillId="29" borderId="13" xfId="0" applyFont="1" applyFill="1" applyBorder="1" applyAlignment="1">
      <alignment horizontal="center" vertical="center"/>
    </xf>
    <xf numFmtId="0" fontId="0" fillId="46" borderId="13" xfId="0" applyFill="1" applyBorder="1" applyAlignment="1">
      <alignment horizontal="center" vertical="center"/>
    </xf>
    <xf numFmtId="0" fontId="0" fillId="63" borderId="13" xfId="0" applyFill="1" applyBorder="1" applyAlignment="1">
      <alignment horizontal="center" vertical="center"/>
    </xf>
    <xf numFmtId="0" fontId="0" fillId="54" borderId="13" xfId="0" applyFill="1" applyBorder="1" applyAlignment="1">
      <alignment horizontal="center" vertical="center"/>
    </xf>
    <xf numFmtId="0" fontId="0" fillId="58" borderId="13" xfId="0" applyFill="1" applyBorder="1" applyAlignment="1">
      <alignment horizontal="center" vertical="center"/>
    </xf>
    <xf numFmtId="0" fontId="4" fillId="9" borderId="15"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14" xfId="0" applyFont="1" applyFill="1" applyBorder="1" applyAlignment="1">
      <alignment horizontal="center" vertical="center"/>
    </xf>
    <xf numFmtId="0" fontId="0" fillId="47" borderId="42" xfId="0" applyFill="1" applyBorder="1" applyAlignment="1">
      <alignment horizontal="center" vertical="center"/>
    </xf>
    <xf numFmtId="0" fontId="0" fillId="47" borderId="8" xfId="0" applyFill="1" applyBorder="1" applyAlignment="1">
      <alignment horizontal="center" vertical="center"/>
    </xf>
    <xf numFmtId="0" fontId="0" fillId="64" borderId="13" xfId="0" applyFill="1" applyBorder="1" applyAlignment="1">
      <alignment horizontal="center" vertical="center"/>
    </xf>
    <xf numFmtId="49" fontId="4" fillId="0" borderId="15"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0" fontId="12" fillId="0" borderId="15" xfId="0" applyFont="1" applyBorder="1" applyAlignment="1">
      <alignment horizontal="justify" vertical="center" wrapText="1"/>
    </xf>
    <xf numFmtId="0" fontId="12" fillId="0" borderId="7" xfId="0" applyFont="1" applyBorder="1" applyAlignment="1">
      <alignment horizontal="justify" vertical="center" wrapText="1"/>
    </xf>
    <xf numFmtId="0" fontId="12" fillId="0" borderId="14" xfId="0" applyFont="1" applyBorder="1" applyAlignment="1">
      <alignment horizontal="justify" vertical="center" wrapText="1"/>
    </xf>
    <xf numFmtId="0" fontId="16" fillId="5" borderId="79" xfId="0" applyFont="1" applyFill="1" applyBorder="1" applyAlignment="1">
      <alignment horizontal="center" vertical="center" wrapText="1"/>
    </xf>
    <xf numFmtId="0" fontId="0" fillId="0" borderId="71" xfId="0" applyBorder="1"/>
    <xf numFmtId="0" fontId="0" fillId="5" borderId="38" xfId="0" applyFill="1" applyBorder="1"/>
    <xf numFmtId="0" fontId="0" fillId="5" borderId="39" xfId="0" applyFill="1" applyBorder="1"/>
    <xf numFmtId="0" fontId="3" fillId="0" borderId="68" xfId="0" applyFont="1" applyBorder="1" applyAlignment="1">
      <alignment horizontal="center" vertical="center" wrapText="1"/>
    </xf>
    <xf numFmtId="0" fontId="30" fillId="0" borderId="89" xfId="0" applyFont="1" applyBorder="1" applyAlignment="1">
      <alignment horizontal="justify" vertical="center"/>
    </xf>
    <xf numFmtId="0" fontId="21" fillId="0" borderId="62" xfId="0" applyFont="1" applyBorder="1" applyAlignment="1">
      <alignment horizontal="justify" vertical="center" wrapText="1"/>
    </xf>
    <xf numFmtId="0" fontId="4" fillId="0" borderId="14" xfId="0" applyFont="1" applyBorder="1" applyAlignment="1">
      <alignment horizontal="center" vertical="center" textRotation="90" wrapText="1"/>
    </xf>
    <xf numFmtId="0" fontId="13" fillId="0" borderId="71" xfId="0" applyFont="1" applyBorder="1" applyAlignment="1">
      <alignment horizontal="center" vertical="center" wrapText="1"/>
    </xf>
    <xf numFmtId="0" fontId="30" fillId="0" borderId="89" xfId="0" applyFont="1" applyBorder="1" applyAlignment="1">
      <alignment horizontal="justify" vertical="center" wrapText="1"/>
    </xf>
    <xf numFmtId="0" fontId="21" fillId="0" borderId="74" xfId="0" applyFont="1" applyBorder="1" applyAlignment="1">
      <alignment horizontal="justify" vertical="center" wrapText="1"/>
    </xf>
    <xf numFmtId="0" fontId="0" fillId="0" borderId="74" xfId="0" applyBorder="1"/>
    <xf numFmtId="0" fontId="12" fillId="0" borderId="0" xfId="0" applyFont="1" applyAlignment="1">
      <alignment horizontal="center" vertical="center" wrapText="1"/>
    </xf>
    <xf numFmtId="0" fontId="4" fillId="0" borderId="68" xfId="0" applyFont="1" applyBorder="1" applyAlignment="1">
      <alignment horizontal="center" vertical="center" textRotation="90" wrapText="1"/>
    </xf>
    <xf numFmtId="0" fontId="13" fillId="0" borderId="0" xfId="0" applyFont="1" applyAlignment="1">
      <alignment horizontal="justify" vertical="top"/>
    </xf>
    <xf numFmtId="49" fontId="4" fillId="0" borderId="13" xfId="0" applyNumberFormat="1" applyFont="1" applyBorder="1" applyAlignment="1">
      <alignment horizontal="center" vertical="center" wrapText="1"/>
    </xf>
    <xf numFmtId="0" fontId="26" fillId="0" borderId="95" xfId="0" applyFont="1" applyBorder="1" applyAlignment="1">
      <alignment horizontal="justify" vertical="center" wrapText="1"/>
    </xf>
    <xf numFmtId="0" fontId="0" fillId="0" borderId="69" xfId="0" applyBorder="1"/>
    <xf numFmtId="0" fontId="3" fillId="0" borderId="42" xfId="0" applyFont="1" applyBorder="1" applyAlignment="1">
      <alignment horizontal="center" vertical="center" wrapText="1"/>
    </xf>
    <xf numFmtId="0" fontId="4" fillId="0" borderId="7" xfId="0" applyFont="1" applyBorder="1" applyAlignment="1">
      <alignment horizontal="center" vertical="center" wrapText="1"/>
    </xf>
    <xf numFmtId="0" fontId="21" fillId="0" borderId="8" xfId="0" applyFont="1" applyBorder="1" applyAlignment="1">
      <alignment horizontal="justify" vertical="center" wrapText="1"/>
    </xf>
    <xf numFmtId="0" fontId="16" fillId="3" borderId="79" xfId="0" applyFont="1" applyFill="1" applyBorder="1" applyAlignment="1">
      <alignment horizontal="center" vertical="center" wrapText="1"/>
    </xf>
    <xf numFmtId="0" fontId="4" fillId="0" borderId="15" xfId="0" applyFont="1" applyBorder="1" applyAlignment="1" applyProtection="1">
      <alignment horizontal="justify" vertical="center"/>
      <protection locked="0"/>
    </xf>
    <xf numFmtId="0" fontId="4" fillId="0" borderId="7" xfId="0" applyFont="1" applyBorder="1" applyAlignment="1" applyProtection="1">
      <alignment horizontal="justify" vertical="center"/>
      <protection locked="0"/>
    </xf>
    <xf numFmtId="0" fontId="4" fillId="0" borderId="14" xfId="0" applyFont="1" applyBorder="1" applyAlignment="1" applyProtection="1">
      <alignment horizontal="justify" vertical="center"/>
      <protection locked="0"/>
    </xf>
    <xf numFmtId="0" fontId="26" fillId="0" borderId="68" xfId="0" applyFont="1" applyBorder="1" applyAlignment="1">
      <alignment horizontal="justify" vertical="center" wrapText="1"/>
    </xf>
    <xf numFmtId="0" fontId="26" fillId="0" borderId="0" xfId="0" applyFont="1" applyAlignment="1">
      <alignment horizontal="justify" vertical="center"/>
    </xf>
    <xf numFmtId="0" fontId="21" fillId="0" borderId="41" xfId="0" applyFont="1" applyBorder="1" applyAlignment="1">
      <alignment horizontal="justify" vertical="center"/>
    </xf>
    <xf numFmtId="0" fontId="21" fillId="0" borderId="8" xfId="0" applyFont="1" applyBorder="1" applyAlignment="1">
      <alignment horizontal="justify" vertical="center"/>
    </xf>
    <xf numFmtId="0" fontId="21" fillId="0" borderId="43" xfId="0" applyFont="1" applyBorder="1" applyAlignment="1">
      <alignment horizontal="justify" vertical="center"/>
    </xf>
    <xf numFmtId="0" fontId="3" fillId="0" borderId="1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justify" vertical="top"/>
    </xf>
    <xf numFmtId="0" fontId="4" fillId="0" borderId="13" xfId="0" applyFont="1" applyBorder="1" applyAlignment="1" applyProtection="1">
      <alignment horizontal="justify" vertical="center"/>
      <protection locked="0"/>
    </xf>
    <xf numFmtId="0" fontId="12" fillId="0" borderId="15" xfId="0" applyFont="1" applyBorder="1" applyAlignment="1">
      <alignment horizontal="center" vertical="center" wrapText="1"/>
    </xf>
    <xf numFmtId="0" fontId="4" fillId="0" borderId="13" xfId="0" applyFont="1" applyBorder="1" applyAlignment="1" applyProtection="1">
      <alignment horizontal="justify" vertical="center" wrapText="1"/>
      <protection locked="0"/>
    </xf>
    <xf numFmtId="0" fontId="12" fillId="0" borderId="71" xfId="0" applyFont="1" applyBorder="1" applyAlignment="1">
      <alignment horizontal="justify" vertical="center" wrapText="1"/>
    </xf>
    <xf numFmtId="0" fontId="23" fillId="0" borderId="43" xfId="0" applyFont="1" applyBorder="1" applyAlignment="1">
      <alignment horizontal="justify" vertical="center" wrapText="1"/>
    </xf>
    <xf numFmtId="0" fontId="39" fillId="0" borderId="41" xfId="0" applyFont="1" applyBorder="1" applyAlignment="1">
      <alignment horizontal="justify" vertical="center" wrapText="1"/>
    </xf>
    <xf numFmtId="0" fontId="22" fillId="0" borderId="13" xfId="0" applyFont="1" applyBorder="1" applyAlignment="1">
      <alignment horizontal="center" vertical="center" wrapText="1"/>
    </xf>
    <xf numFmtId="0" fontId="4" fillId="0" borderId="13" xfId="0" applyFont="1" applyBorder="1" applyAlignment="1">
      <alignment horizontal="justify" vertical="center"/>
    </xf>
    <xf numFmtId="0" fontId="12" fillId="0" borderId="13" xfId="0" applyFont="1" applyBorder="1" applyAlignment="1" applyProtection="1">
      <alignment horizontal="justify" vertical="center"/>
      <protection locked="0"/>
    </xf>
    <xf numFmtId="0" fontId="12" fillId="0" borderId="73" xfId="0" applyFont="1" applyBorder="1" applyAlignment="1">
      <alignment horizontal="left" vertical="center"/>
    </xf>
    <xf numFmtId="0" fontId="12" fillId="0" borderId="0" xfId="0" applyFont="1" applyAlignment="1">
      <alignment horizontal="left" vertical="center"/>
    </xf>
    <xf numFmtId="0" fontId="32" fillId="13" borderId="13" xfId="0" applyFont="1" applyFill="1" applyBorder="1" applyAlignment="1">
      <alignment horizontal="center" vertical="center" wrapText="1"/>
    </xf>
    <xf numFmtId="0" fontId="32" fillId="66" borderId="96" xfId="0" applyFont="1" applyFill="1" applyBorder="1" applyAlignment="1">
      <alignment horizontal="center" vertical="center" wrapText="1"/>
    </xf>
    <xf numFmtId="0" fontId="32" fillId="66" borderId="42" xfId="0" applyFont="1" applyFill="1" applyBorder="1" applyAlignment="1">
      <alignment horizontal="center" vertical="center" wrapText="1"/>
    </xf>
    <xf numFmtId="0" fontId="51" fillId="14" borderId="13" xfId="0" applyFont="1" applyFill="1" applyBorder="1" applyAlignment="1">
      <alignment horizontal="center" vertical="center"/>
    </xf>
    <xf numFmtId="0" fontId="54" fillId="26" borderId="32" xfId="0" applyFont="1" applyFill="1" applyBorder="1" applyAlignment="1">
      <alignment horizontal="center" vertical="center" wrapText="1"/>
    </xf>
    <xf numFmtId="0" fontId="54" fillId="26" borderId="8" xfId="0" applyFont="1" applyFill="1" applyBorder="1" applyAlignment="1">
      <alignment horizontal="center" vertical="center" wrapText="1"/>
    </xf>
    <xf numFmtId="0" fontId="54" fillId="68" borderId="32" xfId="0" applyFont="1" applyFill="1" applyBorder="1" applyAlignment="1">
      <alignment horizontal="center" vertical="center" wrapText="1"/>
    </xf>
    <xf numFmtId="0" fontId="54" fillId="68" borderId="8" xfId="0" applyFont="1" applyFill="1" applyBorder="1" applyAlignment="1">
      <alignment horizontal="center" vertical="center" wrapText="1"/>
    </xf>
    <xf numFmtId="0" fontId="51" fillId="14" borderId="0" xfId="0" applyFont="1" applyFill="1" applyAlignment="1">
      <alignment horizontal="center" vertical="center"/>
    </xf>
    <xf numFmtId="0" fontId="51" fillId="14" borderId="8" xfId="0" applyFont="1" applyFill="1" applyBorder="1" applyAlignment="1">
      <alignment horizontal="center" vertical="center"/>
    </xf>
    <xf numFmtId="0" fontId="42" fillId="0" borderId="41" xfId="0" applyFont="1" applyBorder="1" applyAlignment="1">
      <alignment horizontal="center" vertical="center" wrapText="1"/>
    </xf>
    <xf numFmtId="0" fontId="32" fillId="65" borderId="32" xfId="0" applyFont="1" applyFill="1" applyBorder="1" applyAlignment="1">
      <alignment horizontal="center" vertical="center"/>
    </xf>
    <xf numFmtId="0" fontId="32" fillId="65" borderId="8" xfId="0" applyFont="1" applyFill="1" applyBorder="1" applyAlignment="1">
      <alignment horizontal="center" vertical="center"/>
    </xf>
    <xf numFmtId="0" fontId="52" fillId="16" borderId="13" xfId="0" applyFont="1" applyFill="1" applyBorder="1" applyAlignment="1">
      <alignment horizontal="center" vertical="center"/>
    </xf>
    <xf numFmtId="0" fontId="12" fillId="0" borderId="73" xfId="0" applyFont="1" applyBorder="1" applyAlignment="1">
      <alignment horizontal="justify" vertical="center" wrapText="1"/>
    </xf>
    <xf numFmtId="49" fontId="4" fillId="0" borderId="68" xfId="0" applyNumberFormat="1" applyFont="1" applyBorder="1" applyAlignment="1">
      <alignment horizontal="center" vertical="center" wrapText="1"/>
    </xf>
    <xf numFmtId="0" fontId="29" fillId="0" borderId="0" xfId="0" applyFont="1" applyAlignment="1">
      <alignment horizontal="center" wrapText="1"/>
    </xf>
    <xf numFmtId="0" fontId="30" fillId="0" borderId="68" xfId="0" applyFont="1" applyBorder="1" applyAlignment="1">
      <alignment horizontal="justify" vertical="center" wrapText="1"/>
    </xf>
    <xf numFmtId="0" fontId="4" fillId="0" borderId="15" xfId="0" applyFont="1" applyBorder="1" applyAlignment="1">
      <alignment horizontal="center" vertical="center" textRotation="90" wrapText="1"/>
    </xf>
    <xf numFmtId="0" fontId="3" fillId="0" borderId="13" xfId="0" applyFont="1" applyBorder="1" applyAlignment="1">
      <alignment horizontal="center" vertical="center" textRotation="90" wrapText="1"/>
    </xf>
    <xf numFmtId="0" fontId="0" fillId="0" borderId="89" xfId="0" applyBorder="1"/>
    <xf numFmtId="0" fontId="4" fillId="71" borderId="13" xfId="0" applyFont="1" applyFill="1" applyBorder="1" applyAlignment="1">
      <alignment horizontal="center" vertical="center"/>
    </xf>
    <xf numFmtId="0" fontId="4" fillId="0" borderId="0" xfId="0" applyFont="1" applyAlignment="1">
      <alignment horizontal="justify" vertical="center"/>
    </xf>
    <xf numFmtId="0" fontId="13" fillId="0" borderId="0" xfId="0" applyFont="1" applyAlignment="1">
      <alignment horizontal="justify" vertical="center"/>
    </xf>
    <xf numFmtId="0" fontId="12" fillId="0" borderId="0" xfId="0" applyFont="1" applyAlignment="1">
      <alignment horizontal="justify" vertical="center"/>
    </xf>
  </cellXfs>
  <cellStyles count="10">
    <cellStyle name="Hipervínculo" xfId="2" builtinId="8"/>
    <cellStyle name="Hipervínculo 2" xfId="3"/>
    <cellStyle name="Hipervínculo 2 2" xfId="7"/>
    <cellStyle name="Hipervínculo 3" xfId="8"/>
    <cellStyle name="Normal" xfId="0" builtinId="0"/>
    <cellStyle name="Normal 2" xfId="5"/>
    <cellStyle name="Normal 2 3" xfId="6"/>
    <cellStyle name="Normal 4" xfId="4"/>
    <cellStyle name="Porcentaje" xfId="1" builtinId="5"/>
    <cellStyle name="Porcentaje 2" xfId="9"/>
  </cellStyles>
  <dxfs count="572">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ont>
        <b/>
        <i val="0"/>
      </font>
      <fill>
        <patternFill>
          <bgColor rgb="FFFFFF00"/>
        </patternFill>
      </fill>
    </dxf>
    <dxf>
      <fill>
        <patternFill patternType="mediumGray"/>
      </fill>
    </dxf>
    <dxf>
      <fill>
        <patternFill>
          <bgColor rgb="FFFF0000"/>
        </patternFill>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bgColor rgb="FFFF0000"/>
        </patternFill>
      </fill>
    </dxf>
    <dxf>
      <fill>
        <patternFill patternType="mediumGray"/>
      </fill>
    </dxf>
    <dxf>
      <fill>
        <patternFill>
          <bgColor rgb="FFFF0000"/>
        </patternFill>
      </fill>
    </dxf>
    <dxf>
      <fill>
        <patternFill patternType="mediumGray"/>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ont>
        <b/>
        <i val="0"/>
      </font>
      <fill>
        <patternFill>
          <bgColor rgb="FFFFFF00"/>
        </patternFill>
      </fill>
    </dxf>
    <dxf>
      <fill>
        <patternFill patternType="mediumGray"/>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bgColor rgb="FFFF0000"/>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s>
  <tableStyles count="1" defaultTableStyle="TableStyleMedium2" defaultPivotStyle="PivotStyleLight16">
    <tableStyle name="Invisible" pivot="0" table="0" count="0"/>
  </tableStyles>
  <colors>
    <mruColors>
      <color rgb="FF009999"/>
      <color rgb="FFFF66FF"/>
      <color rgb="FF0077C8"/>
      <color rgb="FFFF6699"/>
      <color rgb="FF33CCCC"/>
      <color rgb="FF66FFFF"/>
      <color rgb="FFCCFFFF"/>
      <color rgb="FFFFCCFF"/>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98085</xdr:colOff>
      <xdr:row>0</xdr:row>
      <xdr:rowOff>1011600</xdr:rowOff>
    </xdr:to>
    <xdr:pic>
      <xdr:nvPicPr>
        <xdr:cNvPr id="2" name="Imagen 1">
          <a:extLst>
            <a:ext uri="{FF2B5EF4-FFF2-40B4-BE49-F238E27FC236}">
              <a16:creationId xmlns:a16="http://schemas.microsoft.com/office/drawing/2014/main" id="{B7DD4027-6F15-4735-BF28-46C5BAF6068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30</xdr:col>
      <xdr:colOff>2745</xdr:colOff>
      <xdr:row>0</xdr:row>
      <xdr:rowOff>1129980</xdr:rowOff>
    </xdr:to>
    <xdr:pic>
      <xdr:nvPicPr>
        <xdr:cNvPr id="4" name="Imagen 3">
          <a:extLst>
            <a:ext uri="{FF2B5EF4-FFF2-40B4-BE49-F238E27FC236}">
              <a16:creationId xmlns:a16="http://schemas.microsoft.com/office/drawing/2014/main" id="{F8B26CA9-B720-4538-97A1-F74850FC94D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111420</xdr:colOff>
      <xdr:row>0</xdr:row>
      <xdr:rowOff>1025570</xdr:rowOff>
    </xdr:to>
    <xdr:pic>
      <xdr:nvPicPr>
        <xdr:cNvPr id="4" name="Imagen 3">
          <a:extLst>
            <a:ext uri="{FF2B5EF4-FFF2-40B4-BE49-F238E27FC236}">
              <a16:creationId xmlns:a16="http://schemas.microsoft.com/office/drawing/2014/main" id="{A84CA708-AE2D-458C-8923-EED61766E5B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117</xdr:col>
      <xdr:colOff>200025</xdr:colOff>
      <xdr:row>0</xdr:row>
      <xdr:rowOff>0</xdr:rowOff>
    </xdr:from>
    <xdr:to>
      <xdr:col>126</xdr:col>
      <xdr:colOff>231345</xdr:colOff>
      <xdr:row>0</xdr:row>
      <xdr:rowOff>1140140</xdr:rowOff>
    </xdr:to>
    <xdr:pic>
      <xdr:nvPicPr>
        <xdr:cNvPr id="2" name="Imagen 1">
          <a:extLst>
            <a:ext uri="{FF2B5EF4-FFF2-40B4-BE49-F238E27FC236}">
              <a16:creationId xmlns:a16="http://schemas.microsoft.com/office/drawing/2014/main" id="{39ECE6B9-CDDC-419D-B51D-74BD1B32959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2930842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5A3B29B-CA3A-4E1A-9BF2-44667B6C6B3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29</xdr:col>
      <xdr:colOff>242775</xdr:colOff>
      <xdr:row>0</xdr:row>
      <xdr:rowOff>1137600</xdr:rowOff>
    </xdr:to>
    <xdr:pic>
      <xdr:nvPicPr>
        <xdr:cNvPr id="4" name="Imagen 3">
          <a:extLst>
            <a:ext uri="{FF2B5EF4-FFF2-40B4-BE49-F238E27FC236}">
              <a16:creationId xmlns:a16="http://schemas.microsoft.com/office/drawing/2014/main" id="{5CC0C8CC-A349-4F20-B871-E89B7D2D8E63}"/>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111420</xdr:colOff>
      <xdr:row>0</xdr:row>
      <xdr:rowOff>1025570</xdr:rowOff>
    </xdr:to>
    <xdr:pic>
      <xdr:nvPicPr>
        <xdr:cNvPr id="2" name="Imagen 1">
          <a:extLst>
            <a:ext uri="{FF2B5EF4-FFF2-40B4-BE49-F238E27FC236}">
              <a16:creationId xmlns:a16="http://schemas.microsoft.com/office/drawing/2014/main" id="{8E6EC813-A8F9-4FEC-95CF-51F33E285E5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29</xdr:col>
      <xdr:colOff>231980</xdr:colOff>
      <xdr:row>0</xdr:row>
      <xdr:rowOff>1140775</xdr:rowOff>
    </xdr:to>
    <xdr:pic>
      <xdr:nvPicPr>
        <xdr:cNvPr id="4" name="Imagen 3">
          <a:extLst>
            <a:ext uri="{FF2B5EF4-FFF2-40B4-BE49-F238E27FC236}">
              <a16:creationId xmlns:a16="http://schemas.microsoft.com/office/drawing/2014/main" id="{CCBC9213-D76E-4E51-8D7C-3D4811DCDED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6" name="Imagen 5">
          <a:extLst>
            <a:ext uri="{FF2B5EF4-FFF2-40B4-BE49-F238E27FC236}">
              <a16:creationId xmlns:a16="http://schemas.microsoft.com/office/drawing/2014/main" id="{485232DD-5039-470D-BC55-F1A199A80DEA}"/>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id="{312A72AA-B62E-4B1B-814A-E4CDEAF4BF3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8" name="Imagen 7" descr="http://intranet.inegi.org.mx/Servicios/Difusion/Imagen_Institucional/img/2019/INEGI1_v.png">
          <a:extLst>
            <a:ext uri="{FF2B5EF4-FFF2-40B4-BE49-F238E27FC236}">
              <a16:creationId xmlns:a16="http://schemas.microsoft.com/office/drawing/2014/main" id="{59E886C1-2CB3-4C42-A5A6-CA7047CAC27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51</xdr:col>
      <xdr:colOff>209550</xdr:colOff>
      <xdr:row>0</xdr:row>
      <xdr:rowOff>0</xdr:rowOff>
    </xdr:from>
    <xdr:to>
      <xdr:col>61</xdr:col>
      <xdr:colOff>4650</xdr:colOff>
      <xdr:row>0</xdr:row>
      <xdr:rowOff>1137600</xdr:rowOff>
    </xdr:to>
    <xdr:pic>
      <xdr:nvPicPr>
        <xdr:cNvPr id="2" name="Imagen 1">
          <a:extLst>
            <a:ext uri="{FF2B5EF4-FFF2-40B4-BE49-F238E27FC236}">
              <a16:creationId xmlns:a16="http://schemas.microsoft.com/office/drawing/2014/main" id="{BB446619-0171-46EF-8726-965D4F0D1568}"/>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380999</xdr:colOff>
      <xdr:row>0</xdr:row>
      <xdr:rowOff>0</xdr:rowOff>
    </xdr:from>
    <xdr:to>
      <xdr:col>5</xdr:col>
      <xdr:colOff>111419</xdr:colOff>
      <xdr:row>0</xdr:row>
      <xdr:rowOff>1025570</xdr:rowOff>
    </xdr:to>
    <xdr:pic>
      <xdr:nvPicPr>
        <xdr:cNvPr id="2" name="Imagen 1">
          <a:extLst>
            <a:ext uri="{FF2B5EF4-FFF2-40B4-BE49-F238E27FC236}">
              <a16:creationId xmlns:a16="http://schemas.microsoft.com/office/drawing/2014/main" id="{CAC4F38C-667B-4546-BDCE-019577DE16C5}"/>
            </a:ext>
          </a:extLst>
        </xdr:cNvPr>
        <xdr:cNvPicPr preferRelativeResize="0">
          <a:picLocks/>
        </xdr:cNvPicPr>
      </xdr:nvPicPr>
      <xdr:blipFill>
        <a:blip xmlns:r="http://schemas.openxmlformats.org/officeDocument/2006/relationships" r:embed="rId1">
          <a:alphaModFix/>
        </a:blip>
        <a:stretch>
          <a:fillRect/>
        </a:stretch>
      </xdr:blipFill>
      <xdr:spPr>
        <a:xfrm>
          <a:off x="380999" y="0"/>
          <a:ext cx="1094400" cy="1011600"/>
        </a:xfrm>
        <a:prstGeom prst="rect">
          <a:avLst/>
        </a:prstGeom>
      </xdr:spPr>
    </xdr:pic>
    <xdr:clientData/>
  </xdr:twoCellAnchor>
  <xdr:twoCellAnchor editAs="oneCell">
    <xdr:from>
      <xdr:col>20</xdr:col>
      <xdr:colOff>200025</xdr:colOff>
      <xdr:row>0</xdr:row>
      <xdr:rowOff>0</xdr:rowOff>
    </xdr:from>
    <xdr:to>
      <xdr:col>29</xdr:col>
      <xdr:colOff>231345</xdr:colOff>
      <xdr:row>0</xdr:row>
      <xdr:rowOff>1140140</xdr:rowOff>
    </xdr:to>
    <xdr:pic>
      <xdr:nvPicPr>
        <xdr:cNvPr id="4" name="Imagen 3">
          <a:extLst>
            <a:ext uri="{FF2B5EF4-FFF2-40B4-BE49-F238E27FC236}">
              <a16:creationId xmlns:a16="http://schemas.microsoft.com/office/drawing/2014/main" id="{BE31B647-A21F-41F1-9F81-44C64CD4C6A2}"/>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111420</xdr:colOff>
      <xdr:row>0</xdr:row>
      <xdr:rowOff>1025570</xdr:rowOff>
    </xdr:to>
    <xdr:pic>
      <xdr:nvPicPr>
        <xdr:cNvPr id="6" name="Imagen 1">
          <a:extLst>
            <a:ext uri="{FF2B5EF4-FFF2-40B4-BE49-F238E27FC236}">
              <a16:creationId xmlns:a16="http://schemas.microsoft.com/office/drawing/2014/main" id="{17709F4B-A033-4C1E-ABC0-89C31170BE9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29</xdr:col>
      <xdr:colOff>231345</xdr:colOff>
      <xdr:row>0</xdr:row>
      <xdr:rowOff>1140140</xdr:rowOff>
    </xdr:to>
    <xdr:pic>
      <xdr:nvPicPr>
        <xdr:cNvPr id="2" name="Imagen 1">
          <a:extLst>
            <a:ext uri="{FF2B5EF4-FFF2-40B4-BE49-F238E27FC236}">
              <a16:creationId xmlns:a16="http://schemas.microsoft.com/office/drawing/2014/main" id="{222460AB-59BE-4A38-B64D-0DB77F02780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110785</xdr:colOff>
      <xdr:row>0</xdr:row>
      <xdr:rowOff>1025570</xdr:rowOff>
    </xdr:to>
    <xdr:pic>
      <xdr:nvPicPr>
        <xdr:cNvPr id="2" name="Imagen 1">
          <a:extLst>
            <a:ext uri="{FF2B5EF4-FFF2-40B4-BE49-F238E27FC236}">
              <a16:creationId xmlns:a16="http://schemas.microsoft.com/office/drawing/2014/main" id="{ECFEDE73-0007-4BE7-ABFF-8D11341368C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29</xdr:col>
      <xdr:colOff>231980</xdr:colOff>
      <xdr:row>0</xdr:row>
      <xdr:rowOff>1140775</xdr:rowOff>
    </xdr:to>
    <xdr:pic>
      <xdr:nvPicPr>
        <xdr:cNvPr id="4" name="Imagen 3">
          <a:extLst>
            <a:ext uri="{FF2B5EF4-FFF2-40B4-BE49-F238E27FC236}">
              <a16:creationId xmlns:a16="http://schemas.microsoft.com/office/drawing/2014/main" id="{5CFBE0B8-D1E5-4011-9ACE-8A6C93B9586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110785</xdr:colOff>
      <xdr:row>0</xdr:row>
      <xdr:rowOff>1025570</xdr:rowOff>
    </xdr:to>
    <xdr:pic>
      <xdr:nvPicPr>
        <xdr:cNvPr id="3" name="Imagen 2">
          <a:extLst>
            <a:ext uri="{FF2B5EF4-FFF2-40B4-BE49-F238E27FC236}">
              <a16:creationId xmlns:a16="http://schemas.microsoft.com/office/drawing/2014/main" id="{FED1D795-8712-4646-9363-6C54D5BAB782}"/>
            </a:ext>
          </a:extLst>
        </xdr:cNvPr>
        <xdr:cNvPicPr preferRelativeResize="0">
          <a:picLocks/>
        </xdr:cNvPicPr>
      </xdr:nvPicPr>
      <xdr:blipFill>
        <a:blip xmlns:r="http://schemas.openxmlformats.org/officeDocument/2006/relationships" r:embed="rId1">
          <a:alphaModFix/>
        </a:blip>
        <a:stretch>
          <a:fillRect/>
        </a:stretch>
      </xdr:blipFill>
      <xdr:spPr>
        <a:xfrm>
          <a:off x="387350" y="0"/>
          <a:ext cx="1116625" cy="1014140"/>
        </a:xfrm>
        <a:prstGeom prst="rect">
          <a:avLst/>
        </a:prstGeom>
      </xdr:spPr>
    </xdr:pic>
    <xdr:clientData/>
  </xdr:twoCellAnchor>
  <xdr:twoCellAnchor editAs="oneCell">
    <xdr:from>
      <xdr:col>20</xdr:col>
      <xdr:colOff>200025</xdr:colOff>
      <xdr:row>0</xdr:row>
      <xdr:rowOff>0</xdr:rowOff>
    </xdr:from>
    <xdr:to>
      <xdr:col>29</xdr:col>
      <xdr:colOff>231980</xdr:colOff>
      <xdr:row>0</xdr:row>
      <xdr:rowOff>1140775</xdr:rowOff>
    </xdr:to>
    <xdr:pic>
      <xdr:nvPicPr>
        <xdr:cNvPr id="5" name="Imagen 4">
          <a:extLst>
            <a:ext uri="{FF2B5EF4-FFF2-40B4-BE49-F238E27FC236}">
              <a16:creationId xmlns:a16="http://schemas.microsoft.com/office/drawing/2014/main" id="{895EC7B0-C292-4780-9C43-9C19D08E423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412105" y="0"/>
          <a:ext cx="2330655" cy="1140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110785</xdr:colOff>
      <xdr:row>0</xdr:row>
      <xdr:rowOff>1025570</xdr:rowOff>
    </xdr:to>
    <xdr:pic>
      <xdr:nvPicPr>
        <xdr:cNvPr id="4" name="Imagen 3">
          <a:extLst>
            <a:ext uri="{FF2B5EF4-FFF2-40B4-BE49-F238E27FC236}">
              <a16:creationId xmlns:a16="http://schemas.microsoft.com/office/drawing/2014/main" id="{C2AD14EF-519B-40DB-A642-3631D77E722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200025</xdr:colOff>
      <xdr:row>0</xdr:row>
      <xdr:rowOff>0</xdr:rowOff>
    </xdr:from>
    <xdr:to>
      <xdr:col>29</xdr:col>
      <xdr:colOff>231980</xdr:colOff>
      <xdr:row>0</xdr:row>
      <xdr:rowOff>1140775</xdr:rowOff>
    </xdr:to>
    <xdr:pic>
      <xdr:nvPicPr>
        <xdr:cNvPr id="5" name="Imagen 4">
          <a:extLst>
            <a:ext uri="{FF2B5EF4-FFF2-40B4-BE49-F238E27FC236}">
              <a16:creationId xmlns:a16="http://schemas.microsoft.com/office/drawing/2014/main" id="{CC037C9B-B771-453E-97FF-29826374830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86375"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FD093ED\V&#237;nculoExternoRecuperado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FD093ED\V&#237;nculoExternoRecuperado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row r="2">
          <cell r="G2">
            <v>1</v>
          </cell>
          <cell r="H2">
            <v>1</v>
          </cell>
        </row>
        <row r="3">
          <cell r="G3">
            <v>2</v>
          </cell>
          <cell r="H3">
            <v>2</v>
          </cell>
        </row>
        <row r="4">
          <cell r="G4">
            <v>3</v>
          </cell>
          <cell r="H4">
            <v>3</v>
          </cell>
        </row>
        <row r="5">
          <cell r="G5">
            <v>4</v>
          </cell>
          <cell r="H5">
            <v>4</v>
          </cell>
        </row>
        <row r="6">
          <cell r="G6">
            <v>5</v>
          </cell>
          <cell r="H6">
            <v>5</v>
          </cell>
        </row>
        <row r="7">
          <cell r="G7">
            <v>6</v>
          </cell>
          <cell r="H7">
            <v>6</v>
          </cell>
        </row>
        <row r="8">
          <cell r="E8">
            <v>1</v>
          </cell>
          <cell r="G8">
            <v>7</v>
          </cell>
          <cell r="H8">
            <v>7</v>
          </cell>
        </row>
        <row r="9">
          <cell r="E9">
            <v>2</v>
          </cell>
          <cell r="G9">
            <v>8</v>
          </cell>
          <cell r="H9">
            <v>8</v>
          </cell>
        </row>
        <row r="10">
          <cell r="G10">
            <v>9</v>
          </cell>
          <cell r="H10">
            <v>9</v>
          </cell>
        </row>
        <row r="11">
          <cell r="G11">
            <v>10</v>
          </cell>
        </row>
        <row r="12">
          <cell r="G12">
            <v>11</v>
          </cell>
        </row>
        <row r="13">
          <cell r="G13">
            <v>12</v>
          </cell>
        </row>
        <row r="14">
          <cell r="G14">
            <v>99</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8"/>
  <sheetViews>
    <sheetView showGridLines="0" tabSelected="1" view="pageBreakPreview" zoomScale="120" zoomScaleNormal="100" zoomScaleSheetLayoutView="120" workbookViewId="0"/>
  </sheetViews>
  <sheetFormatPr baseColWidth="10" defaultColWidth="0" defaultRowHeight="15" customHeight="1" zeroHeight="1"/>
  <cols>
    <col min="1" max="1" width="5.625" style="1" customWidth="1"/>
    <col min="2" max="30" width="3.625" style="1" customWidth="1"/>
    <col min="31" max="31" width="5.625" style="1" customWidth="1"/>
    <col min="32" max="33" width="3.625" style="1" hidden="1" customWidth="1"/>
    <col min="34" max="35" width="10.375" style="1" hidden="1" customWidth="1"/>
    <col min="36" max="36" width="44.125" style="1" hidden="1" customWidth="1"/>
    <col min="37" max="16384" width="3.625" style="1" hidden="1"/>
  </cols>
  <sheetData>
    <row r="1" spans="1:36" ht="173.25" customHeight="1">
      <c r="A1" s="517"/>
      <c r="B1" s="532" t="s">
        <v>0</v>
      </c>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row>
    <row r="2" spans="1:36"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6" ht="45" customHeight="1">
      <c r="B3" s="531" t="s">
        <v>1</v>
      </c>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row>
    <row r="4" spans="1:36"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6" ht="45" customHeight="1">
      <c r="B5" s="531" t="s">
        <v>2</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row>
    <row r="6" spans="1:36"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6" ht="60" customHeight="1">
      <c r="B7" s="531" t="s">
        <v>3</v>
      </c>
      <c r="C7" s="530"/>
      <c r="D7" s="530"/>
      <c r="E7" s="530"/>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row>
    <row r="8" spans="1:36" ht="15" customHeight="1" thickBot="1">
      <c r="B8" s="5" t="s">
        <v>4</v>
      </c>
      <c r="C8" s="2"/>
      <c r="D8" s="2"/>
      <c r="E8" s="2"/>
      <c r="F8" s="2"/>
      <c r="G8" s="2"/>
      <c r="H8" s="2"/>
      <c r="I8" s="2"/>
      <c r="J8" s="2"/>
      <c r="K8" s="2"/>
      <c r="L8" s="2"/>
      <c r="M8" s="2"/>
      <c r="N8" s="5" t="s">
        <v>5</v>
      </c>
      <c r="O8" s="2"/>
      <c r="P8" s="2"/>
      <c r="Q8" s="2"/>
      <c r="R8" s="2"/>
      <c r="S8" s="2"/>
      <c r="T8" s="2"/>
      <c r="U8" s="2"/>
      <c r="V8" s="2"/>
      <c r="W8" s="2"/>
      <c r="X8" s="2"/>
      <c r="Y8" s="2"/>
      <c r="Z8" s="2"/>
      <c r="AA8" s="2"/>
      <c r="AB8" s="2"/>
      <c r="AC8" s="2"/>
      <c r="AD8" s="2"/>
    </row>
    <row r="9" spans="1:36" ht="15" customHeight="1" thickBot="1">
      <c r="B9" s="533" t="str">
        <f>IF(Presentación!B10="","",Presentación!B10)</f>
        <v>Veracruz de Ignacio de la Llave</v>
      </c>
      <c r="C9" s="534"/>
      <c r="D9" s="534"/>
      <c r="E9" s="534"/>
      <c r="F9" s="534"/>
      <c r="G9" s="534"/>
      <c r="H9" s="534"/>
      <c r="I9" s="534"/>
      <c r="J9" s="534"/>
      <c r="K9" s="534"/>
      <c r="L9" s="535"/>
      <c r="M9" s="2"/>
      <c r="N9" s="533" t="str">
        <f>IF(Presentación!N10="","",Presentación!N10)</f>
        <v>230</v>
      </c>
      <c r="O9" s="535"/>
      <c r="P9" s="2"/>
      <c r="Q9" s="2"/>
      <c r="R9" s="2"/>
      <c r="S9" s="2"/>
      <c r="T9" s="2"/>
      <c r="U9" s="2"/>
      <c r="V9" s="2"/>
      <c r="W9" s="2"/>
      <c r="X9" s="2"/>
      <c r="Y9" s="2"/>
      <c r="Z9" s="2"/>
      <c r="AA9" s="2"/>
      <c r="AB9" s="2"/>
      <c r="AC9" s="2"/>
      <c r="AD9" s="2"/>
      <c r="AH9" s="522" t="s">
        <v>6</v>
      </c>
      <c r="AI9" s="523" t="s">
        <v>7</v>
      </c>
      <c r="AJ9" s="522" t="s">
        <v>8</v>
      </c>
    </row>
    <row r="10" spans="1:36" ht="15" customHeight="1">
      <c r="A10" s="7"/>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H10" s="524" t="s">
        <v>9</v>
      </c>
      <c r="AI10" s="525">
        <v>46159</v>
      </c>
      <c r="AJ10" s="526" t="s">
        <v>10</v>
      </c>
    </row>
    <row r="11" spans="1:36" ht="15" customHeight="1">
      <c r="A11" s="2"/>
      <c r="B11" s="529" t="s">
        <v>11</v>
      </c>
      <c r="C11" s="530"/>
      <c r="D11" s="530"/>
      <c r="E11" s="530"/>
      <c r="F11" s="530"/>
      <c r="G11" s="530"/>
      <c r="H11" s="530"/>
      <c r="I11" s="530"/>
      <c r="J11" s="530"/>
      <c r="K11" s="530"/>
      <c r="L11" s="530"/>
      <c r="M11" s="530"/>
      <c r="N11" s="530"/>
      <c r="O11" s="530"/>
      <c r="P11" s="530"/>
      <c r="Q11" s="530"/>
      <c r="R11" s="530"/>
      <c r="S11" s="530"/>
      <c r="T11" s="530"/>
      <c r="U11" s="530"/>
      <c r="V11" s="6"/>
      <c r="W11" s="6"/>
      <c r="X11" s="6"/>
      <c r="Y11" s="6"/>
      <c r="Z11" s="6"/>
      <c r="AA11" s="6"/>
      <c r="AB11" s="6"/>
      <c r="AC11" s="6"/>
      <c r="AD11" s="6"/>
      <c r="AH11" s="528" t="s">
        <v>6001</v>
      </c>
      <c r="AI11" s="525">
        <v>46167</v>
      </c>
      <c r="AJ11" s="526" t="s">
        <v>6002</v>
      </c>
    </row>
    <row r="12" spans="1:36" ht="15" customHeight="1">
      <c r="A12" s="2"/>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H12" s="524" t="s">
        <v>6003</v>
      </c>
      <c r="AI12" s="525">
        <v>46171</v>
      </c>
      <c r="AJ12" s="526" t="s">
        <v>6004</v>
      </c>
    </row>
    <row r="13" spans="1:36" ht="15" customHeight="1">
      <c r="A13" s="2"/>
      <c r="B13" s="529" t="s">
        <v>12</v>
      </c>
      <c r="C13" s="530"/>
      <c r="D13" s="530"/>
      <c r="E13" s="530"/>
      <c r="F13" s="530"/>
      <c r="G13" s="530"/>
      <c r="H13" s="530"/>
      <c r="I13" s="530"/>
      <c r="J13" s="530"/>
      <c r="K13" s="530"/>
      <c r="L13" s="530"/>
      <c r="M13" s="530"/>
      <c r="N13" s="530"/>
      <c r="O13" s="530"/>
      <c r="P13" s="530"/>
      <c r="Q13" s="530"/>
      <c r="R13" s="530"/>
      <c r="S13" s="530"/>
      <c r="T13" s="530"/>
      <c r="U13" s="530"/>
      <c r="V13" s="6"/>
      <c r="W13" s="6"/>
      <c r="X13" s="6"/>
      <c r="Y13" s="6"/>
      <c r="Z13" s="6"/>
      <c r="AA13" s="6"/>
      <c r="AB13" s="6"/>
      <c r="AC13" s="6"/>
      <c r="AD13" s="6"/>
    </row>
    <row r="14" spans="1:36" ht="15" customHeight="1">
      <c r="A14" s="2"/>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6" ht="15" customHeight="1">
      <c r="A15" s="2"/>
      <c r="B15" s="529" t="s">
        <v>13</v>
      </c>
      <c r="C15" s="530"/>
      <c r="D15" s="530"/>
      <c r="E15" s="530"/>
      <c r="F15" s="530"/>
      <c r="G15" s="530"/>
      <c r="H15" s="530"/>
      <c r="I15" s="530"/>
      <c r="J15" s="530"/>
      <c r="K15" s="530"/>
      <c r="L15" s="530"/>
      <c r="M15" s="530"/>
      <c r="N15" s="530"/>
      <c r="O15" s="530"/>
      <c r="P15" s="530"/>
      <c r="Q15" s="530"/>
      <c r="R15" s="530"/>
      <c r="S15" s="530"/>
      <c r="T15" s="530"/>
      <c r="U15" s="530"/>
      <c r="V15" s="6"/>
      <c r="W15" s="6"/>
      <c r="X15" s="6"/>
      <c r="Y15" s="6"/>
      <c r="Z15" s="6"/>
      <c r="AA15" s="6"/>
      <c r="AB15" s="6"/>
      <c r="AC15" s="6"/>
      <c r="AD15" s="6"/>
    </row>
    <row r="16" spans="1:36" ht="15" customHeight="1">
      <c r="A16" s="2"/>
      <c r="B16" s="112"/>
      <c r="C16" s="112"/>
      <c r="D16" s="112"/>
      <c r="E16" s="112"/>
      <c r="F16" s="112"/>
      <c r="G16" s="112"/>
      <c r="H16" s="112"/>
      <c r="I16" s="112"/>
      <c r="J16" s="112"/>
      <c r="K16" s="112"/>
      <c r="L16" s="112"/>
      <c r="M16" s="112"/>
      <c r="N16" s="112"/>
      <c r="O16" s="112"/>
      <c r="P16" s="112"/>
      <c r="Q16" s="112"/>
      <c r="R16" s="112"/>
      <c r="S16" s="112"/>
      <c r="T16" s="112"/>
      <c r="U16" s="112"/>
      <c r="V16" s="6"/>
      <c r="W16" s="6"/>
      <c r="X16" s="6"/>
      <c r="Y16" s="6"/>
      <c r="Z16" s="6"/>
      <c r="AA16" s="6"/>
      <c r="AB16" s="6"/>
      <c r="AC16" s="6"/>
      <c r="AD16" s="6"/>
    </row>
    <row r="17" spans="1:30" ht="30" customHeight="1">
      <c r="A17" s="225"/>
      <c r="B17" s="529" t="s">
        <v>2</v>
      </c>
      <c r="C17" s="530"/>
      <c r="D17" s="530"/>
      <c r="E17" s="530"/>
      <c r="F17" s="530"/>
      <c r="G17" s="530"/>
      <c r="H17" s="530"/>
      <c r="I17" s="530"/>
      <c r="J17" s="530"/>
      <c r="K17" s="530"/>
      <c r="L17" s="530"/>
      <c r="M17" s="530"/>
      <c r="N17" s="530"/>
      <c r="O17" s="530"/>
      <c r="P17" s="530"/>
      <c r="Q17" s="530"/>
      <c r="R17" s="530"/>
      <c r="S17" s="530"/>
      <c r="T17" s="530"/>
      <c r="U17" s="530"/>
      <c r="V17" s="226"/>
      <c r="W17" s="226"/>
      <c r="X17" s="227"/>
      <c r="Y17" s="227"/>
      <c r="Z17" s="227"/>
      <c r="AA17" s="227"/>
      <c r="AB17" s="227"/>
      <c r="AC17" s="227"/>
      <c r="AD17" s="227"/>
    </row>
    <row r="18" spans="1:30" ht="15" customHeight="1">
      <c r="A18" s="2"/>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225"/>
      <c r="B19" s="457"/>
      <c r="C19" s="529" t="s">
        <v>14</v>
      </c>
      <c r="D19" s="530"/>
      <c r="E19" s="530"/>
      <c r="F19" s="530"/>
      <c r="G19" s="530"/>
      <c r="H19" s="530"/>
      <c r="I19" s="530"/>
      <c r="J19" s="530"/>
      <c r="K19" s="530"/>
      <c r="L19" s="530"/>
      <c r="M19" s="530"/>
      <c r="N19" s="530"/>
      <c r="O19" s="530"/>
      <c r="P19" s="530"/>
      <c r="Q19" s="530"/>
      <c r="R19" s="530"/>
      <c r="S19" s="530"/>
      <c r="T19" s="530"/>
      <c r="U19" s="530"/>
      <c r="V19" s="228"/>
      <c r="W19" s="228"/>
      <c r="X19" s="529" t="s">
        <v>15</v>
      </c>
      <c r="Y19" s="530"/>
      <c r="Z19" s="530"/>
      <c r="AA19" s="530"/>
      <c r="AB19" s="530"/>
      <c r="AC19" s="530"/>
      <c r="AD19" s="530"/>
    </row>
    <row r="20" spans="1:30" ht="15" customHeight="1">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15" customHeight="1">
      <c r="A21" s="225"/>
      <c r="B21" s="457"/>
      <c r="C21" s="529" t="s">
        <v>16</v>
      </c>
      <c r="D21" s="530"/>
      <c r="E21" s="530"/>
      <c r="F21" s="530"/>
      <c r="G21" s="530"/>
      <c r="H21" s="530"/>
      <c r="I21" s="530"/>
      <c r="J21" s="530"/>
      <c r="K21" s="530"/>
      <c r="L21" s="530"/>
      <c r="M21" s="530"/>
      <c r="N21" s="530"/>
      <c r="O21" s="530"/>
      <c r="P21" s="530"/>
      <c r="Q21" s="530"/>
      <c r="R21" s="530"/>
      <c r="S21" s="530"/>
      <c r="T21" s="530"/>
      <c r="U21" s="530"/>
      <c r="V21" s="226"/>
      <c r="W21" s="226"/>
      <c r="X21" s="529" t="s">
        <v>17</v>
      </c>
      <c r="Y21" s="530"/>
      <c r="Z21" s="530"/>
      <c r="AA21" s="530"/>
      <c r="AB21" s="530"/>
      <c r="AC21" s="530"/>
      <c r="AD21" s="530"/>
    </row>
    <row r="22" spans="1:30" ht="15" customHeight="1">
      <c r="A22" s="2"/>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30" customHeight="1">
      <c r="A23" s="225"/>
      <c r="B23" s="457"/>
      <c r="C23" s="529" t="s">
        <v>18</v>
      </c>
      <c r="D23" s="530"/>
      <c r="E23" s="530"/>
      <c r="F23" s="530"/>
      <c r="G23" s="530"/>
      <c r="H23" s="530"/>
      <c r="I23" s="530"/>
      <c r="J23" s="530"/>
      <c r="K23" s="530"/>
      <c r="L23" s="530"/>
      <c r="M23" s="530"/>
      <c r="N23" s="530"/>
      <c r="O23" s="530"/>
      <c r="P23" s="530"/>
      <c r="Q23" s="530"/>
      <c r="R23" s="530"/>
      <c r="S23" s="530"/>
      <c r="T23" s="530"/>
      <c r="U23" s="530"/>
      <c r="V23" s="226"/>
      <c r="W23" s="226"/>
      <c r="X23" s="529" t="s">
        <v>19</v>
      </c>
      <c r="Y23" s="530"/>
      <c r="Z23" s="530"/>
      <c r="AA23" s="530"/>
      <c r="AB23" s="530"/>
      <c r="AC23" s="530"/>
      <c r="AD23" s="530"/>
    </row>
    <row r="24" spans="1:30" ht="15" customHeight="1">
      <c r="A24" s="2"/>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0" ht="15" customHeight="1">
      <c r="A25" s="225"/>
      <c r="B25" s="457"/>
      <c r="C25" s="529" t="s">
        <v>20</v>
      </c>
      <c r="D25" s="530"/>
      <c r="E25" s="530"/>
      <c r="F25" s="530"/>
      <c r="G25" s="530"/>
      <c r="H25" s="530"/>
      <c r="I25" s="530"/>
      <c r="J25" s="530"/>
      <c r="K25" s="530"/>
      <c r="L25" s="530"/>
      <c r="M25" s="530"/>
      <c r="N25" s="530"/>
      <c r="O25" s="530"/>
      <c r="P25" s="530"/>
      <c r="Q25" s="530"/>
      <c r="R25" s="530"/>
      <c r="S25" s="530"/>
      <c r="T25" s="530"/>
      <c r="U25" s="530"/>
      <c r="V25" s="226"/>
      <c r="W25" s="226"/>
      <c r="X25" s="529" t="s">
        <v>21</v>
      </c>
      <c r="Y25" s="530"/>
      <c r="Z25" s="530"/>
      <c r="AA25" s="530"/>
      <c r="AB25" s="530"/>
      <c r="AC25" s="530"/>
      <c r="AD25" s="530"/>
    </row>
    <row r="26" spans="1:30" ht="15" customHeight="1">
      <c r="A26" s="2"/>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0" ht="15" customHeight="1">
      <c r="A27" s="225"/>
      <c r="B27" s="457"/>
      <c r="C27" s="529" t="s">
        <v>22</v>
      </c>
      <c r="D27" s="530"/>
      <c r="E27" s="530"/>
      <c r="F27" s="530"/>
      <c r="G27" s="530"/>
      <c r="H27" s="530"/>
      <c r="I27" s="530"/>
      <c r="J27" s="530"/>
      <c r="K27" s="530"/>
      <c r="L27" s="530"/>
      <c r="M27" s="530"/>
      <c r="N27" s="530"/>
      <c r="O27" s="530"/>
      <c r="P27" s="530"/>
      <c r="Q27" s="530"/>
      <c r="R27" s="530"/>
      <c r="S27" s="530"/>
      <c r="T27" s="530"/>
      <c r="U27" s="530"/>
      <c r="V27" s="226"/>
      <c r="W27" s="226"/>
      <c r="X27" s="529" t="s">
        <v>23</v>
      </c>
      <c r="Y27" s="530"/>
      <c r="Z27" s="530"/>
      <c r="AA27" s="530"/>
      <c r="AB27" s="530"/>
      <c r="AC27" s="530"/>
      <c r="AD27" s="530"/>
    </row>
    <row r="28" spans="1:30" ht="15" customHeight="1">
      <c r="A28" s="2"/>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1:30" ht="15" customHeight="1">
      <c r="A29" s="2"/>
      <c r="B29" s="529" t="s">
        <v>24</v>
      </c>
      <c r="C29" s="530"/>
      <c r="D29" s="530"/>
      <c r="E29" s="530"/>
      <c r="F29" s="530"/>
      <c r="G29" s="530"/>
      <c r="H29" s="530"/>
      <c r="I29" s="530"/>
      <c r="J29" s="530"/>
      <c r="K29" s="530"/>
      <c r="L29" s="530"/>
      <c r="M29" s="530"/>
      <c r="N29" s="530"/>
      <c r="O29" s="530"/>
      <c r="P29" s="530"/>
      <c r="Q29" s="530"/>
      <c r="R29" s="530"/>
      <c r="S29" s="530"/>
      <c r="T29" s="530"/>
      <c r="U29" s="530"/>
      <c r="V29" s="6"/>
      <c r="W29" s="6"/>
      <c r="X29" s="6"/>
      <c r="Y29" s="6"/>
      <c r="Z29" s="6"/>
      <c r="AA29" s="6"/>
      <c r="AB29" s="6"/>
      <c r="AC29" s="6"/>
      <c r="AD29" s="6"/>
    </row>
    <row r="30" spans="1:30" ht="15" customHeight="1">
      <c r="A30" s="2"/>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row>
    <row r="31" spans="1:30" ht="15" customHeight="1">
      <c r="A31" s="2"/>
      <c r="B31" s="529" t="s">
        <v>25</v>
      </c>
      <c r="C31" s="530"/>
      <c r="D31" s="530"/>
      <c r="E31" s="530"/>
      <c r="F31" s="530"/>
      <c r="G31" s="530"/>
      <c r="H31" s="530"/>
      <c r="I31" s="530"/>
      <c r="J31" s="530"/>
      <c r="K31" s="530"/>
      <c r="L31" s="530"/>
      <c r="M31" s="530"/>
      <c r="N31" s="530"/>
      <c r="O31" s="530"/>
      <c r="P31" s="530"/>
      <c r="Q31" s="530"/>
      <c r="R31" s="530"/>
      <c r="S31" s="530"/>
      <c r="T31" s="530"/>
      <c r="U31" s="530"/>
      <c r="V31" s="6"/>
      <c r="W31" s="6"/>
      <c r="X31" s="6"/>
      <c r="Y31" s="6"/>
      <c r="Z31" s="6"/>
      <c r="AA31" s="6"/>
      <c r="AB31" s="6"/>
      <c r="AC31" s="6"/>
      <c r="AD31" s="6"/>
    </row>
    <row r="32" spans="1:30" ht="15" customHeight="1">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row>
    <row r="33" spans="1:30" ht="1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 hidden="1"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sheetData>
  <sheetProtection algorithmName="SHA-512" hashValue="iI6LOQ+nNe7C1iZeCkAkeYRZ0ldV16QiEHbZXbtaLz8YtomXuLLeYaXCA76irYWhgsQCCCpSnM2sOBmuy+Cu3g==" saltValue="BWwTf8y5ypAWZZGGt6J2sA==" spinCount="100000" sheet="1" objects="1" scenarios="1"/>
  <mergeCells count="22">
    <mergeCell ref="B1:AD1"/>
    <mergeCell ref="B13:U13"/>
    <mergeCell ref="B29:U29"/>
    <mergeCell ref="B9:L9"/>
    <mergeCell ref="X19:AD19"/>
    <mergeCell ref="N9:O9"/>
    <mergeCell ref="C25:U25"/>
    <mergeCell ref="B15:U15"/>
    <mergeCell ref="C21:U21"/>
    <mergeCell ref="B31:U31"/>
    <mergeCell ref="B3:AD3"/>
    <mergeCell ref="C19:U19"/>
    <mergeCell ref="X27:AD27"/>
    <mergeCell ref="X21:AD21"/>
    <mergeCell ref="B11:U11"/>
    <mergeCell ref="X23:AD23"/>
    <mergeCell ref="B17:U17"/>
    <mergeCell ref="B5:AD5"/>
    <mergeCell ref="C27:U27"/>
    <mergeCell ref="C23:U23"/>
    <mergeCell ref="B7:AD7"/>
    <mergeCell ref="X25:AD25"/>
  </mergeCells>
  <conditionalFormatting sqref="A1:XFD9 A10:AG12 AK10:XFD12 A13:XFD1048576">
    <cfRule type="expression" dxfId="571" priority="97" stopIfTrue="1">
      <formula>AND($A$1&lt;&gt;"",SUM(A1)&gt;0)</formula>
    </cfRule>
    <cfRule type="expression" dxfId="570" priority="96" stopIfTrue="1">
      <formula>AND($A$1&lt;&gt;"",SEARCH("no puede registrar",A1)&gt;0)</formula>
    </cfRule>
    <cfRule type="expression" dxfId="569" priority="95" stopIfTrue="1">
      <formula>AND($A$1&lt;&gt;"",SEARCH("en blanco",A1)&gt;0)</formula>
    </cfRule>
    <cfRule type="expression" dxfId="568" priority="94" stopIfTrue="1">
      <formula>AND($A$1&lt;&gt;"",SEARCH("pase a la pregunta",A1)&gt;0)</formula>
    </cfRule>
    <cfRule type="expression" dxfId="567" priority="93" stopIfTrue="1">
      <formula>AND($A$1&lt;&gt;"",SEARCH("igual o menor",A1)&gt;0)</formula>
    </cfRule>
    <cfRule type="expression" dxfId="566" priority="92" stopIfTrue="1">
      <formula>AND($A$1&lt;&gt;"",SEARCH("igual o mayor",A1)&gt;0)</formula>
    </cfRule>
    <cfRule type="expression" dxfId="565" priority="98" stopIfTrue="1">
      <formula>AND($A$1&lt;&gt;"",SEARCH("la pregunta",A1)&gt;0)</formula>
    </cfRule>
  </conditionalFormatting>
  <conditionalFormatting sqref="AH9:AJ9">
    <cfRule type="expression" dxfId="564" priority="89" stopIfTrue="1">
      <formula>AND($A$1&lt;&gt;"",SEARCH("no puede registrar",AH9)&gt;0)</formula>
    </cfRule>
    <cfRule type="expression" dxfId="563" priority="80" stopIfTrue="1">
      <formula>AND($A$1&lt;&gt;"",SEARCH("pase a la pregunta",AH9)&gt;0)</formula>
    </cfRule>
    <cfRule type="expression" dxfId="562" priority="91" stopIfTrue="1">
      <formula>AND($A$1&lt;&gt;"",SEARCH("la pregunta",AH9)&gt;0)</formula>
    </cfRule>
    <cfRule type="expression" dxfId="561" priority="90" stopIfTrue="1">
      <formula>AND($A$1&lt;&gt;"",SUM(AH9)&gt;0)</formula>
    </cfRule>
    <cfRule type="expression" dxfId="560" priority="88" stopIfTrue="1">
      <formula>AND($A$1&lt;&gt;"",SEARCH("en blanco",AH9)&gt;0)</formula>
    </cfRule>
    <cfRule type="expression" dxfId="559" priority="87" stopIfTrue="1">
      <formula>AND($A$1&lt;&gt;"",SEARCH("pase a la pregunta",AH9)&gt;0)</formula>
    </cfRule>
    <cfRule type="expression" dxfId="558" priority="86" stopIfTrue="1">
      <formula>AND($A$1&lt;&gt;"",SEARCH("igual o menor",AH9)&gt;0)</formula>
    </cfRule>
    <cfRule type="expression" dxfId="557" priority="85" stopIfTrue="1">
      <formula>AND($A$1&lt;&gt;"",SEARCH("igual o mayor",AH9)&gt;0)</formula>
    </cfRule>
    <cfRule type="expression" dxfId="556" priority="84" stopIfTrue="1">
      <formula>AND($A$1&lt;&gt;"",SEARCH("la pregunta",AH9)&gt;0)</formula>
    </cfRule>
    <cfRule type="expression" dxfId="555" priority="83" stopIfTrue="1">
      <formula>AND($A$1&lt;&gt;"",SUM(AH9)&gt;0)</formula>
    </cfRule>
    <cfRule type="expression" dxfId="554" priority="82" stopIfTrue="1">
      <formula>AND($A$1&lt;&gt;"",SEARCH("no puede registrar",AH9)&gt;0)</formula>
    </cfRule>
    <cfRule type="expression" dxfId="553" priority="81" stopIfTrue="1">
      <formula>AND($A$1&lt;&gt;"",SEARCH("en blanco",AH9)&gt;0)</formula>
    </cfRule>
    <cfRule type="expression" dxfId="552" priority="79" stopIfTrue="1">
      <formula>AND($A$1&lt;&gt;"",SEARCH("igual o menor",AH9)&gt;0)</formula>
    </cfRule>
    <cfRule type="expression" dxfId="551" priority="78" stopIfTrue="1">
      <formula>AND($A$1&lt;&gt;"",SEARCH("igual o mayor",AH9)&gt;0)</formula>
    </cfRule>
  </conditionalFormatting>
  <conditionalFormatting sqref="AH9:AJ10">
    <cfRule type="expression" dxfId="550" priority="69" stopIfTrue="1">
      <formula>AND($A$1&lt;&gt;"",SUM(AH9)&gt;0)</formula>
    </cfRule>
    <cfRule type="expression" dxfId="549" priority="64" stopIfTrue="1">
      <formula>AND($A$1&lt;&gt;"",SEARCH("igual o mayor",AH9)&gt;0)</formula>
    </cfRule>
    <cfRule type="expression" dxfId="548" priority="68" stopIfTrue="1">
      <formula>AND($A$1&lt;&gt;"",SEARCH("no puede registrar",AH9)&gt;0)</formula>
    </cfRule>
    <cfRule type="expression" dxfId="547" priority="67" stopIfTrue="1">
      <formula>AND($A$1&lt;&gt;"",SEARCH("en blanco",AH9)&gt;0)</formula>
    </cfRule>
    <cfRule type="expression" dxfId="546" priority="66" stopIfTrue="1">
      <formula>AND($A$1&lt;&gt;"",SEARCH("pase a la pregunta",AH9)&gt;0)</formula>
    </cfRule>
    <cfRule type="expression" dxfId="545" priority="65" stopIfTrue="1">
      <formula>AND($A$1&lt;&gt;"",SEARCH("igual o menor",AH9)&gt;0)</formula>
    </cfRule>
    <cfRule type="expression" dxfId="544" priority="70" stopIfTrue="1">
      <formula>AND($A$1&lt;&gt;"",SEARCH("la pregunta",AH9)&gt;0)</formula>
    </cfRule>
  </conditionalFormatting>
  <conditionalFormatting sqref="AH10:AJ10">
    <cfRule type="expression" dxfId="543" priority="57" stopIfTrue="1">
      <formula>AND($A$1&lt;&gt;"",SEARCH("igual o mayor",AH10)&gt;0)</formula>
    </cfRule>
    <cfRule type="expression" dxfId="542" priority="58" stopIfTrue="1">
      <formula>AND($A$1&lt;&gt;"",SEARCH("igual o menor",AH10)&gt;0)</formula>
    </cfRule>
    <cfRule type="expression" dxfId="541" priority="59" stopIfTrue="1">
      <formula>AND($A$1&lt;&gt;"",SEARCH("pase a la pregunta",AH10)&gt;0)</formula>
    </cfRule>
    <cfRule type="expression" dxfId="540" priority="60" stopIfTrue="1">
      <formula>AND($A$1&lt;&gt;"",SEARCH("en blanco",AH10)&gt;0)</formula>
    </cfRule>
    <cfRule type="expression" dxfId="539" priority="61" stopIfTrue="1">
      <formula>AND($A$1&lt;&gt;"",SEARCH("no puede registrar",AH10)&gt;0)</formula>
    </cfRule>
    <cfRule type="expression" dxfId="538" priority="63" stopIfTrue="1">
      <formula>AND($A$1&lt;&gt;"",SEARCH("la pregunta",AH10)&gt;0)</formula>
    </cfRule>
    <cfRule type="expression" dxfId="537" priority="53" stopIfTrue="1">
      <formula>AND($A$1&lt;&gt;"",SEARCH("en blanco",AH10)&gt;0)</formula>
    </cfRule>
    <cfRule type="expression" dxfId="536" priority="50" stopIfTrue="1">
      <formula>AND($A$1&lt;&gt;"",SEARCH("igual o mayor",AH10)&gt;0)</formula>
    </cfRule>
    <cfRule type="expression" dxfId="535" priority="51" stopIfTrue="1">
      <formula>AND($A$1&lt;&gt;"",SEARCH("igual o menor",AH10)&gt;0)</formula>
    </cfRule>
    <cfRule type="expression" dxfId="534" priority="52" stopIfTrue="1">
      <formula>AND($A$1&lt;&gt;"",SEARCH("pase a la pregunta",AH10)&gt;0)</formula>
    </cfRule>
    <cfRule type="expression" dxfId="533" priority="62" stopIfTrue="1">
      <formula>AND($A$1&lt;&gt;"",SUM(AH10)&gt;0)</formula>
    </cfRule>
    <cfRule type="expression" dxfId="532" priority="54" stopIfTrue="1">
      <formula>AND($A$1&lt;&gt;"",SEARCH("no puede registrar",AH10)&gt;0)</formula>
    </cfRule>
    <cfRule type="expression" dxfId="531" priority="55" stopIfTrue="1">
      <formula>AND($A$1&lt;&gt;"",SUM(AH10)&gt;0)</formula>
    </cfRule>
    <cfRule type="expression" dxfId="530" priority="56" stopIfTrue="1">
      <formula>AND($A$1&lt;&gt;"",SEARCH("la pregunta",AH10)&gt;0)</formula>
    </cfRule>
  </conditionalFormatting>
  <conditionalFormatting sqref="AH10:AJ11">
    <cfRule type="expression" dxfId="529" priority="44" stopIfTrue="1">
      <formula>AND($A$1&lt;&gt;"",SEARCH("igual o menor",AH10)&gt;0)</formula>
    </cfRule>
    <cfRule type="expression" dxfId="528" priority="49" stopIfTrue="1">
      <formula>AND($A$1&lt;&gt;"",SEARCH("la pregunta",AH10)&gt;0)</formula>
    </cfRule>
    <cfRule type="expression" dxfId="527" priority="48" stopIfTrue="1">
      <formula>AND($A$1&lt;&gt;"",SUM(AH10)&gt;0)</formula>
    </cfRule>
    <cfRule type="expression" dxfId="526" priority="47" stopIfTrue="1">
      <formula>AND($A$1&lt;&gt;"",SEARCH("no puede registrar",AH10)&gt;0)</formula>
    </cfRule>
    <cfRule type="expression" dxfId="525" priority="46" stopIfTrue="1">
      <formula>AND($A$1&lt;&gt;"",SEARCH("en blanco",AH10)&gt;0)</formula>
    </cfRule>
    <cfRule type="expression" dxfId="524" priority="45" stopIfTrue="1">
      <formula>AND($A$1&lt;&gt;"",SEARCH("pase a la pregunta",AH10)&gt;0)</formula>
    </cfRule>
    <cfRule type="expression" dxfId="523" priority="43" stopIfTrue="1">
      <formula>AND($A$1&lt;&gt;"",SEARCH("igual o mayor",AH10)&gt;0)</formula>
    </cfRule>
  </conditionalFormatting>
  <conditionalFormatting sqref="AH11:AJ11">
    <cfRule type="expression" dxfId="522" priority="38" stopIfTrue="1">
      <formula>AND($A$1&lt;&gt;"",SEARCH("pase a la pregunta",AH11)&gt;0)</formula>
    </cfRule>
    <cfRule type="expression" dxfId="521" priority="41" stopIfTrue="1">
      <formula>AND($A$1&lt;&gt;"",SUM(AH11)&gt;0)</formula>
    </cfRule>
    <cfRule type="expression" dxfId="520" priority="40" stopIfTrue="1">
      <formula>AND($A$1&lt;&gt;"",SEARCH("no puede registrar",AH11)&gt;0)</formula>
    </cfRule>
    <cfRule type="expression" dxfId="519" priority="39" stopIfTrue="1">
      <formula>AND($A$1&lt;&gt;"",SEARCH("en blanco",AH11)&gt;0)</formula>
    </cfRule>
    <cfRule type="expression" dxfId="518" priority="36" stopIfTrue="1">
      <formula>AND($A$1&lt;&gt;"",SEARCH("igual o mayor",AH11)&gt;0)</formula>
    </cfRule>
    <cfRule type="expression" dxfId="517" priority="37" stopIfTrue="1">
      <formula>AND($A$1&lt;&gt;"",SEARCH("igual o menor",AH11)&gt;0)</formula>
    </cfRule>
    <cfRule type="expression" dxfId="516" priority="42" stopIfTrue="1">
      <formula>AND($A$1&lt;&gt;"",SEARCH("la pregunta",AH11)&gt;0)</formula>
    </cfRule>
  </conditionalFormatting>
  <conditionalFormatting sqref="AH11:AJ12">
    <cfRule type="expression" dxfId="515" priority="17" stopIfTrue="1">
      <formula>AND($A$1&lt;&gt;"",SEARCH("pase a la pregunta",AH11)&gt;0)</formula>
    </cfRule>
    <cfRule type="expression" dxfId="514" priority="16" stopIfTrue="1">
      <formula>AND($A$1&lt;&gt;"",SEARCH("igual o menor",AH11)&gt;0)</formula>
    </cfRule>
    <cfRule type="expression" dxfId="513" priority="15" stopIfTrue="1">
      <formula>AND($A$1&lt;&gt;"",SEARCH("igual o mayor",AH11)&gt;0)</formula>
    </cfRule>
    <cfRule type="expression" dxfId="512" priority="19" stopIfTrue="1">
      <formula>AND($A$1&lt;&gt;"",SEARCH("no puede registrar",AH11)&gt;0)</formula>
    </cfRule>
    <cfRule type="expression" dxfId="511" priority="21" stopIfTrue="1">
      <formula>AND($A$1&lt;&gt;"",SEARCH("la pregunta",AH11)&gt;0)</formula>
    </cfRule>
    <cfRule type="expression" dxfId="510" priority="20" stopIfTrue="1">
      <formula>AND($A$1&lt;&gt;"",SUM(AH11)&gt;0)</formula>
    </cfRule>
    <cfRule type="expression" dxfId="509" priority="18" stopIfTrue="1">
      <formula>AND($A$1&lt;&gt;"",SEARCH("en blanco",AH11)&gt;0)</formula>
    </cfRule>
  </conditionalFormatting>
  <conditionalFormatting sqref="AI12">
    <cfRule type="expression" dxfId="508" priority="2" stopIfTrue="1">
      <formula>AND($A$1&lt;&gt;"",SEARCH("igual o menor",AI12)&gt;0)</formula>
    </cfRule>
    <cfRule type="expression" dxfId="507" priority="3" stopIfTrue="1">
      <formula>AND($A$1&lt;&gt;"",SEARCH("pase a la pregunta",AI12)&gt;0)</formula>
    </cfRule>
    <cfRule type="expression" dxfId="506" priority="4" stopIfTrue="1">
      <formula>AND($A$1&lt;&gt;"",SEARCH("en blanco",AI12)&gt;0)</formula>
    </cfRule>
    <cfRule type="expression" dxfId="505" priority="5" stopIfTrue="1">
      <formula>AND($A$1&lt;&gt;"",SEARCH("no puede registrar",AI12)&gt;0)</formula>
    </cfRule>
    <cfRule type="expression" dxfId="504" priority="1" stopIfTrue="1">
      <formula>AND($A$1&lt;&gt;"",SEARCH("igual o mayor",AI12)&gt;0)</formula>
    </cfRule>
    <cfRule type="expression" dxfId="503" priority="10" stopIfTrue="1">
      <formula>AND($A$1&lt;&gt;"",SEARCH("pase a la pregunta",AI12)&gt;0)</formula>
    </cfRule>
    <cfRule type="expression" dxfId="502" priority="6" stopIfTrue="1">
      <formula>AND($A$1&lt;&gt;"",SUM(AI12)&gt;0)</formula>
    </cfRule>
    <cfRule type="expression" dxfId="501" priority="14" stopIfTrue="1">
      <formula>AND($A$1&lt;&gt;"",SEARCH("la pregunta",AI12)&gt;0)</formula>
    </cfRule>
    <cfRule type="expression" dxfId="500" priority="13" stopIfTrue="1">
      <formula>AND($A$1&lt;&gt;"",SUM(AI12)&gt;0)</formula>
    </cfRule>
    <cfRule type="expression" dxfId="499" priority="12" stopIfTrue="1">
      <formula>AND($A$1&lt;&gt;"",SEARCH("no puede registrar",AI12)&gt;0)</formula>
    </cfRule>
    <cfRule type="expression" dxfId="498" priority="11" stopIfTrue="1">
      <formula>AND($A$1&lt;&gt;"",SEARCH("en blanco",AI12)&gt;0)</formula>
    </cfRule>
    <cfRule type="expression" dxfId="497" priority="9" stopIfTrue="1">
      <formula>AND($A$1&lt;&gt;"",SEARCH("igual o menor",AI12)&gt;0)</formula>
    </cfRule>
    <cfRule type="expression" dxfId="496" priority="8" stopIfTrue="1">
      <formula>AND($A$1&lt;&gt;"",SEARCH("igual o mayor",AI12)&gt;0)</formula>
    </cfRule>
    <cfRule type="expression" dxfId="495" priority="7" stopIfTrue="1">
      <formula>AND($A$1&lt;&gt;"",SEARCH("la pregunta",AI12)&gt;0)</formula>
    </cfRule>
  </conditionalFormatting>
  <hyperlinks>
    <hyperlink ref="B11" location="Presentación!AA9" display="Presentación"/>
    <hyperlink ref="B13" location="Informantes!AA9" display="Informantes"/>
    <hyperlink ref="B15" location="Participantes!BF9" display="Participantes"/>
    <hyperlink ref="C19" location="CNGE_2025_M1_Secc4_Sub1!AA7" display="Subsección IV.1 Comité de transparencia"/>
    <hyperlink ref="X19" location="CNGE_2025_M1_Secc4_Sub1!AA7" display="Preguntas 4.1 a 4.6"/>
    <hyperlink ref="C21" location="CNGE_2025_M1_Secc4_Sub2!AA7" display="Subsección IV.2 Documentos o expedientes desclasificados"/>
    <hyperlink ref="X21" location="CNGE_2025_M1_Secc4_Sub2!AA7" display="Pregunta 4.7"/>
    <hyperlink ref="C23" location="CNGE_2025_M1_Secc4_Sub3!AA7" display="Subsección IV.3 Solicitudes de acceso a la información y de protección de datos personales"/>
    <hyperlink ref="X23" location="CNGE_2025_M1_Secc4_Sub3!AA7" display="Preguntas 4.8 a 4.17"/>
    <hyperlink ref="C25" location="CNGE_2025_M1_Secc4_Sub4!AA7" display="Subsección IV.4 Datos abiertos"/>
    <hyperlink ref="X25" location="CNGE_2025_M1_Secc4_Sub4!AA7" display="Preguntas 4.18 y 4.20"/>
    <hyperlink ref="C27" location="CNGE_2025_M1_Secc4_Sub5!AA7" display="Subsección IV.5 Protección de datos personales "/>
    <hyperlink ref="X27" location="CNGE_2025_M1_Secc4_Sub5!AA7" display="Preguntas 4.1 a 4.29"/>
    <hyperlink ref="B29" location="Complemento!DV9" display="Complemento. Competencia institucional de los comités de transparencia"/>
    <hyperlink ref="B31" location="Glosario!AA9" display="Glosario"/>
    <hyperlink ref="C19:U19" location="CNGE_2026_M1_Secc4_Sub1!AA7" display="Subsección IV.1 Comité de transparencia"/>
    <hyperlink ref="X19:AD19" location="CNGE_2026_M1_Secc4_Sub1!AA7" display="Preguntas 4.1 a 4.6"/>
    <hyperlink ref="C21:U21" location="CNGE_2026_M1_Secc4_Sub2!AA7" display="Subsección IV.2 Documentos o expedientes desclasificados"/>
    <hyperlink ref="X21:AD21" location="CNGE_2026_M1_Secc4_Sub2!AA7" display="Pregunta 4.7"/>
    <hyperlink ref="C23:U23" location="CNGE_2026_M1_Secc4_Sub3!AA7" display="Subsección IV.3 Solicitudes de acceso a la información y de protección de datos personales"/>
    <hyperlink ref="X23:AD23" location="CNGE_2026_M1_Secc4_Sub3!AA7" display="Preguntas 4.8 a 4.17"/>
    <hyperlink ref="C25:U25" location="CNGE_2026_M1_Secc4_Sub4!AA7" display="Subsección IV.4 Datos abiertos"/>
    <hyperlink ref="X25:AD25" location="CNGE_2026_M1_Secc4_Sub4!AA7" display="Preguntas 4.18 a 4.21"/>
    <hyperlink ref="C27:U27" location="CNGE_2026_M1_Secc4_Sub5!AA7" display="Subsección IV.5 Protección de datos personales "/>
    <hyperlink ref="X27:AD27" location="CNGE_2026_M1_Secc4_Sub5!AA7" display="Preguntas 4.22 a 4.30"/>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165"/>
  <sheetViews>
    <sheetView showGridLines="0" view="pageBreakPreview" zoomScale="120" zoomScaleNormal="100" zoomScaleSheetLayoutView="120" workbookViewId="0"/>
  </sheetViews>
  <sheetFormatPr baseColWidth="10" defaultColWidth="0" defaultRowHeight="14.25" zeroHeight="1"/>
  <cols>
    <col min="1" max="1" width="5.625" customWidth="1"/>
    <col min="2" max="129" width="3.625" customWidth="1"/>
    <col min="130" max="130" width="5.625" customWidth="1"/>
    <col min="131" max="16384" width="11.375" hidden="1"/>
  </cols>
  <sheetData>
    <row r="1" spans="1:129" ht="173.25" customHeight="1">
      <c r="A1" s="521"/>
      <c r="B1" s="813" t="s">
        <v>0</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8"/>
      <c r="CJ1" s="558"/>
      <c r="CK1" s="558"/>
      <c r="CL1" s="558"/>
      <c r="CM1" s="558"/>
      <c r="CN1" s="558"/>
      <c r="CO1" s="558"/>
      <c r="CP1" s="558"/>
      <c r="CQ1" s="558"/>
      <c r="CR1" s="558"/>
      <c r="CS1" s="558"/>
      <c r="CT1" s="558"/>
      <c r="CU1" s="558"/>
      <c r="CV1" s="558"/>
      <c r="CW1" s="558"/>
      <c r="CX1" s="558"/>
      <c r="CY1" s="558"/>
      <c r="CZ1" s="558"/>
      <c r="DA1" s="558"/>
      <c r="DB1" s="558"/>
      <c r="DC1" s="558"/>
      <c r="DD1" s="558"/>
      <c r="DE1" s="558"/>
      <c r="DF1" s="558"/>
      <c r="DG1" s="558"/>
      <c r="DH1" s="558"/>
      <c r="DI1" s="558"/>
      <c r="DJ1" s="558"/>
      <c r="DK1" s="558"/>
      <c r="DL1" s="558"/>
      <c r="DM1" s="558"/>
      <c r="DN1" s="558"/>
      <c r="DO1" s="558"/>
      <c r="DP1" s="558"/>
      <c r="DQ1" s="558"/>
      <c r="DR1" s="558"/>
      <c r="DS1" s="558"/>
      <c r="DT1" s="558"/>
      <c r="DU1" s="558"/>
      <c r="DV1" s="558"/>
      <c r="DW1" s="558"/>
      <c r="DX1" s="558"/>
      <c r="DY1" s="558"/>
    </row>
    <row r="2" spans="1:129" ht="15" customHeight="1">
      <c r="A2" s="19"/>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row>
    <row r="3" spans="1:129" ht="45" customHeight="1">
      <c r="A3" s="74"/>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c r="AT3" s="558"/>
      <c r="AU3" s="558"/>
      <c r="AV3" s="558"/>
      <c r="AW3" s="558"/>
      <c r="AX3" s="558"/>
      <c r="AY3" s="558"/>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c r="CP3" s="558"/>
      <c r="CQ3" s="558"/>
      <c r="CR3" s="558"/>
      <c r="CS3" s="558"/>
      <c r="CT3" s="558"/>
      <c r="CU3" s="558"/>
      <c r="CV3" s="558"/>
      <c r="CW3" s="558"/>
      <c r="CX3" s="558"/>
      <c r="CY3" s="558"/>
      <c r="CZ3" s="558"/>
      <c r="DA3" s="558"/>
      <c r="DB3" s="558"/>
      <c r="DC3" s="558"/>
      <c r="DD3" s="558"/>
      <c r="DE3" s="558"/>
      <c r="DF3" s="558"/>
      <c r="DG3" s="558"/>
      <c r="DH3" s="558"/>
      <c r="DI3" s="558"/>
      <c r="DJ3" s="558"/>
      <c r="DK3" s="558"/>
      <c r="DL3" s="558"/>
      <c r="DM3" s="558"/>
      <c r="DN3" s="558"/>
      <c r="DO3" s="558"/>
      <c r="DP3" s="558"/>
      <c r="DQ3" s="558"/>
      <c r="DR3" s="558"/>
      <c r="DS3" s="558"/>
      <c r="DT3" s="558"/>
      <c r="DU3" s="558"/>
      <c r="DV3" s="558"/>
      <c r="DW3" s="558"/>
      <c r="DX3" s="558"/>
      <c r="DY3" s="558"/>
    </row>
    <row r="4" spans="1:129" ht="15" customHeight="1">
      <c r="A4" s="19"/>
      <c r="B4" s="3"/>
      <c r="C4" s="4"/>
      <c r="D4" s="4"/>
      <c r="E4" s="4"/>
      <c r="F4" s="4"/>
      <c r="G4" s="4"/>
      <c r="H4" s="4"/>
      <c r="I4" s="4"/>
      <c r="J4" s="4"/>
      <c r="K4" s="4"/>
      <c r="L4" s="4"/>
      <c r="M4" s="4"/>
      <c r="N4" s="4"/>
      <c r="O4" s="4"/>
      <c r="P4" s="4"/>
      <c r="Q4" s="4"/>
      <c r="R4" s="4"/>
      <c r="S4" s="4"/>
      <c r="T4" s="4"/>
      <c r="U4" s="4"/>
      <c r="V4" s="4"/>
      <c r="W4" s="4"/>
      <c r="X4" s="4"/>
      <c r="Y4" s="4"/>
      <c r="Z4" s="4"/>
      <c r="AA4" s="4"/>
      <c r="AB4" s="4"/>
      <c r="AC4" s="4"/>
    </row>
    <row r="5" spans="1:129" ht="45" customHeight="1">
      <c r="A5" s="19"/>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c r="BD5" s="558"/>
      <c r="BE5" s="558"/>
      <c r="BF5" s="558"/>
      <c r="BG5" s="558"/>
      <c r="BH5" s="558"/>
      <c r="BI5" s="558"/>
      <c r="BJ5" s="558"/>
      <c r="BK5" s="558"/>
      <c r="BL5" s="558"/>
      <c r="BM5" s="558"/>
      <c r="BN5" s="558"/>
      <c r="BO5" s="558"/>
      <c r="BP5" s="558"/>
      <c r="BQ5" s="558"/>
      <c r="BR5" s="558"/>
      <c r="BS5" s="558"/>
      <c r="BT5" s="558"/>
      <c r="BU5" s="558"/>
      <c r="BV5" s="558"/>
      <c r="BW5" s="558"/>
      <c r="BX5" s="558"/>
      <c r="BY5" s="558"/>
      <c r="BZ5" s="558"/>
      <c r="CA5" s="558"/>
      <c r="CB5" s="558"/>
      <c r="CC5" s="558"/>
      <c r="CD5" s="558"/>
      <c r="CE5" s="558"/>
      <c r="CF5" s="558"/>
      <c r="CG5" s="558"/>
      <c r="CH5" s="558"/>
      <c r="CI5" s="558"/>
      <c r="CJ5" s="558"/>
      <c r="CK5" s="558"/>
      <c r="CL5" s="558"/>
      <c r="CM5" s="558"/>
      <c r="CN5" s="558"/>
      <c r="CO5" s="558"/>
      <c r="CP5" s="558"/>
      <c r="CQ5" s="558"/>
      <c r="CR5" s="558"/>
      <c r="CS5" s="558"/>
      <c r="CT5" s="558"/>
      <c r="CU5" s="558"/>
      <c r="CV5" s="558"/>
      <c r="CW5" s="558"/>
      <c r="CX5" s="558"/>
      <c r="CY5" s="558"/>
      <c r="CZ5" s="558"/>
      <c r="DA5" s="558"/>
      <c r="DB5" s="558"/>
      <c r="DC5" s="558"/>
      <c r="DD5" s="558"/>
      <c r="DE5" s="558"/>
      <c r="DF5" s="558"/>
      <c r="DG5" s="558"/>
      <c r="DH5" s="558"/>
      <c r="DI5" s="558"/>
      <c r="DJ5" s="558"/>
      <c r="DK5" s="558"/>
      <c r="DL5" s="558"/>
      <c r="DM5" s="558"/>
      <c r="DN5" s="558"/>
      <c r="DO5" s="558"/>
      <c r="DP5" s="558"/>
      <c r="DQ5" s="558"/>
      <c r="DR5" s="558"/>
      <c r="DS5" s="558"/>
      <c r="DT5" s="558"/>
      <c r="DU5" s="558"/>
      <c r="DV5" s="558"/>
      <c r="DW5" s="558"/>
      <c r="DX5" s="558"/>
      <c r="DY5" s="558"/>
    </row>
    <row r="6" spans="1:129" ht="15" customHeight="1">
      <c r="A6" s="19"/>
      <c r="B6" s="4"/>
      <c r="C6" s="4"/>
      <c r="D6" s="4"/>
      <c r="E6" s="4"/>
      <c r="F6" s="4"/>
      <c r="G6" s="4"/>
      <c r="H6" s="4"/>
      <c r="I6" s="4"/>
      <c r="J6" s="4"/>
      <c r="K6" s="4"/>
      <c r="L6" s="4"/>
      <c r="M6" s="4"/>
      <c r="N6" s="4"/>
      <c r="O6" s="4"/>
      <c r="P6" s="4"/>
      <c r="Q6" s="4"/>
      <c r="R6" s="4"/>
      <c r="S6" s="4"/>
      <c r="T6" s="4"/>
      <c r="U6" s="4"/>
      <c r="V6" s="4"/>
      <c r="W6" s="4"/>
      <c r="X6" s="4"/>
      <c r="Y6" s="4"/>
    </row>
    <row r="7" spans="1:129" ht="60" customHeight="1">
      <c r="A7" s="27"/>
      <c r="B7" s="531" t="s">
        <v>24</v>
      </c>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558"/>
      <c r="BF7" s="558"/>
      <c r="BG7" s="558"/>
      <c r="BH7" s="558"/>
      <c r="BI7" s="558"/>
      <c r="BJ7" s="558"/>
      <c r="BK7" s="558"/>
      <c r="BL7" s="558"/>
      <c r="BM7" s="558"/>
      <c r="BN7" s="558"/>
      <c r="BO7" s="558"/>
      <c r="BP7" s="558"/>
      <c r="BQ7" s="558"/>
      <c r="BR7" s="558"/>
      <c r="BS7" s="558"/>
      <c r="BT7" s="558"/>
      <c r="BU7" s="558"/>
      <c r="BV7" s="558"/>
      <c r="BW7" s="558"/>
      <c r="BX7" s="558"/>
      <c r="BY7" s="558"/>
      <c r="BZ7" s="558"/>
      <c r="CA7" s="558"/>
      <c r="CB7" s="558"/>
      <c r="CC7" s="558"/>
      <c r="CD7" s="558"/>
      <c r="CE7" s="558"/>
      <c r="CF7" s="558"/>
      <c r="CG7" s="558"/>
      <c r="CH7" s="558"/>
      <c r="CI7" s="558"/>
      <c r="CJ7" s="558"/>
      <c r="CK7" s="558"/>
      <c r="CL7" s="558"/>
      <c r="CM7" s="558"/>
      <c r="CN7" s="558"/>
      <c r="CO7" s="558"/>
      <c r="CP7" s="558"/>
      <c r="CQ7" s="558"/>
      <c r="CR7" s="558"/>
      <c r="CS7" s="558"/>
      <c r="CT7" s="558"/>
      <c r="CU7" s="558"/>
      <c r="CV7" s="558"/>
      <c r="CW7" s="558"/>
      <c r="CX7" s="558"/>
      <c r="CY7" s="558"/>
      <c r="CZ7" s="558"/>
      <c r="DA7" s="558"/>
      <c r="DB7" s="558"/>
      <c r="DC7" s="558"/>
      <c r="DD7" s="558"/>
      <c r="DE7" s="558"/>
      <c r="DF7" s="558"/>
      <c r="DG7" s="558"/>
      <c r="DH7" s="558"/>
      <c r="DI7" s="558"/>
      <c r="DJ7" s="558"/>
      <c r="DK7" s="558"/>
      <c r="DL7" s="558"/>
      <c r="DM7" s="558"/>
      <c r="DN7" s="558"/>
      <c r="DO7" s="558"/>
      <c r="DP7" s="558"/>
      <c r="DQ7" s="558"/>
      <c r="DR7" s="558"/>
      <c r="DS7" s="558"/>
      <c r="DT7" s="558"/>
      <c r="DU7" s="558"/>
      <c r="DV7" s="558"/>
      <c r="DW7" s="558"/>
      <c r="DX7" s="558"/>
      <c r="DY7" s="558"/>
    </row>
    <row r="8" spans="1:129" ht="15" customHeight="1">
      <c r="A8" s="27"/>
      <c r="B8" s="4"/>
      <c r="C8" s="4"/>
      <c r="D8" s="4"/>
      <c r="E8" s="4"/>
      <c r="F8" s="4"/>
      <c r="G8" s="4"/>
      <c r="H8" s="4"/>
      <c r="I8" s="4"/>
      <c r="J8" s="4"/>
      <c r="K8" s="4"/>
      <c r="L8" s="4"/>
      <c r="M8" s="4"/>
      <c r="N8" s="4"/>
      <c r="O8" s="4"/>
      <c r="P8" s="4"/>
      <c r="Q8" s="4"/>
      <c r="R8" s="4"/>
      <c r="S8" s="4"/>
      <c r="T8" s="4"/>
      <c r="U8" s="4"/>
      <c r="V8" s="4"/>
      <c r="W8" s="4"/>
      <c r="X8" s="4"/>
      <c r="Y8" s="4"/>
      <c r="Z8" s="4"/>
      <c r="AA8" s="4"/>
      <c r="AB8" s="4"/>
      <c r="AC8" s="4"/>
    </row>
    <row r="9" spans="1:129" ht="15" customHeight="1" thickBot="1">
      <c r="A9" s="74"/>
      <c r="B9" s="5" t="s">
        <v>4</v>
      </c>
      <c r="C9" s="2"/>
      <c r="D9" s="2"/>
      <c r="E9" s="2"/>
      <c r="F9" s="2"/>
      <c r="G9" s="2"/>
      <c r="H9" s="2"/>
      <c r="I9" s="2"/>
      <c r="J9" s="2"/>
      <c r="K9" s="2"/>
      <c r="L9" s="2"/>
      <c r="M9" s="2"/>
      <c r="N9" s="5" t="s">
        <v>5</v>
      </c>
      <c r="O9" s="2"/>
      <c r="DA9" s="22"/>
      <c r="DB9" s="22"/>
      <c r="DC9" s="22"/>
      <c r="DD9" s="22"/>
      <c r="DE9" s="22"/>
      <c r="DF9" s="22"/>
      <c r="DG9" s="22"/>
      <c r="DH9" s="22"/>
      <c r="DI9" s="22"/>
      <c r="DJ9" s="22"/>
      <c r="DK9" s="22"/>
      <c r="DL9" s="22"/>
      <c r="DM9" s="22"/>
      <c r="DN9" s="22"/>
      <c r="DO9" s="22"/>
      <c r="DP9" s="22"/>
      <c r="DQ9" s="22"/>
      <c r="DR9" s="22"/>
      <c r="DS9" s="22"/>
      <c r="DT9" s="22"/>
      <c r="DU9" s="22"/>
      <c r="DV9" s="708" t="s">
        <v>3</v>
      </c>
      <c r="DW9" s="558"/>
      <c r="DX9" s="558"/>
      <c r="DY9" s="558"/>
    </row>
    <row r="10" spans="1:129" ht="15" customHeight="1" thickBot="1">
      <c r="A10" s="74"/>
      <c r="B10" s="533" t="str">
        <f>IF(Presentación!B10="","",Presentación!B10)</f>
        <v>Veracruz de Ignacio de la Llave</v>
      </c>
      <c r="C10" s="534"/>
      <c r="D10" s="534"/>
      <c r="E10" s="534"/>
      <c r="F10" s="534"/>
      <c r="G10" s="534"/>
      <c r="H10" s="534"/>
      <c r="I10" s="534"/>
      <c r="J10" s="534"/>
      <c r="K10" s="534"/>
      <c r="L10" s="535"/>
      <c r="M10" s="2"/>
      <c r="N10" s="533" t="str">
        <f>IF(Presentación!N10="","",Presentación!N10)</f>
        <v>230</v>
      </c>
      <c r="O10" s="535"/>
      <c r="P10" s="5"/>
      <c r="Q10" s="5"/>
      <c r="R10" s="5"/>
      <c r="S10" s="5"/>
      <c r="T10" s="5"/>
      <c r="U10" s="5"/>
      <c r="V10" s="5"/>
      <c r="W10" s="5"/>
      <c r="X10" s="5"/>
      <c r="Y10" s="5"/>
      <c r="Z10" s="5"/>
      <c r="AA10" s="5"/>
      <c r="AB10" s="5"/>
      <c r="AC10" s="5"/>
    </row>
    <row r="11" spans="1:129" ht="15" customHeight="1">
      <c r="A11" s="74"/>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row>
    <row r="12" spans="1:129" ht="15" customHeight="1">
      <c r="A12" s="19"/>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DA12" s="107"/>
      <c r="DB12" s="108"/>
      <c r="DC12" s="108"/>
      <c r="DD12" s="108"/>
      <c r="DE12" s="108"/>
      <c r="DF12" s="108"/>
      <c r="DG12" s="108"/>
      <c r="DH12" s="108"/>
      <c r="DI12" s="108"/>
      <c r="DJ12" s="108"/>
      <c r="DK12" s="108"/>
      <c r="DL12" s="108"/>
      <c r="DM12" s="108"/>
      <c r="DN12" s="108"/>
      <c r="DO12" s="108"/>
      <c r="DP12" s="108"/>
      <c r="DQ12" s="108"/>
      <c r="DR12" s="108"/>
      <c r="DS12" s="108"/>
      <c r="DT12" s="108"/>
      <c r="DU12" s="108"/>
      <c r="DV12" s="723" t="s">
        <v>5937</v>
      </c>
      <c r="DW12" s="558"/>
      <c r="DX12" s="558"/>
      <c r="DY12" s="558"/>
    </row>
    <row r="13" spans="1:129" ht="15" customHeight="1">
      <c r="A13" s="19"/>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row>
    <row r="14" spans="1:129" ht="15" customHeight="1">
      <c r="A14" s="109"/>
      <c r="B14" s="814" t="s">
        <v>5938</v>
      </c>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02"/>
      <c r="AV14" s="702"/>
      <c r="AW14" s="702"/>
      <c r="AX14" s="702"/>
      <c r="AY14" s="702"/>
      <c r="AZ14" s="702"/>
      <c r="BA14" s="702"/>
      <c r="BB14" s="702"/>
      <c r="BC14" s="702"/>
      <c r="BD14" s="702"/>
      <c r="BE14" s="702"/>
      <c r="BF14" s="702"/>
      <c r="BG14" s="702"/>
      <c r="BH14" s="702"/>
      <c r="BI14" s="702"/>
      <c r="BJ14" s="702"/>
      <c r="BK14" s="702"/>
      <c r="BL14" s="702"/>
      <c r="BM14" s="702"/>
      <c r="BN14" s="702"/>
      <c r="BO14" s="702"/>
      <c r="BP14" s="702"/>
      <c r="BQ14" s="702"/>
      <c r="BR14" s="702"/>
      <c r="BS14" s="702"/>
      <c r="BT14" s="702"/>
      <c r="BU14" s="702"/>
      <c r="BV14" s="702"/>
      <c r="BW14" s="702"/>
      <c r="BX14" s="702"/>
      <c r="BY14" s="702"/>
      <c r="BZ14" s="702"/>
      <c r="CA14" s="702"/>
      <c r="CB14" s="702"/>
      <c r="CC14" s="702"/>
      <c r="CD14" s="702"/>
      <c r="CE14" s="702"/>
      <c r="CF14" s="702"/>
      <c r="CG14" s="702"/>
      <c r="CH14" s="702"/>
      <c r="CI14" s="702"/>
      <c r="CJ14" s="702"/>
      <c r="CK14" s="702"/>
      <c r="CL14" s="702"/>
      <c r="CM14" s="702"/>
      <c r="CN14" s="702"/>
      <c r="CO14" s="702"/>
      <c r="CP14" s="702"/>
      <c r="CQ14" s="702"/>
      <c r="CR14" s="702"/>
      <c r="CS14" s="702"/>
      <c r="CT14" s="702"/>
      <c r="CU14" s="702"/>
      <c r="CV14" s="702"/>
      <c r="CW14" s="702"/>
      <c r="CX14" s="702"/>
      <c r="CY14" s="702"/>
      <c r="CZ14" s="702"/>
      <c r="DA14" s="702"/>
      <c r="DB14" s="702"/>
      <c r="DC14" s="702"/>
      <c r="DD14" s="702"/>
      <c r="DE14" s="702"/>
      <c r="DF14" s="702"/>
      <c r="DG14" s="702"/>
      <c r="DH14" s="702"/>
      <c r="DI14" s="702"/>
      <c r="DJ14" s="702"/>
      <c r="DK14" s="702"/>
      <c r="DL14" s="702"/>
      <c r="DM14" s="702"/>
      <c r="DN14" s="702"/>
      <c r="DO14" s="702"/>
      <c r="DP14" s="702"/>
      <c r="DQ14" s="702"/>
      <c r="DR14" s="702"/>
      <c r="DS14" s="702"/>
      <c r="DT14" s="702"/>
      <c r="DU14" s="702"/>
      <c r="DV14" s="702"/>
      <c r="DW14" s="702"/>
      <c r="DX14" s="702"/>
      <c r="DY14" s="703"/>
    </row>
    <row r="15" spans="1:129" ht="15" customHeight="1">
      <c r="A15" s="16"/>
      <c r="B15" s="110"/>
      <c r="C15" s="724" t="s">
        <v>5939</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621"/>
    </row>
    <row r="16" spans="1:129" ht="15" customHeight="1">
      <c r="A16" s="16"/>
      <c r="B16" s="110"/>
      <c r="C16" s="697" t="s">
        <v>5940</v>
      </c>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58"/>
      <c r="DC16" s="558"/>
      <c r="DD16" s="558"/>
      <c r="DE16" s="558"/>
      <c r="DF16" s="558"/>
      <c r="DG16" s="558"/>
      <c r="DH16" s="558"/>
      <c r="DI16" s="558"/>
      <c r="DJ16" s="558"/>
      <c r="DK16" s="558"/>
      <c r="DL16" s="558"/>
      <c r="DM16" s="558"/>
      <c r="DN16" s="558"/>
      <c r="DO16" s="558"/>
      <c r="DP16" s="558"/>
      <c r="DQ16" s="558"/>
      <c r="DR16" s="558"/>
      <c r="DS16" s="558"/>
      <c r="DT16" s="558"/>
      <c r="DU16" s="558"/>
      <c r="DV16" s="558"/>
      <c r="DW16" s="558"/>
      <c r="DX16" s="558"/>
      <c r="DY16" s="621"/>
    </row>
    <row r="17" spans="1:142" ht="15" customHeight="1">
      <c r="A17" s="16"/>
      <c r="B17" s="110"/>
      <c r="C17" s="697" t="s">
        <v>5941</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621"/>
    </row>
    <row r="18" spans="1:142" ht="15" customHeight="1">
      <c r="A18" s="16"/>
      <c r="B18" s="110"/>
      <c r="C18" s="697" t="s">
        <v>5942</v>
      </c>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621"/>
    </row>
    <row r="19" spans="1:142" ht="15" customHeight="1">
      <c r="A19" s="16"/>
      <c r="B19" s="110"/>
      <c r="C19" s="697" t="s">
        <v>5943</v>
      </c>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621"/>
    </row>
    <row r="20" spans="1:142" ht="15" customHeight="1">
      <c r="A20" s="16"/>
      <c r="B20" s="39"/>
      <c r="C20" s="790" t="s">
        <v>5944</v>
      </c>
      <c r="D20" s="646"/>
      <c r="E20" s="646"/>
      <c r="F20" s="646"/>
      <c r="G20" s="646"/>
      <c r="H20" s="646"/>
      <c r="I20" s="646"/>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6"/>
      <c r="BA20" s="646"/>
      <c r="BB20" s="646"/>
      <c r="BC20" s="646"/>
      <c r="BD20" s="646"/>
      <c r="BE20" s="646"/>
      <c r="BF20" s="646"/>
      <c r="BG20" s="646"/>
      <c r="BH20" s="646"/>
      <c r="BI20" s="646"/>
      <c r="BJ20" s="646"/>
      <c r="BK20" s="646"/>
      <c r="BL20" s="646"/>
      <c r="BM20" s="646"/>
      <c r="BN20" s="646"/>
      <c r="BO20" s="646"/>
      <c r="BP20" s="646"/>
      <c r="BQ20" s="646"/>
      <c r="BR20" s="646"/>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7"/>
    </row>
    <row r="21" spans="1:142" ht="15" customHeight="1">
      <c r="A21" s="109"/>
    </row>
    <row r="22" spans="1:142" ht="15" customHeight="1">
      <c r="C22" s="688" t="s">
        <v>5128</v>
      </c>
      <c r="D22" s="702"/>
      <c r="E22" s="702"/>
      <c r="F22" s="702"/>
      <c r="G22" s="703"/>
      <c r="H22" s="815" t="s">
        <v>5945</v>
      </c>
      <c r="I22" s="688" t="s">
        <v>5491</v>
      </c>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572"/>
      <c r="BN22" s="572"/>
      <c r="BO22" s="572"/>
      <c r="BP22" s="572"/>
      <c r="BQ22" s="572"/>
      <c r="BR22" s="572"/>
      <c r="BS22" s="572"/>
      <c r="BT22" s="572"/>
      <c r="BU22" s="572"/>
      <c r="BV22" s="572"/>
      <c r="BW22" s="572"/>
      <c r="BX22" s="572"/>
      <c r="BY22" s="572"/>
      <c r="BZ22" s="572"/>
      <c r="CA22" s="572"/>
      <c r="CB22" s="572"/>
      <c r="CC22" s="572"/>
      <c r="CD22" s="572"/>
      <c r="CE22" s="572"/>
      <c r="CF22" s="572"/>
      <c r="CG22" s="572"/>
      <c r="CH22" s="572"/>
      <c r="CI22" s="572"/>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572"/>
      <c r="DF22" s="572"/>
      <c r="DG22" s="572"/>
      <c r="DH22" s="572"/>
      <c r="DI22" s="572"/>
      <c r="DJ22" s="572"/>
      <c r="DK22" s="572"/>
      <c r="DL22" s="572"/>
      <c r="DM22" s="572"/>
      <c r="DN22" s="572"/>
      <c r="DO22" s="572"/>
      <c r="DP22" s="572"/>
      <c r="DQ22" s="572"/>
      <c r="DR22" s="572"/>
      <c r="DS22" s="572"/>
      <c r="DT22" s="572"/>
      <c r="DU22" s="572"/>
      <c r="DV22" s="572"/>
      <c r="DW22" s="572"/>
      <c r="DX22" s="573"/>
      <c r="DY22" s="816" t="s">
        <v>5946</v>
      </c>
    </row>
    <row r="23" spans="1:142" ht="339.95" customHeight="1">
      <c r="C23" s="734"/>
      <c r="D23" s="558"/>
      <c r="E23" s="558"/>
      <c r="F23" s="558"/>
      <c r="G23" s="621"/>
      <c r="H23" s="734"/>
      <c r="I23" s="103" t="str">
        <f>CNGE_2026_M1_Secc4_Sub5!$D56</f>
        <v/>
      </c>
      <c r="J23" s="103" t="str">
        <f>CNGE_2026_M1_Secc4_Sub5!$D57</f>
        <v/>
      </c>
      <c r="K23" s="103" t="str">
        <f>CNGE_2026_M1_Secc4_Sub5!$D58</f>
        <v/>
      </c>
      <c r="L23" s="103" t="str">
        <f>CNGE_2026_M1_Secc4_Sub5!$D59</f>
        <v/>
      </c>
      <c r="M23" s="103" t="str">
        <f>CNGE_2026_M1_Secc4_Sub5!$D60</f>
        <v/>
      </c>
      <c r="N23" s="103" t="str">
        <f>CNGE_2026_M1_Secc4_Sub5!$D61</f>
        <v/>
      </c>
      <c r="O23" s="103" t="str">
        <f>CNGE_2026_M1_Secc4_Sub5!$D62</f>
        <v/>
      </c>
      <c r="P23" s="103" t="str">
        <f>CNGE_2026_M1_Secc4_Sub5!$D63</f>
        <v/>
      </c>
      <c r="Q23" s="103" t="str">
        <f>CNGE_2026_M1_Secc4_Sub5!$D64</f>
        <v/>
      </c>
      <c r="R23" s="103" t="str">
        <f>CNGE_2026_M1_Secc4_Sub5!$D65</f>
        <v/>
      </c>
      <c r="S23" s="103" t="str">
        <f>CNGE_2026_M1_Secc4_Sub5!$D66</f>
        <v/>
      </c>
      <c r="T23" s="103" t="str">
        <f>CNGE_2026_M1_Secc4_Sub5!$D67</f>
        <v/>
      </c>
      <c r="U23" s="103" t="str">
        <f>CNGE_2026_M1_Secc4_Sub5!$D68</f>
        <v/>
      </c>
      <c r="V23" s="103" t="str">
        <f>CNGE_2026_M1_Secc4_Sub5!$D69</f>
        <v/>
      </c>
      <c r="W23" s="103" t="str">
        <f>CNGE_2026_M1_Secc4_Sub5!$D70</f>
        <v/>
      </c>
      <c r="X23" s="103" t="str">
        <f>CNGE_2026_M1_Secc4_Sub5!$D71</f>
        <v/>
      </c>
      <c r="Y23" s="103" t="str">
        <f>CNGE_2026_M1_Secc4_Sub5!$D72</f>
        <v/>
      </c>
      <c r="Z23" s="103" t="str">
        <f>CNGE_2026_M1_Secc4_Sub5!$D73</f>
        <v/>
      </c>
      <c r="AA23" s="103" t="str">
        <f>CNGE_2026_M1_Secc4_Sub5!$D74</f>
        <v/>
      </c>
      <c r="AB23" s="103" t="str">
        <f>CNGE_2026_M1_Secc4_Sub5!$D75</f>
        <v/>
      </c>
      <c r="AC23" s="103" t="str">
        <f>CNGE_2026_M1_Secc4_Sub5!$D76</f>
        <v/>
      </c>
      <c r="AD23" s="103" t="str">
        <f>CNGE_2026_M1_Secc4_Sub5!$D77</f>
        <v/>
      </c>
      <c r="AE23" s="103" t="str">
        <f>CNGE_2026_M1_Secc4_Sub5!$D78</f>
        <v/>
      </c>
      <c r="AF23" s="103" t="str">
        <f>CNGE_2026_M1_Secc4_Sub5!$D79</f>
        <v/>
      </c>
      <c r="AG23" s="103" t="str">
        <f>CNGE_2026_M1_Secc4_Sub5!$D80</f>
        <v/>
      </c>
      <c r="AH23" s="103" t="str">
        <f>CNGE_2026_M1_Secc4_Sub5!$D81</f>
        <v/>
      </c>
      <c r="AI23" s="103" t="str">
        <f>CNGE_2026_M1_Secc4_Sub5!$D82</f>
        <v/>
      </c>
      <c r="AJ23" s="103" t="str">
        <f>CNGE_2026_M1_Secc4_Sub5!$D83</f>
        <v/>
      </c>
      <c r="AK23" s="103" t="str">
        <f>CNGE_2026_M1_Secc4_Sub5!$D84</f>
        <v/>
      </c>
      <c r="AL23" s="103" t="str">
        <f>CNGE_2026_M1_Secc4_Sub5!$D85</f>
        <v/>
      </c>
      <c r="AM23" s="103" t="str">
        <f>CNGE_2026_M1_Secc4_Sub5!$D86</f>
        <v/>
      </c>
      <c r="AN23" s="103" t="str">
        <f>CNGE_2026_M1_Secc4_Sub5!$D87</f>
        <v/>
      </c>
      <c r="AO23" s="103" t="str">
        <f>CNGE_2026_M1_Secc4_Sub5!$D88</f>
        <v/>
      </c>
      <c r="AP23" s="103" t="str">
        <f>CNGE_2026_M1_Secc4_Sub5!$D89</f>
        <v/>
      </c>
      <c r="AQ23" s="103" t="str">
        <f>CNGE_2026_M1_Secc4_Sub5!$D90</f>
        <v/>
      </c>
      <c r="AR23" s="103" t="str">
        <f>CNGE_2026_M1_Secc4_Sub5!$D91</f>
        <v/>
      </c>
      <c r="AS23" s="103" t="str">
        <f>CNGE_2026_M1_Secc4_Sub5!$D92</f>
        <v/>
      </c>
      <c r="AT23" s="103" t="str">
        <f>CNGE_2026_M1_Secc4_Sub5!$D93</f>
        <v/>
      </c>
      <c r="AU23" s="103" t="str">
        <f>CNGE_2026_M1_Secc4_Sub5!$D94</f>
        <v/>
      </c>
      <c r="AV23" s="103" t="str">
        <f>CNGE_2026_M1_Secc4_Sub5!$D95</f>
        <v/>
      </c>
      <c r="AW23" s="103" t="str">
        <f>CNGE_2026_M1_Secc4_Sub5!$D96</f>
        <v/>
      </c>
      <c r="AX23" s="103" t="str">
        <f>CNGE_2026_M1_Secc4_Sub5!$D97</f>
        <v/>
      </c>
      <c r="AY23" s="103" t="str">
        <f>CNGE_2026_M1_Secc4_Sub5!$D98</f>
        <v/>
      </c>
      <c r="AZ23" s="103" t="str">
        <f>CNGE_2026_M1_Secc4_Sub5!$D99</f>
        <v/>
      </c>
      <c r="BA23" s="103" t="str">
        <f>CNGE_2026_M1_Secc4_Sub5!$D100</f>
        <v/>
      </c>
      <c r="BB23" s="103" t="str">
        <f>CNGE_2026_M1_Secc4_Sub5!$D101</f>
        <v/>
      </c>
      <c r="BC23" s="103" t="str">
        <f>CNGE_2026_M1_Secc4_Sub5!$D102</f>
        <v/>
      </c>
      <c r="BD23" s="103" t="str">
        <f>CNGE_2026_M1_Secc4_Sub5!$D103</f>
        <v/>
      </c>
      <c r="BE23" s="103" t="str">
        <f>CNGE_2026_M1_Secc4_Sub5!$D104</f>
        <v/>
      </c>
      <c r="BF23" s="103" t="str">
        <f>CNGE_2026_M1_Secc4_Sub5!$D105</f>
        <v/>
      </c>
      <c r="BG23" s="103" t="str">
        <f>CNGE_2026_M1_Secc4_Sub5!$D106</f>
        <v/>
      </c>
      <c r="BH23" s="103" t="str">
        <f>CNGE_2026_M1_Secc4_Sub5!$D107</f>
        <v/>
      </c>
      <c r="BI23" s="103" t="str">
        <f>CNGE_2026_M1_Secc4_Sub5!$D108</f>
        <v/>
      </c>
      <c r="BJ23" s="103" t="str">
        <f>CNGE_2026_M1_Secc4_Sub5!$D109</f>
        <v/>
      </c>
      <c r="BK23" s="103" t="str">
        <f>CNGE_2026_M1_Secc4_Sub5!$D110</f>
        <v/>
      </c>
      <c r="BL23" s="103" t="str">
        <f>CNGE_2026_M1_Secc4_Sub5!$D111</f>
        <v/>
      </c>
      <c r="BM23" s="103" t="str">
        <f>CNGE_2026_M1_Secc4_Sub5!$D112</f>
        <v/>
      </c>
      <c r="BN23" s="103" t="str">
        <f>CNGE_2026_M1_Secc4_Sub5!$D113</f>
        <v/>
      </c>
      <c r="BO23" s="103" t="str">
        <f>CNGE_2026_M1_Secc4_Sub5!$D114</f>
        <v/>
      </c>
      <c r="BP23" s="103" t="str">
        <f>CNGE_2026_M1_Secc4_Sub5!$D115</f>
        <v/>
      </c>
      <c r="BQ23" s="103" t="str">
        <f>CNGE_2026_M1_Secc4_Sub5!$D116</f>
        <v/>
      </c>
      <c r="BR23" s="103" t="str">
        <f>CNGE_2026_M1_Secc4_Sub5!$D117</f>
        <v/>
      </c>
      <c r="BS23" s="103" t="str">
        <f>CNGE_2026_M1_Secc4_Sub5!$D118</f>
        <v/>
      </c>
      <c r="BT23" s="103" t="str">
        <f>CNGE_2026_M1_Secc4_Sub5!$D119</f>
        <v/>
      </c>
      <c r="BU23" s="103" t="str">
        <f>CNGE_2026_M1_Secc4_Sub5!$D120</f>
        <v/>
      </c>
      <c r="BV23" s="103" t="str">
        <f>CNGE_2026_M1_Secc4_Sub5!$D121</f>
        <v/>
      </c>
      <c r="BW23" s="103" t="str">
        <f>CNGE_2026_M1_Secc4_Sub5!$D122</f>
        <v/>
      </c>
      <c r="BX23" s="103" t="str">
        <f>CNGE_2026_M1_Secc4_Sub5!$D123</f>
        <v/>
      </c>
      <c r="BY23" s="103" t="str">
        <f>CNGE_2026_M1_Secc4_Sub5!$D124</f>
        <v/>
      </c>
      <c r="BZ23" s="103" t="str">
        <f>CNGE_2026_M1_Secc4_Sub5!$D125</f>
        <v/>
      </c>
      <c r="CA23" s="103" t="str">
        <f>CNGE_2026_M1_Secc4_Sub5!$D126</f>
        <v/>
      </c>
      <c r="CB23" s="103" t="str">
        <f>CNGE_2026_M1_Secc4_Sub5!$D127</f>
        <v/>
      </c>
      <c r="CC23" s="103" t="str">
        <f>CNGE_2026_M1_Secc4_Sub5!$D128</f>
        <v/>
      </c>
      <c r="CD23" s="103" t="str">
        <f>CNGE_2026_M1_Secc4_Sub5!$D129</f>
        <v/>
      </c>
      <c r="CE23" s="103" t="str">
        <f>CNGE_2026_M1_Secc4_Sub5!$D130</f>
        <v/>
      </c>
      <c r="CF23" s="103" t="str">
        <f>CNGE_2026_M1_Secc4_Sub5!$D131</f>
        <v/>
      </c>
      <c r="CG23" s="103" t="str">
        <f>CNGE_2026_M1_Secc4_Sub5!$D132</f>
        <v/>
      </c>
      <c r="CH23" s="103" t="str">
        <f>CNGE_2026_M1_Secc4_Sub5!$D133</f>
        <v/>
      </c>
      <c r="CI23" s="103" t="str">
        <f>CNGE_2026_M1_Secc4_Sub5!$D134</f>
        <v/>
      </c>
      <c r="CJ23" s="103" t="str">
        <f>CNGE_2026_M1_Secc4_Sub5!$D135</f>
        <v/>
      </c>
      <c r="CK23" s="103" t="str">
        <f>CNGE_2026_M1_Secc4_Sub5!$D136</f>
        <v/>
      </c>
      <c r="CL23" s="103" t="str">
        <f>CNGE_2026_M1_Secc4_Sub5!$D137</f>
        <v/>
      </c>
      <c r="CM23" s="103" t="str">
        <f>CNGE_2026_M1_Secc4_Sub5!$D138</f>
        <v/>
      </c>
      <c r="CN23" s="103" t="str">
        <f>CNGE_2026_M1_Secc4_Sub5!$D139</f>
        <v/>
      </c>
      <c r="CO23" s="103" t="str">
        <f>CNGE_2026_M1_Secc4_Sub5!$D140</f>
        <v/>
      </c>
      <c r="CP23" s="103" t="str">
        <f>CNGE_2026_M1_Secc4_Sub5!$D141</f>
        <v/>
      </c>
      <c r="CQ23" s="103" t="str">
        <f>CNGE_2026_M1_Secc4_Sub5!$D142</f>
        <v/>
      </c>
      <c r="CR23" s="103" t="str">
        <f>CNGE_2026_M1_Secc4_Sub5!$D143</f>
        <v/>
      </c>
      <c r="CS23" s="103" t="str">
        <f>CNGE_2026_M1_Secc4_Sub5!$D144</f>
        <v/>
      </c>
      <c r="CT23" s="103" t="str">
        <f>CNGE_2026_M1_Secc4_Sub5!$D145</f>
        <v/>
      </c>
      <c r="CU23" s="103" t="str">
        <f>CNGE_2026_M1_Secc4_Sub5!$D146</f>
        <v/>
      </c>
      <c r="CV23" s="103" t="str">
        <f>CNGE_2026_M1_Secc4_Sub5!$D147</f>
        <v/>
      </c>
      <c r="CW23" s="103" t="str">
        <f>CNGE_2026_M1_Secc4_Sub5!$D148</f>
        <v/>
      </c>
      <c r="CX23" s="103" t="str">
        <f>CNGE_2026_M1_Secc4_Sub5!$D149</f>
        <v/>
      </c>
      <c r="CY23" s="103" t="str">
        <f>CNGE_2026_M1_Secc4_Sub5!$D150</f>
        <v/>
      </c>
      <c r="CZ23" s="103" t="str">
        <f>CNGE_2026_M1_Secc4_Sub5!$D151</f>
        <v/>
      </c>
      <c r="DA23" s="103" t="str">
        <f>CNGE_2026_M1_Secc4_Sub5!$D152</f>
        <v/>
      </c>
      <c r="DB23" s="103" t="str">
        <f>CNGE_2026_M1_Secc4_Sub5!$D153</f>
        <v/>
      </c>
      <c r="DC23" s="103" t="str">
        <f>CNGE_2026_M1_Secc4_Sub5!$D154</f>
        <v/>
      </c>
      <c r="DD23" s="103" t="str">
        <f>CNGE_2026_M1_Secc4_Sub5!$D155</f>
        <v/>
      </c>
      <c r="DE23" s="103" t="str">
        <f>CNGE_2026_M1_Secc4_Sub5!$D156</f>
        <v/>
      </c>
      <c r="DF23" s="103" t="str">
        <f>CNGE_2026_M1_Secc4_Sub5!$D157</f>
        <v/>
      </c>
      <c r="DG23" s="103" t="str">
        <f>CNGE_2026_M1_Secc4_Sub5!$D158</f>
        <v/>
      </c>
      <c r="DH23" s="103" t="str">
        <f>CNGE_2026_M1_Secc4_Sub5!$D159</f>
        <v/>
      </c>
      <c r="DI23" s="103" t="str">
        <f>CNGE_2026_M1_Secc4_Sub5!$D160</f>
        <v/>
      </c>
      <c r="DJ23" s="103" t="str">
        <f>CNGE_2026_M1_Secc4_Sub5!$D161</f>
        <v/>
      </c>
      <c r="DK23" s="103" t="str">
        <f>CNGE_2026_M1_Secc4_Sub5!$D162</f>
        <v/>
      </c>
      <c r="DL23" s="103" t="str">
        <f>CNGE_2026_M1_Secc4_Sub5!$D163</f>
        <v/>
      </c>
      <c r="DM23" s="103" t="str">
        <f>CNGE_2026_M1_Secc4_Sub5!$D164</f>
        <v/>
      </c>
      <c r="DN23" s="103" t="str">
        <f>CNGE_2026_M1_Secc4_Sub5!$D165</f>
        <v/>
      </c>
      <c r="DO23" s="103" t="str">
        <f>CNGE_2026_M1_Secc4_Sub5!$D166</f>
        <v/>
      </c>
      <c r="DP23" s="103" t="str">
        <f>CNGE_2026_M1_Secc4_Sub5!$D167</f>
        <v/>
      </c>
      <c r="DQ23" s="103" t="str">
        <f>CNGE_2026_M1_Secc4_Sub5!$D168</f>
        <v/>
      </c>
      <c r="DR23" s="103" t="str">
        <f>CNGE_2026_M1_Secc4_Sub5!$D169</f>
        <v/>
      </c>
      <c r="DS23" s="103" t="str">
        <f>CNGE_2026_M1_Secc4_Sub5!$D170</f>
        <v/>
      </c>
      <c r="DT23" s="103" t="str">
        <f>CNGE_2026_M1_Secc4_Sub5!$D171</f>
        <v/>
      </c>
      <c r="DU23" s="103" t="str">
        <f>CNGE_2026_M1_Secc4_Sub5!$D172</f>
        <v/>
      </c>
      <c r="DV23" s="103" t="str">
        <f>CNGE_2026_M1_Secc4_Sub5!$D173</f>
        <v/>
      </c>
      <c r="DW23" s="103" t="str">
        <f>CNGE_2026_M1_Secc4_Sub5!$D174</f>
        <v/>
      </c>
      <c r="DX23" s="103" t="str">
        <f>CNGE_2026_M1_Secc4_Sub5!$D175</f>
        <v/>
      </c>
      <c r="DY23" s="817"/>
      <c r="EC23" s="440" t="s">
        <v>5091</v>
      </c>
      <c r="EE23" s="728" t="s">
        <v>5127</v>
      </c>
      <c r="EF23" s="729"/>
      <c r="EG23" s="729"/>
      <c r="EH23" s="444" t="s">
        <v>5098</v>
      </c>
      <c r="EI23" s="818" t="s">
        <v>5947</v>
      </c>
      <c r="EJ23" s="572"/>
      <c r="EK23" s="573"/>
      <c r="EL23" s="365" t="s">
        <v>5634</v>
      </c>
    </row>
    <row r="24" spans="1:142">
      <c r="C24" s="704"/>
      <c r="D24" s="646"/>
      <c r="E24" s="646"/>
      <c r="F24" s="646"/>
      <c r="G24" s="647"/>
      <c r="H24" s="704"/>
      <c r="I24" s="20" t="s">
        <v>5015</v>
      </c>
      <c r="J24" s="20" t="s">
        <v>5017</v>
      </c>
      <c r="K24" s="20" t="s">
        <v>5019</v>
      </c>
      <c r="L24" s="20" t="s">
        <v>5021</v>
      </c>
      <c r="M24" s="20" t="s">
        <v>5023</v>
      </c>
      <c r="N24" s="20" t="s">
        <v>5025</v>
      </c>
      <c r="O24" s="20" t="s">
        <v>5027</v>
      </c>
      <c r="P24" s="20" t="s">
        <v>5029</v>
      </c>
      <c r="Q24" s="20" t="s">
        <v>5031</v>
      </c>
      <c r="R24" s="20" t="s">
        <v>5032</v>
      </c>
      <c r="S24" s="20" t="s">
        <v>5034</v>
      </c>
      <c r="T24" s="20" t="s">
        <v>5035</v>
      </c>
      <c r="U24" s="20" t="s">
        <v>5036</v>
      </c>
      <c r="V24" s="20" t="s">
        <v>5037</v>
      </c>
      <c r="W24" s="20" t="s">
        <v>5038</v>
      </c>
      <c r="X24" s="20" t="s">
        <v>5039</v>
      </c>
      <c r="Y24" s="20" t="s">
        <v>5040</v>
      </c>
      <c r="Z24" s="20" t="s">
        <v>5041</v>
      </c>
      <c r="AA24" s="20" t="s">
        <v>5042</v>
      </c>
      <c r="AB24" s="20" t="s">
        <v>5043</v>
      </c>
      <c r="AC24" s="20" t="s">
        <v>5044</v>
      </c>
      <c r="AD24" s="20" t="s">
        <v>5045</v>
      </c>
      <c r="AE24" s="20" t="s">
        <v>5046</v>
      </c>
      <c r="AF24" s="20" t="s">
        <v>5047</v>
      </c>
      <c r="AG24" s="20" t="s">
        <v>5048</v>
      </c>
      <c r="AH24" s="20" t="s">
        <v>5049</v>
      </c>
      <c r="AI24" s="20" t="s">
        <v>5050</v>
      </c>
      <c r="AJ24" s="20" t="s">
        <v>5051</v>
      </c>
      <c r="AK24" s="20" t="s">
        <v>5052</v>
      </c>
      <c r="AL24" s="20" t="s">
        <v>5053</v>
      </c>
      <c r="AM24" s="20" t="s">
        <v>5054</v>
      </c>
      <c r="AN24" s="20" t="s">
        <v>5055</v>
      </c>
      <c r="AO24" s="20" t="s">
        <v>5056</v>
      </c>
      <c r="AP24" s="20" t="s">
        <v>5057</v>
      </c>
      <c r="AQ24" s="20" t="s">
        <v>5058</v>
      </c>
      <c r="AR24" s="20" t="s">
        <v>5170</v>
      </c>
      <c r="AS24" s="20" t="s">
        <v>5172</v>
      </c>
      <c r="AT24" s="20" t="s">
        <v>5174</v>
      </c>
      <c r="AU24" s="20" t="s">
        <v>5176</v>
      </c>
      <c r="AV24" s="20" t="s">
        <v>5178</v>
      </c>
      <c r="AW24" s="20" t="s">
        <v>5180</v>
      </c>
      <c r="AX24" s="20" t="s">
        <v>5182</v>
      </c>
      <c r="AY24" s="20" t="s">
        <v>5184</v>
      </c>
      <c r="AZ24" s="20" t="s">
        <v>5186</v>
      </c>
      <c r="BA24" s="20" t="s">
        <v>5188</v>
      </c>
      <c r="BB24" s="20" t="s">
        <v>5190</v>
      </c>
      <c r="BC24" s="20" t="s">
        <v>5192</v>
      </c>
      <c r="BD24" s="20" t="s">
        <v>5194</v>
      </c>
      <c r="BE24" s="20" t="s">
        <v>5196</v>
      </c>
      <c r="BF24" s="20" t="s">
        <v>5198</v>
      </c>
      <c r="BG24" s="20" t="s">
        <v>5200</v>
      </c>
      <c r="BH24" s="20" t="s">
        <v>5202</v>
      </c>
      <c r="BI24" s="20" t="s">
        <v>5204</v>
      </c>
      <c r="BJ24" s="20" t="s">
        <v>5206</v>
      </c>
      <c r="BK24" s="20" t="s">
        <v>5208</v>
      </c>
      <c r="BL24" s="20" t="s">
        <v>5210</v>
      </c>
      <c r="BM24" s="20" t="s">
        <v>5212</v>
      </c>
      <c r="BN24" s="20" t="s">
        <v>5214</v>
      </c>
      <c r="BO24" s="20" t="s">
        <v>5216</v>
      </c>
      <c r="BP24" s="20" t="s">
        <v>5218</v>
      </c>
      <c r="BQ24" s="20" t="s">
        <v>5220</v>
      </c>
      <c r="BR24" s="20" t="s">
        <v>5222</v>
      </c>
      <c r="BS24" s="20" t="s">
        <v>5224</v>
      </c>
      <c r="BT24" s="20" t="s">
        <v>5226</v>
      </c>
      <c r="BU24" s="20" t="s">
        <v>5228</v>
      </c>
      <c r="BV24" s="20" t="s">
        <v>5230</v>
      </c>
      <c r="BW24" s="20" t="s">
        <v>5232</v>
      </c>
      <c r="BX24" s="20" t="s">
        <v>5234</v>
      </c>
      <c r="BY24" s="20" t="s">
        <v>5236</v>
      </c>
      <c r="BZ24" s="20" t="s">
        <v>5238</v>
      </c>
      <c r="CA24" s="20" t="s">
        <v>5240</v>
      </c>
      <c r="CB24" s="20" t="s">
        <v>5242</v>
      </c>
      <c r="CC24" s="20" t="s">
        <v>5244</v>
      </c>
      <c r="CD24" s="20" t="s">
        <v>5246</v>
      </c>
      <c r="CE24" s="20" t="s">
        <v>5248</v>
      </c>
      <c r="CF24" s="20" t="s">
        <v>5250</v>
      </c>
      <c r="CG24" s="20" t="s">
        <v>5252</v>
      </c>
      <c r="CH24" s="20" t="s">
        <v>5254</v>
      </c>
      <c r="CI24" s="20" t="s">
        <v>5256</v>
      </c>
      <c r="CJ24" s="20" t="s">
        <v>5258</v>
      </c>
      <c r="CK24" s="20" t="s">
        <v>5260</v>
      </c>
      <c r="CL24" s="20" t="s">
        <v>5262</v>
      </c>
      <c r="CM24" s="20" t="s">
        <v>5264</v>
      </c>
      <c r="CN24" s="20" t="s">
        <v>5266</v>
      </c>
      <c r="CO24" s="20" t="s">
        <v>5268</v>
      </c>
      <c r="CP24" s="20" t="s">
        <v>5270</v>
      </c>
      <c r="CQ24" s="20" t="s">
        <v>5272</v>
      </c>
      <c r="CR24" s="20" t="s">
        <v>5274</v>
      </c>
      <c r="CS24" s="20" t="s">
        <v>5276</v>
      </c>
      <c r="CT24" s="20" t="s">
        <v>5278</v>
      </c>
      <c r="CU24" s="20" t="s">
        <v>5280</v>
      </c>
      <c r="CV24" s="20" t="s">
        <v>5282</v>
      </c>
      <c r="CW24" s="20" t="s">
        <v>5284</v>
      </c>
      <c r="CX24" s="20" t="s">
        <v>5286</v>
      </c>
      <c r="CY24" s="20" t="s">
        <v>5288</v>
      </c>
      <c r="CZ24" s="20" t="s">
        <v>5290</v>
      </c>
      <c r="DA24" s="20" t="s">
        <v>5292</v>
      </c>
      <c r="DB24" s="20" t="s">
        <v>5294</v>
      </c>
      <c r="DC24" s="20" t="s">
        <v>5296</v>
      </c>
      <c r="DD24" s="46" t="s">
        <v>5298</v>
      </c>
      <c r="DE24" s="101" t="s">
        <v>5300</v>
      </c>
      <c r="DF24" s="101" t="s">
        <v>5302</v>
      </c>
      <c r="DG24" s="111" t="s">
        <v>5304</v>
      </c>
      <c r="DH24" s="111" t="s">
        <v>5306</v>
      </c>
      <c r="DI24" s="111" t="s">
        <v>5308</v>
      </c>
      <c r="DJ24" s="111" t="s">
        <v>5310</v>
      </c>
      <c r="DK24" s="111" t="s">
        <v>5312</v>
      </c>
      <c r="DL24" s="111" t="s">
        <v>5314</v>
      </c>
      <c r="DM24" s="111" t="s">
        <v>5316</v>
      </c>
      <c r="DN24" s="111" t="s">
        <v>5318</v>
      </c>
      <c r="DO24" s="111" t="s">
        <v>5497</v>
      </c>
      <c r="DP24" s="111" t="s">
        <v>5499</v>
      </c>
      <c r="DQ24" s="111" t="s">
        <v>5501</v>
      </c>
      <c r="DR24" s="111" t="s">
        <v>5503</v>
      </c>
      <c r="DS24" s="111" t="s">
        <v>5505</v>
      </c>
      <c r="DT24" s="111" t="s">
        <v>5507</v>
      </c>
      <c r="DU24" s="111" t="s">
        <v>5509</v>
      </c>
      <c r="DV24" s="111" t="s">
        <v>5511</v>
      </c>
      <c r="DW24" s="111" t="s">
        <v>5513</v>
      </c>
      <c r="DX24" s="111" t="s">
        <v>5515</v>
      </c>
      <c r="DY24" s="754"/>
      <c r="EB24" t="s">
        <v>5948</v>
      </c>
      <c r="EC24" s="441" t="s">
        <v>5949</v>
      </c>
      <c r="ED24" s="359" t="s">
        <v>5104</v>
      </c>
      <c r="EE24" s="283" t="s">
        <v>5130</v>
      </c>
      <c r="EF24" s="284" t="s">
        <v>5131</v>
      </c>
      <c r="EG24" s="285" t="s">
        <v>5132</v>
      </c>
      <c r="EH24" s="442" t="s">
        <v>5950</v>
      </c>
      <c r="EI24" s="342" t="s">
        <v>5434</v>
      </c>
      <c r="EJ24" s="445" t="s">
        <v>5951</v>
      </c>
      <c r="EK24" s="343" t="s">
        <v>5132</v>
      </c>
      <c r="EL24" s="391" t="s">
        <v>5952</v>
      </c>
    </row>
    <row r="25" spans="1:142">
      <c r="C25" s="47" t="s">
        <v>5015</v>
      </c>
      <c r="D25" s="676" t="str">
        <f>IF(CNGE_2026_M1_Secc4_Sub1!D65="","",CNGE_2026_M1_Secc4_Sub1!D65)</f>
        <v/>
      </c>
      <c r="E25" s="572"/>
      <c r="F25" s="572"/>
      <c r="G25" s="573"/>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EB25" t="str">
        <f>CNGE_2026_M1_Secc4_Sub5!$D56</f>
        <v/>
      </c>
      <c r="EC25" s="440">
        <f>IF(AND($H25="X",COUNTA(I25:DY25)&gt;0),1,0)</f>
        <v>0</v>
      </c>
      <c r="ED25" s="360">
        <f>IF(AND(COUNTBLANK(D25)=1,COUNTA(H25:DY25)=0),0,IF(AND(COUNTBLANK(D25)=0,H25="X",COUNTA(I25:DY25)=0),0,IF(AND(COUNTBLANK(D25)=0,H25="",COUNTA(I25:DY25)&gt;0),0,1)))</f>
        <v>0</v>
      </c>
      <c r="EE25" s="286">
        <f>IF(ED25=0,0,1)</f>
        <v>0</v>
      </c>
      <c r="EF25" s="287" t="str">
        <f>IF(EE25=0,"",
IF(SUM($EE$25:EE25)=1,EG25,
IF($EE$135&gt;SUM($EE$25:EE25),_xlfn.CONCAT(", ",EG25),
IF($EE$135=SUM($EE$25:EE25),_xlfn.CONCAT(" y ",EG25)))))</f>
        <v/>
      </c>
      <c r="EG25" s="101" t="s">
        <v>5135</v>
      </c>
      <c r="EH25" s="443">
        <f>IF(AND(COUNTBLANK(D25)=0,COUNTA($I$23:$DX$23)&gt;0,COUNTA($I25:$DY25)=1),1,0)</f>
        <v>0</v>
      </c>
      <c r="EI25" s="446">
        <f>IF(SUM(EH25)=0,0,1)</f>
        <v>0</v>
      </c>
      <c r="EJ25" s="447" t="str">
        <f>IF(EI25=0,"",
IF(SUM($EI$25:EI25)=1,EK25,
IF($EI$135&gt;SUM($EI$25:EI25),_xlfn.CONCAT(", ",EK25),
IF($EI$135=SUM($EI$25:EI25),_xlfn.CONCAT(" y ",EK25)))))</f>
        <v/>
      </c>
      <c r="EK25" s="448" t="s">
        <v>5135</v>
      </c>
      <c r="EL25" s="393">
        <f>IF(COUNTIF(DY25:DY134,"X")&gt;0,1,0)</f>
        <v>0</v>
      </c>
    </row>
    <row r="26" spans="1:142" ht="15" customHeight="1">
      <c r="C26" s="48" t="s">
        <v>5017</v>
      </c>
      <c r="D26" s="676" t="str">
        <f>IF(CNGE_2026_M1_Secc4_Sub1!D66="","",CNGE_2026_M1_Secc4_Sub1!D66)</f>
        <v/>
      </c>
      <c r="E26" s="572"/>
      <c r="F26" s="572"/>
      <c r="G26" s="573"/>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EB26" t="str">
        <f>CNGE_2026_M1_Secc4_Sub5!$D57</f>
        <v/>
      </c>
      <c r="EC26" s="440">
        <f t="shared" ref="EC26:EC89" si="0">IF(AND($H26="X",COUNTA(I26:DY26)&gt;0),1,0)</f>
        <v>0</v>
      </c>
      <c r="ED26" s="360">
        <f t="shared" ref="ED26:ED89" si="1">IF(AND(COUNTBLANK(D26)=1,COUNTA(H26:DY26)=0),0,IF(AND(COUNTBLANK(D26)=0,H26="X",COUNTA(I26:DY26)=0),0,IF(AND(COUNTBLANK(D26)=0,H26="",COUNTA(I26:DY26)&gt;0),0,1)))</f>
        <v>0</v>
      </c>
      <c r="EE26" s="286">
        <f t="shared" ref="EE26:EE89" si="2">IF(ED26=0,0,1)</f>
        <v>0</v>
      </c>
      <c r="EF26" s="287" t="str">
        <f>IF(EE26=0,"",
IF(SUM($EE$25:EE26)=1,EG26,
IF($EE$135&gt;SUM($EE$25:EE26),_xlfn.CONCAT(", ",EG26),
IF($EE$135=SUM($EE$25:EE26),_xlfn.CONCAT(" y ",EG26)))))</f>
        <v/>
      </c>
      <c r="EG26" s="101" t="s">
        <v>5136</v>
      </c>
      <c r="EH26" s="443">
        <f>IF(AND(COUNTBLANK(D26)=0,COUNTA($I$23:$DX$23)&gt;0,COUNTA($I26:$DY26)=1),1,0)</f>
        <v>0</v>
      </c>
      <c r="EI26" s="446">
        <f t="shared" ref="EI26:EI89" si="3">IF(SUM(EH26)=0,0,1)</f>
        <v>0</v>
      </c>
      <c r="EJ26" s="447" t="str">
        <f>IF(EI26=0,"",
IF(SUM($EI$25:EI26)=1,EK26,
IF($EI$135&gt;SUM($EI$25:EI26),_xlfn.CONCAT(", ",EK26),
IF($EI$135=SUM($EI$25:EI26),_xlfn.CONCAT(" y ",EK26)))))</f>
        <v/>
      </c>
      <c r="EK26" s="448" t="s">
        <v>5136</v>
      </c>
    </row>
    <row r="27" spans="1:142" ht="15" customHeight="1">
      <c r="C27" s="49" t="s">
        <v>5019</v>
      </c>
      <c r="D27" s="676" t="str">
        <f>IF(CNGE_2026_M1_Secc4_Sub1!D67="","",CNGE_2026_M1_Secc4_Sub1!D67)</f>
        <v/>
      </c>
      <c r="E27" s="572"/>
      <c r="F27" s="572"/>
      <c r="G27" s="573"/>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EB27" t="str">
        <f>CNGE_2026_M1_Secc4_Sub5!$D58</f>
        <v/>
      </c>
      <c r="EC27" s="440">
        <f t="shared" si="0"/>
        <v>0</v>
      </c>
      <c r="ED27" s="360">
        <f t="shared" si="1"/>
        <v>0</v>
      </c>
      <c r="EE27" s="286">
        <f t="shared" si="2"/>
        <v>0</v>
      </c>
      <c r="EF27" s="287" t="str">
        <f>IF(EE27=0,"",
IF(SUM($EE$25:EE27)=1,EG27,
IF($EE$135&gt;SUM($EE$25:EE27),_xlfn.CONCAT(", ",EG27),
IF($EE$135=SUM($EE$25:EE27),_xlfn.CONCAT(" y ",EG27)))))</f>
        <v/>
      </c>
      <c r="EG27" s="101" t="s">
        <v>5137</v>
      </c>
      <c r="EH27" s="443">
        <f t="shared" ref="EH27:EH89" si="4">IF(AND(COUNTBLANK(D27)=0,COUNTA($I$23:$DX$23)&gt;0,COUNTA($I27:$DY27)=1),1,0)</f>
        <v>0</v>
      </c>
      <c r="EI27" s="446">
        <f t="shared" si="3"/>
        <v>0</v>
      </c>
      <c r="EJ27" s="447" t="str">
        <f>IF(EI27=0,"",
IF(SUM($EI$25:EI27)=1,EK27,
IF($EI$135&gt;SUM($EI$25:EI27),_xlfn.CONCAT(", ",EK27),
IF($EI$135=SUM($EI$25:EI27),_xlfn.CONCAT(" y ",EK27)))))</f>
        <v/>
      </c>
      <c r="EK27" s="448" t="s">
        <v>5137</v>
      </c>
    </row>
    <row r="28" spans="1:142" ht="15" customHeight="1">
      <c r="C28" s="49" t="s">
        <v>5021</v>
      </c>
      <c r="D28" s="676" t="str">
        <f>IF(CNGE_2026_M1_Secc4_Sub1!D68="","",CNGE_2026_M1_Secc4_Sub1!D68)</f>
        <v/>
      </c>
      <c r="E28" s="572"/>
      <c r="F28" s="572"/>
      <c r="G28" s="573"/>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EB28" t="str">
        <f>CNGE_2026_M1_Secc4_Sub5!$D59</f>
        <v/>
      </c>
      <c r="EC28" s="440">
        <f t="shared" si="0"/>
        <v>0</v>
      </c>
      <c r="ED28" s="360">
        <f t="shared" si="1"/>
        <v>0</v>
      </c>
      <c r="EE28" s="286">
        <f t="shared" si="2"/>
        <v>0</v>
      </c>
      <c r="EF28" s="287" t="str">
        <f>IF(EE28=0,"",
IF(SUM($EE$25:EE28)=1,EG28,
IF($EE$135&gt;SUM($EE$25:EE28),_xlfn.CONCAT(", ",EG28),
IF($EE$135=SUM($EE$25:EE28),_xlfn.CONCAT(" y ",EG28)))))</f>
        <v/>
      </c>
      <c r="EG28" s="101" t="s">
        <v>5138</v>
      </c>
      <c r="EH28" s="443">
        <f t="shared" si="4"/>
        <v>0</v>
      </c>
      <c r="EI28" s="446">
        <f t="shared" si="3"/>
        <v>0</v>
      </c>
      <c r="EJ28" s="447" t="str">
        <f>IF(EI28=0,"",
IF(SUM($EI$25:EI28)=1,EK28,
IF($EI$135&gt;SUM($EI$25:EI28),_xlfn.CONCAT(", ",EK28),
IF($EI$135=SUM($EI$25:EI28),_xlfn.CONCAT(" y ",EK28)))))</f>
        <v/>
      </c>
      <c r="EK28" s="448" t="s">
        <v>5138</v>
      </c>
    </row>
    <row r="29" spans="1:142" ht="15" customHeight="1">
      <c r="C29" s="49" t="s">
        <v>5023</v>
      </c>
      <c r="D29" s="676" t="str">
        <f>IF(CNGE_2026_M1_Secc4_Sub1!D69="","",CNGE_2026_M1_Secc4_Sub1!D69)</f>
        <v/>
      </c>
      <c r="E29" s="572"/>
      <c r="F29" s="572"/>
      <c r="G29" s="573"/>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EB29" t="str">
        <f>CNGE_2026_M1_Secc4_Sub5!$D60</f>
        <v/>
      </c>
      <c r="EC29" s="440">
        <f t="shared" si="0"/>
        <v>0</v>
      </c>
      <c r="ED29" s="360">
        <f t="shared" si="1"/>
        <v>0</v>
      </c>
      <c r="EE29" s="286">
        <f t="shared" si="2"/>
        <v>0</v>
      </c>
      <c r="EF29" s="287" t="str">
        <f>IF(EE29=0,"",
IF(SUM($EE$25:EE29)=1,EG29,
IF($EE$135&gt;SUM($EE$25:EE29),_xlfn.CONCAT(", ",EG29),
IF($EE$135=SUM($EE$25:EE29),_xlfn.CONCAT(" y ",EG29)))))</f>
        <v/>
      </c>
      <c r="EG29" s="101" t="s">
        <v>5139</v>
      </c>
      <c r="EH29" s="443">
        <f t="shared" si="4"/>
        <v>0</v>
      </c>
      <c r="EI29" s="446">
        <f t="shared" si="3"/>
        <v>0</v>
      </c>
      <c r="EJ29" s="447" t="str">
        <f>IF(EI29=0,"",
IF(SUM($EI$25:EI29)=1,EK29,
IF($EI$135&gt;SUM($EI$25:EI29),_xlfn.CONCAT(", ",EK29),
IF($EI$135=SUM($EI$25:EI29),_xlfn.CONCAT(" y ",EK29)))))</f>
        <v/>
      </c>
      <c r="EK29" s="448" t="s">
        <v>5139</v>
      </c>
    </row>
    <row r="30" spans="1:142" ht="15" customHeight="1">
      <c r="C30" s="49" t="s">
        <v>5025</v>
      </c>
      <c r="D30" s="676" t="str">
        <f>IF(CNGE_2026_M1_Secc4_Sub1!D70="","",CNGE_2026_M1_Secc4_Sub1!D70)</f>
        <v/>
      </c>
      <c r="E30" s="572"/>
      <c r="F30" s="572"/>
      <c r="G30" s="573"/>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EB30" t="str">
        <f>CNGE_2026_M1_Secc4_Sub5!$D61</f>
        <v/>
      </c>
      <c r="EC30" s="440">
        <f t="shared" si="0"/>
        <v>0</v>
      </c>
      <c r="ED30" s="360">
        <f t="shared" si="1"/>
        <v>0</v>
      </c>
      <c r="EE30" s="286">
        <f t="shared" si="2"/>
        <v>0</v>
      </c>
      <c r="EF30" s="287" t="str">
        <f>IF(EE30=0,"",
IF(SUM($EE$25:EE30)=1,EG30,
IF($EE$135&gt;SUM($EE$25:EE30),_xlfn.CONCAT(", ",EG30),
IF($EE$135=SUM($EE$25:EE30),_xlfn.CONCAT(" y ",EG30)))))</f>
        <v/>
      </c>
      <c r="EG30" s="101" t="s">
        <v>5140</v>
      </c>
      <c r="EH30" s="443">
        <f t="shared" si="4"/>
        <v>0</v>
      </c>
      <c r="EI30" s="446">
        <f t="shared" si="3"/>
        <v>0</v>
      </c>
      <c r="EJ30" s="447" t="str">
        <f>IF(EI30=0,"",
IF(SUM($EI$25:EI30)=1,EK30,
IF($EI$135&gt;SUM($EI$25:EI30),_xlfn.CONCAT(", ",EK30),
IF($EI$135=SUM($EI$25:EI30),_xlfn.CONCAT(" y ",EK30)))))</f>
        <v/>
      </c>
      <c r="EK30" s="448" t="s">
        <v>5140</v>
      </c>
    </row>
    <row r="31" spans="1:142" ht="15" customHeight="1">
      <c r="C31" s="49" t="s">
        <v>5027</v>
      </c>
      <c r="D31" s="676" t="str">
        <f>IF(CNGE_2026_M1_Secc4_Sub1!D71="","",CNGE_2026_M1_Secc4_Sub1!D71)</f>
        <v/>
      </c>
      <c r="E31" s="572"/>
      <c r="F31" s="572"/>
      <c r="G31" s="573"/>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EB31" t="str">
        <f>CNGE_2026_M1_Secc4_Sub5!$D62</f>
        <v/>
      </c>
      <c r="EC31" s="440">
        <f t="shared" si="0"/>
        <v>0</v>
      </c>
      <c r="ED31" s="360">
        <f t="shared" si="1"/>
        <v>0</v>
      </c>
      <c r="EE31" s="286">
        <f t="shared" si="2"/>
        <v>0</v>
      </c>
      <c r="EF31" s="287" t="str">
        <f>IF(EE31=0,"",
IF(SUM($EE$25:EE31)=1,EG31,
IF($EE$135&gt;SUM($EE$25:EE31),_xlfn.CONCAT(", ",EG31),
IF($EE$135=SUM($EE$25:EE31),_xlfn.CONCAT(" y ",EG31)))))</f>
        <v/>
      </c>
      <c r="EG31" s="101" t="s">
        <v>5141</v>
      </c>
      <c r="EH31" s="443">
        <f t="shared" si="4"/>
        <v>0</v>
      </c>
      <c r="EI31" s="446">
        <f t="shared" si="3"/>
        <v>0</v>
      </c>
      <c r="EJ31" s="447" t="str">
        <f>IF(EI31=0,"",
IF(SUM($EI$25:EI31)=1,EK31,
IF($EI$135&gt;SUM($EI$25:EI31),_xlfn.CONCAT(", ",EK31),
IF($EI$135=SUM($EI$25:EI31),_xlfn.CONCAT(" y ",EK31)))))</f>
        <v/>
      </c>
      <c r="EK31" s="448" t="s">
        <v>5141</v>
      </c>
    </row>
    <row r="32" spans="1:142" ht="15" customHeight="1">
      <c r="C32" s="49" t="s">
        <v>5029</v>
      </c>
      <c r="D32" s="676" t="str">
        <f>IF(CNGE_2026_M1_Secc4_Sub1!D72="","",CNGE_2026_M1_Secc4_Sub1!D72)</f>
        <v/>
      </c>
      <c r="E32" s="572"/>
      <c r="F32" s="572"/>
      <c r="G32" s="573"/>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EB32" t="str">
        <f>CNGE_2026_M1_Secc4_Sub5!$D63</f>
        <v/>
      </c>
      <c r="EC32" s="440">
        <f t="shared" si="0"/>
        <v>0</v>
      </c>
      <c r="ED32" s="360">
        <f t="shared" si="1"/>
        <v>0</v>
      </c>
      <c r="EE32" s="286">
        <f t="shared" si="2"/>
        <v>0</v>
      </c>
      <c r="EF32" s="287" t="str">
        <f>IF(EE32=0,"",
IF(SUM($EE$25:EE32)=1,EG32,
IF($EE$135&gt;SUM($EE$25:EE32),_xlfn.CONCAT(", ",EG32),
IF($EE$135=SUM($EE$25:EE32),_xlfn.CONCAT(" y ",EG32)))))</f>
        <v/>
      </c>
      <c r="EG32" s="101" t="s">
        <v>5142</v>
      </c>
      <c r="EH32" s="443">
        <f t="shared" si="4"/>
        <v>0</v>
      </c>
      <c r="EI32" s="446">
        <f t="shared" si="3"/>
        <v>0</v>
      </c>
      <c r="EJ32" s="447" t="str">
        <f>IF(EI32=0,"",
IF(SUM($EI$25:EI32)=1,EK32,
IF($EI$135&gt;SUM($EI$25:EI32),_xlfn.CONCAT(", ",EK32),
IF($EI$135=SUM($EI$25:EI32),_xlfn.CONCAT(" y ",EK32)))))</f>
        <v/>
      </c>
      <c r="EK32" s="448" t="s">
        <v>5142</v>
      </c>
    </row>
    <row r="33" spans="3:141" ht="15" customHeight="1">
      <c r="C33" s="49" t="s">
        <v>5031</v>
      </c>
      <c r="D33" s="676" t="str">
        <f>IF(CNGE_2026_M1_Secc4_Sub1!D73="","",CNGE_2026_M1_Secc4_Sub1!D73)</f>
        <v/>
      </c>
      <c r="E33" s="572"/>
      <c r="F33" s="572"/>
      <c r="G33" s="573"/>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EB33" t="str">
        <f>CNGE_2026_M1_Secc4_Sub5!$D64</f>
        <v/>
      </c>
      <c r="EC33" s="440">
        <f t="shared" si="0"/>
        <v>0</v>
      </c>
      <c r="ED33" s="360">
        <f t="shared" si="1"/>
        <v>0</v>
      </c>
      <c r="EE33" s="286">
        <f t="shared" si="2"/>
        <v>0</v>
      </c>
      <c r="EF33" s="287" t="str">
        <f>IF(EE33=0,"",
IF(SUM($EE$25:EE33)=1,EG33,
IF($EE$135&gt;SUM($EE$25:EE33),_xlfn.CONCAT(", ",EG33),
IF($EE$135=SUM($EE$25:EE33),_xlfn.CONCAT(" y ",EG33)))))</f>
        <v/>
      </c>
      <c r="EG33" s="101" t="s">
        <v>5143</v>
      </c>
      <c r="EH33" s="443">
        <f t="shared" si="4"/>
        <v>0</v>
      </c>
      <c r="EI33" s="446">
        <f t="shared" si="3"/>
        <v>0</v>
      </c>
      <c r="EJ33" s="447" t="str">
        <f>IF(EI33=0,"",
IF(SUM($EI$25:EI33)=1,EK33,
IF($EI$135&gt;SUM($EI$25:EI33),_xlfn.CONCAT(", ",EK33),
IF($EI$135=SUM($EI$25:EI33),_xlfn.CONCAT(" y ",EK33)))))</f>
        <v/>
      </c>
      <c r="EK33" s="448" t="s">
        <v>5143</v>
      </c>
    </row>
    <row r="34" spans="3:141" ht="15" customHeight="1">
      <c r="C34" s="49" t="s">
        <v>5032</v>
      </c>
      <c r="D34" s="676" t="str">
        <f>IF(CNGE_2026_M1_Secc4_Sub1!D74="","",CNGE_2026_M1_Secc4_Sub1!D74)</f>
        <v/>
      </c>
      <c r="E34" s="572"/>
      <c r="F34" s="572"/>
      <c r="G34" s="573"/>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EB34" t="str">
        <f>CNGE_2026_M1_Secc4_Sub5!$D65</f>
        <v/>
      </c>
      <c r="EC34" s="440">
        <f t="shared" si="0"/>
        <v>0</v>
      </c>
      <c r="ED34" s="360">
        <f t="shared" si="1"/>
        <v>0</v>
      </c>
      <c r="EE34" s="286">
        <f t="shared" si="2"/>
        <v>0</v>
      </c>
      <c r="EF34" s="287" t="str">
        <f>IF(EE34=0,"",
IF(SUM($EE$25:EE34)=1,EG34,
IF($EE$135&gt;SUM($EE$25:EE34),_xlfn.CONCAT(", ",EG34),
IF($EE$135=SUM($EE$25:EE34),_xlfn.CONCAT(" y ",EG34)))))</f>
        <v/>
      </c>
      <c r="EG34" s="101" t="s">
        <v>5144</v>
      </c>
      <c r="EH34" s="443">
        <f t="shared" si="4"/>
        <v>0</v>
      </c>
      <c r="EI34" s="446">
        <f t="shared" si="3"/>
        <v>0</v>
      </c>
      <c r="EJ34" s="447" t="str">
        <f>IF(EI34=0,"",
IF(SUM($EI$25:EI34)=1,EK34,
IF($EI$135&gt;SUM($EI$25:EI34),_xlfn.CONCAT(", ",EK34),
IF($EI$135=SUM($EI$25:EI34),_xlfn.CONCAT(" y ",EK34)))))</f>
        <v/>
      </c>
      <c r="EK34" s="448" t="s">
        <v>5144</v>
      </c>
    </row>
    <row r="35" spans="3:141" ht="15" customHeight="1">
      <c r="C35" s="49" t="s">
        <v>5034</v>
      </c>
      <c r="D35" s="676" t="str">
        <f>IF(CNGE_2026_M1_Secc4_Sub1!D75="","",CNGE_2026_M1_Secc4_Sub1!D75)</f>
        <v/>
      </c>
      <c r="E35" s="572"/>
      <c r="F35" s="572"/>
      <c r="G35" s="573"/>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EB35" t="str">
        <f>CNGE_2026_M1_Secc4_Sub5!$D66</f>
        <v/>
      </c>
      <c r="EC35" s="440">
        <f t="shared" si="0"/>
        <v>0</v>
      </c>
      <c r="ED35" s="360">
        <f t="shared" si="1"/>
        <v>0</v>
      </c>
      <c r="EE35" s="286">
        <f t="shared" si="2"/>
        <v>0</v>
      </c>
      <c r="EF35" s="287" t="str">
        <f>IF(EE35=0,"",
IF(SUM($EE$25:EE35)=1,EG35,
IF($EE$135&gt;SUM($EE$25:EE35),_xlfn.CONCAT(", ",EG35),
IF($EE$135=SUM($EE$25:EE35),_xlfn.CONCAT(" y ",EG35)))))</f>
        <v/>
      </c>
      <c r="EG35" s="101" t="s">
        <v>5145</v>
      </c>
      <c r="EH35" s="443">
        <f t="shared" si="4"/>
        <v>0</v>
      </c>
      <c r="EI35" s="446">
        <f t="shared" si="3"/>
        <v>0</v>
      </c>
      <c r="EJ35" s="447" t="str">
        <f>IF(EI35=0,"",
IF(SUM($EI$25:EI35)=1,EK35,
IF($EI$135&gt;SUM($EI$25:EI35),_xlfn.CONCAT(", ",EK35),
IF($EI$135=SUM($EI$25:EI35),_xlfn.CONCAT(" y ",EK35)))))</f>
        <v/>
      </c>
      <c r="EK35" s="448" t="s">
        <v>5145</v>
      </c>
    </row>
    <row r="36" spans="3:141" ht="15" customHeight="1">
      <c r="C36" s="49" t="s">
        <v>5035</v>
      </c>
      <c r="D36" s="676" t="str">
        <f>IF(CNGE_2026_M1_Secc4_Sub1!D76="","",CNGE_2026_M1_Secc4_Sub1!D76)</f>
        <v/>
      </c>
      <c r="E36" s="572"/>
      <c r="F36" s="572"/>
      <c r="G36" s="573"/>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EB36" t="str">
        <f>CNGE_2026_M1_Secc4_Sub5!$D67</f>
        <v/>
      </c>
      <c r="EC36" s="440">
        <f t="shared" si="0"/>
        <v>0</v>
      </c>
      <c r="ED36" s="360">
        <f t="shared" si="1"/>
        <v>0</v>
      </c>
      <c r="EE36" s="286">
        <f t="shared" si="2"/>
        <v>0</v>
      </c>
      <c r="EF36" s="287" t="str">
        <f>IF(EE36=0,"",
IF(SUM($EE$25:EE36)=1,EG36,
IF($EE$135&gt;SUM($EE$25:EE36),_xlfn.CONCAT(", ",EG36),
IF($EE$135=SUM($EE$25:EE36),_xlfn.CONCAT(" y ",EG36)))))</f>
        <v/>
      </c>
      <c r="EG36" s="101" t="s">
        <v>5146</v>
      </c>
      <c r="EH36" s="443">
        <f t="shared" si="4"/>
        <v>0</v>
      </c>
      <c r="EI36" s="446">
        <f t="shared" si="3"/>
        <v>0</v>
      </c>
      <c r="EJ36" s="447" t="str">
        <f>IF(EI36=0,"",
IF(SUM($EI$25:EI36)=1,EK36,
IF($EI$135&gt;SUM($EI$25:EI36),_xlfn.CONCAT(", ",EK36),
IF($EI$135=SUM($EI$25:EI36),_xlfn.CONCAT(" y ",EK36)))))</f>
        <v/>
      </c>
      <c r="EK36" s="448" t="s">
        <v>5146</v>
      </c>
    </row>
    <row r="37" spans="3:141" ht="15" customHeight="1">
      <c r="C37" s="49" t="s">
        <v>5036</v>
      </c>
      <c r="D37" s="676" t="str">
        <f>IF(CNGE_2026_M1_Secc4_Sub1!D77="","",CNGE_2026_M1_Secc4_Sub1!D77)</f>
        <v/>
      </c>
      <c r="E37" s="572"/>
      <c r="F37" s="572"/>
      <c r="G37" s="573"/>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EB37" t="str">
        <f>CNGE_2026_M1_Secc4_Sub5!$D68</f>
        <v/>
      </c>
      <c r="EC37" s="440">
        <f t="shared" si="0"/>
        <v>0</v>
      </c>
      <c r="ED37" s="360">
        <f t="shared" si="1"/>
        <v>0</v>
      </c>
      <c r="EE37" s="286">
        <f t="shared" si="2"/>
        <v>0</v>
      </c>
      <c r="EF37" s="287" t="str">
        <f>IF(EE37=0,"",
IF(SUM($EE$25:EE37)=1,EG37,
IF($EE$135&gt;SUM($EE$25:EE37),_xlfn.CONCAT(", ",EG37),
IF($EE$135=SUM($EE$25:EE37),_xlfn.CONCAT(" y ",EG37)))))</f>
        <v/>
      </c>
      <c r="EG37" s="101" t="s">
        <v>5147</v>
      </c>
      <c r="EH37" s="443">
        <f t="shared" si="4"/>
        <v>0</v>
      </c>
      <c r="EI37" s="446">
        <f t="shared" si="3"/>
        <v>0</v>
      </c>
      <c r="EJ37" s="447" t="str">
        <f>IF(EI37=0,"",
IF(SUM($EI$25:EI37)=1,EK37,
IF($EI$135&gt;SUM($EI$25:EI37),_xlfn.CONCAT(", ",EK37),
IF($EI$135=SUM($EI$25:EI37),_xlfn.CONCAT(" y ",EK37)))))</f>
        <v/>
      </c>
      <c r="EK37" s="448" t="s">
        <v>5147</v>
      </c>
    </row>
    <row r="38" spans="3:141" ht="15" customHeight="1">
      <c r="C38" s="49" t="s">
        <v>5037</v>
      </c>
      <c r="D38" s="676" t="str">
        <f>IF(CNGE_2026_M1_Secc4_Sub1!D78="","",CNGE_2026_M1_Secc4_Sub1!D78)</f>
        <v/>
      </c>
      <c r="E38" s="572"/>
      <c r="F38" s="572"/>
      <c r="G38" s="573"/>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EB38" t="str">
        <f>CNGE_2026_M1_Secc4_Sub5!$D69</f>
        <v/>
      </c>
      <c r="EC38" s="440">
        <f t="shared" si="0"/>
        <v>0</v>
      </c>
      <c r="ED38" s="360">
        <f t="shared" si="1"/>
        <v>0</v>
      </c>
      <c r="EE38" s="286">
        <f t="shared" si="2"/>
        <v>0</v>
      </c>
      <c r="EF38" s="287" t="str">
        <f>IF(EE38=0,"",
IF(SUM($EE$25:EE38)=1,EG38,
IF($EE$135&gt;SUM($EE$25:EE38),_xlfn.CONCAT(", ",EG38),
IF($EE$135=SUM($EE$25:EE38),_xlfn.CONCAT(" y ",EG38)))))</f>
        <v/>
      </c>
      <c r="EG38" s="101" t="s">
        <v>5148</v>
      </c>
      <c r="EH38" s="443">
        <f t="shared" si="4"/>
        <v>0</v>
      </c>
      <c r="EI38" s="446">
        <f t="shared" si="3"/>
        <v>0</v>
      </c>
      <c r="EJ38" s="447" t="str">
        <f>IF(EI38=0,"",
IF(SUM($EI$25:EI38)=1,EK38,
IF($EI$135&gt;SUM($EI$25:EI38),_xlfn.CONCAT(", ",EK38),
IF($EI$135=SUM($EI$25:EI38),_xlfn.CONCAT(" y ",EK38)))))</f>
        <v/>
      </c>
      <c r="EK38" s="448" t="s">
        <v>5148</v>
      </c>
    </row>
    <row r="39" spans="3:141" ht="15" customHeight="1">
      <c r="C39" s="49" t="s">
        <v>5038</v>
      </c>
      <c r="D39" s="676" t="str">
        <f>IF(CNGE_2026_M1_Secc4_Sub1!D79="","",CNGE_2026_M1_Secc4_Sub1!D79)</f>
        <v/>
      </c>
      <c r="E39" s="572"/>
      <c r="F39" s="572"/>
      <c r="G39" s="573"/>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EB39" t="str">
        <f>CNGE_2026_M1_Secc4_Sub5!$D70</f>
        <v/>
      </c>
      <c r="EC39" s="440">
        <f t="shared" si="0"/>
        <v>0</v>
      </c>
      <c r="ED39" s="360">
        <f t="shared" si="1"/>
        <v>0</v>
      </c>
      <c r="EE39" s="286">
        <f t="shared" si="2"/>
        <v>0</v>
      </c>
      <c r="EF39" s="287" t="str">
        <f>IF(EE39=0,"",
IF(SUM($EE$25:EE39)=1,EG39,
IF($EE$135&gt;SUM($EE$25:EE39),_xlfn.CONCAT(", ",EG39),
IF($EE$135=SUM($EE$25:EE39),_xlfn.CONCAT(" y ",EG39)))))</f>
        <v/>
      </c>
      <c r="EG39" s="101" t="s">
        <v>5149</v>
      </c>
      <c r="EH39" s="443">
        <f t="shared" si="4"/>
        <v>0</v>
      </c>
      <c r="EI39" s="446">
        <f t="shared" si="3"/>
        <v>0</v>
      </c>
      <c r="EJ39" s="447" t="str">
        <f>IF(EI39=0,"",
IF(SUM($EI$25:EI39)=1,EK39,
IF($EI$135&gt;SUM($EI$25:EI39),_xlfn.CONCAT(", ",EK39),
IF($EI$135=SUM($EI$25:EI39),_xlfn.CONCAT(" y ",EK39)))))</f>
        <v/>
      </c>
      <c r="EK39" s="448" t="s">
        <v>5149</v>
      </c>
    </row>
    <row r="40" spans="3:141" ht="15" customHeight="1">
      <c r="C40" s="49" t="s">
        <v>5039</v>
      </c>
      <c r="D40" s="676" t="str">
        <f>IF(CNGE_2026_M1_Secc4_Sub1!D80="","",CNGE_2026_M1_Secc4_Sub1!D80)</f>
        <v/>
      </c>
      <c r="E40" s="572"/>
      <c r="F40" s="572"/>
      <c r="G40" s="573"/>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EB40" t="str">
        <f>CNGE_2026_M1_Secc4_Sub5!$D71</f>
        <v/>
      </c>
      <c r="EC40" s="440">
        <f t="shared" si="0"/>
        <v>0</v>
      </c>
      <c r="ED40" s="360">
        <f t="shared" si="1"/>
        <v>0</v>
      </c>
      <c r="EE40" s="286">
        <f t="shared" si="2"/>
        <v>0</v>
      </c>
      <c r="EF40" s="287" t="str">
        <f>IF(EE40=0,"",
IF(SUM($EE$25:EE40)=1,EG40,
IF($EE$135&gt;SUM($EE$25:EE40),_xlfn.CONCAT(", ",EG40),
IF($EE$135=SUM($EE$25:EE40),_xlfn.CONCAT(" y ",EG40)))))</f>
        <v/>
      </c>
      <c r="EG40" s="101" t="s">
        <v>5150</v>
      </c>
      <c r="EH40" s="443">
        <f t="shared" si="4"/>
        <v>0</v>
      </c>
      <c r="EI40" s="446">
        <f t="shared" si="3"/>
        <v>0</v>
      </c>
      <c r="EJ40" s="447" t="str">
        <f>IF(EI40=0,"",
IF(SUM($EI$25:EI40)=1,EK40,
IF($EI$135&gt;SUM($EI$25:EI40),_xlfn.CONCAT(", ",EK40),
IF($EI$135=SUM($EI$25:EI40),_xlfn.CONCAT(" y ",EK40)))))</f>
        <v/>
      </c>
      <c r="EK40" s="448" t="s">
        <v>5150</v>
      </c>
    </row>
    <row r="41" spans="3:141" ht="15" customHeight="1">
      <c r="C41" s="49" t="s">
        <v>5040</v>
      </c>
      <c r="D41" s="676" t="str">
        <f>IF(CNGE_2026_M1_Secc4_Sub1!D81="","",CNGE_2026_M1_Secc4_Sub1!D81)</f>
        <v/>
      </c>
      <c r="E41" s="572"/>
      <c r="F41" s="572"/>
      <c r="G41" s="573"/>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EB41" t="str">
        <f>CNGE_2026_M1_Secc4_Sub5!$D72</f>
        <v/>
      </c>
      <c r="EC41" s="440">
        <f t="shared" si="0"/>
        <v>0</v>
      </c>
      <c r="ED41" s="360">
        <f t="shared" si="1"/>
        <v>0</v>
      </c>
      <c r="EE41" s="286">
        <f t="shared" si="2"/>
        <v>0</v>
      </c>
      <c r="EF41" s="287" t="str">
        <f>IF(EE41=0,"",
IF(SUM($EE$25:EE41)=1,EG41,
IF($EE$135&gt;SUM($EE$25:EE41),_xlfn.CONCAT(", ",EG41),
IF($EE$135=SUM($EE$25:EE41),_xlfn.CONCAT(" y ",EG41)))))</f>
        <v/>
      </c>
      <c r="EG41" s="101" t="s">
        <v>5151</v>
      </c>
      <c r="EH41" s="443">
        <f t="shared" si="4"/>
        <v>0</v>
      </c>
      <c r="EI41" s="446">
        <f t="shared" si="3"/>
        <v>0</v>
      </c>
      <c r="EJ41" s="447" t="str">
        <f>IF(EI41=0,"",
IF(SUM($EI$25:EI41)=1,EK41,
IF($EI$135&gt;SUM($EI$25:EI41),_xlfn.CONCAT(", ",EK41),
IF($EI$135=SUM($EI$25:EI41),_xlfn.CONCAT(" y ",EK41)))))</f>
        <v/>
      </c>
      <c r="EK41" s="448" t="s">
        <v>5151</v>
      </c>
    </row>
    <row r="42" spans="3:141" ht="15" customHeight="1">
      <c r="C42" s="49" t="s">
        <v>5041</v>
      </c>
      <c r="D42" s="676" t="str">
        <f>IF(CNGE_2026_M1_Secc4_Sub1!D82="","",CNGE_2026_M1_Secc4_Sub1!D82)</f>
        <v/>
      </c>
      <c r="E42" s="572"/>
      <c r="F42" s="572"/>
      <c r="G42" s="573"/>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EB42" t="str">
        <f>CNGE_2026_M1_Secc4_Sub5!$D73</f>
        <v/>
      </c>
      <c r="EC42" s="440">
        <f t="shared" si="0"/>
        <v>0</v>
      </c>
      <c r="ED42" s="360">
        <f t="shared" si="1"/>
        <v>0</v>
      </c>
      <c r="EE42" s="286">
        <f t="shared" si="2"/>
        <v>0</v>
      </c>
      <c r="EF42" s="287" t="str">
        <f>IF(EE42=0,"",
IF(SUM($EE$25:EE42)=1,EG42,
IF($EE$135&gt;SUM($EE$25:EE42),_xlfn.CONCAT(", ",EG42),
IF($EE$135=SUM($EE$25:EE42),_xlfn.CONCAT(" y ",EG42)))))</f>
        <v/>
      </c>
      <c r="EG42" s="101" t="s">
        <v>5152</v>
      </c>
      <c r="EH42" s="443">
        <f t="shared" si="4"/>
        <v>0</v>
      </c>
      <c r="EI42" s="446">
        <f t="shared" si="3"/>
        <v>0</v>
      </c>
      <c r="EJ42" s="447" t="str">
        <f>IF(EI42=0,"",
IF(SUM($EI$25:EI42)=1,EK42,
IF($EI$135&gt;SUM($EI$25:EI42),_xlfn.CONCAT(", ",EK42),
IF($EI$135=SUM($EI$25:EI42),_xlfn.CONCAT(" y ",EK42)))))</f>
        <v/>
      </c>
      <c r="EK42" s="448" t="s">
        <v>5152</v>
      </c>
    </row>
    <row r="43" spans="3:141" ht="15" customHeight="1">
      <c r="C43" s="49" t="s">
        <v>5042</v>
      </c>
      <c r="D43" s="676" t="str">
        <f>IF(CNGE_2026_M1_Secc4_Sub1!D83="","",CNGE_2026_M1_Secc4_Sub1!D83)</f>
        <v/>
      </c>
      <c r="E43" s="572"/>
      <c r="F43" s="572"/>
      <c r="G43" s="573"/>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EB43" t="str">
        <f>CNGE_2026_M1_Secc4_Sub5!$D74</f>
        <v/>
      </c>
      <c r="EC43" s="440">
        <f t="shared" si="0"/>
        <v>0</v>
      </c>
      <c r="ED43" s="360">
        <f t="shared" si="1"/>
        <v>0</v>
      </c>
      <c r="EE43" s="286">
        <f t="shared" si="2"/>
        <v>0</v>
      </c>
      <c r="EF43" s="287" t="str">
        <f>IF(EE43=0,"",
IF(SUM($EE$25:EE43)=1,EG43,
IF($EE$135&gt;SUM($EE$25:EE43),_xlfn.CONCAT(", ",EG43),
IF($EE$135=SUM($EE$25:EE43),_xlfn.CONCAT(" y ",EG43)))))</f>
        <v/>
      </c>
      <c r="EG43" s="101" t="s">
        <v>5153</v>
      </c>
      <c r="EH43" s="443">
        <f t="shared" si="4"/>
        <v>0</v>
      </c>
      <c r="EI43" s="446">
        <f t="shared" si="3"/>
        <v>0</v>
      </c>
      <c r="EJ43" s="447" t="str">
        <f>IF(EI43=0,"",
IF(SUM($EI$25:EI43)=1,EK43,
IF($EI$135&gt;SUM($EI$25:EI43),_xlfn.CONCAT(", ",EK43),
IF($EI$135=SUM($EI$25:EI43),_xlfn.CONCAT(" y ",EK43)))))</f>
        <v/>
      </c>
      <c r="EK43" s="448" t="s">
        <v>5153</v>
      </c>
    </row>
    <row r="44" spans="3:141" ht="15" customHeight="1">
      <c r="C44" s="49" t="s">
        <v>5043</v>
      </c>
      <c r="D44" s="676" t="str">
        <f>IF(CNGE_2026_M1_Secc4_Sub1!D84="","",CNGE_2026_M1_Secc4_Sub1!D84)</f>
        <v/>
      </c>
      <c r="E44" s="572"/>
      <c r="F44" s="572"/>
      <c r="G44" s="573"/>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EB44" t="str">
        <f>CNGE_2026_M1_Secc4_Sub5!$D75</f>
        <v/>
      </c>
      <c r="EC44" s="440">
        <f t="shared" si="0"/>
        <v>0</v>
      </c>
      <c r="ED44" s="360">
        <f t="shared" si="1"/>
        <v>0</v>
      </c>
      <c r="EE44" s="286">
        <f t="shared" si="2"/>
        <v>0</v>
      </c>
      <c r="EF44" s="287" t="str">
        <f>IF(EE44=0,"",
IF(SUM($EE$25:EE44)=1,EG44,
IF($EE$135&gt;SUM($EE$25:EE44),_xlfn.CONCAT(", ",EG44),
IF($EE$135=SUM($EE$25:EE44),_xlfn.CONCAT(" y ",EG44)))))</f>
        <v/>
      </c>
      <c r="EG44" s="101" t="s">
        <v>5154</v>
      </c>
      <c r="EH44" s="443">
        <f t="shared" si="4"/>
        <v>0</v>
      </c>
      <c r="EI44" s="446">
        <f t="shared" si="3"/>
        <v>0</v>
      </c>
      <c r="EJ44" s="447" t="str">
        <f>IF(EI44=0,"",
IF(SUM($EI$25:EI44)=1,EK44,
IF($EI$135&gt;SUM($EI$25:EI44),_xlfn.CONCAT(", ",EK44),
IF($EI$135=SUM($EI$25:EI44),_xlfn.CONCAT(" y ",EK44)))))</f>
        <v/>
      </c>
      <c r="EK44" s="448" t="s">
        <v>5154</v>
      </c>
    </row>
    <row r="45" spans="3:141" ht="15" customHeight="1">
      <c r="C45" s="20" t="s">
        <v>5044</v>
      </c>
      <c r="D45" s="676" t="str">
        <f>IF(CNGE_2026_M1_Secc4_Sub1!D85="","",CNGE_2026_M1_Secc4_Sub1!D85)</f>
        <v/>
      </c>
      <c r="E45" s="572"/>
      <c r="F45" s="572"/>
      <c r="G45" s="573"/>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EB45" t="str">
        <f>CNGE_2026_M1_Secc4_Sub5!$D76</f>
        <v/>
      </c>
      <c r="EC45" s="440">
        <f t="shared" si="0"/>
        <v>0</v>
      </c>
      <c r="ED45" s="360">
        <f t="shared" si="1"/>
        <v>0</v>
      </c>
      <c r="EE45" s="286">
        <f t="shared" si="2"/>
        <v>0</v>
      </c>
      <c r="EF45" s="287" t="str">
        <f>IF(EE45=0,"",
IF(SUM($EE$25:EE45)=1,EG45,
IF($EE$135&gt;SUM($EE$25:EE45),_xlfn.CONCAT(", ",EG45),
IF($EE$135=SUM($EE$25:EE45),_xlfn.CONCAT(" y ",EG45)))))</f>
        <v/>
      </c>
      <c r="EG45" s="101" t="s">
        <v>5155</v>
      </c>
      <c r="EH45" s="443">
        <f t="shared" si="4"/>
        <v>0</v>
      </c>
      <c r="EI45" s="446">
        <f t="shared" si="3"/>
        <v>0</v>
      </c>
      <c r="EJ45" s="447" t="str">
        <f>IF(EI45=0,"",
IF(SUM($EI$25:EI45)=1,EK45,
IF($EI$135&gt;SUM($EI$25:EI45),_xlfn.CONCAT(", ",EK45),
IF($EI$135=SUM($EI$25:EI45),_xlfn.CONCAT(" y ",EK45)))))</f>
        <v/>
      </c>
      <c r="EK45" s="448" t="s">
        <v>5155</v>
      </c>
    </row>
    <row r="46" spans="3:141" ht="15" customHeight="1">
      <c r="C46" s="20" t="s">
        <v>5045</v>
      </c>
      <c r="D46" s="676" t="str">
        <f>IF(CNGE_2026_M1_Secc4_Sub1!D86="","",CNGE_2026_M1_Secc4_Sub1!D86)</f>
        <v/>
      </c>
      <c r="E46" s="572"/>
      <c r="F46" s="572"/>
      <c r="G46" s="573"/>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EB46" t="str">
        <f>CNGE_2026_M1_Secc4_Sub5!$D77</f>
        <v/>
      </c>
      <c r="EC46" s="440">
        <f t="shared" si="0"/>
        <v>0</v>
      </c>
      <c r="ED46" s="360">
        <f t="shared" si="1"/>
        <v>0</v>
      </c>
      <c r="EE46" s="286">
        <f t="shared" si="2"/>
        <v>0</v>
      </c>
      <c r="EF46" s="287" t="str">
        <f>IF(EE46=0,"",
IF(SUM($EE$25:EE46)=1,EG46,
IF($EE$135&gt;SUM($EE$25:EE46),_xlfn.CONCAT(", ",EG46),
IF($EE$135=SUM($EE$25:EE46),_xlfn.CONCAT(" y ",EG46)))))</f>
        <v/>
      </c>
      <c r="EG46" s="101" t="s">
        <v>5156</v>
      </c>
      <c r="EH46" s="443">
        <f t="shared" si="4"/>
        <v>0</v>
      </c>
      <c r="EI46" s="446">
        <f t="shared" si="3"/>
        <v>0</v>
      </c>
      <c r="EJ46" s="447" t="str">
        <f>IF(EI46=0,"",
IF(SUM($EI$25:EI46)=1,EK46,
IF($EI$135&gt;SUM($EI$25:EI46),_xlfn.CONCAT(", ",EK46),
IF($EI$135=SUM($EI$25:EI46),_xlfn.CONCAT(" y ",EK46)))))</f>
        <v/>
      </c>
      <c r="EK46" s="448" t="s">
        <v>5156</v>
      </c>
    </row>
    <row r="47" spans="3:141" ht="15" customHeight="1">
      <c r="C47" s="20" t="s">
        <v>5046</v>
      </c>
      <c r="D47" s="676" t="str">
        <f>IF(CNGE_2026_M1_Secc4_Sub1!D87="","",CNGE_2026_M1_Secc4_Sub1!D87)</f>
        <v/>
      </c>
      <c r="E47" s="572"/>
      <c r="F47" s="572"/>
      <c r="G47" s="573"/>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EB47" t="str">
        <f>CNGE_2026_M1_Secc4_Sub5!$D78</f>
        <v/>
      </c>
      <c r="EC47" s="440">
        <f t="shared" si="0"/>
        <v>0</v>
      </c>
      <c r="ED47" s="360">
        <f t="shared" si="1"/>
        <v>0</v>
      </c>
      <c r="EE47" s="286">
        <f t="shared" si="2"/>
        <v>0</v>
      </c>
      <c r="EF47" s="287" t="str">
        <f>IF(EE47=0,"",
IF(SUM($EE$25:EE47)=1,EG47,
IF($EE$135&gt;SUM($EE$25:EE47),_xlfn.CONCAT(", ",EG47),
IF($EE$135=SUM($EE$25:EE47),_xlfn.CONCAT(" y ",EG47)))))</f>
        <v/>
      </c>
      <c r="EG47" s="101" t="s">
        <v>5157</v>
      </c>
      <c r="EH47" s="443">
        <f t="shared" si="4"/>
        <v>0</v>
      </c>
      <c r="EI47" s="446">
        <f t="shared" si="3"/>
        <v>0</v>
      </c>
      <c r="EJ47" s="447" t="str">
        <f>IF(EI47=0,"",
IF(SUM($EI$25:EI47)=1,EK47,
IF($EI$135&gt;SUM($EI$25:EI47),_xlfn.CONCAT(", ",EK47),
IF($EI$135=SUM($EI$25:EI47),_xlfn.CONCAT(" y ",EK47)))))</f>
        <v/>
      </c>
      <c r="EK47" s="448" t="s">
        <v>5157</v>
      </c>
    </row>
    <row r="48" spans="3:141" ht="15" customHeight="1">
      <c r="C48" s="20" t="s">
        <v>5047</v>
      </c>
      <c r="D48" s="676" t="str">
        <f>IF(CNGE_2026_M1_Secc4_Sub1!D88="","",CNGE_2026_M1_Secc4_Sub1!D88)</f>
        <v/>
      </c>
      <c r="E48" s="572"/>
      <c r="F48" s="572"/>
      <c r="G48" s="573"/>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EB48" t="str">
        <f>CNGE_2026_M1_Secc4_Sub5!$D79</f>
        <v/>
      </c>
      <c r="EC48" s="440">
        <f t="shared" si="0"/>
        <v>0</v>
      </c>
      <c r="ED48" s="360">
        <f t="shared" si="1"/>
        <v>0</v>
      </c>
      <c r="EE48" s="286">
        <f t="shared" si="2"/>
        <v>0</v>
      </c>
      <c r="EF48" s="287" t="str">
        <f>IF(EE48=0,"",
IF(SUM($EE$25:EE48)=1,EG48,
IF($EE$135&gt;SUM($EE$25:EE48),_xlfn.CONCAT(", ",EG48),
IF($EE$135=SUM($EE$25:EE48),_xlfn.CONCAT(" y ",EG48)))))</f>
        <v/>
      </c>
      <c r="EG48" s="101" t="s">
        <v>5158</v>
      </c>
      <c r="EH48" s="443">
        <f t="shared" si="4"/>
        <v>0</v>
      </c>
      <c r="EI48" s="446">
        <f t="shared" si="3"/>
        <v>0</v>
      </c>
      <c r="EJ48" s="447" t="str">
        <f>IF(EI48=0,"",
IF(SUM($EI$25:EI48)=1,EK48,
IF($EI$135&gt;SUM($EI$25:EI48),_xlfn.CONCAT(", ",EK48),
IF($EI$135=SUM($EI$25:EI48),_xlfn.CONCAT(" y ",EK48)))))</f>
        <v/>
      </c>
      <c r="EK48" s="448" t="s">
        <v>5158</v>
      </c>
    </row>
    <row r="49" spans="3:141" ht="15" customHeight="1">
      <c r="C49" s="20" t="s">
        <v>5048</v>
      </c>
      <c r="D49" s="676" t="str">
        <f>IF(CNGE_2026_M1_Secc4_Sub1!D89="","",CNGE_2026_M1_Secc4_Sub1!D89)</f>
        <v/>
      </c>
      <c r="E49" s="572"/>
      <c r="F49" s="572"/>
      <c r="G49" s="573"/>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EB49" t="str">
        <f>CNGE_2026_M1_Secc4_Sub5!$D80</f>
        <v/>
      </c>
      <c r="EC49" s="440">
        <f t="shared" si="0"/>
        <v>0</v>
      </c>
      <c r="ED49" s="360">
        <f t="shared" si="1"/>
        <v>0</v>
      </c>
      <c r="EE49" s="286">
        <f t="shared" si="2"/>
        <v>0</v>
      </c>
      <c r="EF49" s="287" t="str">
        <f>IF(EE49=0,"",
IF(SUM($EE$25:EE49)=1,EG49,
IF($EE$135&gt;SUM($EE$25:EE49),_xlfn.CONCAT(", ",EG49),
IF($EE$135=SUM($EE$25:EE49),_xlfn.CONCAT(" y ",EG49)))))</f>
        <v/>
      </c>
      <c r="EG49" s="101" t="s">
        <v>5159</v>
      </c>
      <c r="EH49" s="443">
        <f t="shared" si="4"/>
        <v>0</v>
      </c>
      <c r="EI49" s="446">
        <f t="shared" si="3"/>
        <v>0</v>
      </c>
      <c r="EJ49" s="447" t="str">
        <f>IF(EI49=0,"",
IF(SUM($EI$25:EI49)=1,EK49,
IF($EI$135&gt;SUM($EI$25:EI49),_xlfn.CONCAT(", ",EK49),
IF($EI$135=SUM($EI$25:EI49),_xlfn.CONCAT(" y ",EK49)))))</f>
        <v/>
      </c>
      <c r="EK49" s="448" t="s">
        <v>5159</v>
      </c>
    </row>
    <row r="50" spans="3:141" ht="15" customHeight="1">
      <c r="C50" s="20" t="s">
        <v>5049</v>
      </c>
      <c r="D50" s="676" t="str">
        <f>IF(CNGE_2026_M1_Secc4_Sub1!D90="","",CNGE_2026_M1_Secc4_Sub1!D90)</f>
        <v/>
      </c>
      <c r="E50" s="572"/>
      <c r="F50" s="572"/>
      <c r="G50" s="573"/>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EB50" t="str">
        <f>CNGE_2026_M1_Secc4_Sub5!$D81</f>
        <v/>
      </c>
      <c r="EC50" s="440">
        <f t="shared" si="0"/>
        <v>0</v>
      </c>
      <c r="ED50" s="360">
        <f t="shared" si="1"/>
        <v>0</v>
      </c>
      <c r="EE50" s="286">
        <f t="shared" si="2"/>
        <v>0</v>
      </c>
      <c r="EF50" s="287" t="str">
        <f>IF(EE50=0,"",
IF(SUM($EE$25:EE50)=1,EG50,
IF($EE$135&gt;SUM($EE$25:EE50),_xlfn.CONCAT(", ",EG50),
IF($EE$135=SUM($EE$25:EE50),_xlfn.CONCAT(" y ",EG50)))))</f>
        <v/>
      </c>
      <c r="EG50" s="101" t="s">
        <v>5160</v>
      </c>
      <c r="EH50" s="443">
        <f t="shared" si="4"/>
        <v>0</v>
      </c>
      <c r="EI50" s="446">
        <f t="shared" si="3"/>
        <v>0</v>
      </c>
      <c r="EJ50" s="447" t="str">
        <f>IF(EI50=0,"",
IF(SUM($EI$25:EI50)=1,EK50,
IF($EI$135&gt;SUM($EI$25:EI50),_xlfn.CONCAT(", ",EK50),
IF($EI$135=SUM($EI$25:EI50),_xlfn.CONCAT(" y ",EK50)))))</f>
        <v/>
      </c>
      <c r="EK50" s="448" t="s">
        <v>5160</v>
      </c>
    </row>
    <row r="51" spans="3:141" ht="15" customHeight="1">
      <c r="C51" s="20" t="s">
        <v>5050</v>
      </c>
      <c r="D51" s="676" t="str">
        <f>IF(CNGE_2026_M1_Secc4_Sub1!D91="","",CNGE_2026_M1_Secc4_Sub1!D91)</f>
        <v/>
      </c>
      <c r="E51" s="572"/>
      <c r="F51" s="572"/>
      <c r="G51" s="573"/>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EB51" t="str">
        <f>CNGE_2026_M1_Secc4_Sub5!$D82</f>
        <v/>
      </c>
      <c r="EC51" s="440">
        <f t="shared" si="0"/>
        <v>0</v>
      </c>
      <c r="ED51" s="360">
        <f t="shared" si="1"/>
        <v>0</v>
      </c>
      <c r="EE51" s="286">
        <f t="shared" si="2"/>
        <v>0</v>
      </c>
      <c r="EF51" s="287" t="str">
        <f>IF(EE51=0,"",
IF(SUM($EE$25:EE51)=1,EG51,
IF($EE$135&gt;SUM($EE$25:EE51),_xlfn.CONCAT(", ",EG51),
IF($EE$135=SUM($EE$25:EE51),_xlfn.CONCAT(" y ",EG51)))))</f>
        <v/>
      </c>
      <c r="EG51" s="101" t="s">
        <v>5161</v>
      </c>
      <c r="EH51" s="443">
        <f t="shared" si="4"/>
        <v>0</v>
      </c>
      <c r="EI51" s="446">
        <f t="shared" si="3"/>
        <v>0</v>
      </c>
      <c r="EJ51" s="447" t="str">
        <f>IF(EI51=0,"",
IF(SUM($EI$25:EI51)=1,EK51,
IF($EI$135&gt;SUM($EI$25:EI51),_xlfn.CONCAT(", ",EK51),
IF($EI$135=SUM($EI$25:EI51),_xlfn.CONCAT(" y ",EK51)))))</f>
        <v/>
      </c>
      <c r="EK51" s="448" t="s">
        <v>5161</v>
      </c>
    </row>
    <row r="52" spans="3:141" ht="15" customHeight="1">
      <c r="C52" s="20" t="s">
        <v>5051</v>
      </c>
      <c r="D52" s="676" t="str">
        <f>IF(CNGE_2026_M1_Secc4_Sub1!D92="","",CNGE_2026_M1_Secc4_Sub1!D92)</f>
        <v/>
      </c>
      <c r="E52" s="572"/>
      <c r="F52" s="572"/>
      <c r="G52" s="573"/>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EB52" t="str">
        <f>CNGE_2026_M1_Secc4_Sub5!$D83</f>
        <v/>
      </c>
      <c r="EC52" s="440">
        <f t="shared" si="0"/>
        <v>0</v>
      </c>
      <c r="ED52" s="360">
        <f t="shared" si="1"/>
        <v>0</v>
      </c>
      <c r="EE52" s="286">
        <f t="shared" si="2"/>
        <v>0</v>
      </c>
      <c r="EF52" s="287" t="str">
        <f>IF(EE52=0,"",
IF(SUM($EE$25:EE52)=1,EG52,
IF($EE$135&gt;SUM($EE$25:EE52),_xlfn.CONCAT(", ",EG52),
IF($EE$135=SUM($EE$25:EE52),_xlfn.CONCAT(" y ",EG52)))))</f>
        <v/>
      </c>
      <c r="EG52" s="101" t="s">
        <v>5162</v>
      </c>
      <c r="EH52" s="443">
        <f t="shared" si="4"/>
        <v>0</v>
      </c>
      <c r="EI52" s="446">
        <f t="shared" si="3"/>
        <v>0</v>
      </c>
      <c r="EJ52" s="447" t="str">
        <f>IF(EI52=0,"",
IF(SUM($EI$25:EI52)=1,EK52,
IF($EI$135&gt;SUM($EI$25:EI52),_xlfn.CONCAT(", ",EK52),
IF($EI$135=SUM($EI$25:EI52),_xlfn.CONCAT(" y ",EK52)))))</f>
        <v/>
      </c>
      <c r="EK52" s="448" t="s">
        <v>5162</v>
      </c>
    </row>
    <row r="53" spans="3:141" ht="15" customHeight="1">
      <c r="C53" s="20" t="s">
        <v>5052</v>
      </c>
      <c r="D53" s="676" t="str">
        <f>IF(CNGE_2026_M1_Secc4_Sub1!D93="","",CNGE_2026_M1_Secc4_Sub1!D93)</f>
        <v/>
      </c>
      <c r="E53" s="572"/>
      <c r="F53" s="572"/>
      <c r="G53" s="573"/>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EB53" t="str">
        <f>CNGE_2026_M1_Secc4_Sub5!$D84</f>
        <v/>
      </c>
      <c r="EC53" s="440">
        <f t="shared" si="0"/>
        <v>0</v>
      </c>
      <c r="ED53" s="360">
        <f t="shared" si="1"/>
        <v>0</v>
      </c>
      <c r="EE53" s="286">
        <f t="shared" si="2"/>
        <v>0</v>
      </c>
      <c r="EF53" s="287" t="str">
        <f>IF(EE53=0,"",
IF(SUM($EE$25:EE53)=1,EG53,
IF($EE$135&gt;SUM($EE$25:EE53),_xlfn.CONCAT(", ",EG53),
IF($EE$135=SUM($EE$25:EE53),_xlfn.CONCAT(" y ",EG53)))))</f>
        <v/>
      </c>
      <c r="EG53" s="101" t="s">
        <v>5163</v>
      </c>
      <c r="EH53" s="443">
        <f t="shared" si="4"/>
        <v>0</v>
      </c>
      <c r="EI53" s="446">
        <f t="shared" si="3"/>
        <v>0</v>
      </c>
      <c r="EJ53" s="447" t="str">
        <f>IF(EI53=0,"",
IF(SUM($EI$25:EI53)=1,EK53,
IF($EI$135&gt;SUM($EI$25:EI53),_xlfn.CONCAT(", ",EK53),
IF($EI$135=SUM($EI$25:EI53),_xlfn.CONCAT(" y ",EK53)))))</f>
        <v/>
      </c>
      <c r="EK53" s="448" t="s">
        <v>5163</v>
      </c>
    </row>
    <row r="54" spans="3:141" ht="15" customHeight="1">
      <c r="C54" s="20" t="s">
        <v>5053</v>
      </c>
      <c r="D54" s="676" t="str">
        <f>IF(CNGE_2026_M1_Secc4_Sub1!D94="","",CNGE_2026_M1_Secc4_Sub1!D94)</f>
        <v/>
      </c>
      <c r="E54" s="572"/>
      <c r="F54" s="572"/>
      <c r="G54" s="573"/>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EB54" t="str">
        <f>CNGE_2026_M1_Secc4_Sub5!$D85</f>
        <v/>
      </c>
      <c r="EC54" s="440">
        <f t="shared" si="0"/>
        <v>0</v>
      </c>
      <c r="ED54" s="360">
        <f t="shared" si="1"/>
        <v>0</v>
      </c>
      <c r="EE54" s="286">
        <f t="shared" si="2"/>
        <v>0</v>
      </c>
      <c r="EF54" s="287" t="str">
        <f>IF(EE54=0,"",
IF(SUM($EE$25:EE54)=1,EG54,
IF($EE$135&gt;SUM($EE$25:EE54),_xlfn.CONCAT(", ",EG54),
IF($EE$135=SUM($EE$25:EE54),_xlfn.CONCAT(" y ",EG54)))))</f>
        <v/>
      </c>
      <c r="EG54" s="101" t="s">
        <v>5164</v>
      </c>
      <c r="EH54" s="443">
        <f t="shared" si="4"/>
        <v>0</v>
      </c>
      <c r="EI54" s="446">
        <f t="shared" si="3"/>
        <v>0</v>
      </c>
      <c r="EJ54" s="447" t="str">
        <f>IF(EI54=0,"",
IF(SUM($EI$25:EI54)=1,EK54,
IF($EI$135&gt;SUM($EI$25:EI54),_xlfn.CONCAT(", ",EK54),
IF($EI$135=SUM($EI$25:EI54),_xlfn.CONCAT(" y ",EK54)))))</f>
        <v/>
      </c>
      <c r="EK54" s="448" t="s">
        <v>5164</v>
      </c>
    </row>
    <row r="55" spans="3:141" ht="15" customHeight="1">
      <c r="C55" s="20" t="s">
        <v>5054</v>
      </c>
      <c r="D55" s="676" t="str">
        <f>IF(CNGE_2026_M1_Secc4_Sub1!D95="","",CNGE_2026_M1_Secc4_Sub1!D95)</f>
        <v/>
      </c>
      <c r="E55" s="572"/>
      <c r="F55" s="572"/>
      <c r="G55" s="573"/>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EB55" t="str">
        <f>CNGE_2026_M1_Secc4_Sub5!$D86</f>
        <v/>
      </c>
      <c r="EC55" s="440">
        <f t="shared" si="0"/>
        <v>0</v>
      </c>
      <c r="ED55" s="360">
        <f t="shared" si="1"/>
        <v>0</v>
      </c>
      <c r="EE55" s="286">
        <f t="shared" si="2"/>
        <v>0</v>
      </c>
      <c r="EF55" s="287" t="str">
        <f>IF(EE55=0,"",
IF(SUM($EE$25:EE55)=1,EG55,
IF($EE$135&gt;SUM($EE$25:EE55),_xlfn.CONCAT(", ",EG55),
IF($EE$135=SUM($EE$25:EE55),_xlfn.CONCAT(" y ",EG55)))))</f>
        <v/>
      </c>
      <c r="EG55" s="101" t="s">
        <v>5165</v>
      </c>
      <c r="EH55" s="443">
        <f t="shared" si="4"/>
        <v>0</v>
      </c>
      <c r="EI55" s="446">
        <f t="shared" si="3"/>
        <v>0</v>
      </c>
      <c r="EJ55" s="447" t="str">
        <f>IF(EI55=0,"",
IF(SUM($EI$25:EI55)=1,EK55,
IF($EI$135&gt;SUM($EI$25:EI55),_xlfn.CONCAT(", ",EK55),
IF($EI$135=SUM($EI$25:EI55),_xlfn.CONCAT(" y ",EK55)))))</f>
        <v/>
      </c>
      <c r="EK55" s="448" t="s">
        <v>5165</v>
      </c>
    </row>
    <row r="56" spans="3:141" ht="15" customHeight="1">
      <c r="C56" s="20" t="s">
        <v>5055</v>
      </c>
      <c r="D56" s="676" t="str">
        <f>IF(CNGE_2026_M1_Secc4_Sub1!D96="","",CNGE_2026_M1_Secc4_Sub1!D96)</f>
        <v/>
      </c>
      <c r="E56" s="572"/>
      <c r="F56" s="572"/>
      <c r="G56" s="573"/>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EB56" t="str">
        <f>CNGE_2026_M1_Secc4_Sub5!$D87</f>
        <v/>
      </c>
      <c r="EC56" s="440">
        <f t="shared" si="0"/>
        <v>0</v>
      </c>
      <c r="ED56" s="360">
        <f t="shared" si="1"/>
        <v>0</v>
      </c>
      <c r="EE56" s="286">
        <f t="shared" si="2"/>
        <v>0</v>
      </c>
      <c r="EF56" s="287" t="str">
        <f>IF(EE56=0,"",
IF(SUM($EE$25:EE56)=1,EG56,
IF($EE$135&gt;SUM($EE$25:EE56),_xlfn.CONCAT(", ",EG56),
IF($EE$135=SUM($EE$25:EE56),_xlfn.CONCAT(" y ",EG56)))))</f>
        <v/>
      </c>
      <c r="EG56" s="101" t="s">
        <v>5166</v>
      </c>
      <c r="EH56" s="443">
        <f t="shared" si="4"/>
        <v>0</v>
      </c>
      <c r="EI56" s="446">
        <f t="shared" si="3"/>
        <v>0</v>
      </c>
      <c r="EJ56" s="447" t="str">
        <f>IF(EI56=0,"",
IF(SUM($EI$25:EI56)=1,EK56,
IF($EI$135&gt;SUM($EI$25:EI56),_xlfn.CONCAT(", ",EK56),
IF($EI$135=SUM($EI$25:EI56),_xlfn.CONCAT(" y ",EK56)))))</f>
        <v/>
      </c>
      <c r="EK56" s="448" t="s">
        <v>5166</v>
      </c>
    </row>
    <row r="57" spans="3:141" ht="15" customHeight="1">
      <c r="C57" s="20" t="s">
        <v>5056</v>
      </c>
      <c r="D57" s="676" t="str">
        <f>IF(CNGE_2026_M1_Secc4_Sub1!D97="","",CNGE_2026_M1_Secc4_Sub1!D97)</f>
        <v/>
      </c>
      <c r="E57" s="572"/>
      <c r="F57" s="572"/>
      <c r="G57" s="573"/>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EB57" t="str">
        <f>CNGE_2026_M1_Secc4_Sub5!$D88</f>
        <v/>
      </c>
      <c r="EC57" s="440">
        <f t="shared" si="0"/>
        <v>0</v>
      </c>
      <c r="ED57" s="360">
        <f t="shared" si="1"/>
        <v>0</v>
      </c>
      <c r="EE57" s="286">
        <f t="shared" si="2"/>
        <v>0</v>
      </c>
      <c r="EF57" s="287" t="str">
        <f>IF(EE57=0,"",
IF(SUM($EE$25:EE57)=1,EG57,
IF($EE$135&gt;SUM($EE$25:EE57),_xlfn.CONCAT(", ",EG57),
IF($EE$135=SUM($EE$25:EE57),_xlfn.CONCAT(" y ",EG57)))))</f>
        <v/>
      </c>
      <c r="EG57" s="101" t="s">
        <v>5167</v>
      </c>
      <c r="EH57" s="443">
        <f t="shared" si="4"/>
        <v>0</v>
      </c>
      <c r="EI57" s="446">
        <f t="shared" si="3"/>
        <v>0</v>
      </c>
      <c r="EJ57" s="447" t="str">
        <f>IF(EI57=0,"",
IF(SUM($EI$25:EI57)=1,EK57,
IF($EI$135&gt;SUM($EI$25:EI57),_xlfn.CONCAT(", ",EK57),
IF($EI$135=SUM($EI$25:EI57),_xlfn.CONCAT(" y ",EK57)))))</f>
        <v/>
      </c>
      <c r="EK57" s="448" t="s">
        <v>5167</v>
      </c>
    </row>
    <row r="58" spans="3:141" ht="15" customHeight="1">
      <c r="C58" s="20" t="s">
        <v>5057</v>
      </c>
      <c r="D58" s="676" t="str">
        <f>IF(CNGE_2026_M1_Secc4_Sub1!D98="","",CNGE_2026_M1_Secc4_Sub1!D98)</f>
        <v/>
      </c>
      <c r="E58" s="572"/>
      <c r="F58" s="572"/>
      <c r="G58" s="573"/>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EB58" t="str">
        <f>CNGE_2026_M1_Secc4_Sub5!$D89</f>
        <v/>
      </c>
      <c r="EC58" s="440">
        <f t="shared" si="0"/>
        <v>0</v>
      </c>
      <c r="ED58" s="360">
        <f t="shared" si="1"/>
        <v>0</v>
      </c>
      <c r="EE58" s="286">
        <f t="shared" si="2"/>
        <v>0</v>
      </c>
      <c r="EF58" s="287" t="str">
        <f>IF(EE58=0,"",
IF(SUM($EE$25:EE58)=1,EG58,
IF($EE$135&gt;SUM($EE$25:EE58),_xlfn.CONCAT(", ",EG58),
IF($EE$135=SUM($EE$25:EE58),_xlfn.CONCAT(" y ",EG58)))))</f>
        <v/>
      </c>
      <c r="EG58" s="101" t="s">
        <v>5168</v>
      </c>
      <c r="EH58" s="443">
        <f t="shared" si="4"/>
        <v>0</v>
      </c>
      <c r="EI58" s="446">
        <f t="shared" si="3"/>
        <v>0</v>
      </c>
      <c r="EJ58" s="447" t="str">
        <f>IF(EI58=0,"",
IF(SUM($EI$25:EI58)=1,EK58,
IF($EI$135&gt;SUM($EI$25:EI58),_xlfn.CONCAT(", ",EK58),
IF($EI$135=SUM($EI$25:EI58),_xlfn.CONCAT(" y ",EK58)))))</f>
        <v/>
      </c>
      <c r="EK58" s="448" t="s">
        <v>5168</v>
      </c>
    </row>
    <row r="59" spans="3:141" ht="15" customHeight="1">
      <c r="C59" s="20" t="s">
        <v>5058</v>
      </c>
      <c r="D59" s="676" t="str">
        <f>IF(CNGE_2026_M1_Secc4_Sub1!D99="","",CNGE_2026_M1_Secc4_Sub1!D99)</f>
        <v/>
      </c>
      <c r="E59" s="572"/>
      <c r="F59" s="572"/>
      <c r="G59" s="573"/>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EB59" t="str">
        <f>CNGE_2026_M1_Secc4_Sub5!$D90</f>
        <v/>
      </c>
      <c r="EC59" s="440">
        <f t="shared" si="0"/>
        <v>0</v>
      </c>
      <c r="ED59" s="360">
        <f t="shared" si="1"/>
        <v>0</v>
      </c>
      <c r="EE59" s="286">
        <f t="shared" si="2"/>
        <v>0</v>
      </c>
      <c r="EF59" s="287" t="str">
        <f>IF(EE59=0,"",
IF(SUM($EE$25:EE59)=1,EG59,
IF($EE$135&gt;SUM($EE$25:EE59),_xlfn.CONCAT(", ",EG59),
IF($EE$135=SUM($EE$25:EE59),_xlfn.CONCAT(" y ",EG59)))))</f>
        <v/>
      </c>
      <c r="EG59" s="101" t="s">
        <v>5169</v>
      </c>
      <c r="EH59" s="443">
        <f t="shared" si="4"/>
        <v>0</v>
      </c>
      <c r="EI59" s="446">
        <f t="shared" si="3"/>
        <v>0</v>
      </c>
      <c r="EJ59" s="447" t="str">
        <f>IF(EI59=0,"",
IF(SUM($EI$25:EI59)=1,EK59,
IF($EI$135&gt;SUM($EI$25:EI59),_xlfn.CONCAT(", ",EK59),
IF($EI$135=SUM($EI$25:EI59),_xlfn.CONCAT(" y ",EK59)))))</f>
        <v/>
      </c>
      <c r="EK59" s="448" t="s">
        <v>5169</v>
      </c>
    </row>
    <row r="60" spans="3:141" ht="15" customHeight="1">
      <c r="C60" s="20" t="s">
        <v>5170</v>
      </c>
      <c r="D60" s="676" t="str">
        <f>IF(CNGE_2026_M1_Secc4_Sub1!D100="","",CNGE_2026_M1_Secc4_Sub1!D100)</f>
        <v/>
      </c>
      <c r="E60" s="572"/>
      <c r="F60" s="572"/>
      <c r="G60" s="573"/>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EB60" t="str">
        <f>CNGE_2026_M1_Secc4_Sub5!$D91</f>
        <v/>
      </c>
      <c r="EC60" s="440">
        <f t="shared" si="0"/>
        <v>0</v>
      </c>
      <c r="ED60" s="360">
        <f t="shared" si="1"/>
        <v>0</v>
      </c>
      <c r="EE60" s="286">
        <f t="shared" si="2"/>
        <v>0</v>
      </c>
      <c r="EF60" s="287" t="str">
        <f>IF(EE60=0,"",
IF(SUM($EE$25:EE60)=1,EG60,
IF($EE$135&gt;SUM($EE$25:EE60),_xlfn.CONCAT(", ",EG60),
IF($EE$135=SUM($EE$25:EE60),_xlfn.CONCAT(" y ",EG60)))))</f>
        <v/>
      </c>
      <c r="EG60" s="101" t="s">
        <v>5171</v>
      </c>
      <c r="EH60" s="443">
        <f t="shared" si="4"/>
        <v>0</v>
      </c>
      <c r="EI60" s="446">
        <f t="shared" si="3"/>
        <v>0</v>
      </c>
      <c r="EJ60" s="447" t="str">
        <f>IF(EI60=0,"",
IF(SUM($EI$25:EI60)=1,EK60,
IF($EI$135&gt;SUM($EI$25:EI60),_xlfn.CONCAT(", ",EK60),
IF($EI$135=SUM($EI$25:EI60),_xlfn.CONCAT(" y ",EK60)))))</f>
        <v/>
      </c>
      <c r="EK60" s="448" t="s">
        <v>5171</v>
      </c>
    </row>
    <row r="61" spans="3:141" ht="15" customHeight="1">
      <c r="C61" s="20" t="s">
        <v>5172</v>
      </c>
      <c r="D61" s="676" t="str">
        <f>IF(CNGE_2026_M1_Secc4_Sub1!D101="","",CNGE_2026_M1_Secc4_Sub1!D101)</f>
        <v/>
      </c>
      <c r="E61" s="572"/>
      <c r="F61" s="572"/>
      <c r="G61" s="573"/>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EB61" t="str">
        <f>CNGE_2026_M1_Secc4_Sub5!$D92</f>
        <v/>
      </c>
      <c r="EC61" s="440">
        <f t="shared" si="0"/>
        <v>0</v>
      </c>
      <c r="ED61" s="360">
        <f t="shared" si="1"/>
        <v>0</v>
      </c>
      <c r="EE61" s="286">
        <f t="shared" si="2"/>
        <v>0</v>
      </c>
      <c r="EF61" s="287" t="str">
        <f>IF(EE61=0,"",
IF(SUM($EE$25:EE61)=1,EG61,
IF($EE$135&gt;SUM($EE$25:EE61),_xlfn.CONCAT(", ",EG61),
IF($EE$135=SUM($EE$25:EE61),_xlfn.CONCAT(" y ",EG61)))))</f>
        <v/>
      </c>
      <c r="EG61" s="101" t="s">
        <v>5173</v>
      </c>
      <c r="EH61" s="443">
        <f t="shared" si="4"/>
        <v>0</v>
      </c>
      <c r="EI61" s="446">
        <f t="shared" si="3"/>
        <v>0</v>
      </c>
      <c r="EJ61" s="447" t="str">
        <f>IF(EI61=0,"",
IF(SUM($EI$25:EI61)=1,EK61,
IF($EI$135&gt;SUM($EI$25:EI61),_xlfn.CONCAT(", ",EK61),
IF($EI$135=SUM($EI$25:EI61),_xlfn.CONCAT(" y ",EK61)))))</f>
        <v/>
      </c>
      <c r="EK61" s="448" t="s">
        <v>5173</v>
      </c>
    </row>
    <row r="62" spans="3:141" ht="15" customHeight="1">
      <c r="C62" s="20" t="s">
        <v>5174</v>
      </c>
      <c r="D62" s="676" t="str">
        <f>IF(CNGE_2026_M1_Secc4_Sub1!D102="","",CNGE_2026_M1_Secc4_Sub1!D102)</f>
        <v/>
      </c>
      <c r="E62" s="572"/>
      <c r="F62" s="572"/>
      <c r="G62" s="573"/>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EB62" t="str">
        <f>CNGE_2026_M1_Secc4_Sub5!$D93</f>
        <v/>
      </c>
      <c r="EC62" s="440">
        <f t="shared" si="0"/>
        <v>0</v>
      </c>
      <c r="ED62" s="360">
        <f t="shared" si="1"/>
        <v>0</v>
      </c>
      <c r="EE62" s="286">
        <f t="shared" si="2"/>
        <v>0</v>
      </c>
      <c r="EF62" s="287" t="str">
        <f>IF(EE62=0,"",
IF(SUM($EE$25:EE62)=1,EG62,
IF($EE$135&gt;SUM($EE$25:EE62),_xlfn.CONCAT(", ",EG62),
IF($EE$135=SUM($EE$25:EE62),_xlfn.CONCAT(" y ",EG62)))))</f>
        <v/>
      </c>
      <c r="EG62" s="101" t="s">
        <v>5175</v>
      </c>
      <c r="EH62" s="443">
        <f t="shared" si="4"/>
        <v>0</v>
      </c>
      <c r="EI62" s="446">
        <f t="shared" si="3"/>
        <v>0</v>
      </c>
      <c r="EJ62" s="447" t="str">
        <f>IF(EI62=0,"",
IF(SUM($EI$25:EI62)=1,EK62,
IF($EI$135&gt;SUM($EI$25:EI62),_xlfn.CONCAT(", ",EK62),
IF($EI$135=SUM($EI$25:EI62),_xlfn.CONCAT(" y ",EK62)))))</f>
        <v/>
      </c>
      <c r="EK62" s="448" t="s">
        <v>5175</v>
      </c>
    </row>
    <row r="63" spans="3:141" ht="15" customHeight="1">
      <c r="C63" s="20" t="s">
        <v>5176</v>
      </c>
      <c r="D63" s="676" t="str">
        <f>IF(CNGE_2026_M1_Secc4_Sub1!D103="","",CNGE_2026_M1_Secc4_Sub1!D103)</f>
        <v/>
      </c>
      <c r="E63" s="572"/>
      <c r="F63" s="572"/>
      <c r="G63" s="573"/>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EB63" t="str">
        <f>CNGE_2026_M1_Secc4_Sub5!$D94</f>
        <v/>
      </c>
      <c r="EC63" s="440">
        <f t="shared" si="0"/>
        <v>0</v>
      </c>
      <c r="ED63" s="360">
        <f t="shared" si="1"/>
        <v>0</v>
      </c>
      <c r="EE63" s="286">
        <f t="shared" si="2"/>
        <v>0</v>
      </c>
      <c r="EF63" s="287" t="str">
        <f>IF(EE63=0,"",
IF(SUM($EE$25:EE63)=1,EG63,
IF($EE$135&gt;SUM($EE$25:EE63),_xlfn.CONCAT(", ",EG63),
IF($EE$135=SUM($EE$25:EE63),_xlfn.CONCAT(" y ",EG63)))))</f>
        <v/>
      </c>
      <c r="EG63" s="101" t="s">
        <v>5177</v>
      </c>
      <c r="EH63" s="443">
        <f t="shared" si="4"/>
        <v>0</v>
      </c>
      <c r="EI63" s="446">
        <f t="shared" si="3"/>
        <v>0</v>
      </c>
      <c r="EJ63" s="447" t="str">
        <f>IF(EI63=0,"",
IF(SUM($EI$25:EI63)=1,EK63,
IF($EI$135&gt;SUM($EI$25:EI63),_xlfn.CONCAT(", ",EK63),
IF($EI$135=SUM($EI$25:EI63),_xlfn.CONCAT(" y ",EK63)))))</f>
        <v/>
      </c>
      <c r="EK63" s="448" t="s">
        <v>5177</v>
      </c>
    </row>
    <row r="64" spans="3:141" ht="15" customHeight="1">
      <c r="C64" s="20" t="s">
        <v>5178</v>
      </c>
      <c r="D64" s="676" t="str">
        <f>IF(CNGE_2026_M1_Secc4_Sub1!D104="","",CNGE_2026_M1_Secc4_Sub1!D104)</f>
        <v/>
      </c>
      <c r="E64" s="572"/>
      <c r="F64" s="572"/>
      <c r="G64" s="573"/>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EB64" t="str">
        <f>CNGE_2026_M1_Secc4_Sub5!$D95</f>
        <v/>
      </c>
      <c r="EC64" s="440">
        <f t="shared" si="0"/>
        <v>0</v>
      </c>
      <c r="ED64" s="360">
        <f t="shared" si="1"/>
        <v>0</v>
      </c>
      <c r="EE64" s="286">
        <f t="shared" si="2"/>
        <v>0</v>
      </c>
      <c r="EF64" s="287" t="str">
        <f>IF(EE64=0,"",
IF(SUM($EE$25:EE64)=1,EG64,
IF($EE$135&gt;SUM($EE$25:EE64),_xlfn.CONCAT(", ",EG64),
IF($EE$135=SUM($EE$25:EE64),_xlfn.CONCAT(" y ",EG64)))))</f>
        <v/>
      </c>
      <c r="EG64" s="101" t="s">
        <v>5179</v>
      </c>
      <c r="EH64" s="443">
        <f t="shared" si="4"/>
        <v>0</v>
      </c>
      <c r="EI64" s="446">
        <f t="shared" si="3"/>
        <v>0</v>
      </c>
      <c r="EJ64" s="447" t="str">
        <f>IF(EI64=0,"",
IF(SUM($EI$25:EI64)=1,EK64,
IF($EI$135&gt;SUM($EI$25:EI64),_xlfn.CONCAT(", ",EK64),
IF($EI$135=SUM($EI$25:EI64),_xlfn.CONCAT(" y ",EK64)))))</f>
        <v/>
      </c>
      <c r="EK64" s="448" t="s">
        <v>5179</v>
      </c>
    </row>
    <row r="65" spans="3:141" ht="15" customHeight="1">
      <c r="C65" s="20" t="s">
        <v>5180</v>
      </c>
      <c r="D65" s="676" t="str">
        <f>IF(CNGE_2026_M1_Secc4_Sub1!D105="","",CNGE_2026_M1_Secc4_Sub1!D105)</f>
        <v/>
      </c>
      <c r="E65" s="572"/>
      <c r="F65" s="572"/>
      <c r="G65" s="573"/>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EB65" t="str">
        <f>CNGE_2026_M1_Secc4_Sub5!$D96</f>
        <v/>
      </c>
      <c r="EC65" s="440">
        <f t="shared" si="0"/>
        <v>0</v>
      </c>
      <c r="ED65" s="360">
        <f t="shared" si="1"/>
        <v>0</v>
      </c>
      <c r="EE65" s="286">
        <f t="shared" si="2"/>
        <v>0</v>
      </c>
      <c r="EF65" s="287" t="str">
        <f>IF(EE65=0,"",
IF(SUM($EE$25:EE65)=1,EG65,
IF($EE$135&gt;SUM($EE$25:EE65),_xlfn.CONCAT(", ",EG65),
IF($EE$135=SUM($EE$25:EE65),_xlfn.CONCAT(" y ",EG65)))))</f>
        <v/>
      </c>
      <c r="EG65" s="101" t="s">
        <v>5181</v>
      </c>
      <c r="EH65" s="443">
        <f t="shared" si="4"/>
        <v>0</v>
      </c>
      <c r="EI65" s="446">
        <f t="shared" si="3"/>
        <v>0</v>
      </c>
      <c r="EJ65" s="447" t="str">
        <f>IF(EI65=0,"",
IF(SUM($EI$25:EI65)=1,EK65,
IF($EI$135&gt;SUM($EI$25:EI65),_xlfn.CONCAT(", ",EK65),
IF($EI$135=SUM($EI$25:EI65),_xlfn.CONCAT(" y ",EK65)))))</f>
        <v/>
      </c>
      <c r="EK65" s="448" t="s">
        <v>5181</v>
      </c>
    </row>
    <row r="66" spans="3:141" ht="15" customHeight="1">
      <c r="C66" s="20" t="s">
        <v>5182</v>
      </c>
      <c r="D66" s="676" t="str">
        <f>IF(CNGE_2026_M1_Secc4_Sub1!D106="","",CNGE_2026_M1_Secc4_Sub1!D106)</f>
        <v/>
      </c>
      <c r="E66" s="572"/>
      <c r="F66" s="572"/>
      <c r="G66" s="573"/>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EB66" t="str">
        <f>CNGE_2026_M1_Secc4_Sub5!$D97</f>
        <v/>
      </c>
      <c r="EC66" s="440">
        <f t="shared" si="0"/>
        <v>0</v>
      </c>
      <c r="ED66" s="360">
        <f t="shared" si="1"/>
        <v>0</v>
      </c>
      <c r="EE66" s="286">
        <f t="shared" si="2"/>
        <v>0</v>
      </c>
      <c r="EF66" s="287" t="str">
        <f>IF(EE66=0,"",
IF(SUM($EE$25:EE66)=1,EG66,
IF($EE$135&gt;SUM($EE$25:EE66),_xlfn.CONCAT(", ",EG66),
IF($EE$135=SUM($EE$25:EE66),_xlfn.CONCAT(" y ",EG66)))))</f>
        <v/>
      </c>
      <c r="EG66" s="101" t="s">
        <v>5183</v>
      </c>
      <c r="EH66" s="443">
        <f t="shared" si="4"/>
        <v>0</v>
      </c>
      <c r="EI66" s="446">
        <f t="shared" si="3"/>
        <v>0</v>
      </c>
      <c r="EJ66" s="447" t="str">
        <f>IF(EI66=0,"",
IF(SUM($EI$25:EI66)=1,EK66,
IF($EI$135&gt;SUM($EI$25:EI66),_xlfn.CONCAT(", ",EK66),
IF($EI$135=SUM($EI$25:EI66),_xlfn.CONCAT(" y ",EK66)))))</f>
        <v/>
      </c>
      <c r="EK66" s="448" t="s">
        <v>5183</v>
      </c>
    </row>
    <row r="67" spans="3:141" ht="15" customHeight="1">
      <c r="C67" s="20" t="s">
        <v>5184</v>
      </c>
      <c r="D67" s="676" t="str">
        <f>IF(CNGE_2026_M1_Secc4_Sub1!D107="","",CNGE_2026_M1_Secc4_Sub1!D107)</f>
        <v/>
      </c>
      <c r="E67" s="572"/>
      <c r="F67" s="572"/>
      <c r="G67" s="573"/>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EB67" t="str">
        <f>CNGE_2026_M1_Secc4_Sub5!$D98</f>
        <v/>
      </c>
      <c r="EC67" s="440">
        <f t="shared" si="0"/>
        <v>0</v>
      </c>
      <c r="ED67" s="360">
        <f t="shared" si="1"/>
        <v>0</v>
      </c>
      <c r="EE67" s="286">
        <f t="shared" si="2"/>
        <v>0</v>
      </c>
      <c r="EF67" s="287" t="str">
        <f>IF(EE67=0,"",
IF(SUM($EE$25:EE67)=1,EG67,
IF($EE$135&gt;SUM($EE$25:EE67),_xlfn.CONCAT(", ",EG67),
IF($EE$135=SUM($EE$25:EE67),_xlfn.CONCAT(" y ",EG67)))))</f>
        <v/>
      </c>
      <c r="EG67" s="101" t="s">
        <v>5185</v>
      </c>
      <c r="EH67" s="443">
        <f t="shared" si="4"/>
        <v>0</v>
      </c>
      <c r="EI67" s="446">
        <f t="shared" si="3"/>
        <v>0</v>
      </c>
      <c r="EJ67" s="447" t="str">
        <f>IF(EI67=0,"",
IF(SUM($EI$25:EI67)=1,EK67,
IF($EI$135&gt;SUM($EI$25:EI67),_xlfn.CONCAT(", ",EK67),
IF($EI$135=SUM($EI$25:EI67),_xlfn.CONCAT(" y ",EK67)))))</f>
        <v/>
      </c>
      <c r="EK67" s="448" t="s">
        <v>5185</v>
      </c>
    </row>
    <row r="68" spans="3:141" ht="15" customHeight="1">
      <c r="C68" s="20" t="s">
        <v>5186</v>
      </c>
      <c r="D68" s="676" t="str">
        <f>IF(CNGE_2026_M1_Secc4_Sub1!D108="","",CNGE_2026_M1_Secc4_Sub1!D108)</f>
        <v/>
      </c>
      <c r="E68" s="572"/>
      <c r="F68" s="572"/>
      <c r="G68" s="573"/>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EB68" t="str">
        <f>CNGE_2026_M1_Secc4_Sub5!$D99</f>
        <v/>
      </c>
      <c r="EC68" s="440">
        <f t="shared" si="0"/>
        <v>0</v>
      </c>
      <c r="ED68" s="360">
        <f t="shared" si="1"/>
        <v>0</v>
      </c>
      <c r="EE68" s="286">
        <f t="shared" si="2"/>
        <v>0</v>
      </c>
      <c r="EF68" s="287" t="str">
        <f>IF(EE68=0,"",
IF(SUM($EE$25:EE68)=1,EG68,
IF($EE$135&gt;SUM($EE$25:EE68),_xlfn.CONCAT(", ",EG68),
IF($EE$135=SUM($EE$25:EE68),_xlfn.CONCAT(" y ",EG68)))))</f>
        <v/>
      </c>
      <c r="EG68" s="101" t="s">
        <v>5187</v>
      </c>
      <c r="EH68" s="443">
        <f t="shared" si="4"/>
        <v>0</v>
      </c>
      <c r="EI68" s="446">
        <f t="shared" si="3"/>
        <v>0</v>
      </c>
      <c r="EJ68" s="447" t="str">
        <f>IF(EI68=0,"",
IF(SUM($EI$25:EI68)=1,EK68,
IF($EI$135&gt;SUM($EI$25:EI68),_xlfn.CONCAT(", ",EK68),
IF($EI$135=SUM($EI$25:EI68),_xlfn.CONCAT(" y ",EK68)))))</f>
        <v/>
      </c>
      <c r="EK68" s="448" t="s">
        <v>5187</v>
      </c>
    </row>
    <row r="69" spans="3:141" ht="15" customHeight="1">
      <c r="C69" s="20" t="s">
        <v>5188</v>
      </c>
      <c r="D69" s="676" t="str">
        <f>IF(CNGE_2026_M1_Secc4_Sub1!D109="","",CNGE_2026_M1_Secc4_Sub1!D109)</f>
        <v/>
      </c>
      <c r="E69" s="572"/>
      <c r="F69" s="572"/>
      <c r="G69" s="573"/>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EB69" t="str">
        <f>CNGE_2026_M1_Secc4_Sub5!$D100</f>
        <v/>
      </c>
      <c r="EC69" s="440">
        <f t="shared" si="0"/>
        <v>0</v>
      </c>
      <c r="ED69" s="360">
        <f t="shared" si="1"/>
        <v>0</v>
      </c>
      <c r="EE69" s="286">
        <f t="shared" si="2"/>
        <v>0</v>
      </c>
      <c r="EF69" s="287" t="str">
        <f>IF(EE69=0,"",
IF(SUM($EE$25:EE69)=1,EG69,
IF($EE$135&gt;SUM($EE$25:EE69),_xlfn.CONCAT(", ",EG69),
IF($EE$135=SUM($EE$25:EE69),_xlfn.CONCAT(" y ",EG69)))))</f>
        <v/>
      </c>
      <c r="EG69" s="101" t="s">
        <v>5189</v>
      </c>
      <c r="EH69" s="443">
        <f t="shared" si="4"/>
        <v>0</v>
      </c>
      <c r="EI69" s="446">
        <f t="shared" si="3"/>
        <v>0</v>
      </c>
      <c r="EJ69" s="447" t="str">
        <f>IF(EI69=0,"",
IF(SUM($EI$25:EI69)=1,EK69,
IF($EI$135&gt;SUM($EI$25:EI69),_xlfn.CONCAT(", ",EK69),
IF($EI$135=SUM($EI$25:EI69),_xlfn.CONCAT(" y ",EK69)))))</f>
        <v/>
      </c>
      <c r="EK69" s="448" t="s">
        <v>5189</v>
      </c>
    </row>
    <row r="70" spans="3:141" ht="15" customHeight="1">
      <c r="C70" s="20" t="s">
        <v>5190</v>
      </c>
      <c r="D70" s="676" t="str">
        <f>IF(CNGE_2026_M1_Secc4_Sub1!D110="","",CNGE_2026_M1_Secc4_Sub1!D110)</f>
        <v/>
      </c>
      <c r="E70" s="572"/>
      <c r="F70" s="572"/>
      <c r="G70" s="573"/>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EB70" t="str">
        <f>CNGE_2026_M1_Secc4_Sub5!$D101</f>
        <v/>
      </c>
      <c r="EC70" s="440">
        <f t="shared" si="0"/>
        <v>0</v>
      </c>
      <c r="ED70" s="360">
        <f t="shared" si="1"/>
        <v>0</v>
      </c>
      <c r="EE70" s="286">
        <f t="shared" si="2"/>
        <v>0</v>
      </c>
      <c r="EF70" s="287" t="str">
        <f>IF(EE70=0,"",
IF(SUM($EE$25:EE70)=1,EG70,
IF($EE$135&gt;SUM($EE$25:EE70),_xlfn.CONCAT(", ",EG70),
IF($EE$135=SUM($EE$25:EE70),_xlfn.CONCAT(" y ",EG70)))))</f>
        <v/>
      </c>
      <c r="EG70" s="101" t="s">
        <v>5191</v>
      </c>
      <c r="EH70" s="443">
        <f t="shared" si="4"/>
        <v>0</v>
      </c>
      <c r="EI70" s="446">
        <f t="shared" si="3"/>
        <v>0</v>
      </c>
      <c r="EJ70" s="447" t="str">
        <f>IF(EI70=0,"",
IF(SUM($EI$25:EI70)=1,EK70,
IF($EI$135&gt;SUM($EI$25:EI70),_xlfn.CONCAT(", ",EK70),
IF($EI$135=SUM($EI$25:EI70),_xlfn.CONCAT(" y ",EK70)))))</f>
        <v/>
      </c>
      <c r="EK70" s="448" t="s">
        <v>5191</v>
      </c>
    </row>
    <row r="71" spans="3:141" ht="15" customHeight="1">
      <c r="C71" s="20" t="s">
        <v>5192</v>
      </c>
      <c r="D71" s="676" t="str">
        <f>IF(CNGE_2026_M1_Secc4_Sub1!D111="","",CNGE_2026_M1_Secc4_Sub1!D111)</f>
        <v/>
      </c>
      <c r="E71" s="572"/>
      <c r="F71" s="572"/>
      <c r="G71" s="573"/>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EB71" t="str">
        <f>CNGE_2026_M1_Secc4_Sub5!$D102</f>
        <v/>
      </c>
      <c r="EC71" s="440">
        <f t="shared" si="0"/>
        <v>0</v>
      </c>
      <c r="ED71" s="360">
        <f t="shared" si="1"/>
        <v>0</v>
      </c>
      <c r="EE71" s="286">
        <f t="shared" si="2"/>
        <v>0</v>
      </c>
      <c r="EF71" s="287" t="str">
        <f>IF(EE71=0,"",
IF(SUM($EE$25:EE71)=1,EG71,
IF($EE$135&gt;SUM($EE$25:EE71),_xlfn.CONCAT(", ",EG71),
IF($EE$135=SUM($EE$25:EE71),_xlfn.CONCAT(" y ",EG71)))))</f>
        <v/>
      </c>
      <c r="EG71" s="101" t="s">
        <v>5193</v>
      </c>
      <c r="EH71" s="443">
        <f t="shared" si="4"/>
        <v>0</v>
      </c>
      <c r="EI71" s="446">
        <f t="shared" si="3"/>
        <v>0</v>
      </c>
      <c r="EJ71" s="447" t="str">
        <f>IF(EI71=0,"",
IF(SUM($EI$25:EI71)=1,EK71,
IF($EI$135&gt;SUM($EI$25:EI71),_xlfn.CONCAT(", ",EK71),
IF($EI$135=SUM($EI$25:EI71),_xlfn.CONCAT(" y ",EK71)))))</f>
        <v/>
      </c>
      <c r="EK71" s="448" t="s">
        <v>5193</v>
      </c>
    </row>
    <row r="72" spans="3:141" ht="15" customHeight="1">
      <c r="C72" s="20" t="s">
        <v>5194</v>
      </c>
      <c r="D72" s="676" t="str">
        <f>IF(CNGE_2026_M1_Secc4_Sub1!D112="","",CNGE_2026_M1_Secc4_Sub1!D112)</f>
        <v/>
      </c>
      <c r="E72" s="572"/>
      <c r="F72" s="572"/>
      <c r="G72" s="573"/>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EB72" t="str">
        <f>CNGE_2026_M1_Secc4_Sub5!$D103</f>
        <v/>
      </c>
      <c r="EC72" s="440">
        <f t="shared" si="0"/>
        <v>0</v>
      </c>
      <c r="ED72" s="360">
        <f t="shared" si="1"/>
        <v>0</v>
      </c>
      <c r="EE72" s="286">
        <f t="shared" si="2"/>
        <v>0</v>
      </c>
      <c r="EF72" s="287" t="str">
        <f>IF(EE72=0,"",
IF(SUM($EE$25:EE72)=1,EG72,
IF($EE$135&gt;SUM($EE$25:EE72),_xlfn.CONCAT(", ",EG72),
IF($EE$135=SUM($EE$25:EE72),_xlfn.CONCAT(" y ",EG72)))))</f>
        <v/>
      </c>
      <c r="EG72" s="101" t="s">
        <v>5195</v>
      </c>
      <c r="EH72" s="443">
        <f t="shared" si="4"/>
        <v>0</v>
      </c>
      <c r="EI72" s="446">
        <f t="shared" si="3"/>
        <v>0</v>
      </c>
      <c r="EJ72" s="447" t="str">
        <f>IF(EI72=0,"",
IF(SUM($EI$25:EI72)=1,EK72,
IF($EI$135&gt;SUM($EI$25:EI72),_xlfn.CONCAT(", ",EK72),
IF($EI$135=SUM($EI$25:EI72),_xlfn.CONCAT(" y ",EK72)))))</f>
        <v/>
      </c>
      <c r="EK72" s="448" t="s">
        <v>5195</v>
      </c>
    </row>
    <row r="73" spans="3:141" ht="15" customHeight="1">
      <c r="C73" s="20" t="s">
        <v>5196</v>
      </c>
      <c r="D73" s="676" t="str">
        <f>IF(CNGE_2026_M1_Secc4_Sub1!D113="","",CNGE_2026_M1_Secc4_Sub1!D113)</f>
        <v/>
      </c>
      <c r="E73" s="572"/>
      <c r="F73" s="572"/>
      <c r="G73" s="573"/>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EB73" t="str">
        <f>CNGE_2026_M1_Secc4_Sub5!$D104</f>
        <v/>
      </c>
      <c r="EC73" s="440">
        <f t="shared" si="0"/>
        <v>0</v>
      </c>
      <c r="ED73" s="360">
        <f t="shared" si="1"/>
        <v>0</v>
      </c>
      <c r="EE73" s="286">
        <f t="shared" si="2"/>
        <v>0</v>
      </c>
      <c r="EF73" s="287" t="str">
        <f>IF(EE73=0,"",
IF(SUM($EE$25:EE73)=1,EG73,
IF($EE$135&gt;SUM($EE$25:EE73),_xlfn.CONCAT(", ",EG73),
IF($EE$135=SUM($EE$25:EE73),_xlfn.CONCAT(" y ",EG73)))))</f>
        <v/>
      </c>
      <c r="EG73" s="101" t="s">
        <v>5197</v>
      </c>
      <c r="EH73" s="443">
        <f t="shared" si="4"/>
        <v>0</v>
      </c>
      <c r="EI73" s="446">
        <f t="shared" si="3"/>
        <v>0</v>
      </c>
      <c r="EJ73" s="447" t="str">
        <f>IF(EI73=0,"",
IF(SUM($EI$25:EI73)=1,EK73,
IF($EI$135&gt;SUM($EI$25:EI73),_xlfn.CONCAT(", ",EK73),
IF($EI$135=SUM($EI$25:EI73),_xlfn.CONCAT(" y ",EK73)))))</f>
        <v/>
      </c>
      <c r="EK73" s="448" t="s">
        <v>5197</v>
      </c>
    </row>
    <row r="74" spans="3:141" ht="15" customHeight="1">
      <c r="C74" s="20" t="s">
        <v>5198</v>
      </c>
      <c r="D74" s="676" t="str">
        <f>IF(CNGE_2026_M1_Secc4_Sub1!D114="","",CNGE_2026_M1_Secc4_Sub1!D114)</f>
        <v/>
      </c>
      <c r="E74" s="572"/>
      <c r="F74" s="572"/>
      <c r="G74" s="573"/>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EB74" t="str">
        <f>CNGE_2026_M1_Secc4_Sub5!$D105</f>
        <v/>
      </c>
      <c r="EC74" s="440">
        <f t="shared" si="0"/>
        <v>0</v>
      </c>
      <c r="ED74" s="360">
        <f t="shared" si="1"/>
        <v>0</v>
      </c>
      <c r="EE74" s="286">
        <f t="shared" si="2"/>
        <v>0</v>
      </c>
      <c r="EF74" s="287" t="str">
        <f>IF(EE74=0,"",
IF(SUM($EE$25:EE74)=1,EG74,
IF($EE$135&gt;SUM($EE$25:EE74),_xlfn.CONCAT(", ",EG74),
IF($EE$135=SUM($EE$25:EE74),_xlfn.CONCAT(" y ",EG74)))))</f>
        <v/>
      </c>
      <c r="EG74" s="101" t="s">
        <v>5199</v>
      </c>
      <c r="EH74" s="443">
        <f t="shared" si="4"/>
        <v>0</v>
      </c>
      <c r="EI74" s="446">
        <f t="shared" si="3"/>
        <v>0</v>
      </c>
      <c r="EJ74" s="447" t="str">
        <f>IF(EI74=0,"",
IF(SUM($EI$25:EI74)=1,EK74,
IF($EI$135&gt;SUM($EI$25:EI74),_xlfn.CONCAT(", ",EK74),
IF($EI$135=SUM($EI$25:EI74),_xlfn.CONCAT(" y ",EK74)))))</f>
        <v/>
      </c>
      <c r="EK74" s="448" t="s">
        <v>5199</v>
      </c>
    </row>
    <row r="75" spans="3:141" s="106" customFormat="1" ht="15" customHeight="1">
      <c r="C75" s="101" t="s">
        <v>5200</v>
      </c>
      <c r="D75" s="676" t="str">
        <f>IF(CNGE_2026_M1_Secc4_Sub1!D115="","",CNGE_2026_M1_Secc4_Sub1!D115)</f>
        <v/>
      </c>
      <c r="E75" s="572"/>
      <c r="F75" s="572"/>
      <c r="G75" s="573"/>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EB75" t="str">
        <f>CNGE_2026_M1_Secc4_Sub5!$D106</f>
        <v/>
      </c>
      <c r="EC75" s="440">
        <f t="shared" si="0"/>
        <v>0</v>
      </c>
      <c r="ED75" s="360">
        <f t="shared" si="1"/>
        <v>0</v>
      </c>
      <c r="EE75" s="286">
        <f t="shared" si="2"/>
        <v>0</v>
      </c>
      <c r="EF75" s="287" t="str">
        <f>IF(EE75=0,"",
IF(SUM($EE$25:EE75)=1,EG75,
IF($EE$135&gt;SUM($EE$25:EE75),_xlfn.CONCAT(", ",EG75),
IF($EE$135=SUM($EE$25:EE75),_xlfn.CONCAT(" y ",EG75)))))</f>
        <v/>
      </c>
      <c r="EG75" s="101" t="s">
        <v>5201</v>
      </c>
      <c r="EH75" s="443">
        <f t="shared" si="4"/>
        <v>0</v>
      </c>
      <c r="EI75" s="446">
        <f t="shared" si="3"/>
        <v>0</v>
      </c>
      <c r="EJ75" s="447" t="str">
        <f>IF(EI75=0,"",
IF(SUM($EI$25:EI75)=1,EK75,
IF($EI$135&gt;SUM($EI$25:EI75),_xlfn.CONCAT(", ",EK75),
IF($EI$135=SUM($EI$25:EI75),_xlfn.CONCAT(" y ",EK75)))))</f>
        <v/>
      </c>
      <c r="EK75" s="448" t="s">
        <v>5201</v>
      </c>
    </row>
    <row r="76" spans="3:141" s="106" customFormat="1" ht="15" customHeight="1">
      <c r="C76" s="101" t="s">
        <v>5202</v>
      </c>
      <c r="D76" s="676" t="str">
        <f>IF(CNGE_2026_M1_Secc4_Sub1!D116="","",CNGE_2026_M1_Secc4_Sub1!D116)</f>
        <v/>
      </c>
      <c r="E76" s="572"/>
      <c r="F76" s="572"/>
      <c r="G76" s="573"/>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EB76" t="str">
        <f>CNGE_2026_M1_Secc4_Sub5!$D107</f>
        <v/>
      </c>
      <c r="EC76" s="440">
        <f t="shared" si="0"/>
        <v>0</v>
      </c>
      <c r="ED76" s="360">
        <f t="shared" si="1"/>
        <v>0</v>
      </c>
      <c r="EE76" s="286">
        <f t="shared" si="2"/>
        <v>0</v>
      </c>
      <c r="EF76" s="287" t="str">
        <f>IF(EE76=0,"",
IF(SUM($EE$25:EE76)=1,EG76,
IF($EE$135&gt;SUM($EE$25:EE76),_xlfn.CONCAT(", ",EG76),
IF($EE$135=SUM($EE$25:EE76),_xlfn.CONCAT(" y ",EG76)))))</f>
        <v/>
      </c>
      <c r="EG76" s="101" t="s">
        <v>5203</v>
      </c>
      <c r="EH76" s="443">
        <f t="shared" si="4"/>
        <v>0</v>
      </c>
      <c r="EI76" s="446">
        <f t="shared" si="3"/>
        <v>0</v>
      </c>
      <c r="EJ76" s="447" t="str">
        <f>IF(EI76=0,"",
IF(SUM($EI$25:EI76)=1,EK76,
IF($EI$135&gt;SUM($EI$25:EI76),_xlfn.CONCAT(", ",EK76),
IF($EI$135=SUM($EI$25:EI76),_xlfn.CONCAT(" y ",EK76)))))</f>
        <v/>
      </c>
      <c r="EK76" s="448" t="s">
        <v>5203</v>
      </c>
    </row>
    <row r="77" spans="3:141" s="106" customFormat="1" ht="15" customHeight="1">
      <c r="C77" s="101" t="s">
        <v>5204</v>
      </c>
      <c r="D77" s="676" t="str">
        <f>IF(CNGE_2026_M1_Secc4_Sub1!D117="","",CNGE_2026_M1_Secc4_Sub1!D117)</f>
        <v/>
      </c>
      <c r="E77" s="572"/>
      <c r="F77" s="572"/>
      <c r="G77" s="573"/>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EB77" t="str">
        <f>CNGE_2026_M1_Secc4_Sub5!$D108</f>
        <v/>
      </c>
      <c r="EC77" s="440">
        <f t="shared" si="0"/>
        <v>0</v>
      </c>
      <c r="ED77" s="360">
        <f t="shared" si="1"/>
        <v>0</v>
      </c>
      <c r="EE77" s="286">
        <f t="shared" si="2"/>
        <v>0</v>
      </c>
      <c r="EF77" s="287" t="str">
        <f>IF(EE77=0,"",
IF(SUM($EE$25:EE77)=1,EG77,
IF($EE$135&gt;SUM($EE$25:EE77),_xlfn.CONCAT(", ",EG77),
IF($EE$135=SUM($EE$25:EE77),_xlfn.CONCAT(" y ",EG77)))))</f>
        <v/>
      </c>
      <c r="EG77" s="101" t="s">
        <v>5205</v>
      </c>
      <c r="EH77" s="443">
        <f t="shared" si="4"/>
        <v>0</v>
      </c>
      <c r="EI77" s="446">
        <f t="shared" si="3"/>
        <v>0</v>
      </c>
      <c r="EJ77" s="447" t="str">
        <f>IF(EI77=0,"",
IF(SUM($EI$25:EI77)=1,EK77,
IF($EI$135&gt;SUM($EI$25:EI77),_xlfn.CONCAT(", ",EK77),
IF($EI$135=SUM($EI$25:EI77),_xlfn.CONCAT(" y ",EK77)))))</f>
        <v/>
      </c>
      <c r="EK77" s="448" t="s">
        <v>5205</v>
      </c>
    </row>
    <row r="78" spans="3:141" s="106" customFormat="1" ht="15" customHeight="1">
      <c r="C78" s="101" t="s">
        <v>5206</v>
      </c>
      <c r="D78" s="676" t="str">
        <f>IF(CNGE_2026_M1_Secc4_Sub1!D118="","",CNGE_2026_M1_Secc4_Sub1!D118)</f>
        <v/>
      </c>
      <c r="E78" s="572"/>
      <c r="F78" s="572"/>
      <c r="G78" s="573"/>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EB78" t="str">
        <f>CNGE_2026_M1_Secc4_Sub5!$D109</f>
        <v/>
      </c>
      <c r="EC78" s="440">
        <f t="shared" si="0"/>
        <v>0</v>
      </c>
      <c r="ED78" s="360">
        <f t="shared" si="1"/>
        <v>0</v>
      </c>
      <c r="EE78" s="286">
        <f t="shared" si="2"/>
        <v>0</v>
      </c>
      <c r="EF78" s="287" t="str">
        <f>IF(EE78=0,"",
IF(SUM($EE$25:EE78)=1,EG78,
IF($EE$135&gt;SUM($EE$25:EE78),_xlfn.CONCAT(", ",EG78),
IF($EE$135=SUM($EE$25:EE78),_xlfn.CONCAT(" y ",EG78)))))</f>
        <v/>
      </c>
      <c r="EG78" s="101" t="s">
        <v>5207</v>
      </c>
      <c r="EH78" s="443">
        <f t="shared" si="4"/>
        <v>0</v>
      </c>
      <c r="EI78" s="446">
        <f t="shared" si="3"/>
        <v>0</v>
      </c>
      <c r="EJ78" s="447" t="str">
        <f>IF(EI78=0,"",
IF(SUM($EI$25:EI78)=1,EK78,
IF($EI$135&gt;SUM($EI$25:EI78),_xlfn.CONCAT(", ",EK78),
IF($EI$135=SUM($EI$25:EI78),_xlfn.CONCAT(" y ",EK78)))))</f>
        <v/>
      </c>
      <c r="EK78" s="448" t="s">
        <v>5207</v>
      </c>
    </row>
    <row r="79" spans="3:141" s="106" customFormat="1" ht="15" customHeight="1">
      <c r="C79" s="101" t="s">
        <v>5208</v>
      </c>
      <c r="D79" s="676" t="str">
        <f>IF(CNGE_2026_M1_Secc4_Sub1!D119="","",CNGE_2026_M1_Secc4_Sub1!D119)</f>
        <v/>
      </c>
      <c r="E79" s="572"/>
      <c r="F79" s="572"/>
      <c r="G79" s="573"/>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EB79" t="str">
        <f>CNGE_2026_M1_Secc4_Sub5!$D110</f>
        <v/>
      </c>
      <c r="EC79" s="440">
        <f t="shared" si="0"/>
        <v>0</v>
      </c>
      <c r="ED79" s="360">
        <f t="shared" si="1"/>
        <v>0</v>
      </c>
      <c r="EE79" s="286">
        <f t="shared" si="2"/>
        <v>0</v>
      </c>
      <c r="EF79" s="287" t="str">
        <f>IF(EE79=0,"",
IF(SUM($EE$25:EE79)=1,EG79,
IF($EE$135&gt;SUM($EE$25:EE79),_xlfn.CONCAT(", ",EG79),
IF($EE$135=SUM($EE$25:EE79),_xlfn.CONCAT(" y ",EG79)))))</f>
        <v/>
      </c>
      <c r="EG79" s="101" t="s">
        <v>5209</v>
      </c>
      <c r="EH79" s="443">
        <f t="shared" si="4"/>
        <v>0</v>
      </c>
      <c r="EI79" s="446">
        <f t="shared" si="3"/>
        <v>0</v>
      </c>
      <c r="EJ79" s="447" t="str">
        <f>IF(EI79=0,"",
IF(SUM($EI$25:EI79)=1,EK79,
IF($EI$135&gt;SUM($EI$25:EI79),_xlfn.CONCAT(", ",EK79),
IF($EI$135=SUM($EI$25:EI79),_xlfn.CONCAT(" y ",EK79)))))</f>
        <v/>
      </c>
      <c r="EK79" s="448" t="s">
        <v>5209</v>
      </c>
    </row>
    <row r="80" spans="3:141" s="106" customFormat="1" ht="15" customHeight="1">
      <c r="C80" s="101" t="s">
        <v>5210</v>
      </c>
      <c r="D80" s="676" t="str">
        <f>IF(CNGE_2026_M1_Secc4_Sub1!D120="","",CNGE_2026_M1_Secc4_Sub1!D120)</f>
        <v/>
      </c>
      <c r="E80" s="572"/>
      <c r="F80" s="572"/>
      <c r="G80" s="573"/>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EB80" t="str">
        <f>CNGE_2026_M1_Secc4_Sub5!$D111</f>
        <v/>
      </c>
      <c r="EC80" s="440">
        <f t="shared" si="0"/>
        <v>0</v>
      </c>
      <c r="ED80" s="360">
        <f t="shared" si="1"/>
        <v>0</v>
      </c>
      <c r="EE80" s="286">
        <f t="shared" si="2"/>
        <v>0</v>
      </c>
      <c r="EF80" s="287" t="str">
        <f>IF(EE80=0,"",
IF(SUM($EE$25:EE80)=1,EG80,
IF($EE$135&gt;SUM($EE$25:EE80),_xlfn.CONCAT(", ",EG80),
IF($EE$135=SUM($EE$25:EE80),_xlfn.CONCAT(" y ",EG80)))))</f>
        <v/>
      </c>
      <c r="EG80" s="101" t="s">
        <v>5211</v>
      </c>
      <c r="EH80" s="443">
        <f t="shared" si="4"/>
        <v>0</v>
      </c>
      <c r="EI80" s="446">
        <f t="shared" si="3"/>
        <v>0</v>
      </c>
      <c r="EJ80" s="447" t="str">
        <f>IF(EI80=0,"",
IF(SUM($EI$25:EI80)=1,EK80,
IF($EI$135&gt;SUM($EI$25:EI80),_xlfn.CONCAT(", ",EK80),
IF($EI$135=SUM($EI$25:EI80),_xlfn.CONCAT(" y ",EK80)))))</f>
        <v/>
      </c>
      <c r="EK80" s="448" t="s">
        <v>5211</v>
      </c>
    </row>
    <row r="81" spans="3:141" s="106" customFormat="1" ht="15" customHeight="1">
      <c r="C81" s="101" t="s">
        <v>5212</v>
      </c>
      <c r="D81" s="676" t="str">
        <f>IF(CNGE_2026_M1_Secc4_Sub1!D121="","",CNGE_2026_M1_Secc4_Sub1!D121)</f>
        <v/>
      </c>
      <c r="E81" s="572"/>
      <c r="F81" s="572"/>
      <c r="G81" s="573"/>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2"/>
      <c r="AJ81" s="452"/>
      <c r="AK81" s="452"/>
      <c r="AL81" s="452"/>
      <c r="AM81" s="452"/>
      <c r="AN81" s="452"/>
      <c r="AO81" s="452"/>
      <c r="AP81" s="452"/>
      <c r="AQ81" s="452"/>
      <c r="AR81" s="452"/>
      <c r="AS81" s="452"/>
      <c r="AT81" s="452"/>
      <c r="AU81" s="452"/>
      <c r="AV81" s="452"/>
      <c r="AW81" s="452"/>
      <c r="AX81" s="452"/>
      <c r="AY81" s="452"/>
      <c r="AZ81" s="452"/>
      <c r="BA81" s="452"/>
      <c r="BB81" s="452"/>
      <c r="BC81" s="452"/>
      <c r="BD81" s="452"/>
      <c r="BE81" s="452"/>
      <c r="BF81" s="452"/>
      <c r="BG81" s="452"/>
      <c r="BH81" s="452"/>
      <c r="BI81" s="452"/>
      <c r="BJ81" s="452"/>
      <c r="BK81" s="452"/>
      <c r="BL81" s="452"/>
      <c r="BM81" s="452"/>
      <c r="BN81" s="452"/>
      <c r="BO81" s="452"/>
      <c r="BP81" s="452"/>
      <c r="BQ81" s="452"/>
      <c r="BR81" s="452"/>
      <c r="BS81" s="452"/>
      <c r="BT81" s="452"/>
      <c r="BU81" s="452"/>
      <c r="BV81" s="452"/>
      <c r="BW81" s="452"/>
      <c r="BX81" s="452"/>
      <c r="BY81" s="452"/>
      <c r="BZ81" s="452"/>
      <c r="CA81" s="452"/>
      <c r="CB81" s="452"/>
      <c r="CC81" s="452"/>
      <c r="CD81" s="452"/>
      <c r="CE81" s="452"/>
      <c r="CF81" s="452"/>
      <c r="CG81" s="452"/>
      <c r="CH81" s="452"/>
      <c r="CI81" s="452"/>
      <c r="CJ81" s="452"/>
      <c r="CK81" s="452"/>
      <c r="CL81" s="452"/>
      <c r="CM81" s="452"/>
      <c r="CN81" s="452"/>
      <c r="CO81" s="452"/>
      <c r="CP81" s="452"/>
      <c r="CQ81" s="452"/>
      <c r="CR81" s="452"/>
      <c r="CS81" s="452"/>
      <c r="CT81" s="452"/>
      <c r="CU81" s="452"/>
      <c r="CV81" s="452"/>
      <c r="CW81" s="452"/>
      <c r="CX81" s="452"/>
      <c r="CY81" s="452"/>
      <c r="CZ81" s="452"/>
      <c r="DA81" s="452"/>
      <c r="DB81" s="452"/>
      <c r="DC81" s="452"/>
      <c r="DD81" s="452"/>
      <c r="DE81" s="452"/>
      <c r="DF81" s="452"/>
      <c r="DG81" s="452"/>
      <c r="DH81" s="452"/>
      <c r="DI81" s="452"/>
      <c r="DJ81" s="452"/>
      <c r="DK81" s="452"/>
      <c r="DL81" s="452"/>
      <c r="DM81" s="452"/>
      <c r="DN81" s="452"/>
      <c r="DO81" s="452"/>
      <c r="DP81" s="452"/>
      <c r="DQ81" s="452"/>
      <c r="DR81" s="452"/>
      <c r="DS81" s="452"/>
      <c r="DT81" s="452"/>
      <c r="DU81" s="452"/>
      <c r="DV81" s="452"/>
      <c r="DW81" s="452"/>
      <c r="DX81" s="452"/>
      <c r="DY81" s="452"/>
      <c r="EB81" t="str">
        <f>CNGE_2026_M1_Secc4_Sub5!$D112</f>
        <v/>
      </c>
      <c r="EC81" s="440">
        <f t="shared" si="0"/>
        <v>0</v>
      </c>
      <c r="ED81" s="360">
        <f t="shared" si="1"/>
        <v>0</v>
      </c>
      <c r="EE81" s="286">
        <f t="shared" si="2"/>
        <v>0</v>
      </c>
      <c r="EF81" s="287" t="str">
        <f>IF(EE81=0,"",
IF(SUM($EE$25:EE81)=1,EG81,
IF($EE$135&gt;SUM($EE$25:EE81),_xlfn.CONCAT(", ",EG81),
IF($EE$135=SUM($EE$25:EE81),_xlfn.CONCAT(" y ",EG81)))))</f>
        <v/>
      </c>
      <c r="EG81" s="101" t="s">
        <v>5213</v>
      </c>
      <c r="EH81" s="443">
        <f t="shared" si="4"/>
        <v>0</v>
      </c>
      <c r="EI81" s="446">
        <f t="shared" si="3"/>
        <v>0</v>
      </c>
      <c r="EJ81" s="447" t="str">
        <f>IF(EI81=0,"",
IF(SUM($EI$25:EI81)=1,EK81,
IF($EI$135&gt;SUM($EI$25:EI81),_xlfn.CONCAT(", ",EK81),
IF($EI$135=SUM($EI$25:EI81),_xlfn.CONCAT(" y ",EK81)))))</f>
        <v/>
      </c>
      <c r="EK81" s="448" t="s">
        <v>5213</v>
      </c>
    </row>
    <row r="82" spans="3:141" s="106" customFormat="1" ht="15" customHeight="1">
      <c r="C82" s="101" t="s">
        <v>5214</v>
      </c>
      <c r="D82" s="676" t="str">
        <f>IF(CNGE_2026_M1_Secc4_Sub1!D122="","",CNGE_2026_M1_Secc4_Sub1!D122)</f>
        <v/>
      </c>
      <c r="E82" s="572"/>
      <c r="F82" s="572"/>
      <c r="G82" s="573"/>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EB82" t="str">
        <f>CNGE_2026_M1_Secc4_Sub5!$D113</f>
        <v/>
      </c>
      <c r="EC82" s="440">
        <f t="shared" si="0"/>
        <v>0</v>
      </c>
      <c r="ED82" s="360">
        <f t="shared" si="1"/>
        <v>0</v>
      </c>
      <c r="EE82" s="286">
        <f t="shared" si="2"/>
        <v>0</v>
      </c>
      <c r="EF82" s="287" t="str">
        <f>IF(EE82=0,"",
IF(SUM($EE$25:EE82)=1,EG82,
IF($EE$135&gt;SUM($EE$25:EE82),_xlfn.CONCAT(", ",EG82),
IF($EE$135=SUM($EE$25:EE82),_xlfn.CONCAT(" y ",EG82)))))</f>
        <v/>
      </c>
      <c r="EG82" s="101" t="s">
        <v>5215</v>
      </c>
      <c r="EH82" s="443">
        <f t="shared" si="4"/>
        <v>0</v>
      </c>
      <c r="EI82" s="446">
        <f t="shared" si="3"/>
        <v>0</v>
      </c>
      <c r="EJ82" s="447" t="str">
        <f>IF(EI82=0,"",
IF(SUM($EI$25:EI82)=1,EK82,
IF($EI$135&gt;SUM($EI$25:EI82),_xlfn.CONCAT(", ",EK82),
IF($EI$135=SUM($EI$25:EI82),_xlfn.CONCAT(" y ",EK82)))))</f>
        <v/>
      </c>
      <c r="EK82" s="448" t="s">
        <v>5215</v>
      </c>
    </row>
    <row r="83" spans="3:141" s="106" customFormat="1" ht="15" customHeight="1">
      <c r="C83" s="101" t="s">
        <v>5216</v>
      </c>
      <c r="D83" s="676" t="str">
        <f>IF(CNGE_2026_M1_Secc4_Sub1!D123="","",CNGE_2026_M1_Secc4_Sub1!D123)</f>
        <v/>
      </c>
      <c r="E83" s="572"/>
      <c r="F83" s="572"/>
      <c r="G83" s="573"/>
      <c r="H83" s="452"/>
      <c r="I83" s="452"/>
      <c r="J83" s="452"/>
      <c r="K83" s="452"/>
      <c r="L83" s="452"/>
      <c r="M83" s="452"/>
      <c r="N83" s="452"/>
      <c r="O83" s="452"/>
      <c r="P83" s="452"/>
      <c r="Q83" s="452"/>
      <c r="R83" s="452"/>
      <c r="S83" s="452"/>
      <c r="T83" s="452"/>
      <c r="U83" s="452"/>
      <c r="V83" s="452"/>
      <c r="W83" s="452"/>
      <c r="X83" s="452"/>
      <c r="Y83" s="452"/>
      <c r="Z83" s="452"/>
      <c r="AA83" s="452"/>
      <c r="AB83" s="452"/>
      <c r="AC83" s="452"/>
      <c r="AD83" s="452"/>
      <c r="AE83" s="452"/>
      <c r="AF83" s="452"/>
      <c r="AG83" s="452"/>
      <c r="AH83" s="452"/>
      <c r="AI83" s="452"/>
      <c r="AJ83" s="452"/>
      <c r="AK83" s="452"/>
      <c r="AL83" s="452"/>
      <c r="AM83" s="452"/>
      <c r="AN83" s="452"/>
      <c r="AO83" s="452"/>
      <c r="AP83" s="452"/>
      <c r="AQ83" s="452"/>
      <c r="AR83" s="452"/>
      <c r="AS83" s="452"/>
      <c r="AT83" s="452"/>
      <c r="AU83" s="452"/>
      <c r="AV83" s="452"/>
      <c r="AW83" s="452"/>
      <c r="AX83" s="452"/>
      <c r="AY83" s="452"/>
      <c r="AZ83" s="452"/>
      <c r="BA83" s="452"/>
      <c r="BB83" s="452"/>
      <c r="BC83" s="452"/>
      <c r="BD83" s="452"/>
      <c r="BE83" s="452"/>
      <c r="BF83" s="452"/>
      <c r="BG83" s="452"/>
      <c r="BH83" s="452"/>
      <c r="BI83" s="452"/>
      <c r="BJ83" s="452"/>
      <c r="BK83" s="452"/>
      <c r="BL83" s="452"/>
      <c r="BM83" s="452"/>
      <c r="BN83" s="452"/>
      <c r="BO83" s="452"/>
      <c r="BP83" s="452"/>
      <c r="BQ83" s="452"/>
      <c r="BR83" s="452"/>
      <c r="BS83" s="452"/>
      <c r="BT83" s="452"/>
      <c r="BU83" s="452"/>
      <c r="BV83" s="452"/>
      <c r="BW83" s="452"/>
      <c r="BX83" s="452"/>
      <c r="BY83" s="452"/>
      <c r="BZ83" s="452"/>
      <c r="CA83" s="452"/>
      <c r="CB83" s="452"/>
      <c r="CC83" s="452"/>
      <c r="CD83" s="452"/>
      <c r="CE83" s="452"/>
      <c r="CF83" s="452"/>
      <c r="CG83" s="452"/>
      <c r="CH83" s="452"/>
      <c r="CI83" s="452"/>
      <c r="CJ83" s="452"/>
      <c r="CK83" s="452"/>
      <c r="CL83" s="452"/>
      <c r="CM83" s="452"/>
      <c r="CN83" s="452"/>
      <c r="CO83" s="452"/>
      <c r="CP83" s="452"/>
      <c r="CQ83" s="452"/>
      <c r="CR83" s="452"/>
      <c r="CS83" s="452"/>
      <c r="CT83" s="452"/>
      <c r="CU83" s="452"/>
      <c r="CV83" s="452"/>
      <c r="CW83" s="452"/>
      <c r="CX83" s="452"/>
      <c r="CY83" s="452"/>
      <c r="CZ83" s="452"/>
      <c r="DA83" s="452"/>
      <c r="DB83" s="452"/>
      <c r="DC83" s="452"/>
      <c r="DD83" s="452"/>
      <c r="DE83" s="452"/>
      <c r="DF83" s="452"/>
      <c r="DG83" s="452"/>
      <c r="DH83" s="452"/>
      <c r="DI83" s="452"/>
      <c r="DJ83" s="452"/>
      <c r="DK83" s="452"/>
      <c r="DL83" s="452"/>
      <c r="DM83" s="452"/>
      <c r="DN83" s="452"/>
      <c r="DO83" s="452"/>
      <c r="DP83" s="452"/>
      <c r="DQ83" s="452"/>
      <c r="DR83" s="452"/>
      <c r="DS83" s="452"/>
      <c r="DT83" s="452"/>
      <c r="DU83" s="452"/>
      <c r="DV83" s="452"/>
      <c r="DW83" s="452"/>
      <c r="DX83" s="452"/>
      <c r="DY83" s="452"/>
      <c r="EB83" t="str">
        <f>CNGE_2026_M1_Secc4_Sub5!$D114</f>
        <v/>
      </c>
      <c r="EC83" s="440">
        <f t="shared" si="0"/>
        <v>0</v>
      </c>
      <c r="ED83" s="360">
        <f t="shared" si="1"/>
        <v>0</v>
      </c>
      <c r="EE83" s="286">
        <f t="shared" si="2"/>
        <v>0</v>
      </c>
      <c r="EF83" s="287" t="str">
        <f>IF(EE83=0,"",
IF(SUM($EE$25:EE83)=1,EG83,
IF($EE$135&gt;SUM($EE$25:EE83),_xlfn.CONCAT(", ",EG83),
IF($EE$135=SUM($EE$25:EE83),_xlfn.CONCAT(" y ",EG83)))))</f>
        <v/>
      </c>
      <c r="EG83" s="101" t="s">
        <v>5217</v>
      </c>
      <c r="EH83" s="443">
        <f t="shared" si="4"/>
        <v>0</v>
      </c>
      <c r="EI83" s="446">
        <f t="shared" si="3"/>
        <v>0</v>
      </c>
      <c r="EJ83" s="447" t="str">
        <f>IF(EI83=0,"",
IF(SUM($EI$25:EI83)=1,EK83,
IF($EI$135&gt;SUM($EI$25:EI83),_xlfn.CONCAT(", ",EK83),
IF($EI$135=SUM($EI$25:EI83),_xlfn.CONCAT(" y ",EK83)))))</f>
        <v/>
      </c>
      <c r="EK83" s="448" t="s">
        <v>5217</v>
      </c>
    </row>
    <row r="84" spans="3:141" s="106" customFormat="1" ht="15" customHeight="1">
      <c r="C84" s="101" t="s">
        <v>5218</v>
      </c>
      <c r="D84" s="676" t="str">
        <f>IF(CNGE_2026_M1_Secc4_Sub1!D124="","",CNGE_2026_M1_Secc4_Sub1!D124)</f>
        <v/>
      </c>
      <c r="E84" s="572"/>
      <c r="F84" s="572"/>
      <c r="G84" s="573"/>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2"/>
      <c r="AG84" s="452"/>
      <c r="AH84" s="452"/>
      <c r="AI84" s="452"/>
      <c r="AJ84" s="452"/>
      <c r="AK84" s="452"/>
      <c r="AL84" s="452"/>
      <c r="AM84" s="452"/>
      <c r="AN84" s="452"/>
      <c r="AO84" s="452"/>
      <c r="AP84" s="452"/>
      <c r="AQ84" s="452"/>
      <c r="AR84" s="452"/>
      <c r="AS84" s="452"/>
      <c r="AT84" s="452"/>
      <c r="AU84" s="452"/>
      <c r="AV84" s="452"/>
      <c r="AW84" s="452"/>
      <c r="AX84" s="452"/>
      <c r="AY84" s="452"/>
      <c r="AZ84" s="452"/>
      <c r="BA84" s="452"/>
      <c r="BB84" s="452"/>
      <c r="BC84" s="452"/>
      <c r="BD84" s="452"/>
      <c r="BE84" s="452"/>
      <c r="BF84" s="452"/>
      <c r="BG84" s="452"/>
      <c r="BH84" s="452"/>
      <c r="BI84" s="452"/>
      <c r="BJ84" s="452"/>
      <c r="BK84" s="452"/>
      <c r="BL84" s="452"/>
      <c r="BM84" s="452"/>
      <c r="BN84" s="452"/>
      <c r="BO84" s="452"/>
      <c r="BP84" s="452"/>
      <c r="BQ84" s="452"/>
      <c r="BR84" s="452"/>
      <c r="BS84" s="452"/>
      <c r="BT84" s="452"/>
      <c r="BU84" s="452"/>
      <c r="BV84" s="452"/>
      <c r="BW84" s="452"/>
      <c r="BX84" s="452"/>
      <c r="BY84" s="452"/>
      <c r="BZ84" s="452"/>
      <c r="CA84" s="452"/>
      <c r="CB84" s="452"/>
      <c r="CC84" s="452"/>
      <c r="CD84" s="452"/>
      <c r="CE84" s="452"/>
      <c r="CF84" s="452"/>
      <c r="CG84" s="452"/>
      <c r="CH84" s="452"/>
      <c r="CI84" s="452"/>
      <c r="CJ84" s="452"/>
      <c r="CK84" s="452"/>
      <c r="CL84" s="452"/>
      <c r="CM84" s="452"/>
      <c r="CN84" s="452"/>
      <c r="CO84" s="452"/>
      <c r="CP84" s="452"/>
      <c r="CQ84" s="452"/>
      <c r="CR84" s="452"/>
      <c r="CS84" s="452"/>
      <c r="CT84" s="452"/>
      <c r="CU84" s="452"/>
      <c r="CV84" s="452"/>
      <c r="CW84" s="452"/>
      <c r="CX84" s="452"/>
      <c r="CY84" s="452"/>
      <c r="CZ84" s="452"/>
      <c r="DA84" s="452"/>
      <c r="DB84" s="452"/>
      <c r="DC84" s="452"/>
      <c r="DD84" s="452"/>
      <c r="DE84" s="452"/>
      <c r="DF84" s="452"/>
      <c r="DG84" s="452"/>
      <c r="DH84" s="452"/>
      <c r="DI84" s="452"/>
      <c r="DJ84" s="452"/>
      <c r="DK84" s="452"/>
      <c r="DL84" s="452"/>
      <c r="DM84" s="452"/>
      <c r="DN84" s="452"/>
      <c r="DO84" s="452"/>
      <c r="DP84" s="452"/>
      <c r="DQ84" s="452"/>
      <c r="DR84" s="452"/>
      <c r="DS84" s="452"/>
      <c r="DT84" s="452"/>
      <c r="DU84" s="452"/>
      <c r="DV84" s="452"/>
      <c r="DW84" s="452"/>
      <c r="DX84" s="452"/>
      <c r="DY84" s="452"/>
      <c r="EB84" t="str">
        <f>CNGE_2026_M1_Secc4_Sub5!$D115</f>
        <v/>
      </c>
      <c r="EC84" s="440">
        <f t="shared" si="0"/>
        <v>0</v>
      </c>
      <c r="ED84" s="360">
        <f t="shared" si="1"/>
        <v>0</v>
      </c>
      <c r="EE84" s="286">
        <f t="shared" si="2"/>
        <v>0</v>
      </c>
      <c r="EF84" s="287" t="str">
        <f>IF(EE84=0,"",
IF(SUM($EE$25:EE84)=1,EG84,
IF($EE$135&gt;SUM($EE$25:EE84),_xlfn.CONCAT(", ",EG84),
IF($EE$135=SUM($EE$25:EE84),_xlfn.CONCAT(" y ",EG84)))))</f>
        <v/>
      </c>
      <c r="EG84" s="101" t="s">
        <v>5219</v>
      </c>
      <c r="EH84" s="443">
        <f t="shared" si="4"/>
        <v>0</v>
      </c>
      <c r="EI84" s="446">
        <f t="shared" si="3"/>
        <v>0</v>
      </c>
      <c r="EJ84" s="447" t="str">
        <f>IF(EI84=0,"",
IF(SUM($EI$25:EI84)=1,EK84,
IF($EI$135&gt;SUM($EI$25:EI84),_xlfn.CONCAT(", ",EK84),
IF($EI$135=SUM($EI$25:EI84),_xlfn.CONCAT(" y ",EK84)))))</f>
        <v/>
      </c>
      <c r="EK84" s="448" t="s">
        <v>5219</v>
      </c>
    </row>
    <row r="85" spans="3:141" s="106" customFormat="1" ht="15" customHeight="1">
      <c r="C85" s="101" t="s">
        <v>5220</v>
      </c>
      <c r="D85" s="676" t="str">
        <f>IF(CNGE_2026_M1_Secc4_Sub1!D125="","",CNGE_2026_M1_Secc4_Sub1!D125)</f>
        <v/>
      </c>
      <c r="E85" s="572"/>
      <c r="F85" s="572"/>
      <c r="G85" s="573"/>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2"/>
      <c r="AT85" s="452"/>
      <c r="AU85" s="452"/>
      <c r="AV85" s="452"/>
      <c r="AW85" s="452"/>
      <c r="AX85" s="452"/>
      <c r="AY85" s="452"/>
      <c r="AZ85" s="452"/>
      <c r="BA85" s="452"/>
      <c r="BB85" s="452"/>
      <c r="BC85" s="452"/>
      <c r="BD85" s="452"/>
      <c r="BE85" s="452"/>
      <c r="BF85" s="452"/>
      <c r="BG85" s="452"/>
      <c r="BH85" s="452"/>
      <c r="BI85" s="452"/>
      <c r="BJ85" s="452"/>
      <c r="BK85" s="452"/>
      <c r="BL85" s="452"/>
      <c r="BM85" s="452"/>
      <c r="BN85" s="452"/>
      <c r="BO85" s="452"/>
      <c r="BP85" s="452"/>
      <c r="BQ85" s="452"/>
      <c r="BR85" s="452"/>
      <c r="BS85" s="452"/>
      <c r="BT85" s="452"/>
      <c r="BU85" s="452"/>
      <c r="BV85" s="452"/>
      <c r="BW85" s="452"/>
      <c r="BX85" s="452"/>
      <c r="BY85" s="452"/>
      <c r="BZ85" s="452"/>
      <c r="CA85" s="452"/>
      <c r="CB85" s="452"/>
      <c r="CC85" s="452"/>
      <c r="CD85" s="452"/>
      <c r="CE85" s="452"/>
      <c r="CF85" s="452"/>
      <c r="CG85" s="452"/>
      <c r="CH85" s="452"/>
      <c r="CI85" s="452"/>
      <c r="CJ85" s="452"/>
      <c r="CK85" s="452"/>
      <c r="CL85" s="452"/>
      <c r="CM85" s="452"/>
      <c r="CN85" s="452"/>
      <c r="CO85" s="452"/>
      <c r="CP85" s="452"/>
      <c r="CQ85" s="452"/>
      <c r="CR85" s="452"/>
      <c r="CS85" s="452"/>
      <c r="CT85" s="452"/>
      <c r="CU85" s="452"/>
      <c r="CV85" s="452"/>
      <c r="CW85" s="452"/>
      <c r="CX85" s="452"/>
      <c r="CY85" s="452"/>
      <c r="CZ85" s="452"/>
      <c r="DA85" s="452"/>
      <c r="DB85" s="452"/>
      <c r="DC85" s="452"/>
      <c r="DD85" s="452"/>
      <c r="DE85" s="452"/>
      <c r="DF85" s="452"/>
      <c r="DG85" s="452"/>
      <c r="DH85" s="452"/>
      <c r="DI85" s="452"/>
      <c r="DJ85" s="452"/>
      <c r="DK85" s="452"/>
      <c r="DL85" s="452"/>
      <c r="DM85" s="452"/>
      <c r="DN85" s="452"/>
      <c r="DO85" s="452"/>
      <c r="DP85" s="452"/>
      <c r="DQ85" s="452"/>
      <c r="DR85" s="452"/>
      <c r="DS85" s="452"/>
      <c r="DT85" s="452"/>
      <c r="DU85" s="452"/>
      <c r="DV85" s="452"/>
      <c r="DW85" s="452"/>
      <c r="DX85" s="452"/>
      <c r="DY85" s="452"/>
      <c r="EB85" t="str">
        <f>CNGE_2026_M1_Secc4_Sub5!$D116</f>
        <v/>
      </c>
      <c r="EC85" s="440">
        <f t="shared" si="0"/>
        <v>0</v>
      </c>
      <c r="ED85" s="360">
        <f t="shared" si="1"/>
        <v>0</v>
      </c>
      <c r="EE85" s="286">
        <f t="shared" si="2"/>
        <v>0</v>
      </c>
      <c r="EF85" s="287" t="str">
        <f>IF(EE85=0,"",
IF(SUM($EE$25:EE85)=1,EG85,
IF($EE$135&gt;SUM($EE$25:EE85),_xlfn.CONCAT(", ",EG85),
IF($EE$135=SUM($EE$25:EE85),_xlfn.CONCAT(" y ",EG85)))))</f>
        <v/>
      </c>
      <c r="EG85" s="101" t="s">
        <v>5221</v>
      </c>
      <c r="EH85" s="443">
        <f t="shared" si="4"/>
        <v>0</v>
      </c>
      <c r="EI85" s="446">
        <f t="shared" si="3"/>
        <v>0</v>
      </c>
      <c r="EJ85" s="447" t="str">
        <f>IF(EI85=0,"",
IF(SUM($EI$25:EI85)=1,EK85,
IF($EI$135&gt;SUM($EI$25:EI85),_xlfn.CONCAT(", ",EK85),
IF($EI$135=SUM($EI$25:EI85),_xlfn.CONCAT(" y ",EK85)))))</f>
        <v/>
      </c>
      <c r="EK85" s="448" t="s">
        <v>5221</v>
      </c>
    </row>
    <row r="86" spans="3:141" s="106" customFormat="1" ht="15" customHeight="1">
      <c r="C86" s="101" t="s">
        <v>5222</v>
      </c>
      <c r="D86" s="676" t="str">
        <f>IF(CNGE_2026_M1_Secc4_Sub1!D126="","",CNGE_2026_M1_Secc4_Sub1!D126)</f>
        <v/>
      </c>
      <c r="E86" s="572"/>
      <c r="F86" s="572"/>
      <c r="G86" s="573"/>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EB86" t="str">
        <f>CNGE_2026_M1_Secc4_Sub5!$D117</f>
        <v/>
      </c>
      <c r="EC86" s="440">
        <f t="shared" si="0"/>
        <v>0</v>
      </c>
      <c r="ED86" s="360">
        <f t="shared" si="1"/>
        <v>0</v>
      </c>
      <c r="EE86" s="286">
        <f t="shared" si="2"/>
        <v>0</v>
      </c>
      <c r="EF86" s="287" t="str">
        <f>IF(EE86=0,"",
IF(SUM($EE$25:EE86)=1,EG86,
IF($EE$135&gt;SUM($EE$25:EE86),_xlfn.CONCAT(", ",EG86),
IF($EE$135=SUM($EE$25:EE86),_xlfn.CONCAT(" y ",EG86)))))</f>
        <v/>
      </c>
      <c r="EG86" s="101" t="s">
        <v>5223</v>
      </c>
      <c r="EH86" s="443">
        <f t="shared" si="4"/>
        <v>0</v>
      </c>
      <c r="EI86" s="446">
        <f t="shared" si="3"/>
        <v>0</v>
      </c>
      <c r="EJ86" s="447" t="str">
        <f>IF(EI86=0,"",
IF(SUM($EI$25:EI86)=1,EK86,
IF($EI$135&gt;SUM($EI$25:EI86),_xlfn.CONCAT(", ",EK86),
IF($EI$135=SUM($EI$25:EI86),_xlfn.CONCAT(" y ",EK86)))))</f>
        <v/>
      </c>
      <c r="EK86" s="448" t="s">
        <v>5223</v>
      </c>
    </row>
    <row r="87" spans="3:141" s="106" customFormat="1" ht="15" customHeight="1">
      <c r="C87" s="101" t="s">
        <v>5224</v>
      </c>
      <c r="D87" s="676" t="str">
        <f>IF(CNGE_2026_M1_Secc4_Sub1!D127="","",CNGE_2026_M1_Secc4_Sub1!D127)</f>
        <v/>
      </c>
      <c r="E87" s="572"/>
      <c r="F87" s="572"/>
      <c r="G87" s="573"/>
      <c r="H87" s="452"/>
      <c r="I87" s="452"/>
      <c r="J87" s="452"/>
      <c r="K87" s="452"/>
      <c r="L87" s="452"/>
      <c r="M87" s="452"/>
      <c r="N87" s="452"/>
      <c r="O87" s="452"/>
      <c r="P87" s="452"/>
      <c r="Q87" s="452"/>
      <c r="R87" s="452"/>
      <c r="S87" s="452"/>
      <c r="T87" s="452"/>
      <c r="U87" s="452"/>
      <c r="V87" s="452"/>
      <c r="W87" s="452"/>
      <c r="X87" s="452"/>
      <c r="Y87" s="452"/>
      <c r="Z87" s="452"/>
      <c r="AA87" s="452"/>
      <c r="AB87" s="452"/>
      <c r="AC87" s="452"/>
      <c r="AD87" s="452"/>
      <c r="AE87" s="452"/>
      <c r="AF87" s="452"/>
      <c r="AG87" s="452"/>
      <c r="AH87" s="452"/>
      <c r="AI87" s="452"/>
      <c r="AJ87" s="452"/>
      <c r="AK87" s="452"/>
      <c r="AL87" s="452"/>
      <c r="AM87" s="452"/>
      <c r="AN87" s="452"/>
      <c r="AO87" s="452"/>
      <c r="AP87" s="452"/>
      <c r="AQ87" s="452"/>
      <c r="AR87" s="452"/>
      <c r="AS87" s="452"/>
      <c r="AT87" s="452"/>
      <c r="AU87" s="452"/>
      <c r="AV87" s="452"/>
      <c r="AW87" s="452"/>
      <c r="AX87" s="452"/>
      <c r="AY87" s="452"/>
      <c r="AZ87" s="452"/>
      <c r="BA87" s="452"/>
      <c r="BB87" s="452"/>
      <c r="BC87" s="452"/>
      <c r="BD87" s="452"/>
      <c r="BE87" s="452"/>
      <c r="BF87" s="452"/>
      <c r="BG87" s="452"/>
      <c r="BH87" s="452"/>
      <c r="BI87" s="452"/>
      <c r="BJ87" s="452"/>
      <c r="BK87" s="452"/>
      <c r="BL87" s="452"/>
      <c r="BM87" s="452"/>
      <c r="BN87" s="452"/>
      <c r="BO87" s="452"/>
      <c r="BP87" s="452"/>
      <c r="BQ87" s="452"/>
      <c r="BR87" s="452"/>
      <c r="BS87" s="452"/>
      <c r="BT87" s="452"/>
      <c r="BU87" s="452"/>
      <c r="BV87" s="452"/>
      <c r="BW87" s="452"/>
      <c r="BX87" s="452"/>
      <c r="BY87" s="452"/>
      <c r="BZ87" s="452"/>
      <c r="CA87" s="452"/>
      <c r="CB87" s="452"/>
      <c r="CC87" s="452"/>
      <c r="CD87" s="452"/>
      <c r="CE87" s="452"/>
      <c r="CF87" s="452"/>
      <c r="CG87" s="452"/>
      <c r="CH87" s="452"/>
      <c r="CI87" s="452"/>
      <c r="CJ87" s="452"/>
      <c r="CK87" s="452"/>
      <c r="CL87" s="452"/>
      <c r="CM87" s="452"/>
      <c r="CN87" s="452"/>
      <c r="CO87" s="452"/>
      <c r="CP87" s="452"/>
      <c r="CQ87" s="452"/>
      <c r="CR87" s="452"/>
      <c r="CS87" s="452"/>
      <c r="CT87" s="452"/>
      <c r="CU87" s="452"/>
      <c r="CV87" s="452"/>
      <c r="CW87" s="452"/>
      <c r="CX87" s="452"/>
      <c r="CY87" s="452"/>
      <c r="CZ87" s="452"/>
      <c r="DA87" s="452"/>
      <c r="DB87" s="452"/>
      <c r="DC87" s="452"/>
      <c r="DD87" s="452"/>
      <c r="DE87" s="452"/>
      <c r="DF87" s="452"/>
      <c r="DG87" s="452"/>
      <c r="DH87" s="452"/>
      <c r="DI87" s="452"/>
      <c r="DJ87" s="452"/>
      <c r="DK87" s="452"/>
      <c r="DL87" s="452"/>
      <c r="DM87" s="452"/>
      <c r="DN87" s="452"/>
      <c r="DO87" s="452"/>
      <c r="DP87" s="452"/>
      <c r="DQ87" s="452"/>
      <c r="DR87" s="452"/>
      <c r="DS87" s="452"/>
      <c r="DT87" s="452"/>
      <c r="DU87" s="452"/>
      <c r="DV87" s="452"/>
      <c r="DW87" s="452"/>
      <c r="DX87" s="452"/>
      <c r="DY87" s="452"/>
      <c r="EB87" t="str">
        <f>CNGE_2026_M1_Secc4_Sub5!$D118</f>
        <v/>
      </c>
      <c r="EC87" s="440">
        <f t="shared" si="0"/>
        <v>0</v>
      </c>
      <c r="ED87" s="360">
        <f t="shared" si="1"/>
        <v>0</v>
      </c>
      <c r="EE87" s="286">
        <f t="shared" si="2"/>
        <v>0</v>
      </c>
      <c r="EF87" s="287" t="str">
        <f>IF(EE87=0,"",
IF(SUM($EE$25:EE87)=1,EG87,
IF($EE$135&gt;SUM($EE$25:EE87),_xlfn.CONCAT(", ",EG87),
IF($EE$135=SUM($EE$25:EE87),_xlfn.CONCAT(" y ",EG87)))))</f>
        <v/>
      </c>
      <c r="EG87" s="101" t="s">
        <v>5225</v>
      </c>
      <c r="EH87" s="443">
        <f t="shared" si="4"/>
        <v>0</v>
      </c>
      <c r="EI87" s="446">
        <f t="shared" si="3"/>
        <v>0</v>
      </c>
      <c r="EJ87" s="447" t="str">
        <f>IF(EI87=0,"",
IF(SUM($EI$25:EI87)=1,EK87,
IF($EI$135&gt;SUM($EI$25:EI87),_xlfn.CONCAT(", ",EK87),
IF($EI$135=SUM($EI$25:EI87),_xlfn.CONCAT(" y ",EK87)))))</f>
        <v/>
      </c>
      <c r="EK87" s="448" t="s">
        <v>5225</v>
      </c>
    </row>
    <row r="88" spans="3:141" s="106" customFormat="1" ht="15" customHeight="1">
      <c r="C88" s="101" t="s">
        <v>5226</v>
      </c>
      <c r="D88" s="676" t="str">
        <f>IF(CNGE_2026_M1_Secc4_Sub1!D128="","",CNGE_2026_M1_Secc4_Sub1!D128)</f>
        <v/>
      </c>
      <c r="E88" s="572"/>
      <c r="F88" s="572"/>
      <c r="G88" s="573"/>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c r="BT88" s="452"/>
      <c r="BU88" s="452"/>
      <c r="BV88" s="452"/>
      <c r="BW88" s="452"/>
      <c r="BX88" s="452"/>
      <c r="BY88" s="452"/>
      <c r="BZ88" s="452"/>
      <c r="CA88" s="452"/>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c r="CY88" s="452"/>
      <c r="CZ88" s="452"/>
      <c r="DA88" s="452"/>
      <c r="DB88" s="452"/>
      <c r="DC88" s="452"/>
      <c r="DD88" s="452"/>
      <c r="DE88" s="452"/>
      <c r="DF88" s="452"/>
      <c r="DG88" s="452"/>
      <c r="DH88" s="452"/>
      <c r="DI88" s="452"/>
      <c r="DJ88" s="452"/>
      <c r="DK88" s="452"/>
      <c r="DL88" s="452"/>
      <c r="DM88" s="452"/>
      <c r="DN88" s="452"/>
      <c r="DO88" s="452"/>
      <c r="DP88" s="452"/>
      <c r="DQ88" s="452"/>
      <c r="DR88" s="452"/>
      <c r="DS88" s="452"/>
      <c r="DT88" s="452"/>
      <c r="DU88" s="452"/>
      <c r="DV88" s="452"/>
      <c r="DW88" s="452"/>
      <c r="DX88" s="452"/>
      <c r="DY88" s="452"/>
      <c r="EB88" t="str">
        <f>CNGE_2026_M1_Secc4_Sub5!$D119</f>
        <v/>
      </c>
      <c r="EC88" s="440">
        <f t="shared" si="0"/>
        <v>0</v>
      </c>
      <c r="ED88" s="360">
        <f t="shared" si="1"/>
        <v>0</v>
      </c>
      <c r="EE88" s="286">
        <f t="shared" si="2"/>
        <v>0</v>
      </c>
      <c r="EF88" s="287" t="str">
        <f>IF(EE88=0,"",
IF(SUM($EE$25:EE88)=1,EG88,
IF($EE$135&gt;SUM($EE$25:EE88),_xlfn.CONCAT(", ",EG88),
IF($EE$135=SUM($EE$25:EE88),_xlfn.CONCAT(" y ",EG88)))))</f>
        <v/>
      </c>
      <c r="EG88" s="101" t="s">
        <v>5227</v>
      </c>
      <c r="EH88" s="443">
        <f t="shared" si="4"/>
        <v>0</v>
      </c>
      <c r="EI88" s="446">
        <f t="shared" si="3"/>
        <v>0</v>
      </c>
      <c r="EJ88" s="447" t="str">
        <f>IF(EI88=0,"",
IF(SUM($EI$25:EI88)=1,EK88,
IF($EI$135&gt;SUM($EI$25:EI88),_xlfn.CONCAT(", ",EK88),
IF($EI$135=SUM($EI$25:EI88),_xlfn.CONCAT(" y ",EK88)))))</f>
        <v/>
      </c>
      <c r="EK88" s="448" t="s">
        <v>5227</v>
      </c>
    </row>
    <row r="89" spans="3:141" s="106" customFormat="1" ht="15" customHeight="1">
      <c r="C89" s="101" t="s">
        <v>5228</v>
      </c>
      <c r="D89" s="676" t="str">
        <f>IF(CNGE_2026_M1_Secc4_Sub1!D129="","",CNGE_2026_M1_Secc4_Sub1!D129)</f>
        <v/>
      </c>
      <c r="E89" s="572"/>
      <c r="F89" s="572"/>
      <c r="G89" s="573"/>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c r="BT89" s="452"/>
      <c r="BU89" s="452"/>
      <c r="BV89" s="452"/>
      <c r="BW89" s="452"/>
      <c r="BX89" s="452"/>
      <c r="BY89" s="452"/>
      <c r="BZ89" s="452"/>
      <c r="CA89" s="452"/>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c r="CY89" s="452"/>
      <c r="CZ89" s="452"/>
      <c r="DA89" s="452"/>
      <c r="DB89" s="452"/>
      <c r="DC89" s="452"/>
      <c r="DD89" s="452"/>
      <c r="DE89" s="452"/>
      <c r="DF89" s="452"/>
      <c r="DG89" s="452"/>
      <c r="DH89" s="452"/>
      <c r="DI89" s="452"/>
      <c r="DJ89" s="452"/>
      <c r="DK89" s="452"/>
      <c r="DL89" s="452"/>
      <c r="DM89" s="452"/>
      <c r="DN89" s="452"/>
      <c r="DO89" s="452"/>
      <c r="DP89" s="452"/>
      <c r="DQ89" s="452"/>
      <c r="DR89" s="452"/>
      <c r="DS89" s="452"/>
      <c r="DT89" s="452"/>
      <c r="DU89" s="452"/>
      <c r="DV89" s="452"/>
      <c r="DW89" s="452"/>
      <c r="DX89" s="452"/>
      <c r="DY89" s="452"/>
      <c r="EB89" t="str">
        <f>CNGE_2026_M1_Secc4_Sub5!$D120</f>
        <v/>
      </c>
      <c r="EC89" s="440">
        <f t="shared" si="0"/>
        <v>0</v>
      </c>
      <c r="ED89" s="360">
        <f t="shared" si="1"/>
        <v>0</v>
      </c>
      <c r="EE89" s="286">
        <f t="shared" si="2"/>
        <v>0</v>
      </c>
      <c r="EF89" s="287" t="str">
        <f>IF(EE89=0,"",
IF(SUM($EE$25:EE89)=1,EG89,
IF($EE$135&gt;SUM($EE$25:EE89),_xlfn.CONCAT(", ",EG89),
IF($EE$135=SUM($EE$25:EE89),_xlfn.CONCAT(" y ",EG89)))))</f>
        <v/>
      </c>
      <c r="EG89" s="101" t="s">
        <v>5229</v>
      </c>
      <c r="EH89" s="443">
        <f t="shared" si="4"/>
        <v>0</v>
      </c>
      <c r="EI89" s="446">
        <f t="shared" si="3"/>
        <v>0</v>
      </c>
      <c r="EJ89" s="447" t="str">
        <f>IF(EI89=0,"",
IF(SUM($EI$25:EI89)=1,EK89,
IF($EI$135&gt;SUM($EI$25:EI89),_xlfn.CONCAT(", ",EK89),
IF($EI$135=SUM($EI$25:EI89),_xlfn.CONCAT(" y ",EK89)))))</f>
        <v/>
      </c>
      <c r="EK89" s="448" t="s">
        <v>5229</v>
      </c>
    </row>
    <row r="90" spans="3:141" s="106" customFormat="1" ht="15" customHeight="1">
      <c r="C90" s="101" t="s">
        <v>5230</v>
      </c>
      <c r="D90" s="676" t="str">
        <f>IF(CNGE_2026_M1_Secc4_Sub1!D130="","",CNGE_2026_M1_Secc4_Sub1!D130)</f>
        <v/>
      </c>
      <c r="E90" s="572"/>
      <c r="F90" s="572"/>
      <c r="G90" s="573"/>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c r="BT90" s="452"/>
      <c r="BU90" s="452"/>
      <c r="BV90" s="452"/>
      <c r="BW90" s="452"/>
      <c r="BX90" s="452"/>
      <c r="BY90" s="452"/>
      <c r="BZ90" s="452"/>
      <c r="CA90" s="452"/>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c r="CY90" s="452"/>
      <c r="CZ90" s="452"/>
      <c r="DA90" s="452"/>
      <c r="DB90" s="452"/>
      <c r="DC90" s="452"/>
      <c r="DD90" s="452"/>
      <c r="DE90" s="452"/>
      <c r="DF90" s="452"/>
      <c r="DG90" s="452"/>
      <c r="DH90" s="452"/>
      <c r="DI90" s="452"/>
      <c r="DJ90" s="452"/>
      <c r="DK90" s="452"/>
      <c r="DL90" s="452"/>
      <c r="DM90" s="452"/>
      <c r="DN90" s="452"/>
      <c r="DO90" s="452"/>
      <c r="DP90" s="452"/>
      <c r="DQ90" s="452"/>
      <c r="DR90" s="452"/>
      <c r="DS90" s="452"/>
      <c r="DT90" s="452"/>
      <c r="DU90" s="452"/>
      <c r="DV90" s="452"/>
      <c r="DW90" s="452"/>
      <c r="DX90" s="452"/>
      <c r="DY90" s="452"/>
      <c r="EB90" t="str">
        <f>CNGE_2026_M1_Secc4_Sub5!$D121</f>
        <v/>
      </c>
      <c r="EC90" s="440">
        <f t="shared" ref="EC90:EC114" si="5">IF(AND($H90="X",COUNTA(I90:DY90)&gt;0),1,0)</f>
        <v>0</v>
      </c>
      <c r="ED90" s="360">
        <f t="shared" ref="ED90:ED114" si="6">IF(AND(COUNTBLANK(D90)=1,COUNTA(H90:DY90)=0),0,IF(AND(COUNTBLANK(D90)=0,H90="X",COUNTA(I90:DY90)=0),0,IF(AND(COUNTBLANK(D90)=0,H90="",COUNTA(I90:DY90)&gt;0),0,1)))</f>
        <v>0</v>
      </c>
      <c r="EE90" s="286">
        <f t="shared" ref="EE90:EE114" si="7">IF(ED90=0,0,1)</f>
        <v>0</v>
      </c>
      <c r="EF90" s="287" t="str">
        <f>IF(EE90=0,"",
IF(SUM($EE$25:EE90)=1,EG90,
IF($EE$135&gt;SUM($EE$25:EE90),_xlfn.CONCAT(", ",EG90),
IF($EE$135=SUM($EE$25:EE90),_xlfn.CONCAT(" y ",EG90)))))</f>
        <v/>
      </c>
      <c r="EG90" s="101" t="s">
        <v>5231</v>
      </c>
      <c r="EH90" s="443">
        <f t="shared" ref="EH90:EH113" si="8">IF(AND(COUNTBLANK(D90)=0,COUNTA($I$23:$DX$23)&gt;0,COUNTA($I90:$DY90)=1),1,0)</f>
        <v>0</v>
      </c>
      <c r="EI90" s="446">
        <f t="shared" ref="EI90:EI114" si="9">IF(SUM(EH90)=0,0,1)</f>
        <v>0</v>
      </c>
      <c r="EJ90" s="447" t="str">
        <f>IF(EI90=0,"",
IF(SUM($EI$25:EI90)=1,EK90,
IF($EI$135&gt;SUM($EI$25:EI90),_xlfn.CONCAT(", ",EK90),
IF($EI$135=SUM($EI$25:EI90),_xlfn.CONCAT(" y ",EK90)))))</f>
        <v/>
      </c>
      <c r="EK90" s="448" t="s">
        <v>5231</v>
      </c>
    </row>
    <row r="91" spans="3:141" s="106" customFormat="1" ht="15" customHeight="1">
      <c r="C91" s="101" t="s">
        <v>5232</v>
      </c>
      <c r="D91" s="676" t="str">
        <f>IF(CNGE_2026_M1_Secc4_Sub1!D131="","",CNGE_2026_M1_Secc4_Sub1!D131)</f>
        <v/>
      </c>
      <c r="E91" s="572"/>
      <c r="F91" s="572"/>
      <c r="G91" s="573"/>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c r="BT91" s="452"/>
      <c r="BU91" s="452"/>
      <c r="BV91" s="452"/>
      <c r="BW91" s="452"/>
      <c r="BX91" s="452"/>
      <c r="BY91" s="452"/>
      <c r="BZ91" s="452"/>
      <c r="CA91" s="452"/>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c r="CY91" s="452"/>
      <c r="CZ91" s="452"/>
      <c r="DA91" s="452"/>
      <c r="DB91" s="452"/>
      <c r="DC91" s="452"/>
      <c r="DD91" s="452"/>
      <c r="DE91" s="452"/>
      <c r="DF91" s="452"/>
      <c r="DG91" s="452"/>
      <c r="DH91" s="452"/>
      <c r="DI91" s="452"/>
      <c r="DJ91" s="452"/>
      <c r="DK91" s="452"/>
      <c r="DL91" s="452"/>
      <c r="DM91" s="452"/>
      <c r="DN91" s="452"/>
      <c r="DO91" s="452"/>
      <c r="DP91" s="452"/>
      <c r="DQ91" s="452"/>
      <c r="DR91" s="452"/>
      <c r="DS91" s="452"/>
      <c r="DT91" s="452"/>
      <c r="DU91" s="452"/>
      <c r="DV91" s="452"/>
      <c r="DW91" s="452"/>
      <c r="DX91" s="452"/>
      <c r="DY91" s="452"/>
      <c r="EB91" t="str">
        <f>CNGE_2026_M1_Secc4_Sub5!$D122</f>
        <v/>
      </c>
      <c r="EC91" s="440">
        <f t="shared" si="5"/>
        <v>0</v>
      </c>
      <c r="ED91" s="360">
        <f t="shared" si="6"/>
        <v>0</v>
      </c>
      <c r="EE91" s="286">
        <f t="shared" si="7"/>
        <v>0</v>
      </c>
      <c r="EF91" s="287" t="str">
        <f>IF(EE91=0,"",
IF(SUM($EE$25:EE91)=1,EG91,
IF($EE$135&gt;SUM($EE$25:EE91),_xlfn.CONCAT(", ",EG91),
IF($EE$135=SUM($EE$25:EE91),_xlfn.CONCAT(" y ",EG91)))))</f>
        <v/>
      </c>
      <c r="EG91" s="101" t="s">
        <v>5233</v>
      </c>
      <c r="EH91" s="443">
        <f t="shared" si="8"/>
        <v>0</v>
      </c>
      <c r="EI91" s="446">
        <f t="shared" si="9"/>
        <v>0</v>
      </c>
      <c r="EJ91" s="447" t="str">
        <f>IF(EI91=0,"",
IF(SUM($EI$25:EI91)=1,EK91,
IF($EI$135&gt;SUM($EI$25:EI91),_xlfn.CONCAT(", ",EK91),
IF($EI$135=SUM($EI$25:EI91),_xlfn.CONCAT(" y ",EK91)))))</f>
        <v/>
      </c>
      <c r="EK91" s="448" t="s">
        <v>5233</v>
      </c>
    </row>
    <row r="92" spans="3:141" s="106" customFormat="1" ht="15" customHeight="1">
      <c r="C92" s="101" t="s">
        <v>5234</v>
      </c>
      <c r="D92" s="676" t="str">
        <f>IF(CNGE_2026_M1_Secc4_Sub1!D132="","",CNGE_2026_M1_Secc4_Sub1!D132)</f>
        <v/>
      </c>
      <c r="E92" s="572"/>
      <c r="F92" s="572"/>
      <c r="G92" s="573"/>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c r="BT92" s="452"/>
      <c r="BU92" s="452"/>
      <c r="BV92" s="452"/>
      <c r="BW92" s="452"/>
      <c r="BX92" s="452"/>
      <c r="BY92" s="452"/>
      <c r="BZ92" s="452"/>
      <c r="CA92" s="452"/>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c r="CY92" s="452"/>
      <c r="CZ92" s="452"/>
      <c r="DA92" s="452"/>
      <c r="DB92" s="452"/>
      <c r="DC92" s="452"/>
      <c r="DD92" s="452"/>
      <c r="DE92" s="452"/>
      <c r="DF92" s="452"/>
      <c r="DG92" s="452"/>
      <c r="DH92" s="452"/>
      <c r="DI92" s="452"/>
      <c r="DJ92" s="452"/>
      <c r="DK92" s="452"/>
      <c r="DL92" s="452"/>
      <c r="DM92" s="452"/>
      <c r="DN92" s="452"/>
      <c r="DO92" s="452"/>
      <c r="DP92" s="452"/>
      <c r="DQ92" s="452"/>
      <c r="DR92" s="452"/>
      <c r="DS92" s="452"/>
      <c r="DT92" s="452"/>
      <c r="DU92" s="452"/>
      <c r="DV92" s="452"/>
      <c r="DW92" s="452"/>
      <c r="DX92" s="452"/>
      <c r="DY92" s="452"/>
      <c r="EB92" t="str">
        <f>CNGE_2026_M1_Secc4_Sub5!$D123</f>
        <v/>
      </c>
      <c r="EC92" s="440">
        <f t="shared" si="5"/>
        <v>0</v>
      </c>
      <c r="ED92" s="360">
        <f t="shared" si="6"/>
        <v>0</v>
      </c>
      <c r="EE92" s="286">
        <f t="shared" si="7"/>
        <v>0</v>
      </c>
      <c r="EF92" s="287" t="str">
        <f>IF(EE92=0,"",
IF(SUM($EE$25:EE92)=1,EG92,
IF($EE$135&gt;SUM($EE$25:EE92),_xlfn.CONCAT(", ",EG92),
IF($EE$135=SUM($EE$25:EE92),_xlfn.CONCAT(" y ",EG92)))))</f>
        <v/>
      </c>
      <c r="EG92" s="101" t="s">
        <v>5235</v>
      </c>
      <c r="EH92" s="443">
        <f t="shared" si="8"/>
        <v>0</v>
      </c>
      <c r="EI92" s="446">
        <f t="shared" si="9"/>
        <v>0</v>
      </c>
      <c r="EJ92" s="447" t="str">
        <f>IF(EI92=0,"",
IF(SUM($EI$25:EI92)=1,EK92,
IF($EI$135&gt;SUM($EI$25:EI92),_xlfn.CONCAT(", ",EK92),
IF($EI$135=SUM($EI$25:EI92),_xlfn.CONCAT(" y ",EK92)))))</f>
        <v/>
      </c>
      <c r="EK92" s="448" t="s">
        <v>5235</v>
      </c>
    </row>
    <row r="93" spans="3:141" s="106" customFormat="1" ht="15" customHeight="1">
      <c r="C93" s="101" t="s">
        <v>5236</v>
      </c>
      <c r="D93" s="676" t="str">
        <f>IF(CNGE_2026_M1_Secc4_Sub1!D133="","",CNGE_2026_M1_Secc4_Sub1!D133)</f>
        <v/>
      </c>
      <c r="E93" s="572"/>
      <c r="F93" s="572"/>
      <c r="G93" s="573"/>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c r="BT93" s="452"/>
      <c r="BU93" s="452"/>
      <c r="BV93" s="452"/>
      <c r="BW93" s="452"/>
      <c r="BX93" s="452"/>
      <c r="BY93" s="452"/>
      <c r="BZ93" s="452"/>
      <c r="CA93" s="452"/>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c r="CY93" s="452"/>
      <c r="CZ93" s="452"/>
      <c r="DA93" s="452"/>
      <c r="DB93" s="452"/>
      <c r="DC93" s="452"/>
      <c r="DD93" s="452"/>
      <c r="DE93" s="452"/>
      <c r="DF93" s="452"/>
      <c r="DG93" s="452"/>
      <c r="DH93" s="452"/>
      <c r="DI93" s="452"/>
      <c r="DJ93" s="452"/>
      <c r="DK93" s="452"/>
      <c r="DL93" s="452"/>
      <c r="DM93" s="452"/>
      <c r="DN93" s="452"/>
      <c r="DO93" s="452"/>
      <c r="DP93" s="452"/>
      <c r="DQ93" s="452"/>
      <c r="DR93" s="452"/>
      <c r="DS93" s="452"/>
      <c r="DT93" s="452"/>
      <c r="DU93" s="452"/>
      <c r="DV93" s="452"/>
      <c r="DW93" s="452"/>
      <c r="DX93" s="452"/>
      <c r="DY93" s="452"/>
      <c r="EB93" t="str">
        <f>CNGE_2026_M1_Secc4_Sub5!$D124</f>
        <v/>
      </c>
      <c r="EC93" s="440">
        <f t="shared" si="5"/>
        <v>0</v>
      </c>
      <c r="ED93" s="360">
        <f t="shared" si="6"/>
        <v>0</v>
      </c>
      <c r="EE93" s="286">
        <f t="shared" si="7"/>
        <v>0</v>
      </c>
      <c r="EF93" s="287" t="str">
        <f>IF(EE93=0,"",
IF(SUM($EE$25:EE93)=1,EG93,
IF($EE$135&gt;SUM($EE$25:EE93),_xlfn.CONCAT(", ",EG93),
IF($EE$135=SUM($EE$25:EE93),_xlfn.CONCAT(" y ",EG93)))))</f>
        <v/>
      </c>
      <c r="EG93" s="101" t="s">
        <v>5237</v>
      </c>
      <c r="EH93" s="443">
        <f t="shared" si="8"/>
        <v>0</v>
      </c>
      <c r="EI93" s="446">
        <f t="shared" si="9"/>
        <v>0</v>
      </c>
      <c r="EJ93" s="447" t="str">
        <f>IF(EI93=0,"",
IF(SUM($EI$25:EI93)=1,EK93,
IF($EI$135&gt;SUM($EI$25:EI93),_xlfn.CONCAT(", ",EK93),
IF($EI$135=SUM($EI$25:EI93),_xlfn.CONCAT(" y ",EK93)))))</f>
        <v/>
      </c>
      <c r="EK93" s="448" t="s">
        <v>5237</v>
      </c>
    </row>
    <row r="94" spans="3:141" s="106" customFormat="1" ht="15" customHeight="1">
      <c r="C94" s="101" t="s">
        <v>5238</v>
      </c>
      <c r="D94" s="676" t="str">
        <f>IF(CNGE_2026_M1_Secc4_Sub1!D134="","",CNGE_2026_M1_Secc4_Sub1!D134)</f>
        <v/>
      </c>
      <c r="E94" s="572"/>
      <c r="F94" s="572"/>
      <c r="G94" s="573"/>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c r="BT94" s="452"/>
      <c r="BU94" s="452"/>
      <c r="BV94" s="452"/>
      <c r="BW94" s="452"/>
      <c r="BX94" s="452"/>
      <c r="BY94" s="452"/>
      <c r="BZ94" s="452"/>
      <c r="CA94" s="452"/>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c r="CY94" s="452"/>
      <c r="CZ94" s="452"/>
      <c r="DA94" s="452"/>
      <c r="DB94" s="452"/>
      <c r="DC94" s="452"/>
      <c r="DD94" s="452"/>
      <c r="DE94" s="452"/>
      <c r="DF94" s="452"/>
      <c r="DG94" s="452"/>
      <c r="DH94" s="452"/>
      <c r="DI94" s="452"/>
      <c r="DJ94" s="452"/>
      <c r="DK94" s="452"/>
      <c r="DL94" s="452"/>
      <c r="DM94" s="452"/>
      <c r="DN94" s="452"/>
      <c r="DO94" s="452"/>
      <c r="DP94" s="452"/>
      <c r="DQ94" s="452"/>
      <c r="DR94" s="452"/>
      <c r="DS94" s="452"/>
      <c r="DT94" s="452"/>
      <c r="DU94" s="452"/>
      <c r="DV94" s="452"/>
      <c r="DW94" s="452"/>
      <c r="DX94" s="452"/>
      <c r="DY94" s="452"/>
      <c r="EB94" t="str">
        <f>CNGE_2026_M1_Secc4_Sub5!$D125</f>
        <v/>
      </c>
      <c r="EC94" s="440">
        <f t="shared" si="5"/>
        <v>0</v>
      </c>
      <c r="ED94" s="360">
        <f t="shared" si="6"/>
        <v>0</v>
      </c>
      <c r="EE94" s="286">
        <f t="shared" si="7"/>
        <v>0</v>
      </c>
      <c r="EF94" s="287" t="str">
        <f>IF(EE94=0,"",
IF(SUM($EE$25:EE94)=1,EG94,
IF($EE$135&gt;SUM($EE$25:EE94),_xlfn.CONCAT(", ",EG94),
IF($EE$135=SUM($EE$25:EE94),_xlfn.CONCAT(" y ",EG94)))))</f>
        <v/>
      </c>
      <c r="EG94" s="101" t="s">
        <v>5239</v>
      </c>
      <c r="EH94" s="443">
        <f t="shared" si="8"/>
        <v>0</v>
      </c>
      <c r="EI94" s="446">
        <f t="shared" si="9"/>
        <v>0</v>
      </c>
      <c r="EJ94" s="447" t="str">
        <f>IF(EI94=0,"",
IF(SUM($EI$25:EI94)=1,EK94,
IF($EI$135&gt;SUM($EI$25:EI94),_xlfn.CONCAT(", ",EK94),
IF($EI$135=SUM($EI$25:EI94),_xlfn.CONCAT(" y ",EK94)))))</f>
        <v/>
      </c>
      <c r="EK94" s="448" t="s">
        <v>5239</v>
      </c>
    </row>
    <row r="95" spans="3:141" s="106" customFormat="1" ht="15" customHeight="1">
      <c r="C95" s="101" t="s">
        <v>5240</v>
      </c>
      <c r="D95" s="676" t="str">
        <f>IF(CNGE_2026_M1_Secc4_Sub1!D135="","",CNGE_2026_M1_Secc4_Sub1!D135)</f>
        <v/>
      </c>
      <c r="E95" s="572"/>
      <c r="F95" s="572"/>
      <c r="G95" s="573"/>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c r="AZ95" s="452"/>
      <c r="BA95" s="452"/>
      <c r="BB95" s="452"/>
      <c r="BC95" s="452"/>
      <c r="BD95" s="452"/>
      <c r="BE95" s="452"/>
      <c r="BF95" s="452"/>
      <c r="BG95" s="452"/>
      <c r="BH95" s="452"/>
      <c r="BI95" s="452"/>
      <c r="BJ95" s="452"/>
      <c r="BK95" s="452"/>
      <c r="BL95" s="452"/>
      <c r="BM95" s="452"/>
      <c r="BN95" s="452"/>
      <c r="BO95" s="452"/>
      <c r="BP95" s="452"/>
      <c r="BQ95" s="452"/>
      <c r="BR95" s="452"/>
      <c r="BS95" s="452"/>
      <c r="BT95" s="452"/>
      <c r="BU95" s="452"/>
      <c r="BV95" s="452"/>
      <c r="BW95" s="452"/>
      <c r="BX95" s="452"/>
      <c r="BY95" s="452"/>
      <c r="BZ95" s="452"/>
      <c r="CA95" s="452"/>
      <c r="CB95" s="452"/>
      <c r="CC95" s="452"/>
      <c r="CD95" s="452"/>
      <c r="CE95" s="452"/>
      <c r="CF95" s="452"/>
      <c r="CG95" s="452"/>
      <c r="CH95" s="452"/>
      <c r="CI95" s="452"/>
      <c r="CJ95" s="452"/>
      <c r="CK95" s="452"/>
      <c r="CL95" s="452"/>
      <c r="CM95" s="452"/>
      <c r="CN95" s="452"/>
      <c r="CO95" s="452"/>
      <c r="CP95" s="452"/>
      <c r="CQ95" s="452"/>
      <c r="CR95" s="452"/>
      <c r="CS95" s="452"/>
      <c r="CT95" s="452"/>
      <c r="CU95" s="452"/>
      <c r="CV95" s="452"/>
      <c r="CW95" s="452"/>
      <c r="CX95" s="452"/>
      <c r="CY95" s="452"/>
      <c r="CZ95" s="452"/>
      <c r="DA95" s="452"/>
      <c r="DB95" s="452"/>
      <c r="DC95" s="452"/>
      <c r="DD95" s="452"/>
      <c r="DE95" s="452"/>
      <c r="DF95" s="452"/>
      <c r="DG95" s="452"/>
      <c r="DH95" s="452"/>
      <c r="DI95" s="452"/>
      <c r="DJ95" s="452"/>
      <c r="DK95" s="452"/>
      <c r="DL95" s="452"/>
      <c r="DM95" s="452"/>
      <c r="DN95" s="452"/>
      <c r="DO95" s="452"/>
      <c r="DP95" s="452"/>
      <c r="DQ95" s="452"/>
      <c r="DR95" s="452"/>
      <c r="DS95" s="452"/>
      <c r="DT95" s="452"/>
      <c r="DU95" s="452"/>
      <c r="DV95" s="452"/>
      <c r="DW95" s="452"/>
      <c r="DX95" s="452"/>
      <c r="DY95" s="452"/>
      <c r="EB95" t="str">
        <f>CNGE_2026_M1_Secc4_Sub5!$D126</f>
        <v/>
      </c>
      <c r="EC95" s="440">
        <f t="shared" si="5"/>
        <v>0</v>
      </c>
      <c r="ED95" s="360">
        <f t="shared" si="6"/>
        <v>0</v>
      </c>
      <c r="EE95" s="286">
        <f t="shared" si="7"/>
        <v>0</v>
      </c>
      <c r="EF95" s="287" t="str">
        <f>IF(EE95=0,"",
IF(SUM($EE$25:EE95)=1,EG95,
IF($EE$135&gt;SUM($EE$25:EE95),_xlfn.CONCAT(", ",EG95),
IF($EE$135=SUM($EE$25:EE95),_xlfn.CONCAT(" y ",EG95)))))</f>
        <v/>
      </c>
      <c r="EG95" s="101" t="s">
        <v>5241</v>
      </c>
      <c r="EH95" s="443">
        <f t="shared" si="8"/>
        <v>0</v>
      </c>
      <c r="EI95" s="446">
        <f t="shared" si="9"/>
        <v>0</v>
      </c>
      <c r="EJ95" s="447" t="str">
        <f>IF(EI95=0,"",
IF(SUM($EI$25:EI95)=1,EK95,
IF($EI$135&gt;SUM($EI$25:EI95),_xlfn.CONCAT(", ",EK95),
IF($EI$135=SUM($EI$25:EI95),_xlfn.CONCAT(" y ",EK95)))))</f>
        <v/>
      </c>
      <c r="EK95" s="448" t="s">
        <v>5241</v>
      </c>
    </row>
    <row r="96" spans="3:141" s="106" customFormat="1" ht="15" customHeight="1">
      <c r="C96" s="101" t="s">
        <v>5242</v>
      </c>
      <c r="D96" s="676" t="str">
        <f>IF(CNGE_2026_M1_Secc4_Sub1!D136="","",CNGE_2026_M1_Secc4_Sub1!D136)</f>
        <v/>
      </c>
      <c r="E96" s="572"/>
      <c r="F96" s="572"/>
      <c r="G96" s="573"/>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c r="BT96" s="452"/>
      <c r="BU96" s="452"/>
      <c r="BV96" s="452"/>
      <c r="BW96" s="452"/>
      <c r="BX96" s="452"/>
      <c r="BY96" s="452"/>
      <c r="BZ96" s="452"/>
      <c r="CA96" s="452"/>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c r="CY96" s="452"/>
      <c r="CZ96" s="452"/>
      <c r="DA96" s="452"/>
      <c r="DB96" s="452"/>
      <c r="DC96" s="452"/>
      <c r="DD96" s="452"/>
      <c r="DE96" s="452"/>
      <c r="DF96" s="452"/>
      <c r="DG96" s="452"/>
      <c r="DH96" s="452"/>
      <c r="DI96" s="452"/>
      <c r="DJ96" s="452"/>
      <c r="DK96" s="452"/>
      <c r="DL96" s="452"/>
      <c r="DM96" s="452"/>
      <c r="DN96" s="452"/>
      <c r="DO96" s="452"/>
      <c r="DP96" s="452"/>
      <c r="DQ96" s="452"/>
      <c r="DR96" s="452"/>
      <c r="DS96" s="452"/>
      <c r="DT96" s="452"/>
      <c r="DU96" s="452"/>
      <c r="DV96" s="452"/>
      <c r="DW96" s="452"/>
      <c r="DX96" s="452"/>
      <c r="DY96" s="452"/>
      <c r="EB96" t="str">
        <f>CNGE_2026_M1_Secc4_Sub5!$D127</f>
        <v/>
      </c>
      <c r="EC96" s="440">
        <f t="shared" si="5"/>
        <v>0</v>
      </c>
      <c r="ED96" s="360">
        <f t="shared" si="6"/>
        <v>0</v>
      </c>
      <c r="EE96" s="286">
        <f t="shared" si="7"/>
        <v>0</v>
      </c>
      <c r="EF96" s="287" t="str">
        <f>IF(EE96=0,"",
IF(SUM($EE$25:EE96)=1,EG96,
IF($EE$135&gt;SUM($EE$25:EE96),_xlfn.CONCAT(", ",EG96),
IF($EE$135=SUM($EE$25:EE96),_xlfn.CONCAT(" y ",EG96)))))</f>
        <v/>
      </c>
      <c r="EG96" s="101" t="s">
        <v>5243</v>
      </c>
      <c r="EH96" s="443">
        <f t="shared" si="8"/>
        <v>0</v>
      </c>
      <c r="EI96" s="446">
        <f t="shared" si="9"/>
        <v>0</v>
      </c>
      <c r="EJ96" s="447" t="str">
        <f>IF(EI96=0,"",
IF(SUM($EI$25:EI96)=1,EK96,
IF($EI$135&gt;SUM($EI$25:EI96),_xlfn.CONCAT(", ",EK96),
IF($EI$135=SUM($EI$25:EI96),_xlfn.CONCAT(" y ",EK96)))))</f>
        <v/>
      </c>
      <c r="EK96" s="448" t="s">
        <v>5243</v>
      </c>
    </row>
    <row r="97" spans="3:141" s="106" customFormat="1" ht="15" customHeight="1">
      <c r="C97" s="101" t="s">
        <v>5244</v>
      </c>
      <c r="D97" s="676" t="str">
        <f>IF(CNGE_2026_M1_Secc4_Sub1!D137="","",CNGE_2026_M1_Secc4_Sub1!D137)</f>
        <v/>
      </c>
      <c r="E97" s="572"/>
      <c r="F97" s="572"/>
      <c r="G97" s="573"/>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452"/>
      <c r="AO97" s="452"/>
      <c r="AP97" s="452"/>
      <c r="AQ97" s="452"/>
      <c r="AR97" s="452"/>
      <c r="AS97" s="452"/>
      <c r="AT97" s="452"/>
      <c r="AU97" s="452"/>
      <c r="AV97" s="452"/>
      <c r="AW97" s="452"/>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c r="BT97" s="452"/>
      <c r="BU97" s="452"/>
      <c r="BV97" s="452"/>
      <c r="BW97" s="452"/>
      <c r="BX97" s="452"/>
      <c r="BY97" s="452"/>
      <c r="BZ97" s="452"/>
      <c r="CA97" s="452"/>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c r="CY97" s="452"/>
      <c r="CZ97" s="452"/>
      <c r="DA97" s="452"/>
      <c r="DB97" s="452"/>
      <c r="DC97" s="452"/>
      <c r="DD97" s="452"/>
      <c r="DE97" s="452"/>
      <c r="DF97" s="452"/>
      <c r="DG97" s="452"/>
      <c r="DH97" s="452"/>
      <c r="DI97" s="452"/>
      <c r="DJ97" s="452"/>
      <c r="DK97" s="452"/>
      <c r="DL97" s="452"/>
      <c r="DM97" s="452"/>
      <c r="DN97" s="452"/>
      <c r="DO97" s="452"/>
      <c r="DP97" s="452"/>
      <c r="DQ97" s="452"/>
      <c r="DR97" s="452"/>
      <c r="DS97" s="452"/>
      <c r="DT97" s="452"/>
      <c r="DU97" s="452"/>
      <c r="DV97" s="452"/>
      <c r="DW97" s="452"/>
      <c r="DX97" s="452"/>
      <c r="DY97" s="452"/>
      <c r="EB97" t="str">
        <f>CNGE_2026_M1_Secc4_Sub5!$D128</f>
        <v/>
      </c>
      <c r="EC97" s="440">
        <f t="shared" si="5"/>
        <v>0</v>
      </c>
      <c r="ED97" s="360">
        <f t="shared" si="6"/>
        <v>0</v>
      </c>
      <c r="EE97" s="286">
        <f t="shared" si="7"/>
        <v>0</v>
      </c>
      <c r="EF97" s="287" t="str">
        <f>IF(EE97=0,"",
IF(SUM($EE$25:EE97)=1,EG97,
IF($EE$135&gt;SUM($EE$25:EE97),_xlfn.CONCAT(", ",EG97),
IF($EE$135=SUM($EE$25:EE97),_xlfn.CONCAT(" y ",EG97)))))</f>
        <v/>
      </c>
      <c r="EG97" s="101" t="s">
        <v>5245</v>
      </c>
      <c r="EH97" s="443">
        <f t="shared" si="8"/>
        <v>0</v>
      </c>
      <c r="EI97" s="446">
        <f t="shared" si="9"/>
        <v>0</v>
      </c>
      <c r="EJ97" s="447" t="str">
        <f>IF(EI97=0,"",
IF(SUM($EI$25:EI97)=1,EK97,
IF($EI$135&gt;SUM($EI$25:EI97),_xlfn.CONCAT(", ",EK97),
IF($EI$135=SUM($EI$25:EI97),_xlfn.CONCAT(" y ",EK97)))))</f>
        <v/>
      </c>
      <c r="EK97" s="448" t="s">
        <v>5245</v>
      </c>
    </row>
    <row r="98" spans="3:141" s="106" customFormat="1" ht="15" customHeight="1">
      <c r="C98" s="101" t="s">
        <v>5246</v>
      </c>
      <c r="D98" s="676" t="str">
        <f>IF(CNGE_2026_M1_Secc4_Sub1!D138="","",CNGE_2026_M1_Secc4_Sub1!D138)</f>
        <v/>
      </c>
      <c r="E98" s="572"/>
      <c r="F98" s="572"/>
      <c r="G98" s="573"/>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c r="AL98" s="452"/>
      <c r="AM98" s="452"/>
      <c r="AN98" s="452"/>
      <c r="AO98" s="452"/>
      <c r="AP98" s="452"/>
      <c r="AQ98" s="452"/>
      <c r="AR98" s="452"/>
      <c r="AS98" s="452"/>
      <c r="AT98" s="452"/>
      <c r="AU98" s="452"/>
      <c r="AV98" s="452"/>
      <c r="AW98" s="452"/>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c r="BT98" s="452"/>
      <c r="BU98" s="452"/>
      <c r="BV98" s="452"/>
      <c r="BW98" s="452"/>
      <c r="BX98" s="452"/>
      <c r="BY98" s="452"/>
      <c r="BZ98" s="452"/>
      <c r="CA98" s="452"/>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c r="CY98" s="452"/>
      <c r="CZ98" s="452"/>
      <c r="DA98" s="452"/>
      <c r="DB98" s="452"/>
      <c r="DC98" s="452"/>
      <c r="DD98" s="452"/>
      <c r="DE98" s="452"/>
      <c r="DF98" s="452"/>
      <c r="DG98" s="452"/>
      <c r="DH98" s="452"/>
      <c r="DI98" s="452"/>
      <c r="DJ98" s="452"/>
      <c r="DK98" s="452"/>
      <c r="DL98" s="452"/>
      <c r="DM98" s="452"/>
      <c r="DN98" s="452"/>
      <c r="DO98" s="452"/>
      <c r="DP98" s="452"/>
      <c r="DQ98" s="452"/>
      <c r="DR98" s="452"/>
      <c r="DS98" s="452"/>
      <c r="DT98" s="452"/>
      <c r="DU98" s="452"/>
      <c r="DV98" s="452"/>
      <c r="DW98" s="452"/>
      <c r="DX98" s="452"/>
      <c r="DY98" s="452"/>
      <c r="EB98" t="str">
        <f>CNGE_2026_M1_Secc4_Sub5!$D129</f>
        <v/>
      </c>
      <c r="EC98" s="440">
        <f t="shared" si="5"/>
        <v>0</v>
      </c>
      <c r="ED98" s="360">
        <f t="shared" si="6"/>
        <v>0</v>
      </c>
      <c r="EE98" s="286">
        <f t="shared" si="7"/>
        <v>0</v>
      </c>
      <c r="EF98" s="287" t="str">
        <f>IF(EE98=0,"",
IF(SUM($EE$25:EE98)=1,EG98,
IF($EE$135&gt;SUM($EE$25:EE98),_xlfn.CONCAT(", ",EG98),
IF($EE$135=SUM($EE$25:EE98),_xlfn.CONCAT(" y ",EG98)))))</f>
        <v/>
      </c>
      <c r="EG98" s="101" t="s">
        <v>5247</v>
      </c>
      <c r="EH98" s="443">
        <f t="shared" si="8"/>
        <v>0</v>
      </c>
      <c r="EI98" s="446">
        <f t="shared" si="9"/>
        <v>0</v>
      </c>
      <c r="EJ98" s="447" t="str">
        <f>IF(EI98=0,"",
IF(SUM($EI$25:EI98)=1,EK98,
IF($EI$135&gt;SUM($EI$25:EI98),_xlfn.CONCAT(", ",EK98),
IF($EI$135=SUM($EI$25:EI98),_xlfn.CONCAT(" y ",EK98)))))</f>
        <v/>
      </c>
      <c r="EK98" s="448" t="s">
        <v>5247</v>
      </c>
    </row>
    <row r="99" spans="3:141" s="106" customFormat="1" ht="15" customHeight="1">
      <c r="C99" s="101" t="s">
        <v>5248</v>
      </c>
      <c r="D99" s="676" t="str">
        <f>IF(CNGE_2026_M1_Secc4_Sub1!D139="","",CNGE_2026_M1_Secc4_Sub1!D139)</f>
        <v/>
      </c>
      <c r="E99" s="572"/>
      <c r="F99" s="572"/>
      <c r="G99" s="573"/>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c r="AL99" s="452"/>
      <c r="AM99" s="452"/>
      <c r="AN99" s="452"/>
      <c r="AO99" s="452"/>
      <c r="AP99" s="452"/>
      <c r="AQ99" s="452"/>
      <c r="AR99" s="452"/>
      <c r="AS99" s="452"/>
      <c r="AT99" s="452"/>
      <c r="AU99" s="452"/>
      <c r="AV99" s="452"/>
      <c r="AW99" s="452"/>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c r="BT99" s="452"/>
      <c r="BU99" s="452"/>
      <c r="BV99" s="452"/>
      <c r="BW99" s="452"/>
      <c r="BX99" s="452"/>
      <c r="BY99" s="452"/>
      <c r="BZ99" s="452"/>
      <c r="CA99" s="452"/>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c r="CY99" s="452"/>
      <c r="CZ99" s="452"/>
      <c r="DA99" s="452"/>
      <c r="DB99" s="452"/>
      <c r="DC99" s="452"/>
      <c r="DD99" s="452"/>
      <c r="DE99" s="452"/>
      <c r="DF99" s="452"/>
      <c r="DG99" s="452"/>
      <c r="DH99" s="452"/>
      <c r="DI99" s="452"/>
      <c r="DJ99" s="452"/>
      <c r="DK99" s="452"/>
      <c r="DL99" s="452"/>
      <c r="DM99" s="452"/>
      <c r="DN99" s="452"/>
      <c r="DO99" s="452"/>
      <c r="DP99" s="452"/>
      <c r="DQ99" s="452"/>
      <c r="DR99" s="452"/>
      <c r="DS99" s="452"/>
      <c r="DT99" s="452"/>
      <c r="DU99" s="452"/>
      <c r="DV99" s="452"/>
      <c r="DW99" s="452"/>
      <c r="DX99" s="452"/>
      <c r="DY99" s="452"/>
      <c r="EB99" t="str">
        <f>CNGE_2026_M1_Secc4_Sub5!$D130</f>
        <v/>
      </c>
      <c r="EC99" s="440">
        <f t="shared" si="5"/>
        <v>0</v>
      </c>
      <c r="ED99" s="360">
        <f t="shared" si="6"/>
        <v>0</v>
      </c>
      <c r="EE99" s="286">
        <f t="shared" si="7"/>
        <v>0</v>
      </c>
      <c r="EF99" s="287" t="str">
        <f>IF(EE99=0,"",
IF(SUM($EE$25:EE99)=1,EG99,
IF($EE$135&gt;SUM($EE$25:EE99),_xlfn.CONCAT(", ",EG99),
IF($EE$135=SUM($EE$25:EE99),_xlfn.CONCAT(" y ",EG99)))))</f>
        <v/>
      </c>
      <c r="EG99" s="101" t="s">
        <v>5249</v>
      </c>
      <c r="EH99" s="443">
        <f t="shared" si="8"/>
        <v>0</v>
      </c>
      <c r="EI99" s="446">
        <f t="shared" si="9"/>
        <v>0</v>
      </c>
      <c r="EJ99" s="447" t="str">
        <f>IF(EI99=0,"",
IF(SUM($EI$25:EI99)=1,EK99,
IF($EI$135&gt;SUM($EI$25:EI99),_xlfn.CONCAT(", ",EK99),
IF($EI$135=SUM($EI$25:EI99),_xlfn.CONCAT(" y ",EK99)))))</f>
        <v/>
      </c>
      <c r="EK99" s="448" t="s">
        <v>5249</v>
      </c>
    </row>
    <row r="100" spans="3:141" s="106" customFormat="1" ht="15" customHeight="1">
      <c r="C100" s="101" t="s">
        <v>5250</v>
      </c>
      <c r="D100" s="676" t="str">
        <f>IF(CNGE_2026_M1_Secc4_Sub1!D140="","",CNGE_2026_M1_Secc4_Sub1!D140)</f>
        <v/>
      </c>
      <c r="E100" s="572"/>
      <c r="F100" s="572"/>
      <c r="G100" s="573"/>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c r="BH100" s="452"/>
      <c r="BI100" s="452"/>
      <c r="BJ100" s="452"/>
      <c r="BK100" s="452"/>
      <c r="BL100" s="452"/>
      <c r="BM100" s="452"/>
      <c r="BN100" s="452"/>
      <c r="BO100" s="452"/>
      <c r="BP100" s="452"/>
      <c r="BQ100" s="452"/>
      <c r="BR100" s="452"/>
      <c r="BS100" s="452"/>
      <c r="BT100" s="452"/>
      <c r="BU100" s="452"/>
      <c r="BV100" s="452"/>
      <c r="BW100" s="452"/>
      <c r="BX100" s="452"/>
      <c r="BY100" s="452"/>
      <c r="BZ100" s="452"/>
      <c r="CA100" s="452"/>
      <c r="CB100" s="452"/>
      <c r="CC100" s="452"/>
      <c r="CD100" s="452"/>
      <c r="CE100" s="452"/>
      <c r="CF100" s="452"/>
      <c r="CG100" s="452"/>
      <c r="CH100" s="452"/>
      <c r="CI100" s="452"/>
      <c r="CJ100" s="452"/>
      <c r="CK100" s="452"/>
      <c r="CL100" s="452"/>
      <c r="CM100" s="452"/>
      <c r="CN100" s="452"/>
      <c r="CO100" s="452"/>
      <c r="CP100" s="452"/>
      <c r="CQ100" s="452"/>
      <c r="CR100" s="452"/>
      <c r="CS100" s="452"/>
      <c r="CT100" s="452"/>
      <c r="CU100" s="452"/>
      <c r="CV100" s="452"/>
      <c r="CW100" s="452"/>
      <c r="CX100" s="452"/>
      <c r="CY100" s="452"/>
      <c r="CZ100" s="452"/>
      <c r="DA100" s="452"/>
      <c r="DB100" s="452"/>
      <c r="DC100" s="452"/>
      <c r="DD100" s="452"/>
      <c r="DE100" s="452"/>
      <c r="DF100" s="452"/>
      <c r="DG100" s="452"/>
      <c r="DH100" s="452"/>
      <c r="DI100" s="452"/>
      <c r="DJ100" s="452"/>
      <c r="DK100" s="452"/>
      <c r="DL100" s="452"/>
      <c r="DM100" s="452"/>
      <c r="DN100" s="452"/>
      <c r="DO100" s="452"/>
      <c r="DP100" s="452"/>
      <c r="DQ100" s="452"/>
      <c r="DR100" s="452"/>
      <c r="DS100" s="452"/>
      <c r="DT100" s="452"/>
      <c r="DU100" s="452"/>
      <c r="DV100" s="452"/>
      <c r="DW100" s="452"/>
      <c r="DX100" s="452"/>
      <c r="DY100" s="452"/>
      <c r="EB100" t="str">
        <f>CNGE_2026_M1_Secc4_Sub5!$D131</f>
        <v/>
      </c>
      <c r="EC100" s="440">
        <f t="shared" si="5"/>
        <v>0</v>
      </c>
      <c r="ED100" s="360">
        <f t="shared" si="6"/>
        <v>0</v>
      </c>
      <c r="EE100" s="286">
        <f t="shared" si="7"/>
        <v>0</v>
      </c>
      <c r="EF100" s="287" t="str">
        <f>IF(EE100=0,"",
IF(SUM($EE$25:EE100)=1,EG100,
IF($EE$135&gt;SUM($EE$25:EE100),_xlfn.CONCAT(", ",EG100),
IF($EE$135=SUM($EE$25:EE100),_xlfn.CONCAT(" y ",EG100)))))</f>
        <v/>
      </c>
      <c r="EG100" s="101" t="s">
        <v>5251</v>
      </c>
      <c r="EH100" s="443">
        <f t="shared" si="8"/>
        <v>0</v>
      </c>
      <c r="EI100" s="446">
        <f t="shared" si="9"/>
        <v>0</v>
      </c>
      <c r="EJ100" s="447" t="str">
        <f>IF(EI100=0,"",
IF(SUM($EI$25:EI100)=1,EK100,
IF($EI$135&gt;SUM($EI$25:EI100),_xlfn.CONCAT(", ",EK100),
IF($EI$135=SUM($EI$25:EI100),_xlfn.CONCAT(" y ",EK100)))))</f>
        <v/>
      </c>
      <c r="EK100" s="448" t="s">
        <v>5251</v>
      </c>
    </row>
    <row r="101" spans="3:141" s="106" customFormat="1" ht="15" customHeight="1">
      <c r="C101" s="101" t="s">
        <v>5252</v>
      </c>
      <c r="D101" s="676" t="str">
        <f>IF(CNGE_2026_M1_Secc4_Sub1!D141="","",CNGE_2026_M1_Secc4_Sub1!D141)</f>
        <v/>
      </c>
      <c r="E101" s="572"/>
      <c r="F101" s="572"/>
      <c r="G101" s="573"/>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c r="BT101" s="452"/>
      <c r="BU101" s="452"/>
      <c r="BV101" s="452"/>
      <c r="BW101" s="452"/>
      <c r="BX101" s="452"/>
      <c r="BY101" s="452"/>
      <c r="BZ101" s="452"/>
      <c r="CA101" s="452"/>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c r="CY101" s="452"/>
      <c r="CZ101" s="452"/>
      <c r="DA101" s="452"/>
      <c r="DB101" s="452"/>
      <c r="DC101" s="452"/>
      <c r="DD101" s="452"/>
      <c r="DE101" s="452"/>
      <c r="DF101" s="452"/>
      <c r="DG101" s="452"/>
      <c r="DH101" s="452"/>
      <c r="DI101" s="452"/>
      <c r="DJ101" s="452"/>
      <c r="DK101" s="452"/>
      <c r="DL101" s="452"/>
      <c r="DM101" s="452"/>
      <c r="DN101" s="452"/>
      <c r="DO101" s="452"/>
      <c r="DP101" s="452"/>
      <c r="DQ101" s="452"/>
      <c r="DR101" s="452"/>
      <c r="DS101" s="452"/>
      <c r="DT101" s="452"/>
      <c r="DU101" s="452"/>
      <c r="DV101" s="452"/>
      <c r="DW101" s="452"/>
      <c r="DX101" s="452"/>
      <c r="DY101" s="452"/>
      <c r="EB101" t="str">
        <f>CNGE_2026_M1_Secc4_Sub5!$D132</f>
        <v/>
      </c>
      <c r="EC101" s="440">
        <f t="shared" si="5"/>
        <v>0</v>
      </c>
      <c r="ED101" s="360">
        <f t="shared" si="6"/>
        <v>0</v>
      </c>
      <c r="EE101" s="286">
        <f t="shared" si="7"/>
        <v>0</v>
      </c>
      <c r="EF101" s="287" t="str">
        <f>IF(EE101=0,"",
IF(SUM($EE$25:EE101)=1,EG101,
IF($EE$135&gt;SUM($EE$25:EE101),_xlfn.CONCAT(", ",EG101),
IF($EE$135=SUM($EE$25:EE101),_xlfn.CONCAT(" y ",EG101)))))</f>
        <v/>
      </c>
      <c r="EG101" s="101" t="s">
        <v>5253</v>
      </c>
      <c r="EH101" s="443">
        <f t="shared" si="8"/>
        <v>0</v>
      </c>
      <c r="EI101" s="446">
        <f t="shared" si="9"/>
        <v>0</v>
      </c>
      <c r="EJ101" s="447" t="str">
        <f>IF(EI101=0,"",
IF(SUM($EI$25:EI101)=1,EK101,
IF($EI$135&gt;SUM($EI$25:EI101),_xlfn.CONCAT(", ",EK101),
IF($EI$135=SUM($EI$25:EI101),_xlfn.CONCAT(" y ",EK101)))))</f>
        <v/>
      </c>
      <c r="EK101" s="448" t="s">
        <v>5253</v>
      </c>
    </row>
    <row r="102" spans="3:141" s="106" customFormat="1" ht="15" customHeight="1">
      <c r="C102" s="101" t="s">
        <v>5254</v>
      </c>
      <c r="D102" s="676" t="str">
        <f>IF(CNGE_2026_M1_Secc4_Sub1!D142="","",CNGE_2026_M1_Secc4_Sub1!D142)</f>
        <v/>
      </c>
      <c r="E102" s="572"/>
      <c r="F102" s="572"/>
      <c r="G102" s="573"/>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c r="BT102" s="452"/>
      <c r="BU102" s="452"/>
      <c r="BV102" s="452"/>
      <c r="BW102" s="452"/>
      <c r="BX102" s="452"/>
      <c r="BY102" s="452"/>
      <c r="BZ102" s="452"/>
      <c r="CA102" s="452"/>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c r="CY102" s="452"/>
      <c r="CZ102" s="452"/>
      <c r="DA102" s="452"/>
      <c r="DB102" s="452"/>
      <c r="DC102" s="452"/>
      <c r="DD102" s="452"/>
      <c r="DE102" s="452"/>
      <c r="DF102" s="452"/>
      <c r="DG102" s="452"/>
      <c r="DH102" s="452"/>
      <c r="DI102" s="452"/>
      <c r="DJ102" s="452"/>
      <c r="DK102" s="452"/>
      <c r="DL102" s="452"/>
      <c r="DM102" s="452"/>
      <c r="DN102" s="452"/>
      <c r="DO102" s="452"/>
      <c r="DP102" s="452"/>
      <c r="DQ102" s="452"/>
      <c r="DR102" s="452"/>
      <c r="DS102" s="452"/>
      <c r="DT102" s="452"/>
      <c r="DU102" s="452"/>
      <c r="DV102" s="452"/>
      <c r="DW102" s="452"/>
      <c r="DX102" s="452"/>
      <c r="DY102" s="452"/>
      <c r="EB102" t="str">
        <f>CNGE_2026_M1_Secc4_Sub5!$D133</f>
        <v/>
      </c>
      <c r="EC102" s="440">
        <f t="shared" si="5"/>
        <v>0</v>
      </c>
      <c r="ED102" s="360">
        <f t="shared" si="6"/>
        <v>0</v>
      </c>
      <c r="EE102" s="286">
        <f t="shared" si="7"/>
        <v>0</v>
      </c>
      <c r="EF102" s="287" t="str">
        <f>IF(EE102=0,"",
IF(SUM($EE$25:EE102)=1,EG102,
IF($EE$135&gt;SUM($EE$25:EE102),_xlfn.CONCAT(", ",EG102),
IF($EE$135=SUM($EE$25:EE102),_xlfn.CONCAT(" y ",EG102)))))</f>
        <v/>
      </c>
      <c r="EG102" s="101" t="s">
        <v>5255</v>
      </c>
      <c r="EH102" s="443">
        <f t="shared" si="8"/>
        <v>0</v>
      </c>
      <c r="EI102" s="446">
        <f t="shared" si="9"/>
        <v>0</v>
      </c>
      <c r="EJ102" s="447" t="str">
        <f>IF(EI102=0,"",
IF(SUM($EI$25:EI102)=1,EK102,
IF($EI$135&gt;SUM($EI$25:EI102),_xlfn.CONCAT(", ",EK102),
IF($EI$135=SUM($EI$25:EI102),_xlfn.CONCAT(" y ",EK102)))))</f>
        <v/>
      </c>
      <c r="EK102" s="448" t="s">
        <v>5255</v>
      </c>
    </row>
    <row r="103" spans="3:141" s="106" customFormat="1" ht="15" customHeight="1">
      <c r="C103" s="101" t="s">
        <v>5256</v>
      </c>
      <c r="D103" s="676" t="str">
        <f>IF(CNGE_2026_M1_Secc4_Sub1!D143="","",CNGE_2026_M1_Secc4_Sub1!D143)</f>
        <v/>
      </c>
      <c r="E103" s="572"/>
      <c r="F103" s="572"/>
      <c r="G103" s="573"/>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c r="BT103" s="452"/>
      <c r="BU103" s="452"/>
      <c r="BV103" s="452"/>
      <c r="BW103" s="452"/>
      <c r="BX103" s="452"/>
      <c r="BY103" s="452"/>
      <c r="BZ103" s="452"/>
      <c r="CA103" s="452"/>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c r="CY103" s="452"/>
      <c r="CZ103" s="452"/>
      <c r="DA103" s="452"/>
      <c r="DB103" s="452"/>
      <c r="DC103" s="452"/>
      <c r="DD103" s="452"/>
      <c r="DE103" s="452"/>
      <c r="DF103" s="452"/>
      <c r="DG103" s="452"/>
      <c r="DH103" s="452"/>
      <c r="DI103" s="452"/>
      <c r="DJ103" s="452"/>
      <c r="DK103" s="452"/>
      <c r="DL103" s="452"/>
      <c r="DM103" s="452"/>
      <c r="DN103" s="452"/>
      <c r="DO103" s="452"/>
      <c r="DP103" s="452"/>
      <c r="DQ103" s="452"/>
      <c r="DR103" s="452"/>
      <c r="DS103" s="452"/>
      <c r="DT103" s="452"/>
      <c r="DU103" s="452"/>
      <c r="DV103" s="452"/>
      <c r="DW103" s="452"/>
      <c r="DX103" s="452"/>
      <c r="DY103" s="452"/>
      <c r="EB103" t="str">
        <f>CNGE_2026_M1_Secc4_Sub5!$D134</f>
        <v/>
      </c>
      <c r="EC103" s="440">
        <f t="shared" si="5"/>
        <v>0</v>
      </c>
      <c r="ED103" s="360">
        <f t="shared" si="6"/>
        <v>0</v>
      </c>
      <c r="EE103" s="286">
        <f t="shared" si="7"/>
        <v>0</v>
      </c>
      <c r="EF103" s="287" t="str">
        <f>IF(EE103=0,"",
IF(SUM($EE$25:EE103)=1,EG103,
IF($EE$135&gt;SUM($EE$25:EE103),_xlfn.CONCAT(", ",EG103),
IF($EE$135=SUM($EE$25:EE103),_xlfn.CONCAT(" y ",EG103)))))</f>
        <v/>
      </c>
      <c r="EG103" s="101" t="s">
        <v>5257</v>
      </c>
      <c r="EH103" s="443">
        <f t="shared" si="8"/>
        <v>0</v>
      </c>
      <c r="EI103" s="446">
        <f t="shared" si="9"/>
        <v>0</v>
      </c>
      <c r="EJ103" s="447" t="str">
        <f>IF(EI103=0,"",
IF(SUM($EI$25:EI103)=1,EK103,
IF($EI$135&gt;SUM($EI$25:EI103),_xlfn.CONCAT(", ",EK103),
IF($EI$135=SUM($EI$25:EI103),_xlfn.CONCAT(" y ",EK103)))))</f>
        <v/>
      </c>
      <c r="EK103" s="448" t="s">
        <v>5257</v>
      </c>
    </row>
    <row r="104" spans="3:141" s="106" customFormat="1" ht="15" customHeight="1">
      <c r="C104" s="101" t="s">
        <v>5258</v>
      </c>
      <c r="D104" s="676" t="str">
        <f>IF(CNGE_2026_M1_Secc4_Sub1!D144="","",CNGE_2026_M1_Secc4_Sub1!D144)</f>
        <v/>
      </c>
      <c r="E104" s="572"/>
      <c r="F104" s="572"/>
      <c r="G104" s="573"/>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c r="BT104" s="452"/>
      <c r="BU104" s="452"/>
      <c r="BV104" s="452"/>
      <c r="BW104" s="452"/>
      <c r="BX104" s="452"/>
      <c r="BY104" s="452"/>
      <c r="BZ104" s="452"/>
      <c r="CA104" s="452"/>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c r="CY104" s="452"/>
      <c r="CZ104" s="452"/>
      <c r="DA104" s="452"/>
      <c r="DB104" s="452"/>
      <c r="DC104" s="452"/>
      <c r="DD104" s="452"/>
      <c r="DE104" s="452"/>
      <c r="DF104" s="452"/>
      <c r="DG104" s="452"/>
      <c r="DH104" s="452"/>
      <c r="DI104" s="452"/>
      <c r="DJ104" s="452"/>
      <c r="DK104" s="452"/>
      <c r="DL104" s="452"/>
      <c r="DM104" s="452"/>
      <c r="DN104" s="452"/>
      <c r="DO104" s="452"/>
      <c r="DP104" s="452"/>
      <c r="DQ104" s="452"/>
      <c r="DR104" s="452"/>
      <c r="DS104" s="452"/>
      <c r="DT104" s="452"/>
      <c r="DU104" s="452"/>
      <c r="DV104" s="452"/>
      <c r="DW104" s="452"/>
      <c r="DX104" s="452"/>
      <c r="DY104" s="452"/>
      <c r="EB104" t="str">
        <f>CNGE_2026_M1_Secc4_Sub5!$D135</f>
        <v/>
      </c>
      <c r="EC104" s="440">
        <f t="shared" si="5"/>
        <v>0</v>
      </c>
      <c r="ED104" s="360">
        <f t="shared" si="6"/>
        <v>0</v>
      </c>
      <c r="EE104" s="286">
        <f t="shared" si="7"/>
        <v>0</v>
      </c>
      <c r="EF104" s="287" t="str">
        <f>IF(EE104=0,"",
IF(SUM($EE$25:EE104)=1,EG104,
IF($EE$135&gt;SUM($EE$25:EE104),_xlfn.CONCAT(", ",EG104),
IF($EE$135=SUM($EE$25:EE104),_xlfn.CONCAT(" y ",EG104)))))</f>
        <v/>
      </c>
      <c r="EG104" s="101" t="s">
        <v>5259</v>
      </c>
      <c r="EH104" s="443">
        <f t="shared" si="8"/>
        <v>0</v>
      </c>
      <c r="EI104" s="446">
        <f t="shared" si="9"/>
        <v>0</v>
      </c>
      <c r="EJ104" s="447" t="str">
        <f>IF(EI104=0,"",
IF(SUM($EI$25:EI104)=1,EK104,
IF($EI$135&gt;SUM($EI$25:EI104),_xlfn.CONCAT(", ",EK104),
IF($EI$135=SUM($EI$25:EI104),_xlfn.CONCAT(" y ",EK104)))))</f>
        <v/>
      </c>
      <c r="EK104" s="448" t="s">
        <v>5259</v>
      </c>
    </row>
    <row r="105" spans="3:141" s="106" customFormat="1" ht="15" customHeight="1">
      <c r="C105" s="101" t="s">
        <v>5260</v>
      </c>
      <c r="D105" s="676" t="str">
        <f>IF(CNGE_2026_M1_Secc4_Sub1!D145="","",CNGE_2026_M1_Secc4_Sub1!D145)</f>
        <v/>
      </c>
      <c r="E105" s="572"/>
      <c r="F105" s="572"/>
      <c r="G105" s="573"/>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2"/>
      <c r="AO105" s="452"/>
      <c r="AP105" s="452"/>
      <c r="AQ105" s="452"/>
      <c r="AR105" s="452"/>
      <c r="AS105" s="452"/>
      <c r="AT105" s="452"/>
      <c r="AU105" s="452"/>
      <c r="AV105" s="452"/>
      <c r="AW105" s="452"/>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c r="BT105" s="452"/>
      <c r="BU105" s="452"/>
      <c r="BV105" s="452"/>
      <c r="BW105" s="452"/>
      <c r="BX105" s="452"/>
      <c r="BY105" s="452"/>
      <c r="BZ105" s="452"/>
      <c r="CA105" s="452"/>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c r="CY105" s="452"/>
      <c r="CZ105" s="452"/>
      <c r="DA105" s="452"/>
      <c r="DB105" s="452"/>
      <c r="DC105" s="452"/>
      <c r="DD105" s="452"/>
      <c r="DE105" s="452"/>
      <c r="DF105" s="452"/>
      <c r="DG105" s="452"/>
      <c r="DH105" s="452"/>
      <c r="DI105" s="452"/>
      <c r="DJ105" s="452"/>
      <c r="DK105" s="452"/>
      <c r="DL105" s="452"/>
      <c r="DM105" s="452"/>
      <c r="DN105" s="452"/>
      <c r="DO105" s="452"/>
      <c r="DP105" s="452"/>
      <c r="DQ105" s="452"/>
      <c r="DR105" s="452"/>
      <c r="DS105" s="452"/>
      <c r="DT105" s="452"/>
      <c r="DU105" s="452"/>
      <c r="DV105" s="452"/>
      <c r="DW105" s="452"/>
      <c r="DX105" s="452"/>
      <c r="DY105" s="452"/>
      <c r="EB105" t="str">
        <f>CNGE_2026_M1_Secc4_Sub5!$D136</f>
        <v/>
      </c>
      <c r="EC105" s="440">
        <f t="shared" si="5"/>
        <v>0</v>
      </c>
      <c r="ED105" s="360">
        <f t="shared" si="6"/>
        <v>0</v>
      </c>
      <c r="EE105" s="286">
        <f t="shared" si="7"/>
        <v>0</v>
      </c>
      <c r="EF105" s="287" t="str">
        <f>IF(EE105=0,"",
IF(SUM($EE$25:EE105)=1,EG105,
IF($EE$135&gt;SUM($EE$25:EE105),_xlfn.CONCAT(", ",EG105),
IF($EE$135=SUM($EE$25:EE105),_xlfn.CONCAT(" y ",EG105)))))</f>
        <v/>
      </c>
      <c r="EG105" s="101" t="s">
        <v>5261</v>
      </c>
      <c r="EH105" s="443">
        <f t="shared" si="8"/>
        <v>0</v>
      </c>
      <c r="EI105" s="446">
        <f t="shared" si="9"/>
        <v>0</v>
      </c>
      <c r="EJ105" s="447" t="str">
        <f>IF(EI105=0,"",
IF(SUM($EI$25:EI105)=1,EK105,
IF($EI$135&gt;SUM($EI$25:EI105),_xlfn.CONCAT(", ",EK105),
IF($EI$135=SUM($EI$25:EI105),_xlfn.CONCAT(" y ",EK105)))))</f>
        <v/>
      </c>
      <c r="EK105" s="448" t="s">
        <v>5261</v>
      </c>
    </row>
    <row r="106" spans="3:141" s="106" customFormat="1" ht="15" customHeight="1">
      <c r="C106" s="101" t="s">
        <v>5262</v>
      </c>
      <c r="D106" s="676" t="str">
        <f>IF(CNGE_2026_M1_Secc4_Sub1!D146="","",CNGE_2026_M1_Secc4_Sub1!D146)</f>
        <v/>
      </c>
      <c r="E106" s="572"/>
      <c r="F106" s="572"/>
      <c r="G106" s="573"/>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2"/>
      <c r="AO106" s="452"/>
      <c r="AP106" s="452"/>
      <c r="AQ106" s="452"/>
      <c r="AR106" s="452"/>
      <c r="AS106" s="452"/>
      <c r="AT106" s="452"/>
      <c r="AU106" s="452"/>
      <c r="AV106" s="452"/>
      <c r="AW106" s="452"/>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c r="BT106" s="452"/>
      <c r="BU106" s="452"/>
      <c r="BV106" s="452"/>
      <c r="BW106" s="452"/>
      <c r="BX106" s="452"/>
      <c r="BY106" s="452"/>
      <c r="BZ106" s="452"/>
      <c r="CA106" s="452"/>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c r="CY106" s="452"/>
      <c r="CZ106" s="452"/>
      <c r="DA106" s="452"/>
      <c r="DB106" s="452"/>
      <c r="DC106" s="452"/>
      <c r="DD106" s="452"/>
      <c r="DE106" s="452"/>
      <c r="DF106" s="452"/>
      <c r="DG106" s="452"/>
      <c r="DH106" s="452"/>
      <c r="DI106" s="452"/>
      <c r="DJ106" s="452"/>
      <c r="DK106" s="452"/>
      <c r="DL106" s="452"/>
      <c r="DM106" s="452"/>
      <c r="DN106" s="452"/>
      <c r="DO106" s="452"/>
      <c r="DP106" s="452"/>
      <c r="DQ106" s="452"/>
      <c r="DR106" s="452"/>
      <c r="DS106" s="452"/>
      <c r="DT106" s="452"/>
      <c r="DU106" s="452"/>
      <c r="DV106" s="452"/>
      <c r="DW106" s="452"/>
      <c r="DX106" s="452"/>
      <c r="DY106" s="452"/>
      <c r="EB106" t="str">
        <f>CNGE_2026_M1_Secc4_Sub5!$D137</f>
        <v/>
      </c>
      <c r="EC106" s="440">
        <f t="shared" si="5"/>
        <v>0</v>
      </c>
      <c r="ED106" s="360">
        <f t="shared" si="6"/>
        <v>0</v>
      </c>
      <c r="EE106" s="286">
        <f t="shared" si="7"/>
        <v>0</v>
      </c>
      <c r="EF106" s="287" t="str">
        <f>IF(EE106=0,"",
IF(SUM($EE$25:EE106)=1,EG106,
IF($EE$135&gt;SUM($EE$25:EE106),_xlfn.CONCAT(", ",EG106),
IF($EE$135=SUM($EE$25:EE106),_xlfn.CONCAT(" y ",EG106)))))</f>
        <v/>
      </c>
      <c r="EG106" s="101" t="s">
        <v>5263</v>
      </c>
      <c r="EH106" s="443">
        <f t="shared" si="8"/>
        <v>0</v>
      </c>
      <c r="EI106" s="446">
        <f t="shared" si="9"/>
        <v>0</v>
      </c>
      <c r="EJ106" s="447" t="str">
        <f>IF(EI106=0,"",
IF(SUM($EI$25:EI106)=1,EK106,
IF($EI$135&gt;SUM($EI$25:EI106),_xlfn.CONCAT(", ",EK106),
IF($EI$135=SUM($EI$25:EI106),_xlfn.CONCAT(" y ",EK106)))))</f>
        <v/>
      </c>
      <c r="EK106" s="448" t="s">
        <v>5263</v>
      </c>
    </row>
    <row r="107" spans="3:141" s="106" customFormat="1" ht="15" customHeight="1">
      <c r="C107" s="101" t="s">
        <v>5264</v>
      </c>
      <c r="D107" s="676" t="str">
        <f>IF(CNGE_2026_M1_Secc4_Sub1!D147="","",CNGE_2026_M1_Secc4_Sub1!D147)</f>
        <v/>
      </c>
      <c r="E107" s="572"/>
      <c r="F107" s="572"/>
      <c r="G107" s="573"/>
      <c r="H107" s="452"/>
      <c r="I107" s="452"/>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c r="AL107" s="452"/>
      <c r="AM107" s="452"/>
      <c r="AN107" s="452"/>
      <c r="AO107" s="452"/>
      <c r="AP107" s="452"/>
      <c r="AQ107" s="452"/>
      <c r="AR107" s="452"/>
      <c r="AS107" s="452"/>
      <c r="AT107" s="452"/>
      <c r="AU107" s="452"/>
      <c r="AV107" s="452"/>
      <c r="AW107" s="452"/>
      <c r="AX107" s="452"/>
      <c r="AY107" s="452"/>
      <c r="AZ107" s="452"/>
      <c r="BA107" s="452"/>
      <c r="BB107" s="452"/>
      <c r="BC107" s="452"/>
      <c r="BD107" s="452"/>
      <c r="BE107" s="452"/>
      <c r="BF107" s="452"/>
      <c r="BG107" s="452"/>
      <c r="BH107" s="452"/>
      <c r="BI107" s="452"/>
      <c r="BJ107" s="452"/>
      <c r="BK107" s="452"/>
      <c r="BL107" s="452"/>
      <c r="BM107" s="452"/>
      <c r="BN107" s="452"/>
      <c r="BO107" s="452"/>
      <c r="BP107" s="452"/>
      <c r="BQ107" s="452"/>
      <c r="BR107" s="452"/>
      <c r="BS107" s="452"/>
      <c r="BT107" s="452"/>
      <c r="BU107" s="452"/>
      <c r="BV107" s="452"/>
      <c r="BW107" s="452"/>
      <c r="BX107" s="452"/>
      <c r="BY107" s="452"/>
      <c r="BZ107" s="452"/>
      <c r="CA107" s="452"/>
      <c r="CB107" s="452"/>
      <c r="CC107" s="452"/>
      <c r="CD107" s="452"/>
      <c r="CE107" s="452"/>
      <c r="CF107" s="452"/>
      <c r="CG107" s="452"/>
      <c r="CH107" s="452"/>
      <c r="CI107" s="452"/>
      <c r="CJ107" s="452"/>
      <c r="CK107" s="452"/>
      <c r="CL107" s="452"/>
      <c r="CM107" s="452"/>
      <c r="CN107" s="452"/>
      <c r="CO107" s="452"/>
      <c r="CP107" s="452"/>
      <c r="CQ107" s="452"/>
      <c r="CR107" s="452"/>
      <c r="CS107" s="452"/>
      <c r="CT107" s="452"/>
      <c r="CU107" s="452"/>
      <c r="CV107" s="452"/>
      <c r="CW107" s="452"/>
      <c r="CX107" s="452"/>
      <c r="CY107" s="452"/>
      <c r="CZ107" s="452"/>
      <c r="DA107" s="452"/>
      <c r="DB107" s="452"/>
      <c r="DC107" s="452"/>
      <c r="DD107" s="452"/>
      <c r="DE107" s="452"/>
      <c r="DF107" s="452"/>
      <c r="DG107" s="452"/>
      <c r="DH107" s="452"/>
      <c r="DI107" s="452"/>
      <c r="DJ107" s="452"/>
      <c r="DK107" s="452"/>
      <c r="DL107" s="452"/>
      <c r="DM107" s="452"/>
      <c r="DN107" s="452"/>
      <c r="DO107" s="452"/>
      <c r="DP107" s="452"/>
      <c r="DQ107" s="452"/>
      <c r="DR107" s="452"/>
      <c r="DS107" s="452"/>
      <c r="DT107" s="452"/>
      <c r="DU107" s="452"/>
      <c r="DV107" s="452"/>
      <c r="DW107" s="452"/>
      <c r="DX107" s="452"/>
      <c r="DY107" s="452"/>
      <c r="EB107" t="str">
        <f>CNGE_2026_M1_Secc4_Sub5!$D138</f>
        <v/>
      </c>
      <c r="EC107" s="440">
        <f t="shared" si="5"/>
        <v>0</v>
      </c>
      <c r="ED107" s="360">
        <f t="shared" si="6"/>
        <v>0</v>
      </c>
      <c r="EE107" s="286">
        <f t="shared" si="7"/>
        <v>0</v>
      </c>
      <c r="EF107" s="287" t="str">
        <f>IF(EE107=0,"",
IF(SUM($EE$25:EE107)=1,EG107,
IF($EE$135&gt;SUM($EE$25:EE107),_xlfn.CONCAT(", ",EG107),
IF($EE$135=SUM($EE$25:EE107),_xlfn.CONCAT(" y ",EG107)))))</f>
        <v/>
      </c>
      <c r="EG107" s="101" t="s">
        <v>5265</v>
      </c>
      <c r="EH107" s="443">
        <f t="shared" si="8"/>
        <v>0</v>
      </c>
      <c r="EI107" s="446">
        <f t="shared" si="9"/>
        <v>0</v>
      </c>
      <c r="EJ107" s="447" t="str">
        <f>IF(EI107=0,"",
IF(SUM($EI$25:EI107)=1,EK107,
IF($EI$135&gt;SUM($EI$25:EI107),_xlfn.CONCAT(", ",EK107),
IF($EI$135=SUM($EI$25:EI107),_xlfn.CONCAT(" y ",EK107)))))</f>
        <v/>
      </c>
      <c r="EK107" s="448" t="s">
        <v>5265</v>
      </c>
    </row>
    <row r="108" spans="3:141" s="106" customFormat="1" ht="15" customHeight="1">
      <c r="C108" s="101" t="s">
        <v>5266</v>
      </c>
      <c r="D108" s="676" t="str">
        <f>IF(CNGE_2026_M1_Secc4_Sub1!D148="","",CNGE_2026_M1_Secc4_Sub1!D148)</f>
        <v/>
      </c>
      <c r="E108" s="572"/>
      <c r="F108" s="572"/>
      <c r="G108" s="573"/>
      <c r="H108" s="452"/>
      <c r="I108" s="452"/>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c r="BT108" s="452"/>
      <c r="BU108" s="452"/>
      <c r="BV108" s="452"/>
      <c r="BW108" s="452"/>
      <c r="BX108" s="452"/>
      <c r="BY108" s="452"/>
      <c r="BZ108" s="452"/>
      <c r="CA108" s="452"/>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c r="CY108" s="452"/>
      <c r="CZ108" s="452"/>
      <c r="DA108" s="452"/>
      <c r="DB108" s="452"/>
      <c r="DC108" s="452"/>
      <c r="DD108" s="452"/>
      <c r="DE108" s="452"/>
      <c r="DF108" s="452"/>
      <c r="DG108" s="452"/>
      <c r="DH108" s="452"/>
      <c r="DI108" s="452"/>
      <c r="DJ108" s="452"/>
      <c r="DK108" s="452"/>
      <c r="DL108" s="452"/>
      <c r="DM108" s="452"/>
      <c r="DN108" s="452"/>
      <c r="DO108" s="452"/>
      <c r="DP108" s="452"/>
      <c r="DQ108" s="452"/>
      <c r="DR108" s="452"/>
      <c r="DS108" s="452"/>
      <c r="DT108" s="452"/>
      <c r="DU108" s="452"/>
      <c r="DV108" s="452"/>
      <c r="DW108" s="452"/>
      <c r="DX108" s="452"/>
      <c r="DY108" s="452"/>
      <c r="EB108" t="str">
        <f>CNGE_2026_M1_Secc4_Sub5!$D139</f>
        <v/>
      </c>
      <c r="EC108" s="440">
        <f t="shared" si="5"/>
        <v>0</v>
      </c>
      <c r="ED108" s="360">
        <f t="shared" si="6"/>
        <v>0</v>
      </c>
      <c r="EE108" s="286">
        <f t="shared" si="7"/>
        <v>0</v>
      </c>
      <c r="EF108" s="287" t="str">
        <f>IF(EE108=0,"",
IF(SUM($EE$25:EE108)=1,EG108,
IF($EE$135&gt;SUM($EE$25:EE108),_xlfn.CONCAT(", ",EG108),
IF($EE$135=SUM($EE$25:EE108),_xlfn.CONCAT(" y ",EG108)))))</f>
        <v/>
      </c>
      <c r="EG108" s="101" t="s">
        <v>5267</v>
      </c>
      <c r="EH108" s="443">
        <f t="shared" si="8"/>
        <v>0</v>
      </c>
      <c r="EI108" s="446">
        <f t="shared" si="9"/>
        <v>0</v>
      </c>
      <c r="EJ108" s="447" t="str">
        <f>IF(EI108=0,"",
IF(SUM($EI$25:EI108)=1,EK108,
IF($EI$135&gt;SUM($EI$25:EI108),_xlfn.CONCAT(", ",EK108),
IF($EI$135=SUM($EI$25:EI108),_xlfn.CONCAT(" y ",EK108)))))</f>
        <v/>
      </c>
      <c r="EK108" s="448" t="s">
        <v>5267</v>
      </c>
    </row>
    <row r="109" spans="3:141" s="106" customFormat="1" ht="15" customHeight="1">
      <c r="C109" s="101" t="s">
        <v>5268</v>
      </c>
      <c r="D109" s="676" t="str">
        <f>IF(CNGE_2026_M1_Secc4_Sub1!D149="","",CNGE_2026_M1_Secc4_Sub1!D149)</f>
        <v/>
      </c>
      <c r="E109" s="572"/>
      <c r="F109" s="572"/>
      <c r="G109" s="573"/>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c r="BT109" s="452"/>
      <c r="BU109" s="452"/>
      <c r="BV109" s="452"/>
      <c r="BW109" s="452"/>
      <c r="BX109" s="452"/>
      <c r="BY109" s="452"/>
      <c r="BZ109" s="452"/>
      <c r="CA109" s="452"/>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c r="CY109" s="452"/>
      <c r="CZ109" s="452"/>
      <c r="DA109" s="452"/>
      <c r="DB109" s="452"/>
      <c r="DC109" s="452"/>
      <c r="DD109" s="452"/>
      <c r="DE109" s="452"/>
      <c r="DF109" s="452"/>
      <c r="DG109" s="452"/>
      <c r="DH109" s="452"/>
      <c r="DI109" s="452"/>
      <c r="DJ109" s="452"/>
      <c r="DK109" s="452"/>
      <c r="DL109" s="452"/>
      <c r="DM109" s="452"/>
      <c r="DN109" s="452"/>
      <c r="DO109" s="452"/>
      <c r="DP109" s="452"/>
      <c r="DQ109" s="452"/>
      <c r="DR109" s="452"/>
      <c r="DS109" s="452"/>
      <c r="DT109" s="452"/>
      <c r="DU109" s="452"/>
      <c r="DV109" s="452"/>
      <c r="DW109" s="452"/>
      <c r="DX109" s="452"/>
      <c r="DY109" s="452"/>
      <c r="EB109" t="str">
        <f>CNGE_2026_M1_Secc4_Sub5!$D140</f>
        <v/>
      </c>
      <c r="EC109" s="440">
        <f t="shared" si="5"/>
        <v>0</v>
      </c>
      <c r="ED109" s="360">
        <f t="shared" si="6"/>
        <v>0</v>
      </c>
      <c r="EE109" s="286">
        <f t="shared" si="7"/>
        <v>0</v>
      </c>
      <c r="EF109" s="287" t="str">
        <f>IF(EE109=0,"",
IF(SUM($EE$25:EE109)=1,EG109,
IF($EE$135&gt;SUM($EE$25:EE109),_xlfn.CONCAT(", ",EG109),
IF($EE$135=SUM($EE$25:EE109),_xlfn.CONCAT(" y ",EG109)))))</f>
        <v/>
      </c>
      <c r="EG109" s="101" t="s">
        <v>5269</v>
      </c>
      <c r="EH109" s="443">
        <f t="shared" si="8"/>
        <v>0</v>
      </c>
      <c r="EI109" s="446">
        <f t="shared" si="9"/>
        <v>0</v>
      </c>
      <c r="EJ109" s="447" t="str">
        <f>IF(EI109=0,"",
IF(SUM($EI$25:EI109)=1,EK109,
IF($EI$135&gt;SUM($EI$25:EI109),_xlfn.CONCAT(", ",EK109),
IF($EI$135=SUM($EI$25:EI109),_xlfn.CONCAT(" y ",EK109)))))</f>
        <v/>
      </c>
      <c r="EK109" s="448" t="s">
        <v>5269</v>
      </c>
    </row>
    <row r="110" spans="3:141" s="106" customFormat="1" ht="15" customHeight="1">
      <c r="C110" s="101" t="s">
        <v>5270</v>
      </c>
      <c r="D110" s="676" t="str">
        <f>IF(CNGE_2026_M1_Secc4_Sub1!D150="","",CNGE_2026_M1_Secc4_Sub1!D150)</f>
        <v/>
      </c>
      <c r="E110" s="572"/>
      <c r="F110" s="572"/>
      <c r="G110" s="573"/>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c r="AL110" s="452"/>
      <c r="AM110" s="452"/>
      <c r="AN110" s="452"/>
      <c r="AO110" s="452"/>
      <c r="AP110" s="452"/>
      <c r="AQ110" s="452"/>
      <c r="AR110" s="452"/>
      <c r="AS110" s="452"/>
      <c r="AT110" s="452"/>
      <c r="AU110" s="452"/>
      <c r="AV110" s="452"/>
      <c r="AW110" s="452"/>
      <c r="AX110" s="452"/>
      <c r="AY110" s="452"/>
      <c r="AZ110" s="452"/>
      <c r="BA110" s="452"/>
      <c r="BB110" s="452"/>
      <c r="BC110" s="452"/>
      <c r="BD110" s="452"/>
      <c r="BE110" s="452"/>
      <c r="BF110" s="452"/>
      <c r="BG110" s="452"/>
      <c r="BH110" s="452"/>
      <c r="BI110" s="452"/>
      <c r="BJ110" s="452"/>
      <c r="BK110" s="452"/>
      <c r="BL110" s="452"/>
      <c r="BM110" s="452"/>
      <c r="BN110" s="452"/>
      <c r="BO110" s="452"/>
      <c r="BP110" s="452"/>
      <c r="BQ110" s="452"/>
      <c r="BR110" s="452"/>
      <c r="BS110" s="452"/>
      <c r="BT110" s="452"/>
      <c r="BU110" s="452"/>
      <c r="BV110" s="452"/>
      <c r="BW110" s="452"/>
      <c r="BX110" s="452"/>
      <c r="BY110" s="452"/>
      <c r="BZ110" s="452"/>
      <c r="CA110" s="452"/>
      <c r="CB110" s="452"/>
      <c r="CC110" s="452"/>
      <c r="CD110" s="452"/>
      <c r="CE110" s="452"/>
      <c r="CF110" s="452"/>
      <c r="CG110" s="452"/>
      <c r="CH110" s="452"/>
      <c r="CI110" s="452"/>
      <c r="CJ110" s="452"/>
      <c r="CK110" s="452"/>
      <c r="CL110" s="452"/>
      <c r="CM110" s="452"/>
      <c r="CN110" s="452"/>
      <c r="CO110" s="452"/>
      <c r="CP110" s="452"/>
      <c r="CQ110" s="452"/>
      <c r="CR110" s="452"/>
      <c r="CS110" s="452"/>
      <c r="CT110" s="452"/>
      <c r="CU110" s="452"/>
      <c r="CV110" s="452"/>
      <c r="CW110" s="452"/>
      <c r="CX110" s="452"/>
      <c r="CY110" s="452"/>
      <c r="CZ110" s="452"/>
      <c r="DA110" s="452"/>
      <c r="DB110" s="452"/>
      <c r="DC110" s="452"/>
      <c r="DD110" s="452"/>
      <c r="DE110" s="452"/>
      <c r="DF110" s="452"/>
      <c r="DG110" s="452"/>
      <c r="DH110" s="452"/>
      <c r="DI110" s="452"/>
      <c r="DJ110" s="452"/>
      <c r="DK110" s="452"/>
      <c r="DL110" s="452"/>
      <c r="DM110" s="452"/>
      <c r="DN110" s="452"/>
      <c r="DO110" s="452"/>
      <c r="DP110" s="452"/>
      <c r="DQ110" s="452"/>
      <c r="DR110" s="452"/>
      <c r="DS110" s="452"/>
      <c r="DT110" s="452"/>
      <c r="DU110" s="452"/>
      <c r="DV110" s="452"/>
      <c r="DW110" s="452"/>
      <c r="DX110" s="452"/>
      <c r="DY110" s="452"/>
      <c r="EB110" t="str">
        <f>CNGE_2026_M1_Secc4_Sub5!$D141</f>
        <v/>
      </c>
      <c r="EC110" s="440">
        <f t="shared" si="5"/>
        <v>0</v>
      </c>
      <c r="ED110" s="360">
        <f t="shared" si="6"/>
        <v>0</v>
      </c>
      <c r="EE110" s="286">
        <f t="shared" si="7"/>
        <v>0</v>
      </c>
      <c r="EF110" s="287" t="str">
        <f>IF(EE110=0,"",
IF(SUM($EE$25:EE110)=1,EG110,
IF($EE$135&gt;SUM($EE$25:EE110),_xlfn.CONCAT(", ",EG110),
IF($EE$135=SUM($EE$25:EE110),_xlfn.CONCAT(" y ",EG110)))))</f>
        <v/>
      </c>
      <c r="EG110" s="101" t="s">
        <v>5271</v>
      </c>
      <c r="EH110" s="443">
        <f t="shared" si="8"/>
        <v>0</v>
      </c>
      <c r="EI110" s="446">
        <f t="shared" si="9"/>
        <v>0</v>
      </c>
      <c r="EJ110" s="447" t="str">
        <f>IF(EI110=0,"",
IF(SUM($EI$25:EI110)=1,EK110,
IF($EI$135&gt;SUM($EI$25:EI110),_xlfn.CONCAT(", ",EK110),
IF($EI$135=SUM($EI$25:EI110),_xlfn.CONCAT(" y ",EK110)))))</f>
        <v/>
      </c>
      <c r="EK110" s="448" t="s">
        <v>5271</v>
      </c>
    </row>
    <row r="111" spans="3:141" s="106" customFormat="1" ht="15" customHeight="1">
      <c r="C111" s="101" t="s">
        <v>5272</v>
      </c>
      <c r="D111" s="676" t="str">
        <f>IF(CNGE_2026_M1_Secc4_Sub1!D151="","",CNGE_2026_M1_Secc4_Sub1!D151)</f>
        <v/>
      </c>
      <c r="E111" s="572"/>
      <c r="F111" s="572"/>
      <c r="G111" s="573"/>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c r="BT111" s="452"/>
      <c r="BU111" s="452"/>
      <c r="BV111" s="452"/>
      <c r="BW111" s="452"/>
      <c r="BX111" s="452"/>
      <c r="BY111" s="452"/>
      <c r="BZ111" s="452"/>
      <c r="CA111" s="452"/>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c r="CY111" s="452"/>
      <c r="CZ111" s="452"/>
      <c r="DA111" s="452"/>
      <c r="DB111" s="452"/>
      <c r="DC111" s="452"/>
      <c r="DD111" s="452"/>
      <c r="DE111" s="452"/>
      <c r="DF111" s="452"/>
      <c r="DG111" s="452"/>
      <c r="DH111" s="452"/>
      <c r="DI111" s="452"/>
      <c r="DJ111" s="452"/>
      <c r="DK111" s="452"/>
      <c r="DL111" s="452"/>
      <c r="DM111" s="452"/>
      <c r="DN111" s="452"/>
      <c r="DO111" s="452"/>
      <c r="DP111" s="452"/>
      <c r="DQ111" s="452"/>
      <c r="DR111" s="452"/>
      <c r="DS111" s="452"/>
      <c r="DT111" s="452"/>
      <c r="DU111" s="452"/>
      <c r="DV111" s="452"/>
      <c r="DW111" s="452"/>
      <c r="DX111" s="452"/>
      <c r="DY111" s="452"/>
      <c r="EB111" t="str">
        <f>CNGE_2026_M1_Secc4_Sub5!$D142</f>
        <v/>
      </c>
      <c r="EC111" s="440">
        <f t="shared" si="5"/>
        <v>0</v>
      </c>
      <c r="ED111" s="360">
        <f t="shared" si="6"/>
        <v>0</v>
      </c>
      <c r="EE111" s="286">
        <f t="shared" si="7"/>
        <v>0</v>
      </c>
      <c r="EF111" s="287" t="str">
        <f>IF(EE111=0,"",
IF(SUM($EE$25:EE111)=1,EG111,
IF($EE$135&gt;SUM($EE$25:EE111),_xlfn.CONCAT(", ",EG111),
IF($EE$135=SUM($EE$25:EE111),_xlfn.CONCAT(" y ",EG111)))))</f>
        <v/>
      </c>
      <c r="EG111" s="101" t="s">
        <v>5273</v>
      </c>
      <c r="EH111" s="443">
        <f t="shared" si="8"/>
        <v>0</v>
      </c>
      <c r="EI111" s="446">
        <f t="shared" si="9"/>
        <v>0</v>
      </c>
      <c r="EJ111" s="447" t="str">
        <f>IF(EI111=0,"",
IF(SUM($EI$25:EI111)=1,EK111,
IF($EI$135&gt;SUM($EI$25:EI111),_xlfn.CONCAT(", ",EK111),
IF($EI$135=SUM($EI$25:EI111),_xlfn.CONCAT(" y ",EK111)))))</f>
        <v/>
      </c>
      <c r="EK111" s="448" t="s">
        <v>5273</v>
      </c>
    </row>
    <row r="112" spans="3:141" s="106" customFormat="1" ht="15" customHeight="1">
      <c r="C112" s="101" t="s">
        <v>5274</v>
      </c>
      <c r="D112" s="676" t="str">
        <f>IF(CNGE_2026_M1_Secc4_Sub1!D152="","",CNGE_2026_M1_Secc4_Sub1!D152)</f>
        <v/>
      </c>
      <c r="E112" s="572"/>
      <c r="F112" s="572"/>
      <c r="G112" s="573"/>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c r="BT112" s="452"/>
      <c r="BU112" s="452"/>
      <c r="BV112" s="452"/>
      <c r="BW112" s="452"/>
      <c r="BX112" s="452"/>
      <c r="BY112" s="452"/>
      <c r="BZ112" s="452"/>
      <c r="CA112" s="452"/>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c r="CY112" s="452"/>
      <c r="CZ112" s="452"/>
      <c r="DA112" s="452"/>
      <c r="DB112" s="452"/>
      <c r="DC112" s="452"/>
      <c r="DD112" s="452"/>
      <c r="DE112" s="452"/>
      <c r="DF112" s="452"/>
      <c r="DG112" s="452"/>
      <c r="DH112" s="452"/>
      <c r="DI112" s="452"/>
      <c r="DJ112" s="452"/>
      <c r="DK112" s="452"/>
      <c r="DL112" s="452"/>
      <c r="DM112" s="452"/>
      <c r="DN112" s="452"/>
      <c r="DO112" s="452"/>
      <c r="DP112" s="452"/>
      <c r="DQ112" s="452"/>
      <c r="DR112" s="452"/>
      <c r="DS112" s="452"/>
      <c r="DT112" s="452"/>
      <c r="DU112" s="452"/>
      <c r="DV112" s="452"/>
      <c r="DW112" s="452"/>
      <c r="DX112" s="452"/>
      <c r="DY112" s="452"/>
      <c r="EB112" t="str">
        <f>CNGE_2026_M1_Secc4_Sub5!$D143</f>
        <v/>
      </c>
      <c r="EC112" s="440">
        <f t="shared" si="5"/>
        <v>0</v>
      </c>
      <c r="ED112" s="360">
        <f t="shared" si="6"/>
        <v>0</v>
      </c>
      <c r="EE112" s="286">
        <f t="shared" si="7"/>
        <v>0</v>
      </c>
      <c r="EF112" s="287" t="str">
        <f>IF(EE112=0,"",
IF(SUM($EE$25:EE112)=1,EG112,
IF($EE$135&gt;SUM($EE$25:EE112),_xlfn.CONCAT(", ",EG112),
IF($EE$135=SUM($EE$25:EE112),_xlfn.CONCAT(" y ",EG112)))))</f>
        <v/>
      </c>
      <c r="EG112" s="101" t="s">
        <v>5275</v>
      </c>
      <c r="EH112" s="443">
        <f t="shared" si="8"/>
        <v>0</v>
      </c>
      <c r="EI112" s="446">
        <f t="shared" si="9"/>
        <v>0</v>
      </c>
      <c r="EJ112" s="447" t="str">
        <f>IF(EI112=0,"",
IF(SUM($EI$25:EI112)=1,EK112,
IF($EI$135&gt;SUM($EI$25:EI112),_xlfn.CONCAT(", ",EK112),
IF($EI$135=SUM($EI$25:EI112),_xlfn.CONCAT(" y ",EK112)))))</f>
        <v/>
      </c>
      <c r="EK112" s="448" t="s">
        <v>5275</v>
      </c>
    </row>
    <row r="113" spans="3:141" s="106" customFormat="1" ht="15" customHeight="1">
      <c r="C113" s="101" t="s">
        <v>5276</v>
      </c>
      <c r="D113" s="676" t="str">
        <f>IF(CNGE_2026_M1_Secc4_Sub1!D153="","",CNGE_2026_M1_Secc4_Sub1!D153)</f>
        <v/>
      </c>
      <c r="E113" s="572"/>
      <c r="F113" s="572"/>
      <c r="G113" s="573"/>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c r="BT113" s="452"/>
      <c r="BU113" s="452"/>
      <c r="BV113" s="452"/>
      <c r="BW113" s="452"/>
      <c r="BX113" s="452"/>
      <c r="BY113" s="452"/>
      <c r="BZ113" s="452"/>
      <c r="CA113" s="452"/>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c r="CY113" s="452"/>
      <c r="CZ113" s="452"/>
      <c r="DA113" s="452"/>
      <c r="DB113" s="452"/>
      <c r="DC113" s="452"/>
      <c r="DD113" s="452"/>
      <c r="DE113" s="452"/>
      <c r="DF113" s="452"/>
      <c r="DG113" s="452"/>
      <c r="DH113" s="452"/>
      <c r="DI113" s="452"/>
      <c r="DJ113" s="452"/>
      <c r="DK113" s="452"/>
      <c r="DL113" s="452"/>
      <c r="DM113" s="452"/>
      <c r="DN113" s="452"/>
      <c r="DO113" s="452"/>
      <c r="DP113" s="452"/>
      <c r="DQ113" s="452"/>
      <c r="DR113" s="452"/>
      <c r="DS113" s="452"/>
      <c r="DT113" s="452"/>
      <c r="DU113" s="452"/>
      <c r="DV113" s="452"/>
      <c r="DW113" s="452"/>
      <c r="DX113" s="452"/>
      <c r="DY113" s="452"/>
      <c r="EB113" t="str">
        <f>CNGE_2026_M1_Secc4_Sub5!$D144</f>
        <v/>
      </c>
      <c r="EC113" s="440">
        <f t="shared" si="5"/>
        <v>0</v>
      </c>
      <c r="ED113" s="360">
        <f t="shared" si="6"/>
        <v>0</v>
      </c>
      <c r="EE113" s="286">
        <f t="shared" si="7"/>
        <v>0</v>
      </c>
      <c r="EF113" s="287" t="str">
        <f>IF(EE113=0,"",
IF(SUM($EE$25:EE113)=1,EG113,
IF($EE$135&gt;SUM($EE$25:EE113),_xlfn.CONCAT(", ",EG113),
IF($EE$135=SUM($EE$25:EE113),_xlfn.CONCAT(" y ",EG113)))))</f>
        <v/>
      </c>
      <c r="EG113" s="101" t="s">
        <v>5277</v>
      </c>
      <c r="EH113" s="443">
        <f t="shared" si="8"/>
        <v>0</v>
      </c>
      <c r="EI113" s="446">
        <f t="shared" si="9"/>
        <v>0</v>
      </c>
      <c r="EJ113" s="447" t="str">
        <f>IF(EI113=0,"",
IF(SUM($EI$25:EI113)=1,EK113,
IF($EI$135&gt;SUM($EI$25:EI113),_xlfn.CONCAT(", ",EK113),
IF($EI$135=SUM($EI$25:EI113),_xlfn.CONCAT(" y ",EK113)))))</f>
        <v/>
      </c>
      <c r="EK113" s="448" t="s">
        <v>5277</v>
      </c>
    </row>
    <row r="114" spans="3:141" s="106" customFormat="1" ht="15" customHeight="1">
      <c r="C114" s="101" t="s">
        <v>5278</v>
      </c>
      <c r="D114" s="676" t="str">
        <f>IF(CNGE_2026_M1_Secc4_Sub1!D154="","",CNGE_2026_M1_Secc4_Sub1!D154)</f>
        <v/>
      </c>
      <c r="E114" s="572"/>
      <c r="F114" s="572"/>
      <c r="G114" s="573"/>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c r="BT114" s="452"/>
      <c r="BU114" s="452"/>
      <c r="BV114" s="452"/>
      <c r="BW114" s="452"/>
      <c r="BX114" s="452"/>
      <c r="BY114" s="452"/>
      <c r="BZ114" s="452"/>
      <c r="CA114" s="452"/>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c r="CY114" s="452"/>
      <c r="CZ114" s="452"/>
      <c r="DA114" s="452"/>
      <c r="DB114" s="452"/>
      <c r="DC114" s="452"/>
      <c r="DD114" s="452"/>
      <c r="DE114" s="452"/>
      <c r="DF114" s="452"/>
      <c r="DG114" s="452"/>
      <c r="DH114" s="452"/>
      <c r="DI114" s="452"/>
      <c r="DJ114" s="452"/>
      <c r="DK114" s="452"/>
      <c r="DL114" s="452"/>
      <c r="DM114" s="452"/>
      <c r="DN114" s="452"/>
      <c r="DO114" s="452"/>
      <c r="DP114" s="452"/>
      <c r="DQ114" s="452"/>
      <c r="DR114" s="452"/>
      <c r="DS114" s="452"/>
      <c r="DT114" s="452"/>
      <c r="DU114" s="452"/>
      <c r="DV114" s="452"/>
      <c r="DW114" s="452"/>
      <c r="DX114" s="452"/>
      <c r="DY114" s="452"/>
      <c r="EB114" t="str">
        <f>CNGE_2026_M1_Secc4_Sub5!$D145</f>
        <v/>
      </c>
      <c r="EC114" s="440">
        <f t="shared" si="5"/>
        <v>0</v>
      </c>
      <c r="ED114" s="360">
        <f t="shared" si="6"/>
        <v>0</v>
      </c>
      <c r="EE114" s="286">
        <f t="shared" si="7"/>
        <v>0</v>
      </c>
      <c r="EF114" s="287" t="str">
        <f>IF(EE114=0,"",
IF(SUM($EE$25:EE114)=1,EG114,
IF($EE$135&gt;SUM($EE$25:EE114),_xlfn.CONCAT(", ",EG114),
IF($EE$135=SUM($EE$25:EE114),_xlfn.CONCAT(" y ",EG114)))))</f>
        <v/>
      </c>
      <c r="EG114" s="101" t="s">
        <v>5279</v>
      </c>
      <c r="EH114" s="443">
        <f>IF(AND(COUNTBLANK(D114)=0,COUNTA($I$23:$DX$23)&gt;0,COUNTA($I114:$DY114)=1),1,0)</f>
        <v>0</v>
      </c>
      <c r="EI114" s="446">
        <f t="shared" si="9"/>
        <v>0</v>
      </c>
      <c r="EJ114" s="447" t="str">
        <f>IF(EI114=0,"",
IF(SUM($EI$25:EI114)=1,EK114,
IF($EI$135&gt;SUM($EI$25:EI114),_xlfn.CONCAT(", ",EK114),
IF($EI$135=SUM($EI$25:EI114),_xlfn.CONCAT(" y ",EK114)))))</f>
        <v/>
      </c>
      <c r="EK114" s="448" t="s">
        <v>5279</v>
      </c>
    </row>
    <row r="115" spans="3:141" s="106" customFormat="1" ht="15" customHeight="1">
      <c r="C115" s="101" t="s">
        <v>5280</v>
      </c>
      <c r="D115" s="676" t="str">
        <f>IF(CNGE_2026_M1_Secc4_Sub1!D155="","",CNGE_2026_M1_Secc4_Sub1!D155)</f>
        <v/>
      </c>
      <c r="E115" s="572"/>
      <c r="F115" s="572"/>
      <c r="G115" s="573"/>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EB115"/>
      <c r="EC115" s="319">
        <f t="shared" ref="EC115:EC134" si="10">IF(AND($H115="X",COUNTA(I115:DY115)&gt;0),1,0)</f>
        <v>0</v>
      </c>
      <c r="ED115" s="1">
        <f t="shared" ref="ED115:ED134" si="11">IF(AND(COUNTBLANK(D115)=1,COUNTA(H115:DY115)=0),0,IF(AND(COUNTBLANK(D115)=0,H115="X",COUNTA(I115:DY115)=0),0,IF(AND(COUNTBLANK(D115)=0,H115="",COUNTA(I115:DY115)&gt;0),0,1)))</f>
        <v>0</v>
      </c>
      <c r="EE115" s="286">
        <f t="shared" ref="EE115:EE134" si="12">IF(ED115=0,0,1)</f>
        <v>0</v>
      </c>
      <c r="EF115" s="515" t="str">
        <f>IF(EE115=0,"",
IF(SUM($EE$25:EE115)=1,EG115,
IF($EE$135&gt;SUM($EE$25:EE115),_xlfn.CONCAT(", ",EG115),
IF($EE$135=SUM($EE$25:EE115),_xlfn.CONCAT(" y ",EG115)))))</f>
        <v/>
      </c>
      <c r="EG115" s="101" t="s">
        <v>5281</v>
      </c>
      <c r="EH115" s="242">
        <f t="shared" ref="EH115:EH134" si="13">IF(AND(COUNTBLANK(D115)=0,COUNTA($I$23:$DX$23)&gt;0,COUNTA($I115:$DY115)=1),1,0)</f>
        <v>0</v>
      </c>
      <c r="EI115" s="446">
        <f t="shared" ref="EI115:EI134" si="14">IF(SUM(EH115)=0,0,1)</f>
        <v>0</v>
      </c>
      <c r="EJ115" s="516" t="str">
        <f>IF(EI115=0,"",
IF(SUM($EI$25:EI115)=1,EK115,
IF($EI$135&gt;SUM($EI$25:EI115),_xlfn.CONCAT(", ",EK115),
IF($EI$135=SUM($EI$25:EI115),_xlfn.CONCAT(" y ",EK115)))))</f>
        <v/>
      </c>
      <c r="EK115" s="448" t="s">
        <v>5281</v>
      </c>
    </row>
    <row r="116" spans="3:141" s="106" customFormat="1" ht="15" customHeight="1">
      <c r="C116" s="101" t="s">
        <v>5282</v>
      </c>
      <c r="D116" s="676" t="str">
        <f>IF(CNGE_2026_M1_Secc4_Sub1!D156="","",CNGE_2026_M1_Secc4_Sub1!D156)</f>
        <v/>
      </c>
      <c r="E116" s="572"/>
      <c r="F116" s="572"/>
      <c r="G116" s="573"/>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c r="CY116" s="452"/>
      <c r="CZ116" s="452"/>
      <c r="DA116" s="452"/>
      <c r="DB116" s="452"/>
      <c r="DC116" s="452"/>
      <c r="DD116" s="452"/>
      <c r="DE116" s="452"/>
      <c r="DF116" s="452"/>
      <c r="DG116" s="452"/>
      <c r="DH116" s="452"/>
      <c r="DI116" s="452"/>
      <c r="DJ116" s="452"/>
      <c r="DK116" s="452"/>
      <c r="DL116" s="452"/>
      <c r="DM116" s="452"/>
      <c r="DN116" s="452"/>
      <c r="DO116" s="452"/>
      <c r="DP116" s="452"/>
      <c r="DQ116" s="452"/>
      <c r="DR116" s="452"/>
      <c r="DS116" s="452"/>
      <c r="DT116" s="452"/>
      <c r="DU116" s="452"/>
      <c r="DV116" s="452"/>
      <c r="DW116" s="452"/>
      <c r="DX116" s="452"/>
      <c r="DY116" s="452"/>
      <c r="EB116"/>
      <c r="EC116" s="319">
        <f t="shared" si="10"/>
        <v>0</v>
      </c>
      <c r="ED116" s="1">
        <f t="shared" si="11"/>
        <v>0</v>
      </c>
      <c r="EE116" s="286">
        <f t="shared" si="12"/>
        <v>0</v>
      </c>
      <c r="EF116" s="515" t="str">
        <f>IF(EE116=0,"",
IF(SUM($EE$25:EE116)=1,EG116,
IF($EE$135&gt;SUM($EE$25:EE116),_xlfn.CONCAT(", ",EG116),
IF($EE$135=SUM($EE$25:EE116),_xlfn.CONCAT(" y ",EG116)))))</f>
        <v/>
      </c>
      <c r="EG116" s="101" t="s">
        <v>5283</v>
      </c>
      <c r="EH116" s="242">
        <f t="shared" si="13"/>
        <v>0</v>
      </c>
      <c r="EI116" s="446">
        <f t="shared" si="14"/>
        <v>0</v>
      </c>
      <c r="EJ116" s="516" t="str">
        <f>IF(EI116=0,"",
IF(SUM($EI$25:EI116)=1,EK116,
IF($EI$135&gt;SUM($EI$25:EI116),_xlfn.CONCAT(", ",EK116),
IF($EI$135=SUM($EI$25:EI116),_xlfn.CONCAT(" y ",EK116)))))</f>
        <v/>
      </c>
      <c r="EK116" s="448" t="s">
        <v>5283</v>
      </c>
    </row>
    <row r="117" spans="3:141" s="106" customFormat="1" ht="15" customHeight="1">
      <c r="C117" s="101" t="s">
        <v>5284</v>
      </c>
      <c r="D117" s="676" t="str">
        <f>IF(CNGE_2026_M1_Secc4_Sub1!D157="","",CNGE_2026_M1_Secc4_Sub1!D157)</f>
        <v/>
      </c>
      <c r="E117" s="572"/>
      <c r="F117" s="572"/>
      <c r="G117" s="573"/>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452"/>
      <c r="CB117" s="452"/>
      <c r="CC117" s="452"/>
      <c r="CD117" s="452"/>
      <c r="CE117" s="452"/>
      <c r="CF117" s="452"/>
      <c r="CG117" s="452"/>
      <c r="CH117" s="452"/>
      <c r="CI117" s="452"/>
      <c r="CJ117" s="452"/>
      <c r="CK117" s="452"/>
      <c r="CL117" s="452"/>
      <c r="CM117" s="452"/>
      <c r="CN117" s="452"/>
      <c r="CO117" s="452"/>
      <c r="CP117" s="452"/>
      <c r="CQ117" s="452"/>
      <c r="CR117" s="452"/>
      <c r="CS117" s="452"/>
      <c r="CT117" s="452"/>
      <c r="CU117" s="452"/>
      <c r="CV117" s="452"/>
      <c r="CW117" s="452"/>
      <c r="CX117" s="452"/>
      <c r="CY117" s="452"/>
      <c r="CZ117" s="452"/>
      <c r="DA117" s="452"/>
      <c r="DB117" s="452"/>
      <c r="DC117" s="452"/>
      <c r="DD117" s="452"/>
      <c r="DE117" s="452"/>
      <c r="DF117" s="452"/>
      <c r="DG117" s="452"/>
      <c r="DH117" s="452"/>
      <c r="DI117" s="452"/>
      <c r="DJ117" s="452"/>
      <c r="DK117" s="452"/>
      <c r="DL117" s="452"/>
      <c r="DM117" s="452"/>
      <c r="DN117" s="452"/>
      <c r="DO117" s="452"/>
      <c r="DP117" s="452"/>
      <c r="DQ117" s="452"/>
      <c r="DR117" s="452"/>
      <c r="DS117" s="452"/>
      <c r="DT117" s="452"/>
      <c r="DU117" s="452"/>
      <c r="DV117" s="452"/>
      <c r="DW117" s="452"/>
      <c r="DX117" s="452"/>
      <c r="DY117" s="452"/>
      <c r="EB117"/>
      <c r="EC117" s="319">
        <f t="shared" si="10"/>
        <v>0</v>
      </c>
      <c r="ED117" s="1">
        <f t="shared" si="11"/>
        <v>0</v>
      </c>
      <c r="EE117" s="286">
        <f t="shared" si="12"/>
        <v>0</v>
      </c>
      <c r="EF117" s="515" t="str">
        <f>IF(EE117=0,"",
IF(SUM($EE$25:EE117)=1,EG117,
IF($EE$135&gt;SUM($EE$25:EE117),_xlfn.CONCAT(", ",EG117),
IF($EE$135=SUM($EE$25:EE117),_xlfn.CONCAT(" y ",EG117)))))</f>
        <v/>
      </c>
      <c r="EG117" s="101" t="s">
        <v>5285</v>
      </c>
      <c r="EH117" s="242">
        <f t="shared" si="13"/>
        <v>0</v>
      </c>
      <c r="EI117" s="446">
        <f t="shared" si="14"/>
        <v>0</v>
      </c>
      <c r="EJ117" s="516" t="str">
        <f>IF(EI117=0,"",
IF(SUM($EI$25:EI117)=1,EK117,
IF($EI$135&gt;SUM($EI$25:EI117),_xlfn.CONCAT(", ",EK117),
IF($EI$135=SUM($EI$25:EI117),_xlfn.CONCAT(" y ",EK117)))))</f>
        <v/>
      </c>
      <c r="EK117" s="448" t="s">
        <v>5285</v>
      </c>
    </row>
    <row r="118" spans="3:141" s="106" customFormat="1" ht="15" customHeight="1">
      <c r="C118" s="101" t="s">
        <v>5286</v>
      </c>
      <c r="D118" s="676" t="str">
        <f>IF(CNGE_2026_M1_Secc4_Sub1!D158="","",CNGE_2026_M1_Secc4_Sub1!D158)</f>
        <v/>
      </c>
      <c r="E118" s="572"/>
      <c r="F118" s="572"/>
      <c r="G118" s="573"/>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c r="CY118" s="452"/>
      <c r="CZ118" s="452"/>
      <c r="DA118" s="452"/>
      <c r="DB118" s="452"/>
      <c r="DC118" s="452"/>
      <c r="DD118" s="452"/>
      <c r="DE118" s="452"/>
      <c r="DF118" s="452"/>
      <c r="DG118" s="452"/>
      <c r="DH118" s="452"/>
      <c r="DI118" s="452"/>
      <c r="DJ118" s="452"/>
      <c r="DK118" s="452"/>
      <c r="DL118" s="452"/>
      <c r="DM118" s="452"/>
      <c r="DN118" s="452"/>
      <c r="DO118" s="452"/>
      <c r="DP118" s="452"/>
      <c r="DQ118" s="452"/>
      <c r="DR118" s="452"/>
      <c r="DS118" s="452"/>
      <c r="DT118" s="452"/>
      <c r="DU118" s="452"/>
      <c r="DV118" s="452"/>
      <c r="DW118" s="452"/>
      <c r="DX118" s="452"/>
      <c r="DY118" s="452"/>
      <c r="EB118"/>
      <c r="EC118" s="319">
        <f t="shared" si="10"/>
        <v>0</v>
      </c>
      <c r="ED118" s="1">
        <f t="shared" si="11"/>
        <v>0</v>
      </c>
      <c r="EE118" s="286">
        <f t="shared" si="12"/>
        <v>0</v>
      </c>
      <c r="EF118" s="515" t="str">
        <f>IF(EE118=0,"",
IF(SUM($EE$25:EE118)=1,EG118,
IF($EE$135&gt;SUM($EE$25:EE118),_xlfn.CONCAT(", ",EG118),
IF($EE$135=SUM($EE$25:EE118),_xlfn.CONCAT(" y ",EG118)))))</f>
        <v/>
      </c>
      <c r="EG118" s="101" t="s">
        <v>5287</v>
      </c>
      <c r="EH118" s="242">
        <f t="shared" si="13"/>
        <v>0</v>
      </c>
      <c r="EI118" s="446">
        <f t="shared" si="14"/>
        <v>0</v>
      </c>
      <c r="EJ118" s="516" t="str">
        <f>IF(EI118=0,"",
IF(SUM($EI$25:EI118)=1,EK118,
IF($EI$135&gt;SUM($EI$25:EI118),_xlfn.CONCAT(", ",EK118),
IF($EI$135=SUM($EI$25:EI118),_xlfn.CONCAT(" y ",EK118)))))</f>
        <v/>
      </c>
      <c r="EK118" s="448" t="s">
        <v>5287</v>
      </c>
    </row>
    <row r="119" spans="3:141" s="106" customFormat="1" ht="15" customHeight="1">
      <c r="C119" s="101" t="s">
        <v>5288</v>
      </c>
      <c r="D119" s="676" t="str">
        <f>IF(CNGE_2026_M1_Secc4_Sub1!D159="","",CNGE_2026_M1_Secc4_Sub1!D159)</f>
        <v/>
      </c>
      <c r="E119" s="572"/>
      <c r="F119" s="572"/>
      <c r="G119" s="573"/>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c r="CY119" s="452"/>
      <c r="CZ119" s="452"/>
      <c r="DA119" s="452"/>
      <c r="DB119" s="452"/>
      <c r="DC119" s="452"/>
      <c r="DD119" s="452"/>
      <c r="DE119" s="452"/>
      <c r="DF119" s="452"/>
      <c r="DG119" s="452"/>
      <c r="DH119" s="452"/>
      <c r="DI119" s="452"/>
      <c r="DJ119" s="452"/>
      <c r="DK119" s="452"/>
      <c r="DL119" s="452"/>
      <c r="DM119" s="452"/>
      <c r="DN119" s="452"/>
      <c r="DO119" s="452"/>
      <c r="DP119" s="452"/>
      <c r="DQ119" s="452"/>
      <c r="DR119" s="452"/>
      <c r="DS119" s="452"/>
      <c r="DT119" s="452"/>
      <c r="DU119" s="452"/>
      <c r="DV119" s="452"/>
      <c r="DW119" s="452"/>
      <c r="DX119" s="452"/>
      <c r="DY119" s="452"/>
      <c r="EB119"/>
      <c r="EC119" s="319">
        <f t="shared" si="10"/>
        <v>0</v>
      </c>
      <c r="ED119" s="1">
        <f t="shared" si="11"/>
        <v>0</v>
      </c>
      <c r="EE119" s="286">
        <f t="shared" si="12"/>
        <v>0</v>
      </c>
      <c r="EF119" s="515" t="str">
        <f>IF(EE119=0,"",
IF(SUM($EE$25:EE119)=1,EG119,
IF($EE$135&gt;SUM($EE$25:EE119),_xlfn.CONCAT(", ",EG119),
IF($EE$135=SUM($EE$25:EE119),_xlfn.CONCAT(" y ",EG119)))))</f>
        <v/>
      </c>
      <c r="EG119" s="101" t="s">
        <v>5289</v>
      </c>
      <c r="EH119" s="242">
        <f t="shared" si="13"/>
        <v>0</v>
      </c>
      <c r="EI119" s="446">
        <f t="shared" si="14"/>
        <v>0</v>
      </c>
      <c r="EJ119" s="516" t="str">
        <f>IF(EI119=0,"",
IF(SUM($EI$25:EI119)=1,EK119,
IF($EI$135&gt;SUM($EI$25:EI119),_xlfn.CONCAT(", ",EK119),
IF($EI$135=SUM($EI$25:EI119),_xlfn.CONCAT(" y ",EK119)))))</f>
        <v/>
      </c>
      <c r="EK119" s="448" t="s">
        <v>5289</v>
      </c>
    </row>
    <row r="120" spans="3:141" s="106" customFormat="1" ht="15" customHeight="1">
      <c r="C120" s="101" t="s">
        <v>5290</v>
      </c>
      <c r="D120" s="676" t="str">
        <f>IF(CNGE_2026_M1_Secc4_Sub1!D160="","",CNGE_2026_M1_Secc4_Sub1!D160)</f>
        <v/>
      </c>
      <c r="E120" s="572"/>
      <c r="F120" s="572"/>
      <c r="G120" s="573"/>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c r="CZ120" s="452"/>
      <c r="DA120" s="452"/>
      <c r="DB120" s="452"/>
      <c r="DC120" s="452"/>
      <c r="DD120" s="452"/>
      <c r="DE120" s="452"/>
      <c r="DF120" s="452"/>
      <c r="DG120" s="452"/>
      <c r="DH120" s="452"/>
      <c r="DI120" s="452"/>
      <c r="DJ120" s="452"/>
      <c r="DK120" s="452"/>
      <c r="DL120" s="452"/>
      <c r="DM120" s="452"/>
      <c r="DN120" s="452"/>
      <c r="DO120" s="452"/>
      <c r="DP120" s="452"/>
      <c r="DQ120" s="452"/>
      <c r="DR120" s="452"/>
      <c r="DS120" s="452"/>
      <c r="DT120" s="452"/>
      <c r="DU120" s="452"/>
      <c r="DV120" s="452"/>
      <c r="DW120" s="452"/>
      <c r="DX120" s="452"/>
      <c r="DY120" s="452"/>
      <c r="EB120"/>
      <c r="EC120" s="319">
        <f t="shared" si="10"/>
        <v>0</v>
      </c>
      <c r="ED120" s="1">
        <f t="shared" si="11"/>
        <v>0</v>
      </c>
      <c r="EE120" s="286">
        <f t="shared" si="12"/>
        <v>0</v>
      </c>
      <c r="EF120" s="515" t="str">
        <f>IF(EE120=0,"",
IF(SUM($EE$25:EE120)=1,EG120,
IF($EE$135&gt;SUM($EE$25:EE120),_xlfn.CONCAT(", ",EG120),
IF($EE$135=SUM($EE$25:EE120),_xlfn.CONCAT(" y ",EG120)))))</f>
        <v/>
      </c>
      <c r="EG120" s="101" t="s">
        <v>5291</v>
      </c>
      <c r="EH120" s="242">
        <f t="shared" si="13"/>
        <v>0</v>
      </c>
      <c r="EI120" s="446">
        <f t="shared" si="14"/>
        <v>0</v>
      </c>
      <c r="EJ120" s="516" t="str">
        <f>IF(EI120=0,"",
IF(SUM($EI$25:EI120)=1,EK120,
IF($EI$135&gt;SUM($EI$25:EI120),_xlfn.CONCAT(", ",EK120),
IF($EI$135=SUM($EI$25:EI120),_xlfn.CONCAT(" y ",EK120)))))</f>
        <v/>
      </c>
      <c r="EK120" s="448" t="s">
        <v>5291</v>
      </c>
    </row>
    <row r="121" spans="3:141" s="106" customFormat="1" ht="15" customHeight="1">
      <c r="C121" s="101" t="s">
        <v>5292</v>
      </c>
      <c r="D121" s="676" t="str">
        <f>IF(CNGE_2026_M1_Secc4_Sub1!D161="","",CNGE_2026_M1_Secc4_Sub1!D161)</f>
        <v/>
      </c>
      <c r="E121" s="572"/>
      <c r="F121" s="572"/>
      <c r="G121" s="573"/>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c r="CY121" s="452"/>
      <c r="CZ121" s="452"/>
      <c r="DA121" s="452"/>
      <c r="DB121" s="452"/>
      <c r="DC121" s="452"/>
      <c r="DD121" s="452"/>
      <c r="DE121" s="452"/>
      <c r="DF121" s="452"/>
      <c r="DG121" s="452"/>
      <c r="DH121" s="452"/>
      <c r="DI121" s="452"/>
      <c r="DJ121" s="452"/>
      <c r="DK121" s="452"/>
      <c r="DL121" s="452"/>
      <c r="DM121" s="452"/>
      <c r="DN121" s="452"/>
      <c r="DO121" s="452"/>
      <c r="DP121" s="452"/>
      <c r="DQ121" s="452"/>
      <c r="DR121" s="452"/>
      <c r="DS121" s="452"/>
      <c r="DT121" s="452"/>
      <c r="DU121" s="452"/>
      <c r="DV121" s="452"/>
      <c r="DW121" s="452"/>
      <c r="DX121" s="452"/>
      <c r="DY121" s="452"/>
      <c r="EB121"/>
      <c r="EC121" s="319">
        <f t="shared" si="10"/>
        <v>0</v>
      </c>
      <c r="ED121" s="1">
        <f t="shared" si="11"/>
        <v>0</v>
      </c>
      <c r="EE121" s="286">
        <f t="shared" si="12"/>
        <v>0</v>
      </c>
      <c r="EF121" s="515" t="str">
        <f>IF(EE121=0,"",
IF(SUM($EE$25:EE121)=1,EG121,
IF($EE$135&gt;SUM($EE$25:EE121),_xlfn.CONCAT(", ",EG121),
IF($EE$135=SUM($EE$25:EE121),_xlfn.CONCAT(" y ",EG121)))))</f>
        <v/>
      </c>
      <c r="EG121" s="101" t="s">
        <v>5293</v>
      </c>
      <c r="EH121" s="242">
        <f t="shared" si="13"/>
        <v>0</v>
      </c>
      <c r="EI121" s="446">
        <f t="shared" si="14"/>
        <v>0</v>
      </c>
      <c r="EJ121" s="516" t="str">
        <f>IF(EI121=0,"",
IF(SUM($EI$25:EI121)=1,EK121,
IF($EI$135&gt;SUM($EI$25:EI121),_xlfn.CONCAT(", ",EK121),
IF($EI$135=SUM($EI$25:EI121),_xlfn.CONCAT(" y ",EK121)))))</f>
        <v/>
      </c>
      <c r="EK121" s="448" t="s">
        <v>5293</v>
      </c>
    </row>
    <row r="122" spans="3:141" s="106" customFormat="1" ht="15" customHeight="1">
      <c r="C122" s="101" t="s">
        <v>5294</v>
      </c>
      <c r="D122" s="676" t="str">
        <f>IF(CNGE_2026_M1_Secc4_Sub1!D162="","",CNGE_2026_M1_Secc4_Sub1!D162)</f>
        <v/>
      </c>
      <c r="E122" s="572"/>
      <c r="F122" s="572"/>
      <c r="G122" s="573"/>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c r="CY122" s="452"/>
      <c r="CZ122" s="452"/>
      <c r="DA122" s="452"/>
      <c r="DB122" s="452"/>
      <c r="DC122" s="452"/>
      <c r="DD122" s="452"/>
      <c r="DE122" s="452"/>
      <c r="DF122" s="452"/>
      <c r="DG122" s="452"/>
      <c r="DH122" s="452"/>
      <c r="DI122" s="452"/>
      <c r="DJ122" s="452"/>
      <c r="DK122" s="452"/>
      <c r="DL122" s="452"/>
      <c r="DM122" s="452"/>
      <c r="DN122" s="452"/>
      <c r="DO122" s="452"/>
      <c r="DP122" s="452"/>
      <c r="DQ122" s="452"/>
      <c r="DR122" s="452"/>
      <c r="DS122" s="452"/>
      <c r="DT122" s="452"/>
      <c r="DU122" s="452"/>
      <c r="DV122" s="452"/>
      <c r="DW122" s="452"/>
      <c r="DX122" s="452"/>
      <c r="DY122" s="452"/>
      <c r="EB122"/>
      <c r="EC122" s="319">
        <f t="shared" si="10"/>
        <v>0</v>
      </c>
      <c r="ED122" s="1">
        <f t="shared" si="11"/>
        <v>0</v>
      </c>
      <c r="EE122" s="286">
        <f t="shared" si="12"/>
        <v>0</v>
      </c>
      <c r="EF122" s="515" t="str">
        <f>IF(EE122=0,"",
IF(SUM($EE$25:EE122)=1,EG122,
IF($EE$135&gt;SUM($EE$25:EE122),_xlfn.CONCAT(", ",EG122),
IF($EE$135=SUM($EE$25:EE122),_xlfn.CONCAT(" y ",EG122)))))</f>
        <v/>
      </c>
      <c r="EG122" s="101" t="s">
        <v>5295</v>
      </c>
      <c r="EH122" s="242">
        <f t="shared" si="13"/>
        <v>0</v>
      </c>
      <c r="EI122" s="446">
        <f t="shared" si="14"/>
        <v>0</v>
      </c>
      <c r="EJ122" s="516" t="str">
        <f>IF(EI122=0,"",
IF(SUM($EI$25:EI122)=1,EK122,
IF($EI$135&gt;SUM($EI$25:EI122),_xlfn.CONCAT(", ",EK122),
IF($EI$135=SUM($EI$25:EI122),_xlfn.CONCAT(" y ",EK122)))))</f>
        <v/>
      </c>
      <c r="EK122" s="448" t="s">
        <v>5295</v>
      </c>
    </row>
    <row r="123" spans="3:141" s="106" customFormat="1" ht="15" customHeight="1">
      <c r="C123" s="101" t="s">
        <v>5296</v>
      </c>
      <c r="D123" s="676" t="str">
        <f>IF(CNGE_2026_M1_Secc4_Sub1!D163="","",CNGE_2026_M1_Secc4_Sub1!D163)</f>
        <v/>
      </c>
      <c r="E123" s="572"/>
      <c r="F123" s="572"/>
      <c r="G123" s="573"/>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c r="CY123" s="452"/>
      <c r="CZ123" s="452"/>
      <c r="DA123" s="452"/>
      <c r="DB123" s="452"/>
      <c r="DC123" s="452"/>
      <c r="DD123" s="452"/>
      <c r="DE123" s="452"/>
      <c r="DF123" s="452"/>
      <c r="DG123" s="452"/>
      <c r="DH123" s="452"/>
      <c r="DI123" s="452"/>
      <c r="DJ123" s="452"/>
      <c r="DK123" s="452"/>
      <c r="DL123" s="452"/>
      <c r="DM123" s="452"/>
      <c r="DN123" s="452"/>
      <c r="DO123" s="452"/>
      <c r="DP123" s="452"/>
      <c r="DQ123" s="452"/>
      <c r="DR123" s="452"/>
      <c r="DS123" s="452"/>
      <c r="DT123" s="452"/>
      <c r="DU123" s="452"/>
      <c r="DV123" s="452"/>
      <c r="DW123" s="452"/>
      <c r="DX123" s="452"/>
      <c r="DY123" s="452"/>
      <c r="EB123"/>
      <c r="EC123" s="319">
        <f t="shared" si="10"/>
        <v>0</v>
      </c>
      <c r="ED123" s="1">
        <f t="shared" si="11"/>
        <v>0</v>
      </c>
      <c r="EE123" s="286">
        <f t="shared" si="12"/>
        <v>0</v>
      </c>
      <c r="EF123" s="515" t="str">
        <f>IF(EE123=0,"",
IF(SUM($EE$25:EE123)=1,EG123,
IF($EE$135&gt;SUM($EE$25:EE123),_xlfn.CONCAT(", ",EG123),
IF($EE$135=SUM($EE$25:EE123),_xlfn.CONCAT(" y ",EG123)))))</f>
        <v/>
      </c>
      <c r="EG123" s="101" t="s">
        <v>5297</v>
      </c>
      <c r="EH123" s="242">
        <f t="shared" si="13"/>
        <v>0</v>
      </c>
      <c r="EI123" s="446">
        <f t="shared" si="14"/>
        <v>0</v>
      </c>
      <c r="EJ123" s="516" t="str">
        <f>IF(EI123=0,"",
IF(SUM($EI$25:EI123)=1,EK123,
IF($EI$135&gt;SUM($EI$25:EI123),_xlfn.CONCAT(", ",EK123),
IF($EI$135=SUM($EI$25:EI123),_xlfn.CONCAT(" y ",EK123)))))</f>
        <v/>
      </c>
      <c r="EK123" s="448" t="s">
        <v>5297</v>
      </c>
    </row>
    <row r="124" spans="3:141" s="106" customFormat="1" ht="15" customHeight="1">
      <c r="C124" s="101" t="s">
        <v>5298</v>
      </c>
      <c r="D124" s="676" t="str">
        <f>IF(CNGE_2026_M1_Secc4_Sub1!D164="","",CNGE_2026_M1_Secc4_Sub1!D164)</f>
        <v/>
      </c>
      <c r="E124" s="572"/>
      <c r="F124" s="572"/>
      <c r="G124" s="573"/>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c r="CY124" s="452"/>
      <c r="CZ124" s="452"/>
      <c r="DA124" s="452"/>
      <c r="DB124" s="452"/>
      <c r="DC124" s="452"/>
      <c r="DD124" s="452"/>
      <c r="DE124" s="452"/>
      <c r="DF124" s="452"/>
      <c r="DG124" s="452"/>
      <c r="DH124" s="452"/>
      <c r="DI124" s="452"/>
      <c r="DJ124" s="452"/>
      <c r="DK124" s="452"/>
      <c r="DL124" s="452"/>
      <c r="DM124" s="452"/>
      <c r="DN124" s="452"/>
      <c r="DO124" s="452"/>
      <c r="DP124" s="452"/>
      <c r="DQ124" s="452"/>
      <c r="DR124" s="452"/>
      <c r="DS124" s="452"/>
      <c r="DT124" s="452"/>
      <c r="DU124" s="452"/>
      <c r="DV124" s="452"/>
      <c r="DW124" s="452"/>
      <c r="DX124" s="452"/>
      <c r="DY124" s="452"/>
      <c r="EB124"/>
      <c r="EC124" s="319">
        <f t="shared" si="10"/>
        <v>0</v>
      </c>
      <c r="ED124" s="1">
        <f t="shared" si="11"/>
        <v>0</v>
      </c>
      <c r="EE124" s="286">
        <f t="shared" si="12"/>
        <v>0</v>
      </c>
      <c r="EF124" s="515" t="str">
        <f>IF(EE124=0,"",
IF(SUM($EE$25:EE124)=1,EG124,
IF($EE$135&gt;SUM($EE$25:EE124),_xlfn.CONCAT(", ",EG124),
IF($EE$135=SUM($EE$25:EE124),_xlfn.CONCAT(" y ",EG124)))))</f>
        <v/>
      </c>
      <c r="EG124" s="101" t="s">
        <v>5299</v>
      </c>
      <c r="EH124" s="242">
        <f t="shared" si="13"/>
        <v>0</v>
      </c>
      <c r="EI124" s="446">
        <f t="shared" si="14"/>
        <v>0</v>
      </c>
      <c r="EJ124" s="516" t="str">
        <f>IF(EI124=0,"",
IF(SUM($EI$25:EI124)=1,EK124,
IF($EI$135&gt;SUM($EI$25:EI124),_xlfn.CONCAT(", ",EK124),
IF($EI$135=SUM($EI$25:EI124),_xlfn.CONCAT(" y ",EK124)))))</f>
        <v/>
      </c>
      <c r="EK124" s="448" t="s">
        <v>5299</v>
      </c>
    </row>
    <row r="125" spans="3:141" s="106" customFormat="1" ht="15" customHeight="1">
      <c r="C125" s="101" t="s">
        <v>5300</v>
      </c>
      <c r="D125" s="676" t="str">
        <f>IF(CNGE_2026_M1_Secc4_Sub1!D165="","",CNGE_2026_M1_Secc4_Sub1!D165)</f>
        <v/>
      </c>
      <c r="E125" s="572"/>
      <c r="F125" s="572"/>
      <c r="G125" s="573"/>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c r="CY125" s="452"/>
      <c r="CZ125" s="452"/>
      <c r="DA125" s="452"/>
      <c r="DB125" s="452"/>
      <c r="DC125" s="452"/>
      <c r="DD125" s="452"/>
      <c r="DE125" s="452"/>
      <c r="DF125" s="452"/>
      <c r="DG125" s="452"/>
      <c r="DH125" s="452"/>
      <c r="DI125" s="452"/>
      <c r="DJ125" s="452"/>
      <c r="DK125" s="452"/>
      <c r="DL125" s="452"/>
      <c r="DM125" s="452"/>
      <c r="DN125" s="452"/>
      <c r="DO125" s="452"/>
      <c r="DP125" s="452"/>
      <c r="DQ125" s="452"/>
      <c r="DR125" s="452"/>
      <c r="DS125" s="452"/>
      <c r="DT125" s="452"/>
      <c r="DU125" s="452"/>
      <c r="DV125" s="452"/>
      <c r="DW125" s="452"/>
      <c r="DX125" s="452"/>
      <c r="DY125" s="452"/>
      <c r="EB125"/>
      <c r="EC125" s="319">
        <f t="shared" si="10"/>
        <v>0</v>
      </c>
      <c r="ED125" s="1">
        <f t="shared" si="11"/>
        <v>0</v>
      </c>
      <c r="EE125" s="286">
        <f t="shared" si="12"/>
        <v>0</v>
      </c>
      <c r="EF125" s="515" t="str">
        <f>IF(EE125=0,"",
IF(SUM($EE$25:EE125)=1,EG125,
IF($EE$135&gt;SUM($EE$25:EE125),_xlfn.CONCAT(", ",EG125),
IF($EE$135=SUM($EE$25:EE125),_xlfn.CONCAT(" y ",EG125)))))</f>
        <v/>
      </c>
      <c r="EG125" s="101" t="s">
        <v>5301</v>
      </c>
      <c r="EH125" s="242">
        <f t="shared" si="13"/>
        <v>0</v>
      </c>
      <c r="EI125" s="446">
        <f t="shared" si="14"/>
        <v>0</v>
      </c>
      <c r="EJ125" s="516" t="str">
        <f>IF(EI125=0,"",
IF(SUM($EI$25:EI125)=1,EK125,
IF($EI$135&gt;SUM($EI$25:EI125),_xlfn.CONCAT(", ",EK125),
IF($EI$135=SUM($EI$25:EI125),_xlfn.CONCAT(" y ",EK125)))))</f>
        <v/>
      </c>
      <c r="EK125" s="448" t="s">
        <v>5301</v>
      </c>
    </row>
    <row r="126" spans="3:141" s="106" customFormat="1" ht="15" customHeight="1">
      <c r="C126" s="101" t="s">
        <v>5302</v>
      </c>
      <c r="D126" s="676" t="str">
        <f>IF(CNGE_2026_M1_Secc4_Sub1!D166="","",CNGE_2026_M1_Secc4_Sub1!D166)</f>
        <v/>
      </c>
      <c r="E126" s="572"/>
      <c r="F126" s="572"/>
      <c r="G126" s="573"/>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c r="CY126" s="452"/>
      <c r="CZ126" s="452"/>
      <c r="DA126" s="452"/>
      <c r="DB126" s="452"/>
      <c r="DC126" s="452"/>
      <c r="DD126" s="452"/>
      <c r="DE126" s="452"/>
      <c r="DF126" s="452"/>
      <c r="DG126" s="452"/>
      <c r="DH126" s="452"/>
      <c r="DI126" s="452"/>
      <c r="DJ126" s="452"/>
      <c r="DK126" s="452"/>
      <c r="DL126" s="452"/>
      <c r="DM126" s="452"/>
      <c r="DN126" s="452"/>
      <c r="DO126" s="452"/>
      <c r="DP126" s="452"/>
      <c r="DQ126" s="452"/>
      <c r="DR126" s="452"/>
      <c r="DS126" s="452"/>
      <c r="DT126" s="452"/>
      <c r="DU126" s="452"/>
      <c r="DV126" s="452"/>
      <c r="DW126" s="452"/>
      <c r="DX126" s="452"/>
      <c r="DY126" s="452"/>
      <c r="EB126"/>
      <c r="EC126" s="319">
        <f t="shared" si="10"/>
        <v>0</v>
      </c>
      <c r="ED126" s="1">
        <f t="shared" si="11"/>
        <v>0</v>
      </c>
      <c r="EE126" s="286">
        <f t="shared" si="12"/>
        <v>0</v>
      </c>
      <c r="EF126" s="515" t="str">
        <f>IF(EE126=0,"",
IF(SUM($EE$25:EE126)=1,EG126,
IF($EE$135&gt;SUM($EE$25:EE126),_xlfn.CONCAT(", ",EG126),
IF($EE$135=SUM($EE$25:EE126),_xlfn.CONCAT(" y ",EG126)))))</f>
        <v/>
      </c>
      <c r="EG126" s="101" t="s">
        <v>5303</v>
      </c>
      <c r="EH126" s="242">
        <f t="shared" si="13"/>
        <v>0</v>
      </c>
      <c r="EI126" s="446">
        <f t="shared" si="14"/>
        <v>0</v>
      </c>
      <c r="EJ126" s="516" t="str">
        <f>IF(EI126=0,"",
IF(SUM($EI$25:EI126)=1,EK126,
IF($EI$135&gt;SUM($EI$25:EI126),_xlfn.CONCAT(", ",EK126),
IF($EI$135=SUM($EI$25:EI126),_xlfn.CONCAT(" y ",EK126)))))</f>
        <v/>
      </c>
      <c r="EK126" s="448" t="s">
        <v>5303</v>
      </c>
    </row>
    <row r="127" spans="3:141" s="106" customFormat="1" ht="15" customHeight="1">
      <c r="C127" s="101" t="s">
        <v>5304</v>
      </c>
      <c r="D127" s="676" t="str">
        <f>IF(CNGE_2026_M1_Secc4_Sub1!D167="","",CNGE_2026_M1_Secc4_Sub1!D167)</f>
        <v/>
      </c>
      <c r="E127" s="572"/>
      <c r="F127" s="572"/>
      <c r="G127" s="573"/>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c r="CY127" s="452"/>
      <c r="CZ127" s="452"/>
      <c r="DA127" s="452"/>
      <c r="DB127" s="452"/>
      <c r="DC127" s="452"/>
      <c r="DD127" s="452"/>
      <c r="DE127" s="452"/>
      <c r="DF127" s="452"/>
      <c r="DG127" s="452"/>
      <c r="DH127" s="452"/>
      <c r="DI127" s="452"/>
      <c r="DJ127" s="452"/>
      <c r="DK127" s="452"/>
      <c r="DL127" s="452"/>
      <c r="DM127" s="452"/>
      <c r="DN127" s="452"/>
      <c r="DO127" s="452"/>
      <c r="DP127" s="452"/>
      <c r="DQ127" s="452"/>
      <c r="DR127" s="452"/>
      <c r="DS127" s="452"/>
      <c r="DT127" s="452"/>
      <c r="DU127" s="452"/>
      <c r="DV127" s="452"/>
      <c r="DW127" s="452"/>
      <c r="DX127" s="452"/>
      <c r="DY127" s="452"/>
      <c r="EB127"/>
      <c r="EC127" s="319">
        <f t="shared" si="10"/>
        <v>0</v>
      </c>
      <c r="ED127" s="1">
        <f t="shared" si="11"/>
        <v>0</v>
      </c>
      <c r="EE127" s="286">
        <f t="shared" si="12"/>
        <v>0</v>
      </c>
      <c r="EF127" s="515" t="str">
        <f>IF(EE127=0,"",
IF(SUM($EE$25:EE127)=1,EG127,
IF($EE$135&gt;SUM($EE$25:EE127),_xlfn.CONCAT(", ",EG127),
IF($EE$135=SUM($EE$25:EE127),_xlfn.CONCAT(" y ",EG127)))))</f>
        <v/>
      </c>
      <c r="EG127" s="101" t="s">
        <v>5305</v>
      </c>
      <c r="EH127" s="242">
        <f t="shared" si="13"/>
        <v>0</v>
      </c>
      <c r="EI127" s="446">
        <f t="shared" si="14"/>
        <v>0</v>
      </c>
      <c r="EJ127" s="516" t="str">
        <f>IF(EI127=0,"",
IF(SUM($EI$25:EI127)=1,EK127,
IF($EI$135&gt;SUM($EI$25:EI127),_xlfn.CONCAT(", ",EK127),
IF($EI$135=SUM($EI$25:EI127),_xlfn.CONCAT(" y ",EK127)))))</f>
        <v/>
      </c>
      <c r="EK127" s="448" t="s">
        <v>5305</v>
      </c>
    </row>
    <row r="128" spans="3:141" s="106" customFormat="1" ht="15" customHeight="1">
      <c r="C128" s="101" t="s">
        <v>5306</v>
      </c>
      <c r="D128" s="676" t="str">
        <f>IF(CNGE_2026_M1_Secc4_Sub1!D168="","",CNGE_2026_M1_Secc4_Sub1!D168)</f>
        <v/>
      </c>
      <c r="E128" s="572"/>
      <c r="F128" s="572"/>
      <c r="G128" s="573"/>
      <c r="H128" s="452"/>
      <c r="I128" s="452"/>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c r="CY128" s="452"/>
      <c r="CZ128" s="452"/>
      <c r="DA128" s="452"/>
      <c r="DB128" s="452"/>
      <c r="DC128" s="452"/>
      <c r="DD128" s="452"/>
      <c r="DE128" s="452"/>
      <c r="DF128" s="452"/>
      <c r="DG128" s="452"/>
      <c r="DH128" s="452"/>
      <c r="DI128" s="452"/>
      <c r="DJ128" s="452"/>
      <c r="DK128" s="452"/>
      <c r="DL128" s="452"/>
      <c r="DM128" s="452"/>
      <c r="DN128" s="452"/>
      <c r="DO128" s="452"/>
      <c r="DP128" s="452"/>
      <c r="DQ128" s="452"/>
      <c r="DR128" s="452"/>
      <c r="DS128" s="452"/>
      <c r="DT128" s="452"/>
      <c r="DU128" s="452"/>
      <c r="DV128" s="452"/>
      <c r="DW128" s="452"/>
      <c r="DX128" s="452"/>
      <c r="DY128" s="452"/>
      <c r="EB128"/>
      <c r="EC128" s="319">
        <f t="shared" si="10"/>
        <v>0</v>
      </c>
      <c r="ED128" s="1">
        <f t="shared" si="11"/>
        <v>0</v>
      </c>
      <c r="EE128" s="286">
        <f t="shared" si="12"/>
        <v>0</v>
      </c>
      <c r="EF128" s="515" t="str">
        <f>IF(EE128=0,"",
IF(SUM($EE$25:EE128)=1,EG128,
IF($EE$135&gt;SUM($EE$25:EE128),_xlfn.CONCAT(", ",EG128),
IF($EE$135=SUM($EE$25:EE128),_xlfn.CONCAT(" y ",EG128)))))</f>
        <v/>
      </c>
      <c r="EG128" s="101" t="s">
        <v>5307</v>
      </c>
      <c r="EH128" s="242">
        <f t="shared" si="13"/>
        <v>0</v>
      </c>
      <c r="EI128" s="446">
        <f t="shared" si="14"/>
        <v>0</v>
      </c>
      <c r="EJ128" s="516" t="str">
        <f>IF(EI128=0,"",
IF(SUM($EI$25:EI128)=1,EK128,
IF($EI$135&gt;SUM($EI$25:EI128),_xlfn.CONCAT(", ",EK128),
IF($EI$135=SUM($EI$25:EI128),_xlfn.CONCAT(" y ",EK128)))))</f>
        <v/>
      </c>
      <c r="EK128" s="448" t="s">
        <v>5307</v>
      </c>
    </row>
    <row r="129" spans="2:141" s="106" customFormat="1" ht="15" customHeight="1">
      <c r="C129" s="101" t="s">
        <v>5308</v>
      </c>
      <c r="D129" s="676" t="str">
        <f>IF(CNGE_2026_M1_Secc4_Sub1!D169="","",CNGE_2026_M1_Secc4_Sub1!D169)</f>
        <v/>
      </c>
      <c r="E129" s="572"/>
      <c r="F129" s="572"/>
      <c r="G129" s="573"/>
      <c r="H129" s="452"/>
      <c r="I129" s="452"/>
      <c r="J129" s="452"/>
      <c r="K129" s="452"/>
      <c r="L129" s="452"/>
      <c r="M129" s="452"/>
      <c r="N129" s="452"/>
      <c r="O129" s="452"/>
      <c r="P129" s="452"/>
      <c r="Q129" s="452"/>
      <c r="R129" s="452"/>
      <c r="S129" s="452"/>
      <c r="T129" s="452"/>
      <c r="U129" s="452"/>
      <c r="V129" s="452"/>
      <c r="W129" s="452"/>
      <c r="X129" s="452"/>
      <c r="Y129" s="452"/>
      <c r="Z129" s="452"/>
      <c r="AA129" s="452"/>
      <c r="AB129" s="452"/>
      <c r="AC129" s="452"/>
      <c r="AD129" s="452"/>
      <c r="AE129" s="452"/>
      <c r="AF129" s="452"/>
      <c r="AG129" s="452"/>
      <c r="AH129" s="452"/>
      <c r="AI129" s="452"/>
      <c r="AJ129" s="452"/>
      <c r="AK129" s="452"/>
      <c r="AL129" s="452"/>
      <c r="AM129" s="452"/>
      <c r="AN129" s="452"/>
      <c r="AO129" s="452"/>
      <c r="AP129" s="452"/>
      <c r="AQ129" s="452"/>
      <c r="AR129" s="452"/>
      <c r="AS129" s="452"/>
      <c r="AT129" s="452"/>
      <c r="AU129" s="452"/>
      <c r="AV129" s="452"/>
      <c r="AW129" s="452"/>
      <c r="AX129" s="452"/>
      <c r="AY129" s="452"/>
      <c r="AZ129" s="452"/>
      <c r="BA129" s="452"/>
      <c r="BB129" s="452"/>
      <c r="BC129" s="452"/>
      <c r="BD129" s="452"/>
      <c r="BE129" s="452"/>
      <c r="BF129" s="452"/>
      <c r="BG129" s="452"/>
      <c r="BH129" s="452"/>
      <c r="BI129" s="452"/>
      <c r="BJ129" s="452"/>
      <c r="BK129" s="452"/>
      <c r="BL129" s="452"/>
      <c r="BM129" s="452"/>
      <c r="BN129" s="452"/>
      <c r="BO129" s="452"/>
      <c r="BP129" s="452"/>
      <c r="BQ129" s="452"/>
      <c r="BR129" s="452"/>
      <c r="BS129" s="452"/>
      <c r="BT129" s="452"/>
      <c r="BU129" s="452"/>
      <c r="BV129" s="452"/>
      <c r="BW129" s="452"/>
      <c r="BX129" s="452"/>
      <c r="BY129" s="452"/>
      <c r="BZ129" s="452"/>
      <c r="CA129" s="452"/>
      <c r="CB129" s="452"/>
      <c r="CC129" s="452"/>
      <c r="CD129" s="452"/>
      <c r="CE129" s="452"/>
      <c r="CF129" s="452"/>
      <c r="CG129" s="452"/>
      <c r="CH129" s="452"/>
      <c r="CI129" s="452"/>
      <c r="CJ129" s="452"/>
      <c r="CK129" s="452"/>
      <c r="CL129" s="452"/>
      <c r="CM129" s="452"/>
      <c r="CN129" s="452"/>
      <c r="CO129" s="452"/>
      <c r="CP129" s="452"/>
      <c r="CQ129" s="452"/>
      <c r="CR129" s="452"/>
      <c r="CS129" s="452"/>
      <c r="CT129" s="452"/>
      <c r="CU129" s="452"/>
      <c r="CV129" s="452"/>
      <c r="CW129" s="452"/>
      <c r="CX129" s="452"/>
      <c r="CY129" s="452"/>
      <c r="CZ129" s="452"/>
      <c r="DA129" s="452"/>
      <c r="DB129" s="452"/>
      <c r="DC129" s="452"/>
      <c r="DD129" s="452"/>
      <c r="DE129" s="452"/>
      <c r="DF129" s="452"/>
      <c r="DG129" s="452"/>
      <c r="DH129" s="452"/>
      <c r="DI129" s="452"/>
      <c r="DJ129" s="452"/>
      <c r="DK129" s="452"/>
      <c r="DL129" s="452"/>
      <c r="DM129" s="452"/>
      <c r="DN129" s="452"/>
      <c r="DO129" s="452"/>
      <c r="DP129" s="452"/>
      <c r="DQ129" s="452"/>
      <c r="DR129" s="452"/>
      <c r="DS129" s="452"/>
      <c r="DT129" s="452"/>
      <c r="DU129" s="452"/>
      <c r="DV129" s="452"/>
      <c r="DW129" s="452"/>
      <c r="DX129" s="452"/>
      <c r="DY129" s="452"/>
      <c r="EB129"/>
      <c r="EC129" s="319">
        <f t="shared" si="10"/>
        <v>0</v>
      </c>
      <c r="ED129" s="1">
        <f t="shared" si="11"/>
        <v>0</v>
      </c>
      <c r="EE129" s="286">
        <f t="shared" si="12"/>
        <v>0</v>
      </c>
      <c r="EF129" s="515" t="str">
        <f>IF(EE129=0,"",
IF(SUM($EE$25:EE129)=1,EG129,
IF($EE$135&gt;SUM($EE$25:EE129),_xlfn.CONCAT(", ",EG129),
IF($EE$135=SUM($EE$25:EE129),_xlfn.CONCAT(" y ",EG129)))))</f>
        <v/>
      </c>
      <c r="EG129" s="101" t="s">
        <v>5309</v>
      </c>
      <c r="EH129" s="242">
        <f t="shared" si="13"/>
        <v>0</v>
      </c>
      <c r="EI129" s="446">
        <f t="shared" si="14"/>
        <v>0</v>
      </c>
      <c r="EJ129" s="516" t="str">
        <f>IF(EI129=0,"",
IF(SUM($EI$25:EI129)=1,EK129,
IF($EI$135&gt;SUM($EI$25:EI129),_xlfn.CONCAT(", ",EK129),
IF($EI$135=SUM($EI$25:EI129),_xlfn.CONCAT(" y ",EK129)))))</f>
        <v/>
      </c>
      <c r="EK129" s="448" t="s">
        <v>5309</v>
      </c>
    </row>
    <row r="130" spans="2:141" s="106" customFormat="1" ht="15" customHeight="1">
      <c r="C130" s="101" t="s">
        <v>5310</v>
      </c>
      <c r="D130" s="676" t="str">
        <f>IF(CNGE_2026_M1_Secc4_Sub1!D170="","",CNGE_2026_M1_Secc4_Sub1!D170)</f>
        <v/>
      </c>
      <c r="E130" s="572"/>
      <c r="F130" s="572"/>
      <c r="G130" s="573"/>
      <c r="H130" s="452"/>
      <c r="I130" s="452"/>
      <c r="J130" s="452"/>
      <c r="K130" s="452"/>
      <c r="L130" s="452"/>
      <c r="M130" s="452"/>
      <c r="N130" s="452"/>
      <c r="O130" s="452"/>
      <c r="P130" s="452"/>
      <c r="Q130" s="452"/>
      <c r="R130" s="452"/>
      <c r="S130" s="452"/>
      <c r="T130" s="452"/>
      <c r="U130" s="452"/>
      <c r="V130" s="452"/>
      <c r="W130" s="452"/>
      <c r="X130" s="452"/>
      <c r="Y130" s="452"/>
      <c r="Z130" s="452"/>
      <c r="AA130" s="452"/>
      <c r="AB130" s="452"/>
      <c r="AC130" s="452"/>
      <c r="AD130" s="452"/>
      <c r="AE130" s="452"/>
      <c r="AF130" s="452"/>
      <c r="AG130" s="452"/>
      <c r="AH130" s="452"/>
      <c r="AI130" s="452"/>
      <c r="AJ130" s="452"/>
      <c r="AK130" s="452"/>
      <c r="AL130" s="452"/>
      <c r="AM130" s="452"/>
      <c r="AN130" s="452"/>
      <c r="AO130" s="452"/>
      <c r="AP130" s="452"/>
      <c r="AQ130" s="452"/>
      <c r="AR130" s="452"/>
      <c r="AS130" s="452"/>
      <c r="AT130" s="452"/>
      <c r="AU130" s="452"/>
      <c r="AV130" s="452"/>
      <c r="AW130" s="452"/>
      <c r="AX130" s="452"/>
      <c r="AY130" s="452"/>
      <c r="AZ130" s="452"/>
      <c r="BA130" s="452"/>
      <c r="BB130" s="452"/>
      <c r="BC130" s="452"/>
      <c r="BD130" s="452"/>
      <c r="BE130" s="452"/>
      <c r="BF130" s="452"/>
      <c r="BG130" s="452"/>
      <c r="BH130" s="452"/>
      <c r="BI130" s="452"/>
      <c r="BJ130" s="452"/>
      <c r="BK130" s="452"/>
      <c r="BL130" s="452"/>
      <c r="BM130" s="452"/>
      <c r="BN130" s="452"/>
      <c r="BO130" s="452"/>
      <c r="BP130" s="452"/>
      <c r="BQ130" s="452"/>
      <c r="BR130" s="452"/>
      <c r="BS130" s="452"/>
      <c r="BT130" s="452"/>
      <c r="BU130" s="452"/>
      <c r="BV130" s="452"/>
      <c r="BW130" s="452"/>
      <c r="BX130" s="452"/>
      <c r="BY130" s="452"/>
      <c r="BZ130" s="452"/>
      <c r="CA130" s="452"/>
      <c r="CB130" s="452"/>
      <c r="CC130" s="452"/>
      <c r="CD130" s="452"/>
      <c r="CE130" s="452"/>
      <c r="CF130" s="452"/>
      <c r="CG130" s="452"/>
      <c r="CH130" s="452"/>
      <c r="CI130" s="452"/>
      <c r="CJ130" s="452"/>
      <c r="CK130" s="452"/>
      <c r="CL130" s="452"/>
      <c r="CM130" s="452"/>
      <c r="CN130" s="452"/>
      <c r="CO130" s="452"/>
      <c r="CP130" s="452"/>
      <c r="CQ130" s="452"/>
      <c r="CR130" s="452"/>
      <c r="CS130" s="452"/>
      <c r="CT130" s="452"/>
      <c r="CU130" s="452"/>
      <c r="CV130" s="452"/>
      <c r="CW130" s="452"/>
      <c r="CX130" s="452"/>
      <c r="CY130" s="452"/>
      <c r="CZ130" s="452"/>
      <c r="DA130" s="452"/>
      <c r="DB130" s="452"/>
      <c r="DC130" s="452"/>
      <c r="DD130" s="452"/>
      <c r="DE130" s="452"/>
      <c r="DF130" s="452"/>
      <c r="DG130" s="452"/>
      <c r="DH130" s="452"/>
      <c r="DI130" s="452"/>
      <c r="DJ130" s="452"/>
      <c r="DK130" s="452"/>
      <c r="DL130" s="452"/>
      <c r="DM130" s="452"/>
      <c r="DN130" s="452"/>
      <c r="DO130" s="452"/>
      <c r="DP130" s="452"/>
      <c r="DQ130" s="452"/>
      <c r="DR130" s="452"/>
      <c r="DS130" s="452"/>
      <c r="DT130" s="452"/>
      <c r="DU130" s="452"/>
      <c r="DV130" s="452"/>
      <c r="DW130" s="452"/>
      <c r="DX130" s="452"/>
      <c r="DY130" s="452"/>
      <c r="EB130"/>
      <c r="EC130" s="319">
        <f t="shared" si="10"/>
        <v>0</v>
      </c>
      <c r="ED130" s="1">
        <f t="shared" si="11"/>
        <v>0</v>
      </c>
      <c r="EE130" s="286">
        <f t="shared" si="12"/>
        <v>0</v>
      </c>
      <c r="EF130" s="515" t="str">
        <f>IF(EE130=0,"",
IF(SUM($EE$25:EE130)=1,EG130,
IF($EE$135&gt;SUM($EE$25:EE130),_xlfn.CONCAT(", ",EG130),
IF($EE$135=SUM($EE$25:EE130),_xlfn.CONCAT(" y ",EG130)))))</f>
        <v/>
      </c>
      <c r="EG130" s="101" t="s">
        <v>5311</v>
      </c>
      <c r="EH130" s="242">
        <f t="shared" si="13"/>
        <v>0</v>
      </c>
      <c r="EI130" s="446">
        <f t="shared" si="14"/>
        <v>0</v>
      </c>
      <c r="EJ130" s="516" t="str">
        <f>IF(EI130=0,"",
IF(SUM($EI$25:EI130)=1,EK130,
IF($EI$135&gt;SUM($EI$25:EI130),_xlfn.CONCAT(", ",EK130),
IF($EI$135=SUM($EI$25:EI130),_xlfn.CONCAT(" y ",EK130)))))</f>
        <v/>
      </c>
      <c r="EK130" s="448" t="s">
        <v>5311</v>
      </c>
    </row>
    <row r="131" spans="2:141" s="106" customFormat="1" ht="15" customHeight="1">
      <c r="C131" s="101" t="s">
        <v>5312</v>
      </c>
      <c r="D131" s="676" t="str">
        <f>IF(CNGE_2026_M1_Secc4_Sub1!D171="","",CNGE_2026_M1_Secc4_Sub1!D171)</f>
        <v/>
      </c>
      <c r="E131" s="572"/>
      <c r="F131" s="572"/>
      <c r="G131" s="573"/>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452"/>
      <c r="AG131" s="452"/>
      <c r="AH131" s="452"/>
      <c r="AI131" s="452"/>
      <c r="AJ131" s="452"/>
      <c r="AK131" s="452"/>
      <c r="AL131" s="452"/>
      <c r="AM131" s="452"/>
      <c r="AN131" s="452"/>
      <c r="AO131" s="452"/>
      <c r="AP131" s="452"/>
      <c r="AQ131" s="452"/>
      <c r="AR131" s="452"/>
      <c r="AS131" s="452"/>
      <c r="AT131" s="452"/>
      <c r="AU131" s="452"/>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c r="BT131" s="452"/>
      <c r="BU131" s="452"/>
      <c r="BV131" s="452"/>
      <c r="BW131" s="452"/>
      <c r="BX131" s="452"/>
      <c r="BY131" s="452"/>
      <c r="BZ131" s="452"/>
      <c r="CA131" s="452"/>
      <c r="CB131" s="452"/>
      <c r="CC131" s="452"/>
      <c r="CD131" s="452"/>
      <c r="CE131" s="452"/>
      <c r="CF131" s="452"/>
      <c r="CG131" s="452"/>
      <c r="CH131" s="452"/>
      <c r="CI131" s="452"/>
      <c r="CJ131" s="452"/>
      <c r="CK131" s="452"/>
      <c r="CL131" s="452"/>
      <c r="CM131" s="452"/>
      <c r="CN131" s="452"/>
      <c r="CO131" s="452"/>
      <c r="CP131" s="452"/>
      <c r="CQ131" s="452"/>
      <c r="CR131" s="452"/>
      <c r="CS131" s="452"/>
      <c r="CT131" s="452"/>
      <c r="CU131" s="452"/>
      <c r="CV131" s="452"/>
      <c r="CW131" s="452"/>
      <c r="CX131" s="452"/>
      <c r="CY131" s="452"/>
      <c r="CZ131" s="452"/>
      <c r="DA131" s="452"/>
      <c r="DB131" s="452"/>
      <c r="DC131" s="452"/>
      <c r="DD131" s="452"/>
      <c r="DE131" s="452"/>
      <c r="DF131" s="452"/>
      <c r="DG131" s="452"/>
      <c r="DH131" s="452"/>
      <c r="DI131" s="452"/>
      <c r="DJ131" s="452"/>
      <c r="DK131" s="452"/>
      <c r="DL131" s="452"/>
      <c r="DM131" s="452"/>
      <c r="DN131" s="452"/>
      <c r="DO131" s="452"/>
      <c r="DP131" s="452"/>
      <c r="DQ131" s="452"/>
      <c r="DR131" s="452"/>
      <c r="DS131" s="452"/>
      <c r="DT131" s="452"/>
      <c r="DU131" s="452"/>
      <c r="DV131" s="452"/>
      <c r="DW131" s="452"/>
      <c r="DX131" s="452"/>
      <c r="DY131" s="452"/>
      <c r="EB131"/>
      <c r="EC131" s="319">
        <f t="shared" si="10"/>
        <v>0</v>
      </c>
      <c r="ED131" s="1">
        <f t="shared" si="11"/>
        <v>0</v>
      </c>
      <c r="EE131" s="286">
        <f t="shared" si="12"/>
        <v>0</v>
      </c>
      <c r="EF131" s="515" t="str">
        <f>IF(EE131=0,"",
IF(SUM($EE$25:EE131)=1,EG131,
IF($EE$135&gt;SUM($EE$25:EE131),_xlfn.CONCAT(", ",EG131),
IF($EE$135=SUM($EE$25:EE131),_xlfn.CONCAT(" y ",EG131)))))</f>
        <v/>
      </c>
      <c r="EG131" s="101" t="s">
        <v>5313</v>
      </c>
      <c r="EH131" s="242">
        <f t="shared" si="13"/>
        <v>0</v>
      </c>
      <c r="EI131" s="446">
        <f t="shared" si="14"/>
        <v>0</v>
      </c>
      <c r="EJ131" s="516" t="str">
        <f>IF(EI131=0,"",
IF(SUM($EI$25:EI131)=1,EK131,
IF($EI$135&gt;SUM($EI$25:EI131),_xlfn.CONCAT(", ",EK131),
IF($EI$135=SUM($EI$25:EI131),_xlfn.CONCAT(" y ",EK131)))))</f>
        <v/>
      </c>
      <c r="EK131" s="448" t="s">
        <v>5313</v>
      </c>
    </row>
    <row r="132" spans="2:141" s="106" customFormat="1" ht="15" customHeight="1">
      <c r="C132" s="101" t="s">
        <v>5314</v>
      </c>
      <c r="D132" s="676" t="str">
        <f>IF(CNGE_2026_M1_Secc4_Sub1!D172="","",CNGE_2026_M1_Secc4_Sub1!D172)</f>
        <v/>
      </c>
      <c r="E132" s="572"/>
      <c r="F132" s="572"/>
      <c r="G132" s="573"/>
      <c r="H132" s="452"/>
      <c r="I132" s="452"/>
      <c r="J132" s="452"/>
      <c r="K132" s="452"/>
      <c r="L132" s="452"/>
      <c r="M132" s="452"/>
      <c r="N132" s="452"/>
      <c r="O132" s="452"/>
      <c r="P132" s="452"/>
      <c r="Q132" s="452"/>
      <c r="R132" s="452"/>
      <c r="S132" s="452"/>
      <c r="T132" s="452"/>
      <c r="U132" s="452"/>
      <c r="V132" s="452"/>
      <c r="W132" s="452"/>
      <c r="X132" s="452"/>
      <c r="Y132" s="452"/>
      <c r="Z132" s="452"/>
      <c r="AA132" s="452"/>
      <c r="AB132" s="452"/>
      <c r="AC132" s="452"/>
      <c r="AD132" s="452"/>
      <c r="AE132" s="452"/>
      <c r="AF132" s="452"/>
      <c r="AG132" s="452"/>
      <c r="AH132" s="452"/>
      <c r="AI132" s="452"/>
      <c r="AJ132" s="452"/>
      <c r="AK132" s="452"/>
      <c r="AL132" s="452"/>
      <c r="AM132" s="452"/>
      <c r="AN132" s="452"/>
      <c r="AO132" s="452"/>
      <c r="AP132" s="452"/>
      <c r="AQ132" s="452"/>
      <c r="AR132" s="452"/>
      <c r="AS132" s="452"/>
      <c r="AT132" s="452"/>
      <c r="AU132" s="452"/>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c r="BT132" s="452"/>
      <c r="BU132" s="452"/>
      <c r="BV132" s="452"/>
      <c r="BW132" s="452"/>
      <c r="BX132" s="452"/>
      <c r="BY132" s="452"/>
      <c r="BZ132" s="452"/>
      <c r="CA132" s="452"/>
      <c r="CB132" s="452"/>
      <c r="CC132" s="452"/>
      <c r="CD132" s="452"/>
      <c r="CE132" s="452"/>
      <c r="CF132" s="452"/>
      <c r="CG132" s="452"/>
      <c r="CH132" s="452"/>
      <c r="CI132" s="452"/>
      <c r="CJ132" s="452"/>
      <c r="CK132" s="452"/>
      <c r="CL132" s="452"/>
      <c r="CM132" s="452"/>
      <c r="CN132" s="452"/>
      <c r="CO132" s="452"/>
      <c r="CP132" s="452"/>
      <c r="CQ132" s="452"/>
      <c r="CR132" s="452"/>
      <c r="CS132" s="452"/>
      <c r="CT132" s="452"/>
      <c r="CU132" s="452"/>
      <c r="CV132" s="452"/>
      <c r="CW132" s="452"/>
      <c r="CX132" s="452"/>
      <c r="CY132" s="452"/>
      <c r="CZ132" s="452"/>
      <c r="DA132" s="452"/>
      <c r="DB132" s="452"/>
      <c r="DC132" s="452"/>
      <c r="DD132" s="452"/>
      <c r="DE132" s="452"/>
      <c r="DF132" s="452"/>
      <c r="DG132" s="452"/>
      <c r="DH132" s="452"/>
      <c r="DI132" s="452"/>
      <c r="DJ132" s="452"/>
      <c r="DK132" s="452"/>
      <c r="DL132" s="452"/>
      <c r="DM132" s="452"/>
      <c r="DN132" s="452"/>
      <c r="DO132" s="452"/>
      <c r="DP132" s="452"/>
      <c r="DQ132" s="452"/>
      <c r="DR132" s="452"/>
      <c r="DS132" s="452"/>
      <c r="DT132" s="452"/>
      <c r="DU132" s="452"/>
      <c r="DV132" s="452"/>
      <c r="DW132" s="452"/>
      <c r="DX132" s="452"/>
      <c r="DY132" s="452"/>
      <c r="EB132"/>
      <c r="EC132" s="319">
        <f t="shared" si="10"/>
        <v>0</v>
      </c>
      <c r="ED132" s="1">
        <f t="shared" si="11"/>
        <v>0</v>
      </c>
      <c r="EE132" s="286">
        <f t="shared" si="12"/>
        <v>0</v>
      </c>
      <c r="EF132" s="515" t="str">
        <f>IF(EE132=0,"",
IF(SUM($EE$25:EE132)=1,EG132,
IF($EE$135&gt;SUM($EE$25:EE132),_xlfn.CONCAT(", ",EG132),
IF($EE$135=SUM($EE$25:EE132),_xlfn.CONCAT(" y ",EG132)))))</f>
        <v/>
      </c>
      <c r="EG132" s="101" t="s">
        <v>5315</v>
      </c>
      <c r="EH132" s="242">
        <f t="shared" si="13"/>
        <v>0</v>
      </c>
      <c r="EI132" s="446">
        <f t="shared" si="14"/>
        <v>0</v>
      </c>
      <c r="EJ132" s="516" t="str">
        <f>IF(EI132=0,"",
IF(SUM($EI$25:EI132)=1,EK132,
IF($EI$135&gt;SUM($EI$25:EI132),_xlfn.CONCAT(", ",EK132),
IF($EI$135=SUM($EI$25:EI132),_xlfn.CONCAT(" y ",EK132)))))</f>
        <v/>
      </c>
      <c r="EK132" s="448" t="s">
        <v>5315</v>
      </c>
    </row>
    <row r="133" spans="2:141" s="106" customFormat="1" ht="15" customHeight="1">
      <c r="C133" s="101" t="s">
        <v>5316</v>
      </c>
      <c r="D133" s="676" t="str">
        <f>IF(CNGE_2026_M1_Secc4_Sub1!D173="","",CNGE_2026_M1_Secc4_Sub1!D173)</f>
        <v/>
      </c>
      <c r="E133" s="572"/>
      <c r="F133" s="572"/>
      <c r="G133" s="573"/>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c r="AL133" s="452"/>
      <c r="AM133" s="452"/>
      <c r="AN133" s="452"/>
      <c r="AO133" s="452"/>
      <c r="AP133" s="452"/>
      <c r="AQ133" s="452"/>
      <c r="AR133" s="452"/>
      <c r="AS133" s="452"/>
      <c r="AT133" s="452"/>
      <c r="AU133" s="452"/>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c r="BT133" s="452"/>
      <c r="BU133" s="452"/>
      <c r="BV133" s="452"/>
      <c r="BW133" s="452"/>
      <c r="BX133" s="452"/>
      <c r="BY133" s="452"/>
      <c r="BZ133" s="452"/>
      <c r="CA133" s="452"/>
      <c r="CB133" s="452"/>
      <c r="CC133" s="452"/>
      <c r="CD133" s="452"/>
      <c r="CE133" s="452"/>
      <c r="CF133" s="452"/>
      <c r="CG133" s="452"/>
      <c r="CH133" s="452"/>
      <c r="CI133" s="452"/>
      <c r="CJ133" s="452"/>
      <c r="CK133" s="452"/>
      <c r="CL133" s="452"/>
      <c r="CM133" s="452"/>
      <c r="CN133" s="452"/>
      <c r="CO133" s="452"/>
      <c r="CP133" s="452"/>
      <c r="CQ133" s="452"/>
      <c r="CR133" s="452"/>
      <c r="CS133" s="452"/>
      <c r="CT133" s="452"/>
      <c r="CU133" s="452"/>
      <c r="CV133" s="452"/>
      <c r="CW133" s="452"/>
      <c r="CX133" s="452"/>
      <c r="CY133" s="452"/>
      <c r="CZ133" s="452"/>
      <c r="DA133" s="452"/>
      <c r="DB133" s="452"/>
      <c r="DC133" s="452"/>
      <c r="DD133" s="452"/>
      <c r="DE133" s="452"/>
      <c r="DF133" s="452"/>
      <c r="DG133" s="452"/>
      <c r="DH133" s="452"/>
      <c r="DI133" s="452"/>
      <c r="DJ133" s="452"/>
      <c r="DK133" s="452"/>
      <c r="DL133" s="452"/>
      <c r="DM133" s="452"/>
      <c r="DN133" s="452"/>
      <c r="DO133" s="452"/>
      <c r="DP133" s="452"/>
      <c r="DQ133" s="452"/>
      <c r="DR133" s="452"/>
      <c r="DS133" s="452"/>
      <c r="DT133" s="452"/>
      <c r="DU133" s="452"/>
      <c r="DV133" s="452"/>
      <c r="DW133" s="452"/>
      <c r="DX133" s="452"/>
      <c r="DY133" s="452"/>
      <c r="EB133"/>
      <c r="EC133" s="319">
        <f t="shared" si="10"/>
        <v>0</v>
      </c>
      <c r="ED133" s="1">
        <f t="shared" si="11"/>
        <v>0</v>
      </c>
      <c r="EE133" s="286">
        <f t="shared" si="12"/>
        <v>0</v>
      </c>
      <c r="EF133" s="515" t="str">
        <f>IF(EE133=0,"",
IF(SUM($EE$25:EE133)=1,EG133,
IF($EE$135&gt;SUM($EE$25:EE133),_xlfn.CONCAT(", ",EG133),
IF($EE$135=SUM($EE$25:EE133),_xlfn.CONCAT(" y ",EG133)))))</f>
        <v/>
      </c>
      <c r="EG133" s="101" t="s">
        <v>5317</v>
      </c>
      <c r="EH133" s="242">
        <f t="shared" si="13"/>
        <v>0</v>
      </c>
      <c r="EI133" s="446">
        <f t="shared" si="14"/>
        <v>0</v>
      </c>
      <c r="EJ133" s="516" t="str">
        <f>IF(EI133=0,"",
IF(SUM($EI$25:EI133)=1,EK133,
IF($EI$135&gt;SUM($EI$25:EI133),_xlfn.CONCAT(", ",EK133),
IF($EI$135=SUM($EI$25:EI133),_xlfn.CONCAT(" y ",EK133)))))</f>
        <v/>
      </c>
      <c r="EK133" s="448" t="s">
        <v>5317</v>
      </c>
    </row>
    <row r="134" spans="2:141" s="106" customFormat="1" ht="15" customHeight="1">
      <c r="C134" s="101" t="s">
        <v>5318</v>
      </c>
      <c r="D134" s="676" t="str">
        <f>IF(CNGE_2026_M1_Secc4_Sub1!D174="","",CNGE_2026_M1_Secc4_Sub1!D174)</f>
        <v/>
      </c>
      <c r="E134" s="572"/>
      <c r="F134" s="572"/>
      <c r="G134" s="573"/>
      <c r="H134" s="452"/>
      <c r="I134" s="452"/>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c r="AF134" s="452"/>
      <c r="AG134" s="452"/>
      <c r="AH134" s="452"/>
      <c r="AI134" s="452"/>
      <c r="AJ134" s="452"/>
      <c r="AK134" s="452"/>
      <c r="AL134" s="452"/>
      <c r="AM134" s="452"/>
      <c r="AN134" s="452"/>
      <c r="AO134" s="452"/>
      <c r="AP134" s="452"/>
      <c r="AQ134" s="452"/>
      <c r="AR134" s="452"/>
      <c r="AS134" s="452"/>
      <c r="AT134" s="452"/>
      <c r="AU134" s="452"/>
      <c r="AV134" s="452"/>
      <c r="AW134" s="452"/>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c r="BT134" s="452"/>
      <c r="BU134" s="452"/>
      <c r="BV134" s="452"/>
      <c r="BW134" s="452"/>
      <c r="BX134" s="452"/>
      <c r="BY134" s="452"/>
      <c r="BZ134" s="452"/>
      <c r="CA134" s="452"/>
      <c r="CB134" s="452"/>
      <c r="CC134" s="452"/>
      <c r="CD134" s="452"/>
      <c r="CE134" s="452"/>
      <c r="CF134" s="452"/>
      <c r="CG134" s="452"/>
      <c r="CH134" s="452"/>
      <c r="CI134" s="452"/>
      <c r="CJ134" s="452"/>
      <c r="CK134" s="452"/>
      <c r="CL134" s="452"/>
      <c r="CM134" s="452"/>
      <c r="CN134" s="452"/>
      <c r="CO134" s="452"/>
      <c r="CP134" s="452"/>
      <c r="CQ134" s="452"/>
      <c r="CR134" s="452"/>
      <c r="CS134" s="452"/>
      <c r="CT134" s="452"/>
      <c r="CU134" s="452"/>
      <c r="CV134" s="452"/>
      <c r="CW134" s="452"/>
      <c r="CX134" s="452"/>
      <c r="CY134" s="452"/>
      <c r="CZ134" s="452"/>
      <c r="DA134" s="452"/>
      <c r="DB134" s="452"/>
      <c r="DC134" s="452"/>
      <c r="DD134" s="452"/>
      <c r="DE134" s="452"/>
      <c r="DF134" s="452"/>
      <c r="DG134" s="452"/>
      <c r="DH134" s="452"/>
      <c r="DI134" s="452"/>
      <c r="DJ134" s="452"/>
      <c r="DK134" s="452"/>
      <c r="DL134" s="452"/>
      <c r="DM134" s="452"/>
      <c r="DN134" s="452"/>
      <c r="DO134" s="452"/>
      <c r="DP134" s="452"/>
      <c r="DQ134" s="452"/>
      <c r="DR134" s="452"/>
      <c r="DS134" s="452"/>
      <c r="DT134" s="452"/>
      <c r="DU134" s="452"/>
      <c r="DV134" s="452"/>
      <c r="DW134" s="452"/>
      <c r="DX134" s="452"/>
      <c r="DY134" s="452"/>
      <c r="EB134"/>
      <c r="EC134" s="319">
        <f t="shared" si="10"/>
        <v>0</v>
      </c>
      <c r="ED134" s="1">
        <f t="shared" si="11"/>
        <v>0</v>
      </c>
      <c r="EE134" s="286">
        <f t="shared" si="12"/>
        <v>0</v>
      </c>
      <c r="EF134" s="515" t="str">
        <f>IF(EE134=0,"",
IF(SUM($EE$25:EE134)=1,EG134,
IF($EE$135&gt;SUM($EE$25:EE134),_xlfn.CONCAT(", ",EG134),
IF($EE$135=SUM($EE$25:EE134),_xlfn.CONCAT(" y ",EG134)))))</f>
        <v/>
      </c>
      <c r="EG134" s="101" t="s">
        <v>5319</v>
      </c>
      <c r="EH134" s="242">
        <f t="shared" si="13"/>
        <v>0</v>
      </c>
      <c r="EI134" s="446">
        <f t="shared" si="14"/>
        <v>0</v>
      </c>
      <c r="EJ134" s="516" t="str">
        <f>IF(EI134=0,"",
IF(SUM($EI$25:EI134)=1,EK134,
IF($EI$135&gt;SUM($EI$25:EI134),_xlfn.CONCAT(", ",EK134),
IF($EI$135=SUM($EI$25:EI134),_xlfn.CONCAT(" y ",EK134)))))</f>
        <v/>
      </c>
      <c r="EK134" s="448" t="s">
        <v>5319</v>
      </c>
    </row>
    <row r="135" spans="2:141" ht="15" customHeight="1">
      <c r="EB135" t="str">
        <f>CNGE_2026_M1_Secc4_Sub5!$D146</f>
        <v/>
      </c>
      <c r="EC135" s="441">
        <f>SUM(EC25:EC134)</f>
        <v>0</v>
      </c>
      <c r="EE135" s="288">
        <f>SUM(EE25:EE134)</f>
        <v>0</v>
      </c>
      <c r="EF135" s="288" t="str">
        <f>IF(EE135=0,"",_xlfn.CONCAT(EF25:EF134))</f>
        <v/>
      </c>
      <c r="EG135" s="289" t="str">
        <f>IF(EE135=0,"",
IF(EE135&gt;10,"Favor de ingresar toda la información requerida en la pregunta",
IF(EE135=1,_xlfn.CONCAT("Favor de revisar la información capturada en el numeral: ",EF135),_xlfn.CONCAT("Favor de revisar la información capturada en los numerales: ",EF135))))</f>
        <v/>
      </c>
      <c r="EH135" s="442">
        <f>SUM(EH25:EH134)</f>
        <v>0</v>
      </c>
      <c r="EI135" s="449">
        <f>SUM(EI25:EI134)</f>
        <v>0</v>
      </c>
      <c r="EJ135" s="288" t="str">
        <f>IF(EI135=0,"",_xlfn.CONCAT(EJ25:EJ134))</f>
        <v/>
      </c>
      <c r="EK135" s="450" t="str">
        <f>IF(EI135=0,"",
IF(EI135=1,_xlfn.CONCAT("Alerta: debe de proporcionar una justificación de acuerdo a lo establecido en la instrucción 5 en el numeral: ",EJ135),_xlfn.CONCAT("Alerta: debe de proporcionar una justificación de acuerdo a lo establecido en la instrucción 5 en los numerales: ",EJ135)))</f>
        <v/>
      </c>
    </row>
    <row r="136" spans="2:141" ht="45" customHeight="1">
      <c r="C136" s="530" t="s">
        <v>5953</v>
      </c>
      <c r="D136" s="558"/>
      <c r="E136" s="558"/>
      <c r="F136" s="699"/>
      <c r="G136" s="570"/>
      <c r="H136" s="570"/>
      <c r="I136" s="570"/>
      <c r="J136" s="570"/>
      <c r="K136" s="570"/>
      <c r="L136" s="570"/>
      <c r="M136" s="570"/>
      <c r="N136" s="570"/>
      <c r="O136" s="570"/>
      <c r="P136" s="570"/>
      <c r="Q136" s="570"/>
      <c r="R136" s="570"/>
      <c r="S136" s="570"/>
      <c r="T136" s="570"/>
      <c r="U136" s="570"/>
      <c r="V136" s="570"/>
      <c r="W136" s="570"/>
      <c r="X136" s="570"/>
      <c r="Y136" s="570"/>
      <c r="Z136" s="570"/>
      <c r="AA136" s="570"/>
      <c r="AB136" s="570"/>
      <c r="AC136" s="570"/>
      <c r="AD136" s="570"/>
      <c r="AE136" s="570"/>
      <c r="AF136" s="570"/>
      <c r="AG136" s="570"/>
      <c r="AH136" s="570"/>
      <c r="AI136" s="570"/>
      <c r="AJ136" s="570"/>
      <c r="AK136" s="570"/>
      <c r="AL136" s="570"/>
      <c r="AM136" s="570"/>
      <c r="AN136" s="570"/>
      <c r="AO136" s="570"/>
      <c r="AP136" s="570"/>
      <c r="AQ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0"/>
      <c r="BM136" s="570"/>
      <c r="BN136" s="570"/>
      <c r="BO136" s="570"/>
      <c r="BP136" s="570"/>
      <c r="BQ136" s="570"/>
      <c r="BR136" s="570"/>
      <c r="BS136" s="570"/>
      <c r="BT136" s="570"/>
      <c r="BU136" s="570"/>
      <c r="BV136" s="570"/>
      <c r="BW136" s="570"/>
      <c r="BX136" s="570"/>
      <c r="BY136" s="570"/>
      <c r="BZ136" s="570"/>
      <c r="CA136" s="570"/>
      <c r="CB136" s="570"/>
      <c r="CC136" s="570"/>
      <c r="CD136" s="570"/>
      <c r="CE136" s="570"/>
      <c r="CF136" s="570"/>
      <c r="CG136" s="570"/>
      <c r="CH136" s="570"/>
      <c r="CI136" s="570"/>
      <c r="CJ136" s="570"/>
      <c r="CK136" s="570"/>
      <c r="CL136" s="570"/>
      <c r="CM136" s="570"/>
      <c r="CN136" s="570"/>
      <c r="CO136" s="570"/>
      <c r="CP136" s="570"/>
      <c r="CQ136" s="570"/>
      <c r="CR136" s="570"/>
      <c r="CS136" s="570"/>
      <c r="CT136" s="570"/>
      <c r="CU136" s="570"/>
      <c r="CV136" s="570"/>
      <c r="CW136" s="570"/>
      <c r="CX136" s="570"/>
      <c r="CY136" s="570"/>
      <c r="CZ136" s="570"/>
      <c r="DA136" s="570"/>
      <c r="DB136" s="570"/>
      <c r="DC136" s="570"/>
      <c r="DD136" s="570"/>
      <c r="DE136" s="570"/>
      <c r="DF136" s="570"/>
      <c r="DG136" s="570"/>
      <c r="DH136" s="570"/>
      <c r="DI136" s="570"/>
      <c r="DJ136" s="570"/>
      <c r="DK136" s="570"/>
      <c r="DL136" s="570"/>
      <c r="DM136" s="570"/>
      <c r="DN136" s="570"/>
      <c r="DO136" s="570"/>
      <c r="DP136" s="570"/>
      <c r="DQ136" s="570"/>
      <c r="DR136" s="570"/>
      <c r="DS136" s="570"/>
      <c r="DT136" s="570"/>
      <c r="DU136" s="570"/>
      <c r="DV136" s="570"/>
      <c r="DW136" s="570"/>
      <c r="DX136" s="570"/>
      <c r="DY136" s="687"/>
      <c r="EB136" t="str">
        <f>CNGE_2026_M1_Secc4_Sub5!$D147</f>
        <v/>
      </c>
    </row>
    <row r="137" spans="2:141" ht="15" customHeight="1">
      <c r="B137" s="666" t="str">
        <f>IF(AND(EL25&gt;0,F136=""),"Debido a seleccionó con una X la col. Otra institución anote el nombre de dicha(s) institución(es) ","")</f>
        <v/>
      </c>
      <c r="C137" s="666"/>
      <c r="D137" s="666"/>
      <c r="E137" s="666"/>
      <c r="F137" s="666"/>
      <c r="G137" s="666"/>
      <c r="H137" s="666"/>
      <c r="I137" s="666"/>
      <c r="J137" s="666"/>
      <c r="K137" s="666"/>
      <c r="L137" s="666"/>
      <c r="M137" s="666"/>
      <c r="N137" s="666"/>
      <c r="O137" s="666"/>
      <c r="P137" s="666"/>
      <c r="Q137" s="666"/>
      <c r="R137" s="666"/>
      <c r="S137" s="666"/>
      <c r="T137" s="666"/>
      <c r="U137" s="666"/>
      <c r="V137" s="666"/>
      <c r="W137" s="666"/>
      <c r="X137" s="666"/>
      <c r="Y137" s="666"/>
      <c r="Z137" s="666"/>
      <c r="AA137" s="666"/>
      <c r="AB137" s="666"/>
      <c r="AC137" s="666"/>
      <c r="AD137" s="666"/>
      <c r="AE137" s="666"/>
      <c r="AF137" s="666"/>
      <c r="AG137" s="666"/>
      <c r="AH137" s="666"/>
      <c r="AI137" s="666"/>
      <c r="AJ137" s="666"/>
      <c r="AK137" s="666"/>
      <c r="AL137" s="666"/>
      <c r="AM137" s="666"/>
      <c r="AN137" s="666"/>
      <c r="AO137" s="666"/>
      <c r="AP137" s="666"/>
      <c r="AQ137" s="666"/>
      <c r="AR137" s="666"/>
      <c r="AS137" s="666"/>
      <c r="AT137" s="666"/>
      <c r="AU137" s="666"/>
      <c r="AV137" s="666"/>
      <c r="AW137" s="666"/>
      <c r="AX137" s="666"/>
      <c r="AY137" s="666"/>
      <c r="AZ137" s="666"/>
      <c r="BA137" s="666"/>
      <c r="BB137" s="666"/>
      <c r="BC137" s="666"/>
      <c r="BD137" s="666"/>
      <c r="BE137" s="666"/>
      <c r="BF137" s="666"/>
      <c r="BG137" s="666"/>
      <c r="BH137" s="666"/>
      <c r="BI137" s="666"/>
      <c r="BJ137" s="666"/>
      <c r="BK137" s="666"/>
      <c r="BL137" s="666"/>
      <c r="BM137" s="666"/>
      <c r="BN137" s="666"/>
      <c r="BO137" s="666"/>
      <c r="BP137" s="666"/>
      <c r="BQ137" s="666"/>
      <c r="BR137" s="666"/>
      <c r="BS137" s="666"/>
      <c r="BT137" s="666"/>
      <c r="BU137" s="666"/>
      <c r="BV137" s="666"/>
      <c r="BW137" s="666"/>
      <c r="BX137" s="666"/>
      <c r="BY137" s="666"/>
      <c r="BZ137" s="666"/>
      <c r="CA137" s="666"/>
      <c r="CB137" s="666"/>
      <c r="CC137" s="666"/>
      <c r="CD137" s="666"/>
      <c r="CE137" s="666"/>
      <c r="CF137" s="666"/>
      <c r="CG137" s="666"/>
      <c r="CH137" s="666"/>
      <c r="CI137" s="666"/>
      <c r="CJ137" s="666"/>
      <c r="CK137" s="666"/>
      <c r="CL137" s="666"/>
      <c r="CM137" s="666"/>
      <c r="CN137" s="666"/>
      <c r="CO137" s="666"/>
      <c r="CP137" s="666"/>
      <c r="CQ137" s="666"/>
      <c r="CR137" s="666"/>
      <c r="CS137" s="666"/>
      <c r="CT137" s="666"/>
      <c r="CU137" s="666"/>
      <c r="CV137" s="666"/>
      <c r="CW137" s="666"/>
      <c r="CX137" s="666"/>
      <c r="CY137" s="666"/>
      <c r="CZ137" s="666"/>
      <c r="DA137" s="666"/>
      <c r="DB137" s="666"/>
      <c r="DC137" s="666"/>
      <c r="DD137" s="666"/>
      <c r="DE137" s="666"/>
      <c r="DF137" s="666"/>
      <c r="DG137" s="666"/>
      <c r="DH137" s="666"/>
      <c r="DI137" s="666"/>
      <c r="DJ137" s="666"/>
      <c r="DK137" s="666"/>
      <c r="DL137" s="666"/>
      <c r="DM137" s="666"/>
      <c r="DN137" s="666"/>
      <c r="DO137" s="666"/>
      <c r="DP137" s="666"/>
      <c r="DQ137" s="666"/>
      <c r="DR137" s="666"/>
      <c r="DS137" s="666"/>
      <c r="DT137" s="666"/>
      <c r="DU137" s="666"/>
      <c r="DV137" s="666"/>
      <c r="DW137" s="666"/>
      <c r="DX137" s="666"/>
      <c r="DY137" s="666"/>
      <c r="DZ137" s="527"/>
      <c r="EA137" s="527"/>
      <c r="EB137" t="str">
        <f>CNGE_2026_M1_Secc4_Sub5!$D148</f>
        <v/>
      </c>
    </row>
    <row r="138" spans="2:141" ht="15" customHeight="1">
      <c r="C138" s="694" t="s">
        <v>5116</v>
      </c>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c r="AO138" s="558"/>
      <c r="AP138" s="558"/>
      <c r="AQ138" s="558"/>
      <c r="AR138" s="558"/>
      <c r="AS138" s="558"/>
      <c r="AT138" s="558"/>
      <c r="AU138" s="558"/>
      <c r="AV138" s="558"/>
      <c r="AW138" s="558"/>
      <c r="AX138" s="558"/>
      <c r="AY138" s="558"/>
      <c r="AZ138" s="558"/>
      <c r="BA138" s="558"/>
      <c r="BB138" s="558"/>
      <c r="BC138" s="558"/>
      <c r="BD138" s="558"/>
      <c r="BE138" s="558"/>
      <c r="BF138" s="558"/>
      <c r="BG138" s="558"/>
      <c r="BH138" s="558"/>
      <c r="BI138" s="558"/>
      <c r="BJ138" s="558"/>
      <c r="BK138" s="558"/>
      <c r="BL138" s="558"/>
      <c r="BM138" s="558"/>
      <c r="BN138" s="558"/>
      <c r="BO138" s="558"/>
      <c r="BP138" s="558"/>
      <c r="BQ138" s="558"/>
      <c r="BR138" s="558"/>
      <c r="BS138" s="558"/>
      <c r="BT138" s="558"/>
      <c r="BU138" s="558"/>
      <c r="BV138" s="558"/>
      <c r="BW138" s="558"/>
      <c r="BX138" s="558"/>
      <c r="BY138" s="558"/>
      <c r="BZ138" s="558"/>
      <c r="CA138" s="558"/>
      <c r="CB138" s="558"/>
      <c r="CC138" s="558"/>
      <c r="CD138" s="558"/>
      <c r="CE138" s="558"/>
      <c r="CF138" s="558"/>
      <c r="CG138" s="558"/>
      <c r="CH138" s="558"/>
      <c r="CI138" s="558"/>
      <c r="CJ138" s="558"/>
      <c r="CK138" s="558"/>
      <c r="CL138" s="558"/>
      <c r="CM138" s="558"/>
      <c r="CN138" s="558"/>
      <c r="CO138" s="558"/>
      <c r="CP138" s="558"/>
      <c r="CQ138" s="558"/>
      <c r="CR138" s="558"/>
      <c r="CS138" s="558"/>
      <c r="CT138" s="558"/>
      <c r="CU138" s="558"/>
      <c r="CV138" s="558"/>
      <c r="CW138" s="558"/>
      <c r="CX138" s="558"/>
      <c r="CY138" s="558"/>
      <c r="CZ138" s="558"/>
      <c r="DA138" s="558"/>
      <c r="DB138" s="558"/>
      <c r="DC138" s="558"/>
      <c r="DD138" s="558"/>
      <c r="DE138" s="558"/>
      <c r="DF138" s="558"/>
      <c r="DG138" s="558"/>
      <c r="DH138" s="558"/>
      <c r="DI138" s="558"/>
      <c r="DJ138" s="558"/>
      <c r="DK138" s="558"/>
      <c r="DL138" s="558"/>
      <c r="DM138" s="558"/>
      <c r="DN138" s="558"/>
      <c r="DO138" s="558"/>
      <c r="DP138" s="558"/>
      <c r="DQ138" s="558"/>
      <c r="DR138" s="558"/>
      <c r="DS138" s="558"/>
      <c r="DT138" s="558"/>
      <c r="DU138" s="558"/>
      <c r="DV138" s="558"/>
      <c r="DW138" s="558"/>
      <c r="DX138" s="558"/>
      <c r="DY138" s="558"/>
      <c r="EB138" t="str">
        <f>CNGE_2026_M1_Secc4_Sub5!$D149</f>
        <v/>
      </c>
    </row>
    <row r="139" spans="2:141" ht="60" customHeight="1">
      <c r="C139" s="794"/>
      <c r="D139" s="570"/>
      <c r="E139" s="570"/>
      <c r="F139" s="570"/>
      <c r="G139" s="570"/>
      <c r="H139" s="570"/>
      <c r="I139" s="570"/>
      <c r="J139" s="570"/>
      <c r="K139" s="570"/>
      <c r="L139" s="570"/>
      <c r="M139" s="570"/>
      <c r="N139" s="570"/>
      <c r="O139" s="570"/>
      <c r="P139" s="570"/>
      <c r="Q139" s="570"/>
      <c r="R139" s="570"/>
      <c r="S139" s="570"/>
      <c r="T139" s="570"/>
      <c r="U139" s="570"/>
      <c r="V139" s="570"/>
      <c r="W139" s="570"/>
      <c r="X139" s="570"/>
      <c r="Y139" s="570"/>
      <c r="Z139" s="570"/>
      <c r="AA139" s="570"/>
      <c r="AB139" s="570"/>
      <c r="AC139" s="570"/>
      <c r="AD139" s="570"/>
      <c r="AE139" s="570"/>
      <c r="AF139" s="570"/>
      <c r="AG139" s="570"/>
      <c r="AH139" s="570"/>
      <c r="AI139" s="570"/>
      <c r="AJ139" s="570"/>
      <c r="AK139" s="570"/>
      <c r="AL139" s="570"/>
      <c r="AM139" s="570"/>
      <c r="AN139" s="570"/>
      <c r="AO139" s="570"/>
      <c r="AP139" s="570"/>
      <c r="AQ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0"/>
      <c r="BM139" s="570"/>
      <c r="BN139" s="570"/>
      <c r="BO139" s="570"/>
      <c r="BP139" s="570"/>
      <c r="BQ139" s="570"/>
      <c r="BR139" s="570"/>
      <c r="BS139" s="570"/>
      <c r="BT139" s="570"/>
      <c r="BU139" s="570"/>
      <c r="BV139" s="570"/>
      <c r="BW139" s="570"/>
      <c r="BX139" s="570"/>
      <c r="BY139" s="570"/>
      <c r="BZ139" s="570"/>
      <c r="CA139" s="570"/>
      <c r="CB139" s="570"/>
      <c r="CC139" s="570"/>
      <c r="CD139" s="570"/>
      <c r="CE139" s="570"/>
      <c r="CF139" s="570"/>
      <c r="CG139" s="570"/>
      <c r="CH139" s="570"/>
      <c r="CI139" s="570"/>
      <c r="CJ139" s="570"/>
      <c r="CK139" s="570"/>
      <c r="CL139" s="570"/>
      <c r="CM139" s="570"/>
      <c r="CN139" s="570"/>
      <c r="CO139" s="570"/>
      <c r="CP139" s="570"/>
      <c r="CQ139" s="570"/>
      <c r="CR139" s="570"/>
      <c r="CS139" s="570"/>
      <c r="CT139" s="570"/>
      <c r="CU139" s="570"/>
      <c r="CV139" s="570"/>
      <c r="CW139" s="570"/>
      <c r="CX139" s="570"/>
      <c r="CY139" s="570"/>
      <c r="CZ139" s="570"/>
      <c r="DA139" s="570"/>
      <c r="DB139" s="570"/>
      <c r="DC139" s="570"/>
      <c r="DD139" s="570"/>
      <c r="DE139" s="570"/>
      <c r="DF139" s="570"/>
      <c r="DG139" s="570"/>
      <c r="DH139" s="570"/>
      <c r="DI139" s="570"/>
      <c r="DJ139" s="570"/>
      <c r="DK139" s="570"/>
      <c r="DL139" s="570"/>
      <c r="DM139" s="570"/>
      <c r="DN139" s="570"/>
      <c r="DO139" s="570"/>
      <c r="DP139" s="570"/>
      <c r="DQ139" s="570"/>
      <c r="DR139" s="570"/>
      <c r="DS139" s="570"/>
      <c r="DT139" s="570"/>
      <c r="DU139" s="570"/>
      <c r="DV139" s="570"/>
      <c r="DW139" s="570"/>
      <c r="DX139" s="570"/>
      <c r="DY139" s="687"/>
      <c r="EB139" t="str">
        <f>CNGE_2026_M1_Secc4_Sub5!$D150</f>
        <v/>
      </c>
    </row>
    <row r="140" spans="2:141" ht="15" customHeight="1">
      <c r="B140" s="670" t="str">
        <f>EG135</f>
        <v/>
      </c>
      <c r="C140" s="670"/>
      <c r="D140" s="670"/>
      <c r="E140" s="670"/>
      <c r="F140" s="670"/>
      <c r="G140" s="670"/>
      <c r="H140" s="670"/>
      <c r="I140" s="670"/>
      <c r="J140" s="670"/>
      <c r="K140" s="670"/>
      <c r="L140" s="670"/>
      <c r="M140" s="670"/>
      <c r="N140" s="670"/>
      <c r="O140" s="670"/>
      <c r="P140" s="670"/>
      <c r="Q140" s="670"/>
      <c r="R140" s="670"/>
      <c r="S140" s="670"/>
      <c r="T140" s="670"/>
      <c r="U140" s="670"/>
      <c r="V140" s="670"/>
      <c r="W140" s="670"/>
      <c r="X140" s="670"/>
      <c r="Y140" s="670"/>
      <c r="Z140" s="670"/>
      <c r="AA140" s="670"/>
      <c r="AB140" s="670"/>
      <c r="AC140" s="670"/>
      <c r="AD140" s="670"/>
      <c r="AE140" s="670"/>
      <c r="AF140" s="670"/>
      <c r="AG140" s="670"/>
      <c r="AH140" s="670"/>
      <c r="AI140" s="670"/>
      <c r="AJ140" s="670"/>
      <c r="AK140" s="670"/>
      <c r="AL140" s="670"/>
      <c r="AM140" s="670"/>
      <c r="AN140" s="670"/>
      <c r="AO140" s="670"/>
      <c r="AP140" s="670"/>
      <c r="AQ140" s="670"/>
      <c r="AR140" s="670"/>
      <c r="AS140" s="670"/>
      <c r="AT140" s="670"/>
      <c r="AU140" s="670"/>
      <c r="AV140" s="670"/>
      <c r="AW140" s="670"/>
      <c r="AX140" s="670"/>
      <c r="AY140" s="670"/>
      <c r="AZ140" s="670"/>
      <c r="BA140" s="670"/>
      <c r="BB140" s="670"/>
      <c r="BC140" s="670"/>
      <c r="BD140" s="670"/>
      <c r="BE140" s="670"/>
      <c r="BF140" s="670"/>
      <c r="BG140" s="670"/>
      <c r="BH140" s="670"/>
      <c r="BI140" s="670"/>
      <c r="BJ140" s="670"/>
      <c r="BK140" s="670"/>
      <c r="BL140" s="670"/>
      <c r="BM140" s="670"/>
      <c r="BN140" s="670"/>
      <c r="BO140" s="670"/>
      <c r="BP140" s="670"/>
      <c r="BQ140" s="670"/>
      <c r="BR140" s="670"/>
      <c r="BS140" s="670"/>
      <c r="BT140" s="670"/>
      <c r="BU140" s="670"/>
      <c r="BV140" s="670"/>
      <c r="BW140" s="670"/>
      <c r="BX140" s="670"/>
      <c r="BY140" s="670"/>
      <c r="BZ140" s="670"/>
      <c r="CA140" s="670"/>
      <c r="CB140" s="670"/>
      <c r="CC140" s="670"/>
      <c r="CD140" s="670"/>
      <c r="CE140" s="670"/>
      <c r="CF140" s="670"/>
      <c r="CG140" s="670"/>
      <c r="CH140" s="670"/>
      <c r="CI140" s="670"/>
      <c r="CJ140" s="670"/>
      <c r="CK140" s="670"/>
      <c r="CL140" s="670"/>
      <c r="CM140" s="670"/>
      <c r="CN140" s="670"/>
      <c r="CO140" s="670"/>
      <c r="CP140" s="670"/>
      <c r="CQ140" s="670"/>
      <c r="CR140" s="670"/>
      <c r="CS140" s="670"/>
      <c r="CT140" s="670"/>
      <c r="CU140" s="670"/>
      <c r="CV140" s="670"/>
      <c r="CW140" s="670"/>
      <c r="CX140" s="670"/>
      <c r="CY140" s="670"/>
      <c r="CZ140" s="670"/>
      <c r="DA140" s="670"/>
      <c r="DB140" s="670"/>
      <c r="DC140" s="670"/>
      <c r="DD140" s="670"/>
      <c r="DE140" s="670"/>
      <c r="DF140" s="670"/>
      <c r="DG140" s="670"/>
      <c r="DH140" s="670"/>
      <c r="DI140" s="670"/>
      <c r="DJ140" s="670"/>
      <c r="DK140" s="670"/>
      <c r="DL140" s="670"/>
      <c r="DM140" s="670"/>
      <c r="DN140" s="670"/>
      <c r="DO140" s="670"/>
      <c r="DP140" s="670"/>
      <c r="DQ140" s="670"/>
      <c r="DR140" s="670"/>
      <c r="DS140" s="670"/>
      <c r="DT140" s="670"/>
      <c r="DU140" s="670"/>
      <c r="DV140" s="670"/>
      <c r="DW140" s="670"/>
      <c r="DX140" s="670"/>
      <c r="DY140" s="670"/>
      <c r="EB140" t="str">
        <f>CNGE_2026_M1_Secc4_Sub5!$D151</f>
        <v/>
      </c>
    </row>
    <row r="141" spans="2:141" ht="15" customHeight="1">
      <c r="B141" s="651" t="str">
        <f>EK135</f>
        <v/>
      </c>
      <c r="C141" s="651"/>
      <c r="D141" s="651"/>
      <c r="E141" s="651"/>
      <c r="F141" s="651"/>
      <c r="G141" s="651"/>
      <c r="H141" s="651"/>
      <c r="I141" s="651"/>
      <c r="J141" s="651"/>
      <c r="K141" s="651"/>
      <c r="L141" s="651"/>
      <c r="M141" s="651"/>
      <c r="N141" s="651"/>
      <c r="O141" s="651"/>
      <c r="P141" s="651"/>
      <c r="Q141" s="651"/>
      <c r="R141" s="651"/>
      <c r="S141" s="651"/>
      <c r="T141" s="651"/>
      <c r="U141" s="651"/>
      <c r="V141" s="651"/>
      <c r="W141" s="651"/>
      <c r="X141" s="651"/>
      <c r="Y141" s="651"/>
      <c r="Z141" s="651"/>
      <c r="AA141" s="651"/>
      <c r="AB141" s="651"/>
      <c r="AC141" s="651"/>
      <c r="AD141" s="651"/>
      <c r="AE141" s="651"/>
      <c r="AF141" s="651"/>
      <c r="AG141" s="651"/>
      <c r="AH141" s="651"/>
      <c r="AI141" s="651"/>
      <c r="AJ141" s="651"/>
      <c r="AK141" s="651"/>
      <c r="AL141" s="651"/>
      <c r="AM141" s="651"/>
      <c r="AN141" s="651"/>
      <c r="AO141" s="651"/>
      <c r="AP141" s="651"/>
      <c r="AQ141" s="651"/>
      <c r="AR141" s="651"/>
      <c r="AS141" s="651"/>
      <c r="AT141" s="651"/>
      <c r="AU141" s="651"/>
      <c r="AV141" s="651"/>
      <c r="AW141" s="651"/>
      <c r="AX141" s="651"/>
      <c r="AY141" s="651"/>
      <c r="AZ141" s="651"/>
      <c r="BA141" s="651"/>
      <c r="BB141" s="651"/>
      <c r="BC141" s="651"/>
      <c r="BD141" s="651"/>
      <c r="BE141" s="651"/>
      <c r="BF141" s="651"/>
      <c r="BG141" s="651"/>
      <c r="BH141" s="651"/>
      <c r="BI141" s="651"/>
      <c r="BJ141" s="651"/>
      <c r="BK141" s="651"/>
      <c r="BL141" s="651"/>
      <c r="BM141" s="651"/>
      <c r="BN141" s="651"/>
      <c r="BO141" s="651"/>
      <c r="BP141" s="651"/>
      <c r="BQ141" s="651"/>
      <c r="BR141" s="651"/>
      <c r="BS141" s="651"/>
      <c r="BT141" s="651"/>
      <c r="BU141" s="651"/>
      <c r="BV141" s="651"/>
      <c r="BW141" s="651"/>
      <c r="BX141" s="651"/>
      <c r="BY141" s="651"/>
      <c r="BZ141" s="651"/>
      <c r="CA141" s="651"/>
      <c r="CB141" s="651"/>
      <c r="CC141" s="651"/>
      <c r="CD141" s="651"/>
      <c r="CE141" s="651"/>
      <c r="CF141" s="651"/>
      <c r="CG141" s="651"/>
      <c r="CH141" s="651"/>
      <c r="CI141" s="651"/>
      <c r="CJ141" s="651"/>
      <c r="CK141" s="651"/>
      <c r="CL141" s="651"/>
      <c r="CM141" s="651"/>
      <c r="CN141" s="651"/>
      <c r="CO141" s="651"/>
      <c r="CP141" s="651"/>
      <c r="CQ141" s="651"/>
      <c r="CR141" s="651"/>
      <c r="CS141" s="651"/>
      <c r="CT141" s="651"/>
      <c r="CU141" s="651"/>
      <c r="CV141" s="651"/>
      <c r="CW141" s="651"/>
      <c r="CX141" s="651"/>
      <c r="CY141" s="651"/>
      <c r="CZ141" s="651"/>
      <c r="DA141" s="651"/>
      <c r="DB141" s="651"/>
      <c r="DC141" s="651"/>
      <c r="DD141" s="651"/>
      <c r="DE141" s="651"/>
      <c r="DF141" s="651"/>
      <c r="DG141" s="651"/>
      <c r="DH141" s="651"/>
      <c r="DI141" s="651"/>
      <c r="DJ141" s="651"/>
      <c r="DK141" s="651"/>
      <c r="DL141" s="651"/>
      <c r="DM141" s="651"/>
      <c r="DN141" s="651"/>
      <c r="DO141" s="651"/>
      <c r="DP141" s="651"/>
      <c r="DQ141" s="651"/>
      <c r="DR141" s="651"/>
      <c r="DS141" s="651"/>
      <c r="DT141" s="651"/>
      <c r="DU141" s="651"/>
      <c r="DV141" s="651"/>
      <c r="DW141" s="651"/>
      <c r="DX141" s="651"/>
      <c r="DY141" s="651"/>
      <c r="EB141" t="str">
        <f>CNGE_2026_M1_Secc4_Sub5!$D152</f>
        <v/>
      </c>
    </row>
    <row r="142" spans="2:141" ht="15" customHeight="1">
      <c r="B142" s="672" t="str">
        <f>IF(EC135&gt;0,"Favor de verificar que no tenga información en celdas sombreadas","")</f>
        <v/>
      </c>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c r="AD142" s="672"/>
      <c r="AE142" s="672"/>
      <c r="AF142" s="672"/>
      <c r="AG142" s="672"/>
      <c r="AH142" s="672"/>
      <c r="AI142" s="672"/>
      <c r="AJ142" s="672"/>
      <c r="AK142" s="672"/>
      <c r="AL142" s="672"/>
      <c r="AM142" s="672"/>
      <c r="AN142" s="672"/>
      <c r="AO142" s="672"/>
      <c r="AP142" s="672"/>
      <c r="AQ142" s="672"/>
      <c r="AR142" s="672"/>
      <c r="AS142" s="672"/>
      <c r="AT142" s="672"/>
      <c r="AU142" s="672"/>
      <c r="AV142" s="672"/>
      <c r="AW142" s="672"/>
      <c r="AX142" s="672"/>
      <c r="AY142" s="672"/>
      <c r="AZ142" s="672"/>
      <c r="BA142" s="672"/>
      <c r="BB142" s="672"/>
      <c r="BC142" s="672"/>
      <c r="BD142" s="672"/>
      <c r="BE142" s="672"/>
      <c r="BF142" s="672"/>
      <c r="BG142" s="672"/>
      <c r="BH142" s="672"/>
      <c r="BI142" s="672"/>
      <c r="BJ142" s="672"/>
      <c r="BK142" s="672"/>
      <c r="BL142" s="672"/>
      <c r="BM142" s="672"/>
      <c r="BN142" s="672"/>
      <c r="BO142" s="672"/>
      <c r="BP142" s="672"/>
      <c r="BQ142" s="672"/>
      <c r="BR142" s="672"/>
      <c r="BS142" s="672"/>
      <c r="BT142" s="672"/>
      <c r="BU142" s="672"/>
      <c r="BV142" s="672"/>
      <c r="BW142" s="672"/>
      <c r="BX142" s="672"/>
      <c r="BY142" s="672"/>
      <c r="BZ142" s="672"/>
      <c r="CA142" s="672"/>
      <c r="CB142" s="672"/>
      <c r="CC142" s="672"/>
      <c r="CD142" s="672"/>
      <c r="CE142" s="672"/>
      <c r="CF142" s="672"/>
      <c r="CG142" s="672"/>
      <c r="CH142" s="672"/>
      <c r="CI142" s="672"/>
      <c r="CJ142" s="672"/>
      <c r="CK142" s="672"/>
      <c r="CL142" s="672"/>
      <c r="CM142" s="672"/>
      <c r="CN142" s="672"/>
      <c r="CO142" s="672"/>
      <c r="CP142" s="672"/>
      <c r="CQ142" s="672"/>
      <c r="CR142" s="672"/>
      <c r="CS142" s="672"/>
      <c r="CT142" s="672"/>
      <c r="CU142" s="672"/>
      <c r="CV142" s="672"/>
      <c r="CW142" s="672"/>
      <c r="CX142" s="672"/>
      <c r="CY142" s="672"/>
      <c r="CZ142" s="672"/>
      <c r="DA142" s="672"/>
      <c r="DB142" s="672"/>
      <c r="DC142" s="672"/>
      <c r="DD142" s="672"/>
      <c r="DE142" s="672"/>
      <c r="DF142" s="672"/>
      <c r="DG142" s="672"/>
      <c r="DH142" s="672"/>
      <c r="DI142" s="672"/>
      <c r="DJ142" s="672"/>
      <c r="DK142" s="672"/>
      <c r="DL142" s="672"/>
      <c r="DM142" s="672"/>
      <c r="DN142" s="672"/>
      <c r="DO142" s="672"/>
      <c r="DP142" s="672"/>
      <c r="DQ142" s="672"/>
      <c r="DR142" s="672"/>
      <c r="DS142" s="672"/>
      <c r="DT142" s="672"/>
      <c r="DU142" s="672"/>
      <c r="DV142" s="672"/>
      <c r="DW142" s="672"/>
      <c r="DX142" s="672"/>
      <c r="DY142" s="672"/>
      <c r="EB142" t="str">
        <f>CNGE_2026_M1_Secc4_Sub5!$D153</f>
        <v/>
      </c>
    </row>
    <row r="143" spans="2:141" ht="15" customHeight="1">
      <c r="EB143" t="str">
        <f>CNGE_2026_M1_Secc4_Sub5!$D154</f>
        <v/>
      </c>
    </row>
    <row r="144" spans="2:141" ht="15" customHeight="1">
      <c r="EB144" t="str">
        <f>CNGE_2026_M1_Secc4_Sub5!$D155</f>
        <v/>
      </c>
    </row>
    <row r="145" spans="132:132">
      <c r="EB145" t="str">
        <f>CNGE_2026_M1_Secc4_Sub5!$D156</f>
        <v/>
      </c>
    </row>
    <row r="146" spans="132:132" hidden="1">
      <c r="EB146" t="str">
        <f>CNGE_2026_M1_Secc4_Sub5!$D157</f>
        <v/>
      </c>
    </row>
    <row r="147" spans="132:132" hidden="1">
      <c r="EB147" t="str">
        <f>CNGE_2026_M1_Secc4_Sub5!$D158</f>
        <v/>
      </c>
    </row>
    <row r="148" spans="132:132" hidden="1">
      <c r="EB148" t="str">
        <f>CNGE_2026_M1_Secc4_Sub5!$D159</f>
        <v/>
      </c>
    </row>
    <row r="149" spans="132:132" hidden="1">
      <c r="EB149" t="str">
        <f>CNGE_2026_M1_Secc4_Sub5!$D160</f>
        <v/>
      </c>
    </row>
    <row r="150" spans="132:132" hidden="1">
      <c r="EB150" t="str">
        <f>CNGE_2026_M1_Secc4_Sub5!$D161</f>
        <v/>
      </c>
    </row>
    <row r="151" spans="132:132" hidden="1">
      <c r="EB151" t="str">
        <f>CNGE_2026_M1_Secc4_Sub5!$D162</f>
        <v/>
      </c>
    </row>
    <row r="152" spans="132:132" hidden="1">
      <c r="EB152" t="str">
        <f>CNGE_2026_M1_Secc4_Sub5!$D163</f>
        <v/>
      </c>
    </row>
    <row r="153" spans="132:132" hidden="1">
      <c r="EB153" t="str">
        <f>CNGE_2026_M1_Secc4_Sub5!$D164</f>
        <v/>
      </c>
    </row>
    <row r="154" spans="132:132" hidden="1">
      <c r="EB154" t="str">
        <f>CNGE_2026_M1_Secc4_Sub5!$D165</f>
        <v/>
      </c>
    </row>
    <row r="155" spans="132:132" hidden="1">
      <c r="EB155" t="str">
        <f>CNGE_2026_M1_Secc4_Sub5!$D166</f>
        <v/>
      </c>
    </row>
    <row r="156" spans="132:132" hidden="1">
      <c r="EB156" t="str">
        <f>CNGE_2026_M1_Secc4_Sub5!$D167</f>
        <v/>
      </c>
    </row>
    <row r="157" spans="132:132" hidden="1">
      <c r="EB157" t="str">
        <f>CNGE_2026_M1_Secc4_Sub5!$D168</f>
        <v/>
      </c>
    </row>
    <row r="158" spans="132:132" hidden="1">
      <c r="EB158" t="str">
        <f>CNGE_2026_M1_Secc4_Sub5!$D169</f>
        <v/>
      </c>
    </row>
    <row r="159" spans="132:132" hidden="1">
      <c r="EB159" t="str">
        <f>CNGE_2026_M1_Secc4_Sub5!$D170</f>
        <v/>
      </c>
    </row>
    <row r="160" spans="132:132" hidden="1">
      <c r="EB160" t="str">
        <f>CNGE_2026_M1_Secc4_Sub5!$D171</f>
        <v/>
      </c>
    </row>
    <row r="161" spans="132:132" hidden="1">
      <c r="EB161" t="str">
        <f>CNGE_2026_M1_Secc4_Sub5!$D172</f>
        <v/>
      </c>
    </row>
    <row r="162" spans="132:132" hidden="1">
      <c r="EB162" t="str">
        <f>CNGE_2026_M1_Secc4_Sub5!$D173</f>
        <v/>
      </c>
    </row>
    <row r="163" spans="132:132" hidden="1">
      <c r="EB163" t="str">
        <f>CNGE_2026_M1_Secc4_Sub5!$D174</f>
        <v/>
      </c>
    </row>
    <row r="164" spans="132:132" hidden="1">
      <c r="EB164" t="str">
        <f>CNGE_2026_M1_Secc4_Sub5!$D175</f>
        <v/>
      </c>
    </row>
    <row r="165" spans="132:132" hidden="1">
      <c r="EB165">
        <f>CNGE_2026_M1_Secc4_Sub5!$D176</f>
        <v>0</v>
      </c>
    </row>
  </sheetData>
  <sheetProtection algorithmName="SHA-512" hashValue="EZZwm9iK5V7BFb6a0vKo3u7nyYO/FrfY7HPYH6IQboIyczCDtIiPLk5k4OQfQM/v4rUx+geEyXO+Z7Ktbdyavg==" saltValue="OMY8P7IIQjdv2AKOGYu+JA==" spinCount="100000" sheet="1" objects="1" scenarios="1"/>
  <mergeCells count="139">
    <mergeCell ref="D25:G25"/>
    <mergeCell ref="D92:G92"/>
    <mergeCell ref="D30:G30"/>
    <mergeCell ref="EE23:EG23"/>
    <mergeCell ref="D90:G90"/>
    <mergeCell ref="EI23:EK23"/>
    <mergeCell ref="B140:DY140"/>
    <mergeCell ref="D51:G51"/>
    <mergeCell ref="D42:G42"/>
    <mergeCell ref="D26:G26"/>
    <mergeCell ref="D63:G63"/>
    <mergeCell ref="D65:G65"/>
    <mergeCell ref="D99:G99"/>
    <mergeCell ref="D27:G27"/>
    <mergeCell ref="D80:G80"/>
    <mergeCell ref="D96:G96"/>
    <mergeCell ref="D104:G104"/>
    <mergeCell ref="D57:G57"/>
    <mergeCell ref="D32:G32"/>
    <mergeCell ref="D41:G41"/>
    <mergeCell ref="D43:G43"/>
    <mergeCell ref="D62:G62"/>
    <mergeCell ref="D93:G93"/>
    <mergeCell ref="D102:G102"/>
    <mergeCell ref="B141:DY141"/>
    <mergeCell ref="B142:DY142"/>
    <mergeCell ref="C139:DY139"/>
    <mergeCell ref="D107:G107"/>
    <mergeCell ref="D76:G76"/>
    <mergeCell ref="D91:G91"/>
    <mergeCell ref="D66:G66"/>
    <mergeCell ref="D106:G106"/>
    <mergeCell ref="D111:G111"/>
    <mergeCell ref="F136:DY136"/>
    <mergeCell ref="D114:G114"/>
    <mergeCell ref="D73:G73"/>
    <mergeCell ref="D113:G113"/>
    <mergeCell ref="D88:G88"/>
    <mergeCell ref="D81:G81"/>
    <mergeCell ref="D105:G105"/>
    <mergeCell ref="D98:G98"/>
    <mergeCell ref="D115:G115"/>
    <mergeCell ref="D116:G116"/>
    <mergeCell ref="D117:G117"/>
    <mergeCell ref="D118:G118"/>
    <mergeCell ref="D119:G119"/>
    <mergeCell ref="D120:G120"/>
    <mergeCell ref="D121:G121"/>
    <mergeCell ref="C20:DY20"/>
    <mergeCell ref="D69:G69"/>
    <mergeCell ref="D46:G46"/>
    <mergeCell ref="D40:G40"/>
    <mergeCell ref="D39:G39"/>
    <mergeCell ref="D29:G29"/>
    <mergeCell ref="D38:G38"/>
    <mergeCell ref="D89:G89"/>
    <mergeCell ref="D64:G64"/>
    <mergeCell ref="D33:G33"/>
    <mergeCell ref="D28:G28"/>
    <mergeCell ref="D53:G53"/>
    <mergeCell ref="D47:G47"/>
    <mergeCell ref="D74:G74"/>
    <mergeCell ref="D56:G56"/>
    <mergeCell ref="D71:G71"/>
    <mergeCell ref="D58:G58"/>
    <mergeCell ref="H22:H24"/>
    <mergeCell ref="D35:G35"/>
    <mergeCell ref="D50:G50"/>
    <mergeCell ref="D44:G44"/>
    <mergeCell ref="DY22:DY24"/>
    <mergeCell ref="D52:G52"/>
    <mergeCell ref="D49:G49"/>
    <mergeCell ref="B14:DY14"/>
    <mergeCell ref="D68:G68"/>
    <mergeCell ref="D82:G82"/>
    <mergeCell ref="C16:DY16"/>
    <mergeCell ref="D34:G34"/>
    <mergeCell ref="C138:DY138"/>
    <mergeCell ref="D84:G84"/>
    <mergeCell ref="D31:G31"/>
    <mergeCell ref="D45:G45"/>
    <mergeCell ref="D77:G77"/>
    <mergeCell ref="D108:G108"/>
    <mergeCell ref="D86:G86"/>
    <mergeCell ref="D95:G95"/>
    <mergeCell ref="I22:DX22"/>
    <mergeCell ref="D70:G70"/>
    <mergeCell ref="D48:G48"/>
    <mergeCell ref="D97:G97"/>
    <mergeCell ref="D72:G72"/>
    <mergeCell ref="D78:G78"/>
    <mergeCell ref="D112:G112"/>
    <mergeCell ref="D87:G87"/>
    <mergeCell ref="D36:G36"/>
    <mergeCell ref="D101:G101"/>
    <mergeCell ref="C22:G24"/>
    <mergeCell ref="B1:DY1"/>
    <mergeCell ref="D55:G55"/>
    <mergeCell ref="D110:G110"/>
    <mergeCell ref="D59:G59"/>
    <mergeCell ref="D60:G60"/>
    <mergeCell ref="D100:G100"/>
    <mergeCell ref="D109:G109"/>
    <mergeCell ref="B3:DY3"/>
    <mergeCell ref="C17:DY17"/>
    <mergeCell ref="B7:DY7"/>
    <mergeCell ref="C19:DY19"/>
    <mergeCell ref="D103:G103"/>
    <mergeCell ref="D37:G37"/>
    <mergeCell ref="B5:DY5"/>
    <mergeCell ref="D61:G61"/>
    <mergeCell ref="DV9:DY9"/>
    <mergeCell ref="N10:O10"/>
    <mergeCell ref="B10:L10"/>
    <mergeCell ref="DV12:DY12"/>
    <mergeCell ref="C15:DY15"/>
    <mergeCell ref="C18:DY18"/>
    <mergeCell ref="D67:G67"/>
    <mergeCell ref="D85:G85"/>
    <mergeCell ref="D54:G54"/>
    <mergeCell ref="D75:G75"/>
    <mergeCell ref="D79:G79"/>
    <mergeCell ref="D122:G122"/>
    <mergeCell ref="D123:G123"/>
    <mergeCell ref="B137:DY137"/>
    <mergeCell ref="D133:G133"/>
    <mergeCell ref="D134:G134"/>
    <mergeCell ref="D124:G124"/>
    <mergeCell ref="D125:G125"/>
    <mergeCell ref="D126:G126"/>
    <mergeCell ref="D127:G127"/>
    <mergeCell ref="D128:G128"/>
    <mergeCell ref="D129:G129"/>
    <mergeCell ref="D130:G130"/>
    <mergeCell ref="D131:G131"/>
    <mergeCell ref="D132:G132"/>
    <mergeCell ref="C136:E136"/>
    <mergeCell ref="D94:G94"/>
    <mergeCell ref="D83:G83"/>
  </mergeCells>
  <phoneticPr fontId="55" type="noConversion"/>
  <conditionalFormatting sqref="A1:XFD1048576">
    <cfRule type="expression" dxfId="18" priority="8" stopIfTrue="1">
      <formula>AND($A$1&lt;&gt;"",SEARCH("igual o mayor",A1)&gt;0)</formula>
    </cfRule>
    <cfRule type="expression" dxfId="17" priority="9" stopIfTrue="1">
      <formula>AND($A$1&lt;&gt;"",SEARCH("igual o menor",A1)&gt;0)</formula>
    </cfRule>
    <cfRule type="expression" dxfId="16" priority="10" stopIfTrue="1">
      <formula>AND($A$1&lt;&gt;"",SEARCH("pase a la pregunta",A1)&gt;0)</formula>
    </cfRule>
    <cfRule type="expression" dxfId="15" priority="11" stopIfTrue="1">
      <formula>AND($A$1&lt;&gt;"",SEARCH("en blanco",A1)&gt;0)</formula>
    </cfRule>
    <cfRule type="expression" dxfId="14" priority="12" stopIfTrue="1">
      <formula>AND($A$1&lt;&gt;"",SEARCH("no puede registrar",A1)&gt;0)</formula>
    </cfRule>
    <cfRule type="expression" dxfId="13" priority="13" stopIfTrue="1">
      <formula>AND($A$1&lt;&gt;"",SUM(A1)&gt;0)</formula>
    </cfRule>
    <cfRule type="expression" dxfId="12" priority="14" stopIfTrue="1">
      <formula>AND($A$1&lt;&gt;"",SEARCH("la pregunta",A1)&gt;0)</formula>
    </cfRule>
  </conditionalFormatting>
  <conditionalFormatting sqref="C19:DY19">
    <cfRule type="expression" dxfId="11" priority="3">
      <formula>AND($EH$135&gt;0,$C$139="")</formula>
    </cfRule>
  </conditionalFormatting>
  <conditionalFormatting sqref="C20:DY20">
    <cfRule type="expression" dxfId="10" priority="6">
      <formula>AND(EL25&gt;0,F136="")</formula>
    </cfRule>
  </conditionalFormatting>
  <conditionalFormatting sqref="F136:DY136">
    <cfRule type="expression" dxfId="9" priority="5">
      <formula>AND(EL25=0,F136="")</formula>
    </cfRule>
    <cfRule type="expression" dxfId="8" priority="7">
      <formula>AND(EL25&gt;0,F136="")</formula>
    </cfRule>
  </conditionalFormatting>
  <conditionalFormatting sqref="I25:DY134">
    <cfRule type="expression" dxfId="7" priority="4">
      <formula>$H25="X"</formula>
    </cfRule>
  </conditionalFormatting>
  <dataValidations count="1">
    <dataValidation type="list" allowBlank="1" showInputMessage="1" showErrorMessage="1" sqref="H25:DY134">
      <formula1>"X"</formula1>
    </dataValidation>
  </dataValidations>
  <hyperlinks>
    <hyperlink ref="DV9" location="Índice!B29" display="Índice"/>
    <hyperlink ref="DV12" location="CNGE_2025_M1_Secc4_Sub1!A56" display="Pregunta 4.2"/>
    <hyperlink ref="DV12:DY12" location="CNGE_2026_M1_Secc4_Sub1!A56" display="Pregunta 4.2"/>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IV
Complemento</oddHeader>
    <oddFooter>&amp;LCenso Nacional de Gobiernos Estatales 2026&amp;R&amp;P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16384" width="3.625" hidden="1"/>
  </cols>
  <sheetData>
    <row r="1" spans="1:30" ht="173.25" customHeight="1">
      <c r="A1" s="520"/>
      <c r="B1" s="532" t="s">
        <v>0</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row>
    <row r="6" spans="1:30" ht="15" customHeight="1">
      <c r="A6" s="27"/>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row>
    <row r="7" spans="1:30" ht="60" customHeight="1">
      <c r="A7" s="27"/>
      <c r="B7" s="531" t="s">
        <v>25</v>
      </c>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row>
    <row r="8" spans="1:30" ht="15" customHeight="1">
      <c r="A8" s="27"/>
      <c r="B8" s="4"/>
      <c r="C8" s="4"/>
      <c r="D8" s="4"/>
      <c r="E8" s="4"/>
      <c r="F8" s="4"/>
      <c r="G8" s="4"/>
      <c r="H8" s="4"/>
      <c r="I8" s="4"/>
      <c r="J8" s="4"/>
      <c r="K8" s="4"/>
      <c r="L8" s="4"/>
      <c r="M8" s="4"/>
      <c r="N8" s="4"/>
      <c r="O8" s="4"/>
      <c r="P8" s="4"/>
      <c r="Q8" s="4"/>
      <c r="R8" s="4"/>
      <c r="S8" s="4"/>
      <c r="T8" s="4"/>
      <c r="U8" s="4"/>
      <c r="V8" s="4"/>
      <c r="W8" s="4"/>
      <c r="X8" s="4"/>
      <c r="Y8" s="4"/>
      <c r="Z8" s="4"/>
      <c r="AA8" s="4"/>
      <c r="AB8" s="4"/>
      <c r="AC8" s="4"/>
      <c r="AD8" s="4"/>
    </row>
    <row r="9" spans="1:30" ht="15" customHeight="1" thickBot="1">
      <c r="B9" s="5" t="s">
        <v>4</v>
      </c>
      <c r="C9" s="2"/>
      <c r="D9" s="2"/>
      <c r="E9" s="2"/>
      <c r="F9" s="2"/>
      <c r="G9" s="2"/>
      <c r="H9" s="2"/>
      <c r="I9" s="2"/>
      <c r="J9" s="2"/>
      <c r="K9" s="2"/>
      <c r="L9" s="2"/>
      <c r="M9" s="2"/>
      <c r="N9" s="5" t="s">
        <v>5</v>
      </c>
      <c r="O9" s="2"/>
      <c r="P9" s="7"/>
      <c r="Q9" s="7"/>
      <c r="R9" s="7"/>
      <c r="S9" s="7"/>
      <c r="T9" s="7"/>
      <c r="U9" s="7"/>
      <c r="V9" s="7"/>
      <c r="W9" s="7"/>
      <c r="X9" s="7"/>
      <c r="Y9" s="7"/>
      <c r="Z9" s="7"/>
      <c r="AA9" s="708" t="s">
        <v>3</v>
      </c>
      <c r="AB9" s="558"/>
      <c r="AC9" s="558"/>
      <c r="AD9" s="558"/>
    </row>
    <row r="10" spans="1:30" ht="15" customHeight="1" thickBot="1">
      <c r="B10" s="533" t="str">
        <f>IF(Presentación!B10="","",Presentación!B10)</f>
        <v>Veracruz de Ignacio de la Llave</v>
      </c>
      <c r="C10" s="534"/>
      <c r="D10" s="534"/>
      <c r="E10" s="534"/>
      <c r="F10" s="534"/>
      <c r="G10" s="534"/>
      <c r="H10" s="534"/>
      <c r="I10" s="534"/>
      <c r="J10" s="534"/>
      <c r="K10" s="534"/>
      <c r="L10" s="535"/>
      <c r="M10" s="2"/>
      <c r="N10" s="533" t="str">
        <f>IF(Presentación!N10="","",Presentación!N10)</f>
        <v>230</v>
      </c>
      <c r="O10" s="535"/>
      <c r="P10" s="7"/>
      <c r="Q10" s="7"/>
      <c r="R10" s="7"/>
      <c r="S10" s="7"/>
      <c r="T10" s="7"/>
      <c r="U10" s="7"/>
      <c r="V10" s="7"/>
      <c r="W10" s="7"/>
      <c r="X10" s="7"/>
      <c r="Y10" s="7"/>
      <c r="Z10" s="7"/>
      <c r="AA10" s="7"/>
      <c r="AB10" s="7"/>
      <c r="AC10" s="7"/>
      <c r="AD10" s="7"/>
    </row>
    <row r="11" spans="1:30" ht="15" customHeight="1">
      <c r="B11" s="1"/>
      <c r="C11" s="1"/>
      <c r="D11" s="1"/>
      <c r="E11" s="1"/>
      <c r="F11" s="1"/>
      <c r="G11" s="1"/>
      <c r="H11" s="1"/>
      <c r="I11" s="1"/>
      <c r="J11" s="1"/>
      <c r="K11" s="1"/>
      <c r="L11" s="1"/>
      <c r="M11" s="30"/>
      <c r="N11" s="1"/>
      <c r="O11" s="1"/>
      <c r="P11" s="18"/>
      <c r="Q11" s="1"/>
      <c r="R11" s="1"/>
      <c r="S11" s="1"/>
      <c r="T11" s="1"/>
      <c r="U11" s="1"/>
      <c r="V11" s="1"/>
      <c r="W11" s="1"/>
      <c r="X11" s="1"/>
      <c r="Y11" s="1"/>
      <c r="Z11" s="1"/>
      <c r="AA11" s="1"/>
      <c r="AB11" s="30"/>
      <c r="AC11" s="1"/>
      <c r="AD11" s="1"/>
    </row>
    <row r="12" spans="1:30" ht="15" customHeight="1">
      <c r="A12" s="27"/>
      <c r="B12" s="53" t="s">
        <v>5352</v>
      </c>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row>
    <row r="13" spans="1:30" ht="36" customHeight="1">
      <c r="A13" s="27"/>
      <c r="B13" s="231"/>
      <c r="C13" s="547" t="s">
        <v>5954</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row>
    <row r="14" spans="1:30" ht="15" customHeight="1">
      <c r="A14" s="27"/>
      <c r="B14" s="16"/>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row>
    <row r="15" spans="1:30" ht="15" customHeight="1">
      <c r="A15" s="27"/>
      <c r="B15" s="53" t="s">
        <v>5341</v>
      </c>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row>
    <row r="16" spans="1:30" ht="36" customHeight="1">
      <c r="A16" s="27"/>
      <c r="B16" s="231"/>
      <c r="C16" s="547" t="s">
        <v>5955</v>
      </c>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row>
    <row r="17" spans="1:30" ht="15" customHeight="1">
      <c r="A17" s="27"/>
      <c r="B17" s="16"/>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row>
    <row r="18" spans="1:30" ht="15" customHeight="1">
      <c r="A18" s="27"/>
      <c r="B18" s="53" t="s">
        <v>5956</v>
      </c>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row>
    <row r="19" spans="1:30" ht="36" customHeight="1">
      <c r="A19" s="27"/>
      <c r="B19" s="231"/>
      <c r="C19" s="547" t="s">
        <v>5957</v>
      </c>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row>
    <row r="20" spans="1:30" ht="15" customHeight="1">
      <c r="A20" s="27"/>
      <c r="B20" s="16"/>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row>
    <row r="21" spans="1:30" ht="15" customHeight="1">
      <c r="A21" s="27"/>
      <c r="B21" s="53" t="s">
        <v>5958</v>
      </c>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row>
    <row r="22" spans="1:30" ht="24" customHeight="1">
      <c r="A22" s="27"/>
      <c r="B22" s="16"/>
      <c r="C22" s="547" t="s">
        <v>5959</v>
      </c>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row>
    <row r="23" spans="1:30" ht="15" customHeight="1">
      <c r="A23" s="27"/>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row>
    <row r="24" spans="1:30" ht="15" customHeight="1">
      <c r="A24" s="27"/>
      <c r="B24" s="53" t="s">
        <v>5960</v>
      </c>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row>
    <row r="25" spans="1:30" ht="60" customHeight="1">
      <c r="A25" s="27"/>
      <c r="B25" s="231"/>
      <c r="C25" s="819" t="s">
        <v>5961</v>
      </c>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row>
    <row r="26" spans="1:30" ht="15" customHeight="1">
      <c r="A26" s="2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row>
    <row r="27" spans="1:30" ht="15" customHeight="1">
      <c r="A27" s="27"/>
      <c r="B27" s="53" t="s">
        <v>5962</v>
      </c>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row>
    <row r="28" spans="1:30" ht="24" customHeight="1">
      <c r="A28" s="27"/>
      <c r="B28" s="231"/>
      <c r="C28" s="819" t="s">
        <v>5963</v>
      </c>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row>
    <row r="29" spans="1:30" ht="15" customHeight="1">
      <c r="A29" s="27"/>
      <c r="B29" s="1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0" ht="24" customHeight="1">
      <c r="A30" s="27"/>
      <c r="B30" s="16"/>
      <c r="C30" s="7"/>
      <c r="D30" s="547" t="s">
        <v>5964</v>
      </c>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row>
    <row r="31" spans="1:30" ht="15" customHeight="1">
      <c r="A31" s="27"/>
      <c r="B31" s="1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 customHeight="1">
      <c r="A32" s="27"/>
      <c r="B32" s="16"/>
      <c r="C32" s="7"/>
      <c r="D32" s="537" t="s">
        <v>5965</v>
      </c>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row>
    <row r="33" spans="1:30" ht="15" customHeight="1">
      <c r="A33" s="27"/>
      <c r="B33" s="16"/>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 customHeight="1">
      <c r="A34" s="27"/>
      <c r="B34" s="16"/>
      <c r="C34" s="7"/>
      <c r="D34" s="547" t="s">
        <v>5966</v>
      </c>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row>
    <row r="35" spans="1:30" ht="15" customHeight="1">
      <c r="A35" s="27"/>
      <c r="B35" s="16"/>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 customHeight="1">
      <c r="A36" s="27"/>
      <c r="B36" s="16"/>
      <c r="C36" s="7"/>
      <c r="D36" s="537" t="s">
        <v>5967</v>
      </c>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row>
    <row r="37" spans="1:30" ht="15" customHeight="1">
      <c r="A37" s="27"/>
      <c r="B37" s="16"/>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 customHeight="1">
      <c r="A38" s="27"/>
      <c r="B38" s="16"/>
      <c r="C38" s="7"/>
      <c r="D38" s="537" t="s">
        <v>5968</v>
      </c>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row>
    <row r="39" spans="1:30" ht="15" customHeight="1">
      <c r="A39" s="27"/>
      <c r="B39" s="16"/>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24" customHeight="1">
      <c r="A40" s="27"/>
      <c r="B40" s="16"/>
      <c r="C40" s="7"/>
      <c r="D40" s="537" t="s">
        <v>5969</v>
      </c>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row>
    <row r="41" spans="1:30" ht="15" customHeight="1">
      <c r="A41" s="27"/>
      <c r="B41" s="16"/>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24" customHeight="1">
      <c r="A42" s="27"/>
      <c r="B42" s="16"/>
      <c r="C42" s="7"/>
      <c r="D42" s="547" t="s">
        <v>5970</v>
      </c>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row>
    <row r="43" spans="1:30" ht="15" customHeight="1">
      <c r="A43" s="27"/>
      <c r="B43" s="16"/>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24" customHeight="1">
      <c r="A44" s="27"/>
      <c r="B44" s="16"/>
      <c r="C44" s="7"/>
      <c r="D44" s="537" t="s">
        <v>5971</v>
      </c>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row>
    <row r="45" spans="1:30" ht="15" customHeight="1">
      <c r="A45" s="27"/>
      <c r="B45" s="16"/>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48" customHeight="1">
      <c r="A46" s="27"/>
      <c r="B46" s="16"/>
      <c r="C46" s="7"/>
      <c r="D46" s="537" t="s">
        <v>5972</v>
      </c>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row>
    <row r="47" spans="1:30" ht="15" customHeight="1">
      <c r="A47" s="27"/>
      <c r="B47" s="16"/>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 customHeight="1">
      <c r="A48" s="27"/>
      <c r="B48" s="16"/>
      <c r="C48" s="7"/>
      <c r="D48" s="547" t="s">
        <v>5973</v>
      </c>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row>
    <row r="49" spans="1:30" ht="15" customHeight="1">
      <c r="A49" s="27"/>
      <c r="B49" s="16"/>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 customHeight="1">
      <c r="A50" s="27"/>
      <c r="B50" s="53" t="s">
        <v>5353</v>
      </c>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row>
    <row r="51" spans="1:30" ht="60" customHeight="1">
      <c r="A51" s="27"/>
      <c r="B51" s="231"/>
      <c r="C51" s="537" t="s">
        <v>5974</v>
      </c>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row>
    <row r="52" spans="1:30" ht="15" customHeight="1">
      <c r="A52" s="27"/>
      <c r="B52" s="16"/>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 customHeight="1">
      <c r="A53" s="27"/>
      <c r="B53" s="53" t="s">
        <v>5347</v>
      </c>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row>
    <row r="54" spans="1:30" ht="60" customHeight="1">
      <c r="A54" s="27"/>
      <c r="B54" s="231"/>
      <c r="C54" s="537" t="s">
        <v>5975</v>
      </c>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row>
    <row r="55" spans="1:30" ht="15" customHeight="1">
      <c r="A55" s="27"/>
      <c r="B55" s="16"/>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 customHeight="1">
      <c r="A56" s="27"/>
      <c r="B56" s="53" t="s">
        <v>5350</v>
      </c>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row>
    <row r="57" spans="1:30" ht="24" customHeight="1">
      <c r="A57" s="27"/>
      <c r="B57" s="231"/>
      <c r="C57" s="819" t="s">
        <v>5976</v>
      </c>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row>
    <row r="58" spans="1:30" ht="15" customHeight="1">
      <c r="A58" s="27"/>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 customHeight="1">
      <c r="A59" s="27"/>
      <c r="B59" s="53" t="s">
        <v>5977</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row>
    <row r="60" spans="1:30" ht="36" customHeight="1">
      <c r="A60" s="27"/>
      <c r="B60" s="231"/>
      <c r="C60" s="537" t="s">
        <v>5978</v>
      </c>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row>
    <row r="61" spans="1:30" ht="15" customHeight="1">
      <c r="A61" s="27"/>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 customHeight="1">
      <c r="A62" s="27"/>
      <c r="B62" s="53" t="s">
        <v>5349</v>
      </c>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row>
    <row r="63" spans="1:30" ht="24" customHeight="1">
      <c r="A63" s="27"/>
      <c r="B63" s="231"/>
      <c r="C63" s="819" t="s">
        <v>5979</v>
      </c>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row>
    <row r="64" spans="1:30" ht="15" customHeight="1">
      <c r="A64" s="27"/>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 customHeight="1">
      <c r="A65" s="27"/>
      <c r="B65" s="53" t="s">
        <v>5980</v>
      </c>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row>
    <row r="66" spans="1:30" ht="60" customHeight="1">
      <c r="A66" s="27"/>
      <c r="B66" s="231"/>
      <c r="C66" s="819" t="s">
        <v>5981</v>
      </c>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row>
    <row r="67" spans="1:30" ht="15" customHeight="1">
      <c r="A67" s="27"/>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 customHeight="1">
      <c r="A68" s="27"/>
      <c r="B68" s="53" t="s">
        <v>5982</v>
      </c>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1:30" ht="24" customHeight="1">
      <c r="A69" s="27"/>
      <c r="B69" s="231"/>
      <c r="C69" s="819" t="s">
        <v>5983</v>
      </c>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row>
    <row r="70" spans="1:30" ht="15" customHeight="1">
      <c r="A70" s="27"/>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 customHeight="1">
      <c r="A71" s="27"/>
      <c r="B71" s="53" t="s">
        <v>5984</v>
      </c>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row>
    <row r="72" spans="1:30" ht="24" customHeight="1">
      <c r="A72" s="27"/>
      <c r="B72" s="231"/>
      <c r="C72" s="537" t="s">
        <v>5985</v>
      </c>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row>
    <row r="73" spans="1:30" ht="15" customHeight="1">
      <c r="A73" s="27"/>
      <c r="B73" s="231"/>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36" customHeight="1">
      <c r="A74" s="27"/>
      <c r="B74" s="231"/>
      <c r="D74" s="547" t="s">
        <v>5986</v>
      </c>
      <c r="E74" s="547"/>
      <c r="F74" s="547"/>
      <c r="G74" s="547"/>
      <c r="H74" s="547"/>
      <c r="I74" s="547"/>
      <c r="J74" s="547"/>
      <c r="K74" s="547"/>
      <c r="L74" s="547"/>
      <c r="M74" s="547"/>
      <c r="N74" s="547"/>
      <c r="O74" s="547"/>
      <c r="P74" s="547"/>
      <c r="Q74" s="547"/>
      <c r="R74" s="547"/>
      <c r="S74" s="547"/>
      <c r="T74" s="547"/>
      <c r="U74" s="547"/>
      <c r="V74" s="547"/>
      <c r="W74" s="547"/>
      <c r="X74" s="547"/>
      <c r="Y74" s="547"/>
      <c r="Z74" s="547"/>
      <c r="AA74" s="547"/>
      <c r="AB74" s="547"/>
      <c r="AC74" s="547"/>
      <c r="AD74" s="547"/>
    </row>
    <row r="75" spans="1:30" ht="15" customHeight="1">
      <c r="A75" s="27"/>
      <c r="B75" s="231"/>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24" customHeight="1">
      <c r="A76" s="27"/>
      <c r="B76" s="231"/>
      <c r="D76" s="547" t="s">
        <v>5987</v>
      </c>
      <c r="E76" s="547"/>
      <c r="F76" s="547"/>
      <c r="G76" s="547"/>
      <c r="H76" s="547"/>
      <c r="I76" s="547"/>
      <c r="J76" s="547"/>
      <c r="K76" s="547"/>
      <c r="L76" s="547"/>
      <c r="M76" s="547"/>
      <c r="N76" s="547"/>
      <c r="O76" s="547"/>
      <c r="P76" s="547"/>
      <c r="Q76" s="547"/>
      <c r="R76" s="547"/>
      <c r="S76" s="547"/>
      <c r="T76" s="547"/>
      <c r="U76" s="547"/>
      <c r="V76" s="547"/>
      <c r="W76" s="547"/>
      <c r="X76" s="547"/>
      <c r="Y76" s="547"/>
      <c r="Z76" s="547"/>
      <c r="AA76" s="547"/>
      <c r="AB76" s="547"/>
      <c r="AC76" s="547"/>
      <c r="AD76" s="547"/>
    </row>
    <row r="77" spans="1:30" ht="15" customHeight="1">
      <c r="A77" s="27"/>
      <c r="B77" s="231"/>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24" customHeight="1">
      <c r="A78" s="27"/>
      <c r="B78" s="231"/>
      <c r="D78" s="547" t="s">
        <v>5988</v>
      </c>
      <c r="E78" s="547"/>
      <c r="F78" s="547"/>
      <c r="G78" s="547"/>
      <c r="H78" s="547"/>
      <c r="I78" s="547"/>
      <c r="J78" s="547"/>
      <c r="K78" s="547"/>
      <c r="L78" s="547"/>
      <c r="M78" s="547"/>
      <c r="N78" s="547"/>
      <c r="O78" s="547"/>
      <c r="P78" s="547"/>
      <c r="Q78" s="547"/>
      <c r="R78" s="547"/>
      <c r="S78" s="547"/>
      <c r="T78" s="547"/>
      <c r="U78" s="547"/>
      <c r="V78" s="547"/>
      <c r="W78" s="547"/>
      <c r="X78" s="547"/>
      <c r="Y78" s="547"/>
      <c r="Z78" s="547"/>
      <c r="AA78" s="547"/>
      <c r="AB78" s="547"/>
      <c r="AC78" s="547"/>
      <c r="AD78" s="547"/>
    </row>
    <row r="79" spans="1:30" ht="15" customHeight="1">
      <c r="A79" s="27"/>
      <c r="B79" s="23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 customHeight="1">
      <c r="A80" s="27"/>
      <c r="B80" s="53" t="s">
        <v>5354</v>
      </c>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row>
    <row r="81" spans="1:30" ht="36" customHeight="1">
      <c r="A81" s="27"/>
      <c r="B81" s="231"/>
      <c r="C81" s="547" t="s">
        <v>5989</v>
      </c>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row>
    <row r="82" spans="1:30" ht="15" customHeight="1">
      <c r="A82" s="27"/>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 customHeight="1">
      <c r="A83" s="19"/>
      <c r="B83" s="53" t="s">
        <v>5355</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row>
    <row r="84" spans="1:30" ht="36" customHeight="1">
      <c r="A84" s="19"/>
      <c r="B84" s="231"/>
      <c r="C84" s="537" t="s">
        <v>5990</v>
      </c>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row>
    <row r="85" spans="1:30" ht="15" customHeight="1">
      <c r="A85" s="27"/>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 customHeight="1">
      <c r="A86" s="27"/>
      <c r="B86" s="53" t="s">
        <v>5418</v>
      </c>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row>
    <row r="87" spans="1:30" ht="15" customHeight="1">
      <c r="A87" s="27"/>
      <c r="B87" s="231"/>
      <c r="C87" s="547" t="s">
        <v>5991</v>
      </c>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row>
    <row r="88" spans="1:30" ht="15" customHeight="1">
      <c r="A88" s="27"/>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 customHeight="1">
      <c r="A89" s="27"/>
      <c r="B89" s="53" t="s">
        <v>5992</v>
      </c>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row>
    <row r="90" spans="1:30" ht="24" customHeight="1">
      <c r="A90" s="27"/>
      <c r="B90" s="231"/>
      <c r="C90" s="547" t="s">
        <v>5993</v>
      </c>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row>
    <row r="91" spans="1:30" ht="15" customHeight="1">
      <c r="A91" s="27"/>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row>
    <row r="92" spans="1:30" ht="15" customHeight="1">
      <c r="A92" s="27"/>
      <c r="B92" s="53" t="s">
        <v>5994</v>
      </c>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row>
    <row r="93" spans="1:30" ht="36" customHeight="1">
      <c r="A93" s="27"/>
      <c r="B93" s="231"/>
      <c r="C93" s="537" t="s">
        <v>5995</v>
      </c>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row>
    <row r="94" spans="1:30" ht="15" customHeight="1"/>
    <row r="95" spans="1:30" ht="24" customHeight="1">
      <c r="D95" s="820" t="s">
        <v>5996</v>
      </c>
      <c r="E95" s="821"/>
      <c r="F95" s="821"/>
      <c r="G95" s="821"/>
      <c r="H95" s="821"/>
      <c r="I95" s="821"/>
      <c r="J95" s="821"/>
      <c r="K95" s="821"/>
      <c r="L95" s="821"/>
      <c r="M95" s="821"/>
      <c r="N95" s="821"/>
      <c r="O95" s="821"/>
      <c r="P95" s="821"/>
      <c r="Q95" s="821"/>
      <c r="R95" s="821"/>
      <c r="S95" s="821"/>
      <c r="T95" s="821"/>
      <c r="U95" s="821"/>
      <c r="V95" s="821"/>
      <c r="W95" s="821"/>
      <c r="X95" s="821"/>
      <c r="Y95" s="821"/>
      <c r="Z95" s="821"/>
      <c r="AA95" s="821"/>
      <c r="AB95" s="821"/>
      <c r="AC95" s="821"/>
      <c r="AD95" s="821"/>
    </row>
    <row r="96" spans="1:30" ht="15" customHeight="1"/>
    <row r="97" spans="4:30" ht="24" customHeight="1">
      <c r="D97" s="821" t="s">
        <v>5997</v>
      </c>
      <c r="E97" s="821"/>
      <c r="F97" s="821"/>
      <c r="G97" s="821"/>
      <c r="H97" s="821"/>
      <c r="I97" s="821"/>
      <c r="J97" s="821"/>
      <c r="K97" s="821"/>
      <c r="L97" s="821"/>
      <c r="M97" s="821"/>
      <c r="N97" s="821"/>
      <c r="O97" s="821"/>
      <c r="P97" s="821"/>
      <c r="Q97" s="821"/>
      <c r="R97" s="821"/>
      <c r="S97" s="821"/>
      <c r="T97" s="821"/>
      <c r="U97" s="821"/>
      <c r="V97" s="821"/>
      <c r="W97" s="821"/>
      <c r="X97" s="821"/>
      <c r="Y97" s="821"/>
      <c r="Z97" s="821"/>
      <c r="AA97" s="821"/>
      <c r="AB97" s="821"/>
      <c r="AC97" s="821"/>
      <c r="AD97" s="821"/>
    </row>
    <row r="98" spans="4:30" ht="15" customHeight="1"/>
    <row r="99" spans="4:30" ht="36" customHeight="1">
      <c r="D99" s="537" t="s">
        <v>5998</v>
      </c>
      <c r="E99" s="821"/>
      <c r="F99" s="821"/>
      <c r="G99" s="821"/>
      <c r="H99" s="821"/>
      <c r="I99" s="821"/>
      <c r="J99" s="821"/>
      <c r="K99" s="821"/>
      <c r="L99" s="821"/>
      <c r="M99" s="821"/>
      <c r="N99" s="821"/>
      <c r="O99" s="821"/>
      <c r="P99" s="821"/>
      <c r="Q99" s="821"/>
      <c r="R99" s="821"/>
      <c r="S99" s="821"/>
      <c r="T99" s="821"/>
      <c r="U99" s="821"/>
      <c r="V99" s="821"/>
      <c r="W99" s="821"/>
      <c r="X99" s="821"/>
      <c r="Y99" s="821"/>
      <c r="Z99" s="821"/>
      <c r="AA99" s="821"/>
      <c r="AB99" s="821"/>
      <c r="AC99" s="821"/>
      <c r="AD99" s="821"/>
    </row>
    <row r="100" spans="4:30" ht="15" customHeight="1"/>
    <row r="101" spans="4:30" ht="60" customHeight="1">
      <c r="D101" s="537" t="s">
        <v>5999</v>
      </c>
      <c r="E101" s="821"/>
      <c r="F101" s="821"/>
      <c r="G101" s="821"/>
      <c r="H101" s="821"/>
      <c r="I101" s="821"/>
      <c r="J101" s="821"/>
      <c r="K101" s="821"/>
      <c r="L101" s="821"/>
      <c r="M101" s="821"/>
      <c r="N101" s="821"/>
      <c r="O101" s="821"/>
      <c r="P101" s="821"/>
      <c r="Q101" s="821"/>
      <c r="R101" s="821"/>
      <c r="S101" s="821"/>
      <c r="T101" s="821"/>
      <c r="U101" s="821"/>
      <c r="V101" s="821"/>
      <c r="W101" s="821"/>
      <c r="X101" s="821"/>
      <c r="Y101" s="821"/>
      <c r="Z101" s="821"/>
      <c r="AA101" s="821"/>
      <c r="AB101" s="821"/>
      <c r="AC101" s="821"/>
      <c r="AD101" s="821"/>
    </row>
    <row r="102" spans="4:30" ht="15" customHeight="1"/>
    <row r="103" spans="4:30" ht="48" customHeight="1">
      <c r="D103" s="537" t="s">
        <v>6000</v>
      </c>
      <c r="E103" s="821"/>
      <c r="F103" s="821"/>
      <c r="G103" s="821"/>
      <c r="H103" s="821"/>
      <c r="I103" s="821"/>
      <c r="J103" s="821"/>
      <c r="K103" s="821"/>
      <c r="L103" s="821"/>
      <c r="M103" s="821"/>
      <c r="N103" s="821"/>
      <c r="O103" s="821"/>
      <c r="P103" s="821"/>
      <c r="Q103" s="821"/>
      <c r="R103" s="821"/>
      <c r="S103" s="821"/>
      <c r="T103" s="821"/>
      <c r="U103" s="821"/>
      <c r="V103" s="821"/>
      <c r="W103" s="821"/>
      <c r="X103" s="821"/>
      <c r="Y103" s="821"/>
      <c r="Z103" s="821"/>
      <c r="AA103" s="821"/>
      <c r="AB103" s="821"/>
      <c r="AC103" s="821"/>
      <c r="AD103" s="821"/>
    </row>
    <row r="104" spans="4:30" ht="15" customHeight="1"/>
    <row r="105" spans="4:30" ht="15" customHeight="1"/>
    <row r="106" spans="4:30" ht="15" customHeight="1"/>
    <row r="107" spans="4:30" ht="15" customHeight="1"/>
    <row r="108" spans="4:30" ht="15" customHeight="1"/>
    <row r="109" spans="4:30" ht="15" customHeight="1"/>
    <row r="113" ht="15" hidden="1" customHeight="1"/>
    <row r="114" ht="15" hidden="1" customHeight="1"/>
    <row r="115" ht="15" hidden="1" customHeight="1"/>
  </sheetData>
  <sheetProtection algorithmName="SHA-512" hashValue="dlLm8iSdRtWEDOFZEG4IWcub4h29Su45K+OgXPiS3cl+bxSA2LZ/S87Kwjd7U2IijT8Ob94PmOZtRtj7h6/LpA==" saltValue="V2+7Ne07AkmHfgrCoFGUEA==" spinCount="100000" sheet="1" objects="1" scenarios="1"/>
  <mergeCells count="44">
    <mergeCell ref="D95:AD95"/>
    <mergeCell ref="D97:AD97"/>
    <mergeCell ref="D99:AD99"/>
    <mergeCell ref="D101:AD101"/>
    <mergeCell ref="D103:AD103"/>
    <mergeCell ref="C90:AD90"/>
    <mergeCell ref="D34:AD34"/>
    <mergeCell ref="C84:AD84"/>
    <mergeCell ref="C22:AD22"/>
    <mergeCell ref="D46:AD46"/>
    <mergeCell ref="D76:AD76"/>
    <mergeCell ref="D32:AD32"/>
    <mergeCell ref="C93:AD93"/>
    <mergeCell ref="C69:AD69"/>
    <mergeCell ref="C87:AD87"/>
    <mergeCell ref="D74:AD74"/>
    <mergeCell ref="B1:AD1"/>
    <mergeCell ref="D30:AD30"/>
    <mergeCell ref="AA9:AD9"/>
    <mergeCell ref="N10:O10"/>
    <mergeCell ref="D42:AD42"/>
    <mergeCell ref="B10:L10"/>
    <mergeCell ref="D38:AD38"/>
    <mergeCell ref="C54:AD54"/>
    <mergeCell ref="C16:AD16"/>
    <mergeCell ref="D44:AD44"/>
    <mergeCell ref="C63:AD63"/>
    <mergeCell ref="C25:AD25"/>
    <mergeCell ref="B3:AD3"/>
    <mergeCell ref="D48:AD48"/>
    <mergeCell ref="C72:AD72"/>
    <mergeCell ref="C81:AD81"/>
    <mergeCell ref="C57:AD57"/>
    <mergeCell ref="D78:AD78"/>
    <mergeCell ref="C19:AD19"/>
    <mergeCell ref="C66:AD66"/>
    <mergeCell ref="C28:AD28"/>
    <mergeCell ref="C13:AD13"/>
    <mergeCell ref="D40:AD40"/>
    <mergeCell ref="D36:AD36"/>
    <mergeCell ref="B5:AD5"/>
    <mergeCell ref="C60:AD60"/>
    <mergeCell ref="C51:AD51"/>
    <mergeCell ref="B7:AD7"/>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9" location="Índice!B31"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4.25" zeroHeight="1"/>
  <cols>
    <col min="1" max="1" width="5.625" style="120" customWidth="1"/>
    <col min="2" max="30" width="3.625" style="120" customWidth="1"/>
    <col min="31" max="31" width="5.625" style="120" customWidth="1"/>
    <col min="32" max="32" width="11.375" style="120" hidden="1"/>
    <col min="33" max="33" width="11.625" style="19" hidden="1"/>
    <col min="34" max="109" width="5.625" hidden="1"/>
  </cols>
  <sheetData>
    <row r="1" spans="1:109" ht="173.25" customHeight="1">
      <c r="A1" s="518"/>
      <c r="B1" s="532" t="s">
        <v>0</v>
      </c>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113"/>
      <c r="AF1" s="113"/>
    </row>
    <row r="2" spans="1:109" ht="15" customHeight="1">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H2" s="240" t="s">
        <v>26</v>
      </c>
      <c r="AI2" s="241" t="s">
        <v>27</v>
      </c>
      <c r="AK2" s="242"/>
      <c r="AL2" s="240" t="s">
        <v>28</v>
      </c>
      <c r="AM2" s="241" t="s">
        <v>29</v>
      </c>
      <c r="AO2" s="242"/>
      <c r="AP2" s="242"/>
      <c r="BW2" s="243"/>
      <c r="BX2" s="242"/>
      <c r="BY2" s="242"/>
    </row>
    <row r="3" spans="1:109" ht="45" customHeight="1">
      <c r="A3" s="115"/>
      <c r="B3" s="531" t="s">
        <v>1</v>
      </c>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116"/>
      <c r="AF3" s="116"/>
      <c r="AH3" s="239"/>
      <c r="AI3" s="239"/>
      <c r="AK3" s="242"/>
      <c r="AL3" s="244"/>
      <c r="AM3" s="244"/>
      <c r="AO3" s="242"/>
      <c r="AP3" s="242">
        <v>1</v>
      </c>
      <c r="AQ3" s="245" t="s">
        <v>30</v>
      </c>
      <c r="AR3" s="245" t="s">
        <v>31</v>
      </c>
      <c r="AS3" s="245" t="s">
        <v>32</v>
      </c>
      <c r="AT3" s="245" t="s">
        <v>33</v>
      </c>
      <c r="AU3" s="245" t="s">
        <v>34</v>
      </c>
      <c r="AV3" s="245" t="s">
        <v>35</v>
      </c>
      <c r="AW3" s="245" t="s">
        <v>36</v>
      </c>
      <c r="AX3" s="245" t="s">
        <v>37</v>
      </c>
      <c r="AY3" s="245" t="s">
        <v>38</v>
      </c>
      <c r="AZ3" s="245" t="s">
        <v>39</v>
      </c>
      <c r="BA3" s="245" t="s">
        <v>40</v>
      </c>
      <c r="BB3" s="245" t="s">
        <v>41</v>
      </c>
      <c r="BC3" s="245" t="s">
        <v>42</v>
      </c>
      <c r="BD3" s="245" t="s">
        <v>43</v>
      </c>
      <c r="BE3" s="245" t="s">
        <v>44</v>
      </c>
      <c r="BF3" s="245" t="s">
        <v>45</v>
      </c>
      <c r="BG3" s="245" t="s">
        <v>46</v>
      </c>
      <c r="BH3" s="245" t="s">
        <v>47</v>
      </c>
      <c r="BI3" s="245" t="s">
        <v>48</v>
      </c>
      <c r="BJ3" s="245" t="s">
        <v>49</v>
      </c>
      <c r="BK3" s="245" t="s">
        <v>50</v>
      </c>
      <c r="BL3" s="245" t="s">
        <v>51</v>
      </c>
      <c r="BM3" s="245" t="s">
        <v>52</v>
      </c>
      <c r="BN3" s="245" t="s">
        <v>53</v>
      </c>
      <c r="BO3" s="245" t="s">
        <v>54</v>
      </c>
      <c r="BP3" s="245" t="s">
        <v>55</v>
      </c>
      <c r="BQ3" s="245" t="s">
        <v>56</v>
      </c>
      <c r="BR3" s="245" t="s">
        <v>57</v>
      </c>
      <c r="BS3" s="245" t="s">
        <v>58</v>
      </c>
      <c r="BT3" s="245" t="s">
        <v>59</v>
      </c>
      <c r="BU3" s="245" t="s">
        <v>60</v>
      </c>
      <c r="BV3" s="245" t="s">
        <v>61</v>
      </c>
      <c r="BW3" s="243"/>
      <c r="BX3" s="242"/>
      <c r="BY3" s="242"/>
      <c r="BZ3" s="245" t="s">
        <v>30</v>
      </c>
      <c r="CA3" s="245" t="s">
        <v>31</v>
      </c>
      <c r="CB3" s="245" t="s">
        <v>32</v>
      </c>
      <c r="CC3" s="245" t="s">
        <v>33</v>
      </c>
      <c r="CD3" s="245" t="s">
        <v>34</v>
      </c>
      <c r="CE3" s="245" t="s">
        <v>35</v>
      </c>
      <c r="CF3" s="245" t="s">
        <v>36</v>
      </c>
      <c r="CG3" s="245" t="s">
        <v>37</v>
      </c>
      <c r="CH3" s="245" t="s">
        <v>38</v>
      </c>
      <c r="CI3" s="245" t="s">
        <v>39</v>
      </c>
      <c r="CJ3" s="245" t="s">
        <v>40</v>
      </c>
      <c r="CK3" s="245" t="s">
        <v>41</v>
      </c>
      <c r="CL3" s="245" t="s">
        <v>42</v>
      </c>
      <c r="CM3" s="245" t="s">
        <v>43</v>
      </c>
      <c r="CN3" s="245" t="s">
        <v>44</v>
      </c>
      <c r="CO3" s="245" t="s">
        <v>45</v>
      </c>
      <c r="CP3" s="245" t="s">
        <v>46</v>
      </c>
      <c r="CQ3" s="245" t="s">
        <v>47</v>
      </c>
      <c r="CR3" s="245" t="s">
        <v>48</v>
      </c>
      <c r="CS3" s="245" t="s">
        <v>49</v>
      </c>
      <c r="CT3" s="245" t="s">
        <v>50</v>
      </c>
      <c r="CU3" s="245" t="s">
        <v>51</v>
      </c>
      <c r="CV3" s="245" t="s">
        <v>52</v>
      </c>
      <c r="CW3" s="245" t="s">
        <v>53</v>
      </c>
      <c r="CX3" s="245" t="s">
        <v>54</v>
      </c>
      <c r="CY3" s="245" t="s">
        <v>55</v>
      </c>
      <c r="CZ3" s="245" t="s">
        <v>56</v>
      </c>
      <c r="DA3" s="245" t="s">
        <v>57</v>
      </c>
      <c r="DB3" s="245" t="s">
        <v>58</v>
      </c>
      <c r="DC3" s="245" t="s">
        <v>59</v>
      </c>
      <c r="DD3" s="245" t="s">
        <v>60</v>
      </c>
      <c r="DE3" s="245" t="s">
        <v>61</v>
      </c>
    </row>
    <row r="4" spans="1:109" ht="15" customHeight="1">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H4" s="246" t="s">
        <v>62</v>
      </c>
      <c r="AI4" s="244" t="s">
        <v>30</v>
      </c>
      <c r="AK4" s="242"/>
      <c r="AL4" s="239" t="str">
        <f t="shared" ref="AL4:AL67" si="0">IFERROR(IF(HLOOKUP($N$10, $BZ$3:$DE$573, $AP4, FALSE )="", "", HLOOKUP($N$10, $BZ$3:$DE$573, $AP4, FALSE)), "")</f>
        <v>Acajete</v>
      </c>
      <c r="AM4" s="239" t="str">
        <f t="shared" ref="AM4:AM67" si="1">IFERROR(IF(AL4="", "", HLOOKUP($N$10, $AQ$3:$BV$573, AP4, FALSE)), "")</f>
        <v>30001</v>
      </c>
      <c r="AO4" s="242"/>
      <c r="AP4" s="242">
        <v>2</v>
      </c>
      <c r="AQ4" s="247" t="s">
        <v>63</v>
      </c>
      <c r="AR4" s="247" t="s">
        <v>64</v>
      </c>
      <c r="AS4" s="247" t="s">
        <v>65</v>
      </c>
      <c r="AT4" s="247" t="s">
        <v>66</v>
      </c>
      <c r="AU4" s="247" t="s">
        <v>67</v>
      </c>
      <c r="AV4" s="247" t="s">
        <v>68</v>
      </c>
      <c r="AW4" s="247" t="s">
        <v>69</v>
      </c>
      <c r="AX4" s="247" t="s">
        <v>70</v>
      </c>
      <c r="AY4" s="247" t="s">
        <v>71</v>
      </c>
      <c r="AZ4" s="247" t="s">
        <v>72</v>
      </c>
      <c r="BA4" s="247" t="s">
        <v>73</v>
      </c>
      <c r="BB4" s="247" t="s">
        <v>74</v>
      </c>
      <c r="BC4" s="247" t="s">
        <v>75</v>
      </c>
      <c r="BD4" s="247" t="s">
        <v>76</v>
      </c>
      <c r="BE4" s="461" t="s">
        <v>77</v>
      </c>
      <c r="BF4" s="247" t="s">
        <v>78</v>
      </c>
      <c r="BG4" s="247" t="s">
        <v>79</v>
      </c>
      <c r="BH4" s="247" t="s">
        <v>80</v>
      </c>
      <c r="BI4" s="247" t="s">
        <v>81</v>
      </c>
      <c r="BJ4" s="247" t="s">
        <v>82</v>
      </c>
      <c r="BK4" s="247" t="s">
        <v>83</v>
      </c>
      <c r="BL4" s="247" t="s">
        <v>84</v>
      </c>
      <c r="BM4" s="247" t="s">
        <v>85</v>
      </c>
      <c r="BN4" s="247" t="s">
        <v>86</v>
      </c>
      <c r="BO4" s="247" t="s">
        <v>87</v>
      </c>
      <c r="BP4" s="247" t="s">
        <v>88</v>
      </c>
      <c r="BQ4" s="247" t="s">
        <v>89</v>
      </c>
      <c r="BR4" s="247" t="s">
        <v>90</v>
      </c>
      <c r="BS4" s="247" t="s">
        <v>91</v>
      </c>
      <c r="BT4" s="247" t="s">
        <v>92</v>
      </c>
      <c r="BU4" s="247" t="s">
        <v>93</v>
      </c>
      <c r="BV4" s="247" t="s">
        <v>94</v>
      </c>
      <c r="BW4" s="242"/>
      <c r="BX4" s="242"/>
      <c r="BY4" s="242"/>
      <c r="BZ4" s="248" t="s">
        <v>62</v>
      </c>
      <c r="CA4" s="248" t="s">
        <v>95</v>
      </c>
      <c r="CB4" s="248" t="s">
        <v>96</v>
      </c>
      <c r="CC4" s="248" t="s">
        <v>97</v>
      </c>
      <c r="CD4" s="248" t="s">
        <v>98</v>
      </c>
      <c r="CE4" s="248" t="s">
        <v>99</v>
      </c>
      <c r="CF4" s="248" t="s">
        <v>100</v>
      </c>
      <c r="CG4" s="248" t="s">
        <v>101</v>
      </c>
      <c r="CH4" s="248" t="s">
        <v>102</v>
      </c>
      <c r="CI4" s="248" t="s">
        <v>103</v>
      </c>
      <c r="CJ4" s="248" t="s">
        <v>98</v>
      </c>
      <c r="CK4" s="248" t="s">
        <v>104</v>
      </c>
      <c r="CL4" s="248" t="s">
        <v>105</v>
      </c>
      <c r="CM4" s="248" t="s">
        <v>106</v>
      </c>
      <c r="CN4" s="456" t="s">
        <v>107</v>
      </c>
      <c r="CO4" s="248" t="s">
        <v>108</v>
      </c>
      <c r="CP4" s="248" t="s">
        <v>109</v>
      </c>
      <c r="CQ4" s="248" t="s">
        <v>110</v>
      </c>
      <c r="CR4" s="248" t="s">
        <v>98</v>
      </c>
      <c r="CS4" s="248" t="s">
        <v>111</v>
      </c>
      <c r="CT4" s="248" t="s">
        <v>112</v>
      </c>
      <c r="CU4" s="248" t="s">
        <v>113</v>
      </c>
      <c r="CV4" s="248" t="s">
        <v>114</v>
      </c>
      <c r="CW4" s="248" t="s">
        <v>115</v>
      </c>
      <c r="CX4" s="248" t="s">
        <v>116</v>
      </c>
      <c r="CY4" s="248" t="s">
        <v>117</v>
      </c>
      <c r="CZ4" s="248" t="s">
        <v>118</v>
      </c>
      <c r="DA4" s="248" t="s">
        <v>98</v>
      </c>
      <c r="DB4" s="248" t="s">
        <v>119</v>
      </c>
      <c r="DC4" s="248" t="s">
        <v>112</v>
      </c>
      <c r="DD4" s="248" t="s">
        <v>120</v>
      </c>
      <c r="DE4" s="248" t="s">
        <v>121</v>
      </c>
    </row>
    <row r="5" spans="1:109" ht="45" customHeight="1">
      <c r="A5" s="117"/>
      <c r="B5" s="531" t="s">
        <v>2</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117"/>
      <c r="AF5" s="117"/>
      <c r="AH5" s="246" t="s">
        <v>122</v>
      </c>
      <c r="AI5" s="244" t="s">
        <v>31</v>
      </c>
      <c r="AK5" s="242"/>
      <c r="AL5" s="239" t="str">
        <f t="shared" si="0"/>
        <v>Acatlán</v>
      </c>
      <c r="AM5" s="239" t="str">
        <f t="shared" si="1"/>
        <v>30002</v>
      </c>
      <c r="AO5" s="242"/>
      <c r="AP5" s="242">
        <v>3</v>
      </c>
      <c r="AQ5" s="247" t="s">
        <v>123</v>
      </c>
      <c r="AR5" s="247" t="s">
        <v>124</v>
      </c>
      <c r="AS5" s="247" t="s">
        <v>125</v>
      </c>
      <c r="AT5" s="247" t="s">
        <v>126</v>
      </c>
      <c r="AU5" s="247" t="s">
        <v>127</v>
      </c>
      <c r="AV5" s="247" t="s">
        <v>128</v>
      </c>
      <c r="AW5" s="247" t="s">
        <v>129</v>
      </c>
      <c r="AX5" s="247" t="s">
        <v>130</v>
      </c>
      <c r="AY5" s="247" t="s">
        <v>131</v>
      </c>
      <c r="AZ5" s="247" t="s">
        <v>132</v>
      </c>
      <c r="BA5" s="247" t="s">
        <v>133</v>
      </c>
      <c r="BB5" s="247" t="s">
        <v>134</v>
      </c>
      <c r="BC5" s="247" t="s">
        <v>135</v>
      </c>
      <c r="BD5" s="247" t="s">
        <v>136</v>
      </c>
      <c r="BE5" s="461" t="s">
        <v>137</v>
      </c>
      <c r="BF5" s="247" t="s">
        <v>138</v>
      </c>
      <c r="BG5" s="247" t="s">
        <v>139</v>
      </c>
      <c r="BH5" s="247" t="s">
        <v>140</v>
      </c>
      <c r="BI5" s="247" t="s">
        <v>141</v>
      </c>
      <c r="BJ5" s="247" t="s">
        <v>142</v>
      </c>
      <c r="BK5" s="247" t="s">
        <v>143</v>
      </c>
      <c r="BL5" s="247" t="s">
        <v>144</v>
      </c>
      <c r="BM5" s="247" t="s">
        <v>145</v>
      </c>
      <c r="BN5" s="247" t="s">
        <v>146</v>
      </c>
      <c r="BO5" s="247" t="s">
        <v>147</v>
      </c>
      <c r="BP5" s="247" t="s">
        <v>148</v>
      </c>
      <c r="BQ5" s="247" t="s">
        <v>149</v>
      </c>
      <c r="BR5" s="247" t="s">
        <v>150</v>
      </c>
      <c r="BS5" s="247" t="s">
        <v>151</v>
      </c>
      <c r="BT5" s="247" t="s">
        <v>152</v>
      </c>
      <c r="BU5" s="247" t="s">
        <v>153</v>
      </c>
      <c r="BV5" s="247" t="s">
        <v>154</v>
      </c>
      <c r="BW5" s="242"/>
      <c r="BX5" s="242"/>
      <c r="BY5" s="242"/>
      <c r="BZ5" s="248" t="s">
        <v>155</v>
      </c>
      <c r="CA5" s="248" t="s">
        <v>156</v>
      </c>
      <c r="CB5" s="248" t="s">
        <v>157</v>
      </c>
      <c r="CC5" s="248" t="s">
        <v>158</v>
      </c>
      <c r="CD5" s="248" t="s">
        <v>159</v>
      </c>
      <c r="CE5" s="248" t="s">
        <v>160</v>
      </c>
      <c r="CF5" s="248" t="s">
        <v>161</v>
      </c>
      <c r="CG5" s="248" t="s">
        <v>162</v>
      </c>
      <c r="CH5" s="248" t="s">
        <v>163</v>
      </c>
      <c r="CI5" s="248" t="s">
        <v>164</v>
      </c>
      <c r="CJ5" s="248" t="s">
        <v>165</v>
      </c>
      <c r="CK5" s="248" t="s">
        <v>166</v>
      </c>
      <c r="CL5" s="248" t="s">
        <v>167</v>
      </c>
      <c r="CM5" s="248" t="s">
        <v>168</v>
      </c>
      <c r="CN5" s="456" t="s">
        <v>169</v>
      </c>
      <c r="CO5" s="248" t="s">
        <v>170</v>
      </c>
      <c r="CP5" s="248" t="s">
        <v>171</v>
      </c>
      <c r="CQ5" s="248" t="s">
        <v>172</v>
      </c>
      <c r="CR5" s="248" t="s">
        <v>173</v>
      </c>
      <c r="CS5" s="248" t="s">
        <v>174</v>
      </c>
      <c r="CT5" s="248" t="s">
        <v>175</v>
      </c>
      <c r="CU5" s="248" t="s">
        <v>176</v>
      </c>
      <c r="CV5" s="248" t="s">
        <v>177</v>
      </c>
      <c r="CW5" s="248" t="s">
        <v>178</v>
      </c>
      <c r="CX5" s="248" t="s">
        <v>179</v>
      </c>
      <c r="CY5" s="248" t="s">
        <v>180</v>
      </c>
      <c r="CZ5" s="248" t="s">
        <v>181</v>
      </c>
      <c r="DA5" s="248" t="s">
        <v>162</v>
      </c>
      <c r="DB5" s="248" t="s">
        <v>182</v>
      </c>
      <c r="DC5" s="248" t="s">
        <v>105</v>
      </c>
      <c r="DD5" s="248" t="s">
        <v>183</v>
      </c>
      <c r="DE5" s="248" t="s">
        <v>184</v>
      </c>
    </row>
    <row r="6" spans="1:109" ht="15" customHeight="1">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H6" s="246" t="s">
        <v>185</v>
      </c>
      <c r="AI6" s="244" t="s">
        <v>32</v>
      </c>
      <c r="AK6" s="242"/>
      <c r="AL6" s="239" t="str">
        <f t="shared" si="0"/>
        <v>Acayucan</v>
      </c>
      <c r="AM6" s="239" t="str">
        <f t="shared" si="1"/>
        <v>30003</v>
      </c>
      <c r="AO6" s="242"/>
      <c r="AP6" s="242">
        <v>4</v>
      </c>
      <c r="AQ6" s="247" t="s">
        <v>186</v>
      </c>
      <c r="AR6" s="247" t="s">
        <v>187</v>
      </c>
      <c r="AS6" s="247" t="s">
        <v>188</v>
      </c>
      <c r="AT6" s="247" t="s">
        <v>189</v>
      </c>
      <c r="AU6" s="247" t="s">
        <v>190</v>
      </c>
      <c r="AV6" s="247" t="s">
        <v>191</v>
      </c>
      <c r="AW6" s="247" t="s">
        <v>192</v>
      </c>
      <c r="AX6" s="247" t="s">
        <v>193</v>
      </c>
      <c r="AY6" s="247" t="s">
        <v>194</v>
      </c>
      <c r="AZ6" s="247" t="s">
        <v>195</v>
      </c>
      <c r="BA6" s="247" t="s">
        <v>196</v>
      </c>
      <c r="BB6" s="247" t="s">
        <v>197</v>
      </c>
      <c r="BC6" s="247" t="s">
        <v>198</v>
      </c>
      <c r="BD6" s="247" t="s">
        <v>199</v>
      </c>
      <c r="BE6" s="461" t="s">
        <v>200</v>
      </c>
      <c r="BF6" s="247" t="s">
        <v>201</v>
      </c>
      <c r="BG6" s="247" t="s">
        <v>202</v>
      </c>
      <c r="BH6" s="247" t="s">
        <v>203</v>
      </c>
      <c r="BI6" s="247" t="s">
        <v>204</v>
      </c>
      <c r="BJ6" s="247" t="s">
        <v>205</v>
      </c>
      <c r="BK6" s="247" t="s">
        <v>206</v>
      </c>
      <c r="BL6" s="247" t="s">
        <v>207</v>
      </c>
      <c r="BM6" s="247" t="s">
        <v>208</v>
      </c>
      <c r="BN6" s="247" t="s">
        <v>209</v>
      </c>
      <c r="BO6" s="247" t="s">
        <v>210</v>
      </c>
      <c r="BP6" s="247" t="s">
        <v>211</v>
      </c>
      <c r="BQ6" s="247" t="s">
        <v>212</v>
      </c>
      <c r="BR6" s="247" t="s">
        <v>213</v>
      </c>
      <c r="BS6" s="247" t="s">
        <v>214</v>
      </c>
      <c r="BT6" s="247" t="s">
        <v>215</v>
      </c>
      <c r="BU6" s="247" t="s">
        <v>216</v>
      </c>
      <c r="BV6" s="247" t="s">
        <v>217</v>
      </c>
      <c r="BW6" s="242"/>
      <c r="BX6" s="242"/>
      <c r="BY6" s="242"/>
      <c r="BZ6" s="248" t="s">
        <v>218</v>
      </c>
      <c r="CA6" s="248" t="s">
        <v>219</v>
      </c>
      <c r="CB6" s="248" t="s">
        <v>220</v>
      </c>
      <c r="CC6" s="248" t="s">
        <v>221</v>
      </c>
      <c r="CD6" s="248" t="s">
        <v>222</v>
      </c>
      <c r="CE6" s="248" t="s">
        <v>223</v>
      </c>
      <c r="CF6" s="248" t="s">
        <v>224</v>
      </c>
      <c r="CG6" s="248" t="s">
        <v>222</v>
      </c>
      <c r="CH6" s="248" t="s">
        <v>225</v>
      </c>
      <c r="CI6" s="248" t="s">
        <v>226</v>
      </c>
      <c r="CJ6" s="248" t="s">
        <v>227</v>
      </c>
      <c r="CK6" s="248" t="s">
        <v>228</v>
      </c>
      <c r="CL6" s="248" t="s">
        <v>229</v>
      </c>
      <c r="CM6" s="248" t="s">
        <v>230</v>
      </c>
      <c r="CN6" s="456" t="s">
        <v>231</v>
      </c>
      <c r="CO6" s="248" t="s">
        <v>232</v>
      </c>
      <c r="CP6" s="248" t="s">
        <v>233</v>
      </c>
      <c r="CQ6" s="248" t="s">
        <v>234</v>
      </c>
      <c r="CR6" s="248" t="s">
        <v>235</v>
      </c>
      <c r="CS6" s="248" t="s">
        <v>236</v>
      </c>
      <c r="CT6" s="248" t="s">
        <v>105</v>
      </c>
      <c r="CU6" s="248" t="s">
        <v>237</v>
      </c>
      <c r="CV6" s="248" t="s">
        <v>238</v>
      </c>
      <c r="CW6" s="248" t="s">
        <v>239</v>
      </c>
      <c r="CX6" s="248" t="s">
        <v>240</v>
      </c>
      <c r="CY6" s="248" t="s">
        <v>241</v>
      </c>
      <c r="CZ6" s="248" t="s">
        <v>242</v>
      </c>
      <c r="DA6" s="248" t="s">
        <v>243</v>
      </c>
      <c r="DB6" s="248" t="s">
        <v>244</v>
      </c>
      <c r="DC6" s="248" t="s">
        <v>245</v>
      </c>
      <c r="DD6" s="248" t="s">
        <v>246</v>
      </c>
      <c r="DE6" s="248" t="s">
        <v>247</v>
      </c>
    </row>
    <row r="7" spans="1:109" ht="60" customHeight="1">
      <c r="A7" s="116"/>
      <c r="B7" s="545" t="s">
        <v>11</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116"/>
      <c r="AF7" s="116"/>
      <c r="AH7" s="246" t="s">
        <v>158</v>
      </c>
      <c r="AI7" s="244" t="s">
        <v>33</v>
      </c>
      <c r="AK7" s="242"/>
      <c r="AL7" s="239" t="str">
        <f t="shared" si="0"/>
        <v>Actopan</v>
      </c>
      <c r="AM7" s="239" t="str">
        <f t="shared" si="1"/>
        <v>30004</v>
      </c>
      <c r="AO7" s="242"/>
      <c r="AP7" s="242">
        <v>5</v>
      </c>
      <c r="AQ7" s="247" t="s">
        <v>248</v>
      </c>
      <c r="AR7" s="247" t="s">
        <v>249</v>
      </c>
      <c r="AS7" s="247" t="s">
        <v>250</v>
      </c>
      <c r="AT7" s="247" t="s">
        <v>251</v>
      </c>
      <c r="AU7" s="247" t="s">
        <v>252</v>
      </c>
      <c r="AV7" s="247" t="s">
        <v>253</v>
      </c>
      <c r="AW7" s="247" t="s">
        <v>254</v>
      </c>
      <c r="AX7" s="247" t="s">
        <v>255</v>
      </c>
      <c r="AY7" s="247" t="s">
        <v>256</v>
      </c>
      <c r="AZ7" s="247" t="s">
        <v>257</v>
      </c>
      <c r="BA7" s="247" t="s">
        <v>258</v>
      </c>
      <c r="BB7" s="247" t="s">
        <v>259</v>
      </c>
      <c r="BC7" s="247" t="s">
        <v>260</v>
      </c>
      <c r="BD7" s="247" t="s">
        <v>261</v>
      </c>
      <c r="BE7" s="461" t="s">
        <v>262</v>
      </c>
      <c r="BF7" s="247" t="s">
        <v>263</v>
      </c>
      <c r="BG7" s="247" t="s">
        <v>264</v>
      </c>
      <c r="BH7" s="247" t="s">
        <v>265</v>
      </c>
      <c r="BI7" s="247" t="s">
        <v>266</v>
      </c>
      <c r="BJ7" s="247" t="s">
        <v>267</v>
      </c>
      <c r="BK7" s="247" t="s">
        <v>268</v>
      </c>
      <c r="BL7" s="247" t="s">
        <v>269</v>
      </c>
      <c r="BM7" s="247" t="s">
        <v>270</v>
      </c>
      <c r="BN7" s="247" t="s">
        <v>271</v>
      </c>
      <c r="BO7" s="247" t="s">
        <v>272</v>
      </c>
      <c r="BP7" s="247" t="s">
        <v>273</v>
      </c>
      <c r="BQ7" s="247" t="s">
        <v>274</v>
      </c>
      <c r="BR7" s="247" t="s">
        <v>275</v>
      </c>
      <c r="BS7" s="247" t="s">
        <v>276</v>
      </c>
      <c r="BT7" s="247" t="s">
        <v>277</v>
      </c>
      <c r="BU7" s="247" t="s">
        <v>278</v>
      </c>
      <c r="BV7" s="247" t="s">
        <v>279</v>
      </c>
      <c r="BW7" s="242"/>
      <c r="BX7" s="242"/>
      <c r="BY7" s="242"/>
      <c r="BZ7" s="248" t="s">
        <v>280</v>
      </c>
      <c r="CA7" s="248" t="s">
        <v>281</v>
      </c>
      <c r="CB7" s="248" t="s">
        <v>282</v>
      </c>
      <c r="CC7" s="248" t="s">
        <v>283</v>
      </c>
      <c r="CD7" s="248" t="s">
        <v>284</v>
      </c>
      <c r="CE7" s="248" t="s">
        <v>285</v>
      </c>
      <c r="CF7" s="248" t="s">
        <v>286</v>
      </c>
      <c r="CG7" s="248" t="s">
        <v>287</v>
      </c>
      <c r="CH7" s="248" t="s">
        <v>288</v>
      </c>
      <c r="CI7" s="248" t="s">
        <v>289</v>
      </c>
      <c r="CJ7" s="248" t="s">
        <v>290</v>
      </c>
      <c r="CK7" s="248" t="s">
        <v>291</v>
      </c>
      <c r="CL7" s="248" t="s">
        <v>292</v>
      </c>
      <c r="CM7" s="248" t="s">
        <v>293</v>
      </c>
      <c r="CN7" s="456" t="s">
        <v>294</v>
      </c>
      <c r="CO7" s="248" t="s">
        <v>295</v>
      </c>
      <c r="CP7" s="248" t="s">
        <v>296</v>
      </c>
      <c r="CQ7" s="248" t="s">
        <v>297</v>
      </c>
      <c r="CR7" s="248" t="s">
        <v>222</v>
      </c>
      <c r="CS7" s="248" t="s">
        <v>298</v>
      </c>
      <c r="CT7" s="248" t="s">
        <v>299</v>
      </c>
      <c r="CU7" s="248" t="s">
        <v>300</v>
      </c>
      <c r="CV7" s="248" t="s">
        <v>301</v>
      </c>
      <c r="CW7" s="248" t="s">
        <v>302</v>
      </c>
      <c r="CX7" s="248" t="s">
        <v>303</v>
      </c>
      <c r="CY7" s="248" t="s">
        <v>304</v>
      </c>
      <c r="CZ7" s="248" t="s">
        <v>305</v>
      </c>
      <c r="DA7" s="248" t="s">
        <v>306</v>
      </c>
      <c r="DB7" s="248" t="s">
        <v>307</v>
      </c>
      <c r="DC7" s="248" t="s">
        <v>229</v>
      </c>
      <c r="DD7" s="248" t="s">
        <v>308</v>
      </c>
      <c r="DE7" s="248" t="s">
        <v>309</v>
      </c>
    </row>
    <row r="8" spans="1:109" ht="15" customHeight="1">
      <c r="A8" s="114"/>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H8" s="246" t="s">
        <v>310</v>
      </c>
      <c r="AI8" s="244" t="s">
        <v>34</v>
      </c>
      <c r="AK8" s="242"/>
      <c r="AL8" s="239" t="str">
        <f t="shared" si="0"/>
        <v>Acula</v>
      </c>
      <c r="AM8" s="239" t="str">
        <f t="shared" si="1"/>
        <v>30005</v>
      </c>
      <c r="AO8" s="242"/>
      <c r="AP8" s="242">
        <v>6</v>
      </c>
      <c r="AQ8" s="247" t="s">
        <v>311</v>
      </c>
      <c r="AR8" s="247" t="s">
        <v>312</v>
      </c>
      <c r="AS8" s="247" t="s">
        <v>313</v>
      </c>
      <c r="AT8" s="247" t="s">
        <v>314</v>
      </c>
      <c r="AU8" s="247" t="s">
        <v>315</v>
      </c>
      <c r="AV8" s="247" t="s">
        <v>316</v>
      </c>
      <c r="AW8" s="247" t="s">
        <v>317</v>
      </c>
      <c r="AX8" s="247" t="s">
        <v>318</v>
      </c>
      <c r="AY8" s="247" t="s">
        <v>319</v>
      </c>
      <c r="AZ8" s="247" t="s">
        <v>320</v>
      </c>
      <c r="BA8" s="247" t="s">
        <v>321</v>
      </c>
      <c r="BB8" s="247" t="s">
        <v>322</v>
      </c>
      <c r="BC8" s="247" t="s">
        <v>323</v>
      </c>
      <c r="BD8" s="247" t="s">
        <v>324</v>
      </c>
      <c r="BE8" s="461" t="s">
        <v>325</v>
      </c>
      <c r="BF8" s="247" t="s">
        <v>326</v>
      </c>
      <c r="BG8" s="247" t="s">
        <v>327</v>
      </c>
      <c r="BH8" s="247" t="s">
        <v>328</v>
      </c>
      <c r="BI8" s="247" t="s">
        <v>329</v>
      </c>
      <c r="BJ8" s="247" t="s">
        <v>330</v>
      </c>
      <c r="BK8" s="247" t="s">
        <v>331</v>
      </c>
      <c r="BL8" s="247" t="s">
        <v>332</v>
      </c>
      <c r="BM8" s="247" t="s">
        <v>333</v>
      </c>
      <c r="BN8" s="247" t="s">
        <v>334</v>
      </c>
      <c r="BO8" s="247" t="s">
        <v>335</v>
      </c>
      <c r="BP8" s="247" t="s">
        <v>336</v>
      </c>
      <c r="BQ8" s="247" t="s">
        <v>337</v>
      </c>
      <c r="BR8" s="247" t="s">
        <v>338</v>
      </c>
      <c r="BS8" s="247" t="s">
        <v>339</v>
      </c>
      <c r="BT8" s="247" t="s">
        <v>340</v>
      </c>
      <c r="BU8" s="247" t="s">
        <v>341</v>
      </c>
      <c r="BV8" s="247" t="s">
        <v>342</v>
      </c>
      <c r="BW8" s="242"/>
      <c r="BX8" s="242"/>
      <c r="BY8" s="242"/>
      <c r="BZ8" s="248" t="s">
        <v>343</v>
      </c>
      <c r="CA8" s="248" t="s">
        <v>344</v>
      </c>
      <c r="CB8" s="248" t="s">
        <v>345</v>
      </c>
      <c r="CC8" s="248" t="s">
        <v>346</v>
      </c>
      <c r="CD8" s="248" t="s">
        <v>347</v>
      </c>
      <c r="CE8" s="248" t="s">
        <v>348</v>
      </c>
      <c r="CF8" s="248" t="s">
        <v>349</v>
      </c>
      <c r="CG8" s="248" t="s">
        <v>350</v>
      </c>
      <c r="CH8" s="248" t="s">
        <v>351</v>
      </c>
      <c r="CI8" s="248" t="s">
        <v>352</v>
      </c>
      <c r="CJ8" s="248" t="s">
        <v>353</v>
      </c>
      <c r="CK8" s="248" t="s">
        <v>354</v>
      </c>
      <c r="CL8" s="248" t="s">
        <v>355</v>
      </c>
      <c r="CM8" s="248" t="s">
        <v>356</v>
      </c>
      <c r="CN8" s="456" t="s">
        <v>357</v>
      </c>
      <c r="CO8" s="248" t="s">
        <v>358</v>
      </c>
      <c r="CP8" s="248" t="s">
        <v>359</v>
      </c>
      <c r="CQ8" s="248" t="s">
        <v>360</v>
      </c>
      <c r="CR8" s="248" t="s">
        <v>361</v>
      </c>
      <c r="CS8" s="248" t="s">
        <v>362</v>
      </c>
      <c r="CT8" s="248" t="s">
        <v>363</v>
      </c>
      <c r="CU8" s="248" t="s">
        <v>364</v>
      </c>
      <c r="CV8" s="248" t="s">
        <v>309</v>
      </c>
      <c r="CW8" s="248" t="s">
        <v>181</v>
      </c>
      <c r="CX8" s="248" t="s">
        <v>365</v>
      </c>
      <c r="CY8" s="248" t="s">
        <v>366</v>
      </c>
      <c r="CZ8" s="248" t="s">
        <v>367</v>
      </c>
      <c r="DA8" s="248" t="s">
        <v>368</v>
      </c>
      <c r="DB8" s="248" t="s">
        <v>369</v>
      </c>
      <c r="DC8" s="248" t="s">
        <v>370</v>
      </c>
      <c r="DD8" s="248" t="s">
        <v>371</v>
      </c>
      <c r="DE8" s="248" t="s">
        <v>372</v>
      </c>
    </row>
    <row r="9" spans="1:109" ht="15" customHeight="1" thickBot="1">
      <c r="A9" s="118"/>
      <c r="B9" s="119" t="s">
        <v>4</v>
      </c>
      <c r="N9" s="119" t="s">
        <v>5</v>
      </c>
      <c r="P9" s="116"/>
      <c r="Q9" s="116"/>
      <c r="R9" s="116"/>
      <c r="S9" s="116"/>
      <c r="T9" s="116"/>
      <c r="U9" s="116"/>
      <c r="V9" s="116"/>
      <c r="W9" s="116"/>
      <c r="X9" s="116"/>
      <c r="Y9" s="116"/>
      <c r="Z9" s="116"/>
      <c r="AA9" s="561" t="s">
        <v>3</v>
      </c>
      <c r="AB9" s="546"/>
      <c r="AC9" s="546"/>
      <c r="AD9" s="546"/>
      <c r="AE9" s="116"/>
      <c r="AF9" s="116"/>
      <c r="AH9" s="246" t="s">
        <v>160</v>
      </c>
      <c r="AI9" s="244" t="s">
        <v>35</v>
      </c>
      <c r="AK9" s="242"/>
      <c r="AL9" s="239" t="str">
        <f t="shared" si="0"/>
        <v>Acultzingo</v>
      </c>
      <c r="AM9" s="239" t="str">
        <f t="shared" si="1"/>
        <v>30006</v>
      </c>
      <c r="AO9" s="242"/>
      <c r="AP9" s="242">
        <v>7</v>
      </c>
      <c r="AQ9" s="247" t="s">
        <v>373</v>
      </c>
      <c r="AR9" s="247" t="s">
        <v>374</v>
      </c>
      <c r="AS9" s="249"/>
      <c r="AT9" s="247" t="s">
        <v>375</v>
      </c>
      <c r="AU9" s="247" t="s">
        <v>376</v>
      </c>
      <c r="AV9" s="247" t="s">
        <v>377</v>
      </c>
      <c r="AW9" s="247" t="s">
        <v>378</v>
      </c>
      <c r="AX9" s="247" t="s">
        <v>379</v>
      </c>
      <c r="AY9" s="247" t="s">
        <v>380</v>
      </c>
      <c r="AZ9" s="247" t="s">
        <v>381</v>
      </c>
      <c r="BA9" s="247" t="s">
        <v>382</v>
      </c>
      <c r="BB9" s="247" t="s">
        <v>383</v>
      </c>
      <c r="BC9" s="247" t="s">
        <v>384</v>
      </c>
      <c r="BD9" s="247" t="s">
        <v>385</v>
      </c>
      <c r="BE9" s="461" t="s">
        <v>386</v>
      </c>
      <c r="BF9" s="247" t="s">
        <v>387</v>
      </c>
      <c r="BG9" s="247" t="s">
        <v>388</v>
      </c>
      <c r="BH9" s="247" t="s">
        <v>389</v>
      </c>
      <c r="BI9" s="247" t="s">
        <v>390</v>
      </c>
      <c r="BJ9" s="247" t="s">
        <v>391</v>
      </c>
      <c r="BK9" s="247" t="s">
        <v>392</v>
      </c>
      <c r="BL9" s="247" t="s">
        <v>393</v>
      </c>
      <c r="BM9" s="247" t="s">
        <v>394</v>
      </c>
      <c r="BN9" s="247" t="s">
        <v>395</v>
      </c>
      <c r="BO9" s="247" t="s">
        <v>396</v>
      </c>
      <c r="BP9" s="247" t="s">
        <v>397</v>
      </c>
      <c r="BQ9" s="247" t="s">
        <v>398</v>
      </c>
      <c r="BR9" s="247" t="s">
        <v>399</v>
      </c>
      <c r="BS9" s="247" t="s">
        <v>400</v>
      </c>
      <c r="BT9" s="247" t="s">
        <v>401</v>
      </c>
      <c r="BU9" s="247" t="s">
        <v>402</v>
      </c>
      <c r="BV9" s="247" t="s">
        <v>403</v>
      </c>
      <c r="BW9" s="242"/>
      <c r="BX9" s="242"/>
      <c r="BY9" s="242"/>
      <c r="BZ9" s="248" t="s">
        <v>404</v>
      </c>
      <c r="CA9" s="248" t="s">
        <v>405</v>
      </c>
      <c r="CB9" s="248"/>
      <c r="CC9" s="248" t="s">
        <v>406</v>
      </c>
      <c r="CD9" s="248" t="s">
        <v>407</v>
      </c>
      <c r="CE9" s="248" t="s">
        <v>408</v>
      </c>
      <c r="CF9" s="248" t="s">
        <v>409</v>
      </c>
      <c r="CG9" s="248" t="s">
        <v>410</v>
      </c>
      <c r="CH9" s="248" t="s">
        <v>411</v>
      </c>
      <c r="CI9" s="248" t="s">
        <v>412</v>
      </c>
      <c r="CJ9" s="248" t="s">
        <v>413</v>
      </c>
      <c r="CK9" s="480" t="s">
        <v>414</v>
      </c>
      <c r="CL9" s="248" t="s">
        <v>415</v>
      </c>
      <c r="CM9" s="248" t="s">
        <v>416</v>
      </c>
      <c r="CN9" s="456" t="s">
        <v>417</v>
      </c>
      <c r="CO9" s="248" t="s">
        <v>418</v>
      </c>
      <c r="CP9" s="248" t="s">
        <v>419</v>
      </c>
      <c r="CQ9" s="248" t="s">
        <v>420</v>
      </c>
      <c r="CR9" s="248" t="s">
        <v>421</v>
      </c>
      <c r="CS9" s="248" t="s">
        <v>422</v>
      </c>
      <c r="CT9" s="248" t="s">
        <v>172</v>
      </c>
      <c r="CU9" s="248" t="s">
        <v>423</v>
      </c>
      <c r="CV9" s="248" t="s">
        <v>424</v>
      </c>
      <c r="CW9" s="248" t="s">
        <v>425</v>
      </c>
      <c r="CX9" s="248" t="s">
        <v>426</v>
      </c>
      <c r="CY9" s="248" t="s">
        <v>427</v>
      </c>
      <c r="CZ9" s="248" t="s">
        <v>428</v>
      </c>
      <c r="DA9" s="248" t="s">
        <v>429</v>
      </c>
      <c r="DB9" s="248" t="s">
        <v>430</v>
      </c>
      <c r="DC9" s="248" t="s">
        <v>431</v>
      </c>
      <c r="DD9" s="248" t="s">
        <v>432</v>
      </c>
      <c r="DE9" s="248" t="s">
        <v>433</v>
      </c>
    </row>
    <row r="10" spans="1:109" ht="15" customHeight="1" thickBot="1">
      <c r="A10" s="118"/>
      <c r="B10" s="562" t="s">
        <v>1559</v>
      </c>
      <c r="C10" s="563"/>
      <c r="D10" s="563"/>
      <c r="E10" s="563"/>
      <c r="F10" s="563"/>
      <c r="G10" s="563"/>
      <c r="H10" s="563"/>
      <c r="I10" s="563"/>
      <c r="J10" s="563"/>
      <c r="K10" s="563"/>
      <c r="L10" s="564"/>
      <c r="M10" s="121"/>
      <c r="N10" s="565" t="str">
        <f>IFERROR(VLOOKUP(B10, AH4:AI35, 2, FALSE), "")</f>
        <v>230</v>
      </c>
      <c r="O10" s="535"/>
      <c r="P10" s="116"/>
      <c r="Q10" s="116"/>
      <c r="R10" s="116"/>
      <c r="S10" s="116"/>
      <c r="T10" s="116"/>
      <c r="U10" s="116"/>
      <c r="V10" s="116"/>
      <c r="W10" s="116"/>
      <c r="X10" s="116"/>
      <c r="Y10" s="116"/>
      <c r="Z10" s="116"/>
      <c r="AA10" s="116"/>
      <c r="AB10" s="116"/>
      <c r="AC10" s="116"/>
      <c r="AD10" s="116"/>
      <c r="AE10" s="116"/>
      <c r="AF10" s="116"/>
      <c r="AH10" s="246" t="s">
        <v>434</v>
      </c>
      <c r="AI10" s="244" t="s">
        <v>36</v>
      </c>
      <c r="AK10" s="242"/>
      <c r="AL10" s="239" t="str">
        <f t="shared" si="0"/>
        <v>Camarón de Tejeda</v>
      </c>
      <c r="AM10" s="239" t="str">
        <f t="shared" si="1"/>
        <v>30007</v>
      </c>
      <c r="AO10" s="242"/>
      <c r="AP10" s="242">
        <v>8</v>
      </c>
      <c r="AQ10" s="247" t="s">
        <v>435</v>
      </c>
      <c r="AR10" s="247" t="s">
        <v>436</v>
      </c>
      <c r="AS10" s="247"/>
      <c r="AT10" s="247" t="s">
        <v>437</v>
      </c>
      <c r="AU10" s="247" t="s">
        <v>438</v>
      </c>
      <c r="AV10" s="247" t="s">
        <v>439</v>
      </c>
      <c r="AW10" s="247" t="s">
        <v>440</v>
      </c>
      <c r="AX10" s="247" t="s">
        <v>441</v>
      </c>
      <c r="AY10" s="247" t="s">
        <v>442</v>
      </c>
      <c r="AZ10" s="247" t="s">
        <v>443</v>
      </c>
      <c r="BA10" s="247" t="s">
        <v>444</v>
      </c>
      <c r="BB10" s="247" t="s">
        <v>445</v>
      </c>
      <c r="BC10" s="247" t="s">
        <v>446</v>
      </c>
      <c r="BD10" s="247" t="s">
        <v>447</v>
      </c>
      <c r="BE10" s="461" t="s">
        <v>448</v>
      </c>
      <c r="BF10" s="247" t="s">
        <v>449</v>
      </c>
      <c r="BG10" s="247" t="s">
        <v>450</v>
      </c>
      <c r="BH10" s="247" t="s">
        <v>451</v>
      </c>
      <c r="BI10" s="247" t="s">
        <v>452</v>
      </c>
      <c r="BJ10" s="247" t="s">
        <v>453</v>
      </c>
      <c r="BK10" s="247" t="s">
        <v>454</v>
      </c>
      <c r="BL10" s="247" t="s">
        <v>455</v>
      </c>
      <c r="BM10" s="247" t="s">
        <v>456</v>
      </c>
      <c r="BN10" s="247" t="s">
        <v>457</v>
      </c>
      <c r="BO10" s="247" t="s">
        <v>458</v>
      </c>
      <c r="BP10" s="247" t="s">
        <v>459</v>
      </c>
      <c r="BQ10" s="247" t="s">
        <v>460</v>
      </c>
      <c r="BR10" s="247" t="s">
        <v>461</v>
      </c>
      <c r="BS10" s="247" t="s">
        <v>462</v>
      </c>
      <c r="BT10" s="247" t="s">
        <v>463</v>
      </c>
      <c r="BU10" s="247" t="s">
        <v>464</v>
      </c>
      <c r="BV10" s="247" t="s">
        <v>465</v>
      </c>
      <c r="BW10" s="242"/>
      <c r="BX10" s="242"/>
      <c r="BY10" s="242"/>
      <c r="BZ10" s="248" t="s">
        <v>466</v>
      </c>
      <c r="CA10" s="248" t="s">
        <v>467</v>
      </c>
      <c r="CB10" s="248"/>
      <c r="CC10" s="248" t="s">
        <v>468</v>
      </c>
      <c r="CD10" s="248" t="s">
        <v>469</v>
      </c>
      <c r="CE10" s="248" t="s">
        <v>470</v>
      </c>
      <c r="CF10" s="248" t="s">
        <v>471</v>
      </c>
      <c r="CG10" s="248" t="s">
        <v>472</v>
      </c>
      <c r="CH10" s="248" t="s">
        <v>473</v>
      </c>
      <c r="CI10" s="248" t="s">
        <v>474</v>
      </c>
      <c r="CJ10" s="248" t="s">
        <v>475</v>
      </c>
      <c r="CK10" s="248" t="s">
        <v>476</v>
      </c>
      <c r="CL10" s="248" t="s">
        <v>477</v>
      </c>
      <c r="CM10" s="248" t="s">
        <v>478</v>
      </c>
      <c r="CN10" s="456" t="s">
        <v>479</v>
      </c>
      <c r="CO10" s="248" t="s">
        <v>480</v>
      </c>
      <c r="CP10" s="248" t="s">
        <v>481</v>
      </c>
      <c r="CQ10" s="248" t="s">
        <v>482</v>
      </c>
      <c r="CR10" s="248" t="s">
        <v>483</v>
      </c>
      <c r="CS10" s="248" t="s">
        <v>484</v>
      </c>
      <c r="CT10" s="248" t="s">
        <v>485</v>
      </c>
      <c r="CU10" s="248" t="s">
        <v>486</v>
      </c>
      <c r="CV10" s="248" t="s">
        <v>487</v>
      </c>
      <c r="CW10" s="248" t="s">
        <v>488</v>
      </c>
      <c r="CX10" s="248" t="s">
        <v>489</v>
      </c>
      <c r="CY10" s="248" t="s">
        <v>490</v>
      </c>
      <c r="CZ10" s="248" t="s">
        <v>491</v>
      </c>
      <c r="DA10" s="248" t="s">
        <v>492</v>
      </c>
      <c r="DB10" s="248" t="s">
        <v>493</v>
      </c>
      <c r="DC10" s="248" t="s">
        <v>494</v>
      </c>
      <c r="DD10" s="248" t="s">
        <v>495</v>
      </c>
      <c r="DE10" s="248" t="s">
        <v>496</v>
      </c>
    </row>
    <row r="11" spans="1:109" ht="15" customHeight="1" thickBot="1">
      <c r="A11" s="118"/>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H11" s="246" t="s">
        <v>497</v>
      </c>
      <c r="AI11" s="244" t="s">
        <v>37</v>
      </c>
      <c r="AK11" s="242"/>
      <c r="AL11" s="239" t="str">
        <f t="shared" si="0"/>
        <v>Alpatláhuac</v>
      </c>
      <c r="AM11" s="239" t="str">
        <f t="shared" si="1"/>
        <v>30008</v>
      </c>
      <c r="AO11" s="242"/>
      <c r="AP11" s="242">
        <v>9</v>
      </c>
      <c r="AQ11" s="247" t="s">
        <v>498</v>
      </c>
      <c r="AR11" s="249"/>
      <c r="AS11" s="247"/>
      <c r="AT11" s="247" t="s">
        <v>499</v>
      </c>
      <c r="AU11" s="247" t="s">
        <v>500</v>
      </c>
      <c r="AV11" s="247" t="s">
        <v>501</v>
      </c>
      <c r="AW11" s="247" t="s">
        <v>502</v>
      </c>
      <c r="AX11" s="247" t="s">
        <v>503</v>
      </c>
      <c r="AY11" s="247" t="s">
        <v>504</v>
      </c>
      <c r="AZ11" s="247" t="s">
        <v>505</v>
      </c>
      <c r="BA11" s="247" t="s">
        <v>506</v>
      </c>
      <c r="BB11" s="247" t="s">
        <v>507</v>
      </c>
      <c r="BC11" s="247" t="s">
        <v>508</v>
      </c>
      <c r="BD11" s="247" t="s">
        <v>509</v>
      </c>
      <c r="BE11" s="461" t="s">
        <v>510</v>
      </c>
      <c r="BF11" s="247" t="s">
        <v>511</v>
      </c>
      <c r="BG11" s="247" t="s">
        <v>512</v>
      </c>
      <c r="BH11" s="247" t="s">
        <v>513</v>
      </c>
      <c r="BI11" s="247" t="s">
        <v>514</v>
      </c>
      <c r="BJ11" s="247" t="s">
        <v>515</v>
      </c>
      <c r="BK11" s="247" t="s">
        <v>516</v>
      </c>
      <c r="BL11" s="247" t="s">
        <v>517</v>
      </c>
      <c r="BM11" s="247" t="s">
        <v>518</v>
      </c>
      <c r="BN11" s="247" t="s">
        <v>519</v>
      </c>
      <c r="BO11" s="247" t="s">
        <v>520</v>
      </c>
      <c r="BP11" s="247" t="s">
        <v>521</v>
      </c>
      <c r="BQ11" s="247" t="s">
        <v>522</v>
      </c>
      <c r="BR11" s="247" t="s">
        <v>523</v>
      </c>
      <c r="BS11" s="247" t="s">
        <v>524</v>
      </c>
      <c r="BT11" s="247" t="s">
        <v>525</v>
      </c>
      <c r="BU11" s="247" t="s">
        <v>526</v>
      </c>
      <c r="BV11" s="247" t="s">
        <v>527</v>
      </c>
      <c r="BW11" s="242"/>
      <c r="BX11" s="242"/>
      <c r="BY11" s="242"/>
      <c r="BZ11" s="248" t="s">
        <v>528</v>
      </c>
      <c r="CA11" s="248"/>
      <c r="CB11" s="248"/>
      <c r="CC11" s="248" t="s">
        <v>529</v>
      </c>
      <c r="CD11" s="248" t="s">
        <v>530</v>
      </c>
      <c r="CE11" s="248" t="s">
        <v>531</v>
      </c>
      <c r="CF11" t="s">
        <v>532</v>
      </c>
      <c r="CG11" s="248" t="s">
        <v>533</v>
      </c>
      <c r="CH11" s="248" t="s">
        <v>534</v>
      </c>
      <c r="CI11" s="248" t="s">
        <v>535</v>
      </c>
      <c r="CJ11" s="248" t="s">
        <v>536</v>
      </c>
      <c r="CK11" s="248" t="s">
        <v>537</v>
      </c>
      <c r="CL11" s="248" t="s">
        <v>538</v>
      </c>
      <c r="CM11" s="248" t="s">
        <v>539</v>
      </c>
      <c r="CN11" s="456" t="s">
        <v>540</v>
      </c>
      <c r="CO11" s="248" t="s">
        <v>541</v>
      </c>
      <c r="CP11" s="248" t="s">
        <v>491</v>
      </c>
      <c r="CQ11" s="248" t="s">
        <v>542</v>
      </c>
      <c r="CR11" s="248" t="s">
        <v>429</v>
      </c>
      <c r="CS11" s="248" t="s">
        <v>543</v>
      </c>
      <c r="CT11" s="248" t="s">
        <v>544</v>
      </c>
      <c r="CU11" s="248" t="s">
        <v>545</v>
      </c>
      <c r="CV11" s="480" t="s">
        <v>546</v>
      </c>
      <c r="CW11" s="248" t="s">
        <v>547</v>
      </c>
      <c r="CX11" s="248" t="s">
        <v>548</v>
      </c>
      <c r="CY11" s="248" t="s">
        <v>549</v>
      </c>
      <c r="CZ11" s="248" t="s">
        <v>550</v>
      </c>
      <c r="DA11" s="248" t="s">
        <v>551</v>
      </c>
      <c r="DB11" s="248" t="s">
        <v>552</v>
      </c>
      <c r="DC11" s="248" t="s">
        <v>553</v>
      </c>
      <c r="DD11" s="248" t="s">
        <v>554</v>
      </c>
      <c r="DE11" s="248" t="s">
        <v>348</v>
      </c>
    </row>
    <row r="12" spans="1:109" ht="15" customHeight="1">
      <c r="A12" s="116"/>
      <c r="B12" s="122"/>
      <c r="C12" s="123" t="s">
        <v>555</v>
      </c>
      <c r="D12" s="124"/>
      <c r="E12" s="124"/>
      <c r="F12" s="124"/>
      <c r="G12" s="124"/>
      <c r="H12" s="124"/>
      <c r="I12" s="124"/>
      <c r="J12" s="124"/>
      <c r="K12" s="124"/>
      <c r="L12" s="124"/>
      <c r="M12" s="125"/>
      <c r="N12" s="126"/>
      <c r="O12" s="127"/>
      <c r="P12" s="126"/>
      <c r="Q12" s="126"/>
      <c r="R12" s="126"/>
      <c r="S12" s="126"/>
      <c r="T12" s="126"/>
      <c r="U12" s="126"/>
      <c r="V12" s="126"/>
      <c r="W12" s="126"/>
      <c r="X12" s="126"/>
      <c r="Y12" s="126"/>
      <c r="Z12" s="126"/>
      <c r="AA12" s="126"/>
      <c r="AB12" s="126"/>
      <c r="AC12" s="126"/>
      <c r="AD12" s="128"/>
      <c r="AF12" s="129"/>
      <c r="AH12" s="246" t="s">
        <v>556</v>
      </c>
      <c r="AI12" s="244" t="s">
        <v>38</v>
      </c>
      <c r="AK12" s="242"/>
      <c r="AL12" s="239" t="str">
        <f t="shared" si="0"/>
        <v>Alto Lucero de Gutiérrez Barrios</v>
      </c>
      <c r="AM12" s="239" t="str">
        <f t="shared" si="1"/>
        <v>30009</v>
      </c>
      <c r="AO12" s="242"/>
      <c r="AP12" s="242">
        <v>10</v>
      </c>
      <c r="AQ12" s="247" t="s">
        <v>557</v>
      </c>
      <c r="AR12" s="247"/>
      <c r="AS12" s="247"/>
      <c r="AT12" s="247" t="s">
        <v>558</v>
      </c>
      <c r="AU12" s="247" t="s">
        <v>559</v>
      </c>
      <c r="AV12" s="247" t="s">
        <v>560</v>
      </c>
      <c r="AW12" s="247" t="s">
        <v>561</v>
      </c>
      <c r="AX12" s="247" t="s">
        <v>562</v>
      </c>
      <c r="AY12" s="247" t="s">
        <v>563</v>
      </c>
      <c r="AZ12" s="247" t="s">
        <v>564</v>
      </c>
      <c r="BA12" s="247" t="s">
        <v>565</v>
      </c>
      <c r="BB12" s="247" t="s">
        <v>566</v>
      </c>
      <c r="BC12" s="247" t="s">
        <v>567</v>
      </c>
      <c r="BD12" s="247" t="s">
        <v>568</v>
      </c>
      <c r="BE12" s="461" t="s">
        <v>569</v>
      </c>
      <c r="BF12" s="247" t="s">
        <v>570</v>
      </c>
      <c r="BG12" s="247" t="s">
        <v>571</v>
      </c>
      <c r="BH12" s="247" t="s">
        <v>572</v>
      </c>
      <c r="BI12" s="247" t="s">
        <v>573</v>
      </c>
      <c r="BJ12" s="247" t="s">
        <v>574</v>
      </c>
      <c r="BK12" s="247" t="s">
        <v>575</v>
      </c>
      <c r="BL12" s="247" t="s">
        <v>576</v>
      </c>
      <c r="BM12" s="247" t="s">
        <v>577</v>
      </c>
      <c r="BN12" s="247" t="s">
        <v>578</v>
      </c>
      <c r="BO12" s="247" t="s">
        <v>579</v>
      </c>
      <c r="BP12" s="247" t="s">
        <v>580</v>
      </c>
      <c r="BQ12" s="247" t="s">
        <v>581</v>
      </c>
      <c r="BR12" s="247" t="s">
        <v>582</v>
      </c>
      <c r="BS12" s="247" t="s">
        <v>583</v>
      </c>
      <c r="BT12" s="247" t="s">
        <v>584</v>
      </c>
      <c r="BU12" s="247" t="s">
        <v>585</v>
      </c>
      <c r="BV12" s="247" t="s">
        <v>586</v>
      </c>
      <c r="BW12" s="242"/>
      <c r="BX12" s="242"/>
      <c r="BY12" s="242"/>
      <c r="BZ12" s="248" t="s">
        <v>587</v>
      </c>
      <c r="CA12" s="248"/>
      <c r="CB12" s="248"/>
      <c r="CC12" s="248" t="s">
        <v>588</v>
      </c>
      <c r="CD12" s="248" t="s">
        <v>589</v>
      </c>
      <c r="CE12" s="248" t="s">
        <v>590</v>
      </c>
      <c r="CF12" s="248" t="s">
        <v>591</v>
      </c>
      <c r="CG12" s="248" t="s">
        <v>592</v>
      </c>
      <c r="CH12" s="248" t="s">
        <v>232</v>
      </c>
      <c r="CI12" s="248" t="s">
        <v>593</v>
      </c>
      <c r="CJ12" s="248" t="s">
        <v>594</v>
      </c>
      <c r="CK12" s="248" t="s">
        <v>595</v>
      </c>
      <c r="CL12" s="248" t="s">
        <v>596</v>
      </c>
      <c r="CM12" s="248" t="s">
        <v>596</v>
      </c>
      <c r="CN12" s="456" t="s">
        <v>597</v>
      </c>
      <c r="CO12" s="248" t="s">
        <v>598</v>
      </c>
      <c r="CP12" s="248" t="s">
        <v>599</v>
      </c>
      <c r="CQ12" s="248" t="s">
        <v>600</v>
      </c>
      <c r="CR12" s="248" t="s">
        <v>601</v>
      </c>
      <c r="CS12" s="248" t="s">
        <v>602</v>
      </c>
      <c r="CT12" s="248" t="s">
        <v>603</v>
      </c>
      <c r="CU12" s="248" t="s">
        <v>604</v>
      </c>
      <c r="CV12" s="248" t="s">
        <v>605</v>
      </c>
      <c r="CW12" s="248" t="s">
        <v>606</v>
      </c>
      <c r="CX12" s="248" t="s">
        <v>607</v>
      </c>
      <c r="CY12" s="248" t="s">
        <v>608</v>
      </c>
      <c r="CZ12" s="248" t="s">
        <v>609</v>
      </c>
      <c r="DA12" s="248" t="s">
        <v>610</v>
      </c>
      <c r="DB12" s="248" t="s">
        <v>611</v>
      </c>
      <c r="DC12" s="248" t="s">
        <v>612</v>
      </c>
      <c r="DD12" s="248" t="s">
        <v>613</v>
      </c>
      <c r="DE12" s="248" t="s">
        <v>614</v>
      </c>
    </row>
    <row r="13" spans="1:109" ht="84" customHeight="1" thickBot="1">
      <c r="A13" s="130"/>
      <c r="B13" s="131"/>
      <c r="C13" s="543" t="s">
        <v>615</v>
      </c>
      <c r="D13" s="543"/>
      <c r="E13" s="543"/>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132"/>
      <c r="AF13" s="130"/>
      <c r="AH13" s="246" t="s">
        <v>352</v>
      </c>
      <c r="AI13" s="244" t="s">
        <v>39</v>
      </c>
      <c r="AK13" s="242"/>
      <c r="AL13" s="239" t="str">
        <f t="shared" si="0"/>
        <v>Altotonga</v>
      </c>
      <c r="AM13" s="239" t="str">
        <f t="shared" si="1"/>
        <v>30010</v>
      </c>
      <c r="AO13" s="242"/>
      <c r="AP13" s="242">
        <v>11</v>
      </c>
      <c r="AQ13" s="247" t="s">
        <v>616</v>
      </c>
      <c r="AR13" s="247"/>
      <c r="AS13" s="247"/>
      <c r="AT13" s="247" t="s">
        <v>617</v>
      </c>
      <c r="AU13" s="247" t="s">
        <v>618</v>
      </c>
      <c r="AV13" s="247" t="s">
        <v>619</v>
      </c>
      <c r="AW13" s="247" t="s">
        <v>620</v>
      </c>
      <c r="AX13" s="247" t="s">
        <v>621</v>
      </c>
      <c r="AY13" s="247" t="s">
        <v>622</v>
      </c>
      <c r="AZ13" s="247" t="s">
        <v>623</v>
      </c>
      <c r="BA13" s="247" t="s">
        <v>624</v>
      </c>
      <c r="BB13" s="247" t="s">
        <v>625</v>
      </c>
      <c r="BC13" s="247" t="s">
        <v>626</v>
      </c>
      <c r="BD13" s="247" t="s">
        <v>627</v>
      </c>
      <c r="BE13" s="461" t="s">
        <v>628</v>
      </c>
      <c r="BF13" s="247" t="s">
        <v>629</v>
      </c>
      <c r="BG13" s="247" t="s">
        <v>630</v>
      </c>
      <c r="BH13" s="247" t="s">
        <v>631</v>
      </c>
      <c r="BI13" s="247" t="s">
        <v>632</v>
      </c>
      <c r="BJ13" s="247" t="s">
        <v>633</v>
      </c>
      <c r="BK13" s="247" t="s">
        <v>634</v>
      </c>
      <c r="BL13" s="247" t="s">
        <v>635</v>
      </c>
      <c r="BM13" s="247" t="s">
        <v>636</v>
      </c>
      <c r="BN13" s="247" t="s">
        <v>637</v>
      </c>
      <c r="BO13" s="247" t="s">
        <v>638</v>
      </c>
      <c r="BP13" s="247" t="s">
        <v>639</v>
      </c>
      <c r="BQ13" s="247" t="s">
        <v>640</v>
      </c>
      <c r="BR13" s="247" t="s">
        <v>641</v>
      </c>
      <c r="BS13" s="247" t="s">
        <v>642</v>
      </c>
      <c r="BT13" s="247" t="s">
        <v>643</v>
      </c>
      <c r="BU13" s="247" t="s">
        <v>644</v>
      </c>
      <c r="BV13" s="247" t="s">
        <v>645</v>
      </c>
      <c r="BW13" s="242"/>
      <c r="BX13" s="242"/>
      <c r="BY13" s="242"/>
      <c r="BZ13" s="248" t="s">
        <v>646</v>
      </c>
      <c r="CA13" s="248"/>
      <c r="CB13" s="248"/>
      <c r="CC13" s="248" t="s">
        <v>647</v>
      </c>
      <c r="CD13" s="248" t="s">
        <v>648</v>
      </c>
      <c r="CE13" s="248" t="s">
        <v>649</v>
      </c>
      <c r="CF13" s="248" t="s">
        <v>650</v>
      </c>
      <c r="CG13" s="248" t="s">
        <v>651</v>
      </c>
      <c r="CH13" s="248" t="s">
        <v>652</v>
      </c>
      <c r="CI13" s="248" t="s">
        <v>653</v>
      </c>
      <c r="CJ13" s="248" t="s">
        <v>654</v>
      </c>
      <c r="CK13" s="248" t="s">
        <v>655</v>
      </c>
      <c r="CL13" s="248" t="s">
        <v>656</v>
      </c>
      <c r="CM13" s="248" t="s">
        <v>657</v>
      </c>
      <c r="CN13" s="456" t="s">
        <v>658</v>
      </c>
      <c r="CO13" s="248" t="s">
        <v>284</v>
      </c>
      <c r="CP13" s="248" t="s">
        <v>659</v>
      </c>
      <c r="CQ13" s="248" t="s">
        <v>660</v>
      </c>
      <c r="CR13" s="248" t="s">
        <v>661</v>
      </c>
      <c r="CS13" s="248" t="s">
        <v>662</v>
      </c>
      <c r="CT13" s="248" t="s">
        <v>663</v>
      </c>
      <c r="CU13" s="248" t="s">
        <v>664</v>
      </c>
      <c r="CV13" s="248" t="s">
        <v>665</v>
      </c>
      <c r="CW13" s="248" t="s">
        <v>666</v>
      </c>
      <c r="CX13" s="248" t="s">
        <v>667</v>
      </c>
      <c r="CY13" s="248" t="s">
        <v>668</v>
      </c>
      <c r="CZ13" s="248" t="s">
        <v>669</v>
      </c>
      <c r="DA13" s="248" t="s">
        <v>670</v>
      </c>
      <c r="DB13" s="248" t="s">
        <v>671</v>
      </c>
      <c r="DC13" s="248" t="s">
        <v>672</v>
      </c>
      <c r="DD13" s="248" t="s">
        <v>673</v>
      </c>
      <c r="DE13" s="248" t="s">
        <v>674</v>
      </c>
    </row>
    <row r="14" spans="1:109" ht="15" customHeight="1" thickBot="1">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F14" s="129"/>
      <c r="AH14" s="246" t="s">
        <v>675</v>
      </c>
      <c r="AI14" s="244" t="s">
        <v>40</v>
      </c>
      <c r="AK14" s="242"/>
      <c r="AL14" s="239" t="str">
        <f t="shared" si="0"/>
        <v>Alvarado</v>
      </c>
      <c r="AM14" s="239" t="str">
        <f t="shared" si="1"/>
        <v>30011</v>
      </c>
      <c r="AO14" s="242"/>
      <c r="AP14" s="242">
        <v>12</v>
      </c>
      <c r="AQ14" s="247" t="s">
        <v>676</v>
      </c>
      <c r="AR14" s="247"/>
      <c r="AS14" s="247"/>
      <c r="AT14" s="247" t="s">
        <v>677</v>
      </c>
      <c r="AU14" s="247" t="s">
        <v>678</v>
      </c>
      <c r="AV14" s="249"/>
      <c r="AW14" s="247" t="s">
        <v>679</v>
      </c>
      <c r="AX14" s="247" t="s">
        <v>680</v>
      </c>
      <c r="AY14" s="247" t="s">
        <v>681</v>
      </c>
      <c r="AZ14" s="247" t="s">
        <v>682</v>
      </c>
      <c r="BA14" s="247" t="s">
        <v>683</v>
      </c>
      <c r="BB14" s="247" t="s">
        <v>684</v>
      </c>
      <c r="BC14" s="247" t="s">
        <v>685</v>
      </c>
      <c r="BD14" s="247" t="s">
        <v>686</v>
      </c>
      <c r="BE14" s="461" t="s">
        <v>687</v>
      </c>
      <c r="BF14" s="247" t="s">
        <v>688</v>
      </c>
      <c r="BG14" s="247" t="s">
        <v>689</v>
      </c>
      <c r="BH14" s="247" t="s">
        <v>690</v>
      </c>
      <c r="BI14" s="247" t="s">
        <v>691</v>
      </c>
      <c r="BJ14" s="247" t="s">
        <v>692</v>
      </c>
      <c r="BK14" s="247" t="s">
        <v>693</v>
      </c>
      <c r="BL14" s="247" t="s">
        <v>694</v>
      </c>
      <c r="BM14" s="247" t="s">
        <v>695</v>
      </c>
      <c r="BN14" s="247" t="s">
        <v>696</v>
      </c>
      <c r="BO14" s="247" t="s">
        <v>697</v>
      </c>
      <c r="BP14" s="247" t="s">
        <v>698</v>
      </c>
      <c r="BQ14" s="247" t="s">
        <v>699</v>
      </c>
      <c r="BR14" s="247" t="s">
        <v>700</v>
      </c>
      <c r="BS14" s="247" t="s">
        <v>701</v>
      </c>
      <c r="BT14" s="247" t="s">
        <v>702</v>
      </c>
      <c r="BU14" s="247" t="s">
        <v>703</v>
      </c>
      <c r="BV14" s="247" t="s">
        <v>704</v>
      </c>
      <c r="BW14" s="242"/>
      <c r="BX14" s="242"/>
      <c r="BY14" s="242"/>
      <c r="BZ14" s="248" t="s">
        <v>705</v>
      </c>
      <c r="CA14" s="248"/>
      <c r="CB14" s="248"/>
      <c r="CC14" s="248" t="s">
        <v>706</v>
      </c>
      <c r="CD14" s="248" t="s">
        <v>707</v>
      </c>
      <c r="CE14" s="248"/>
      <c r="CF14" s="248" t="s">
        <v>708</v>
      </c>
      <c r="CG14" s="248" t="s">
        <v>492</v>
      </c>
      <c r="CH14" s="248" t="s">
        <v>709</v>
      </c>
      <c r="CI14" s="248" t="s">
        <v>710</v>
      </c>
      <c r="CJ14" s="248" t="s">
        <v>711</v>
      </c>
      <c r="CK14" s="248" t="s">
        <v>712</v>
      </c>
      <c r="CL14" s="248" t="s">
        <v>713</v>
      </c>
      <c r="CM14" s="248" t="s">
        <v>714</v>
      </c>
      <c r="CN14" s="456" t="s">
        <v>715</v>
      </c>
      <c r="CO14" s="248" t="s">
        <v>716</v>
      </c>
      <c r="CP14" s="248" t="s">
        <v>717</v>
      </c>
      <c r="CQ14" s="248" t="s">
        <v>718</v>
      </c>
      <c r="CR14" s="248" t="s">
        <v>719</v>
      </c>
      <c r="CS14" s="248" t="s">
        <v>720</v>
      </c>
      <c r="CT14" s="248" t="s">
        <v>721</v>
      </c>
      <c r="CU14" s="248" t="s">
        <v>722</v>
      </c>
      <c r="CV14" s="248" t="s">
        <v>723</v>
      </c>
      <c r="CW14" s="248" t="s">
        <v>724</v>
      </c>
      <c r="CX14" s="248" t="s">
        <v>725</v>
      </c>
      <c r="CY14" s="248" t="s">
        <v>726</v>
      </c>
      <c r="CZ14" s="248" t="s">
        <v>727</v>
      </c>
      <c r="DA14" s="248" t="s">
        <v>728</v>
      </c>
      <c r="DB14" s="248" t="s">
        <v>729</v>
      </c>
      <c r="DC14" s="248" t="s">
        <v>730</v>
      </c>
      <c r="DD14" s="248" t="s">
        <v>731</v>
      </c>
      <c r="DE14" s="248" t="s">
        <v>732</v>
      </c>
    </row>
    <row r="15" spans="1:109" ht="15" customHeight="1">
      <c r="A15" s="116"/>
      <c r="B15" s="133"/>
      <c r="C15" s="123" t="s">
        <v>733</v>
      </c>
      <c r="D15" s="124"/>
      <c r="E15" s="124"/>
      <c r="F15" s="124"/>
      <c r="G15" s="124"/>
      <c r="H15" s="124"/>
      <c r="I15" s="124"/>
      <c r="J15" s="124"/>
      <c r="K15" s="124"/>
      <c r="L15" s="124"/>
      <c r="M15" s="125"/>
      <c r="N15" s="126"/>
      <c r="O15" s="127"/>
      <c r="P15" s="126"/>
      <c r="Q15" s="126"/>
      <c r="R15" s="126"/>
      <c r="S15" s="126"/>
      <c r="T15" s="126"/>
      <c r="U15" s="126"/>
      <c r="V15" s="126"/>
      <c r="W15" s="126"/>
      <c r="X15" s="126"/>
      <c r="Y15" s="126"/>
      <c r="Z15" s="126"/>
      <c r="AA15" s="126"/>
      <c r="AB15" s="126"/>
      <c r="AC15" s="126"/>
      <c r="AD15" s="128"/>
      <c r="AF15" s="129"/>
      <c r="AH15" s="246" t="s">
        <v>734</v>
      </c>
      <c r="AI15" s="244" t="s">
        <v>41</v>
      </c>
      <c r="AK15" s="242"/>
      <c r="AL15" s="239" t="str">
        <f t="shared" si="0"/>
        <v>Amatitlán</v>
      </c>
      <c r="AM15" s="239" t="str">
        <f t="shared" si="1"/>
        <v>30012</v>
      </c>
      <c r="AO15" s="242"/>
      <c r="AP15" s="242">
        <v>13</v>
      </c>
      <c r="AQ15" s="249"/>
      <c r="AR15" s="247"/>
      <c r="AS15" s="247"/>
      <c r="AT15" s="247" t="s">
        <v>735</v>
      </c>
      <c r="AU15" s="247" t="s">
        <v>736</v>
      </c>
      <c r="AV15" s="247"/>
      <c r="AW15" s="247" t="s">
        <v>737</v>
      </c>
      <c r="AX15" s="247" t="s">
        <v>738</v>
      </c>
      <c r="AY15" s="247" t="s">
        <v>739</v>
      </c>
      <c r="AZ15" s="247" t="s">
        <v>740</v>
      </c>
      <c r="BA15" s="247" t="s">
        <v>741</v>
      </c>
      <c r="BB15" s="247" t="s">
        <v>742</v>
      </c>
      <c r="BC15" s="247" t="s">
        <v>743</v>
      </c>
      <c r="BD15" s="247" t="s">
        <v>744</v>
      </c>
      <c r="BE15" s="461" t="s">
        <v>745</v>
      </c>
      <c r="BF15" s="247" t="s">
        <v>746</v>
      </c>
      <c r="BG15" s="247" t="s">
        <v>747</v>
      </c>
      <c r="BH15" s="247" t="s">
        <v>748</v>
      </c>
      <c r="BI15" s="247" t="s">
        <v>749</v>
      </c>
      <c r="BJ15" s="247" t="s">
        <v>750</v>
      </c>
      <c r="BK15" s="247" t="s">
        <v>751</v>
      </c>
      <c r="BL15" s="247" t="s">
        <v>752</v>
      </c>
      <c r="BM15" s="247"/>
      <c r="BN15" s="247" t="s">
        <v>753</v>
      </c>
      <c r="BO15" s="247" t="s">
        <v>754</v>
      </c>
      <c r="BP15" s="247" t="s">
        <v>755</v>
      </c>
      <c r="BQ15" s="247" t="s">
        <v>756</v>
      </c>
      <c r="BR15" s="247" t="s">
        <v>757</v>
      </c>
      <c r="BS15" s="247" t="s">
        <v>758</v>
      </c>
      <c r="BT15" s="247" t="s">
        <v>759</v>
      </c>
      <c r="BU15" s="247" t="s">
        <v>760</v>
      </c>
      <c r="BV15" s="247" t="s">
        <v>761</v>
      </c>
      <c r="BW15" s="242"/>
      <c r="BX15" s="242"/>
      <c r="BY15" s="242"/>
      <c r="BZ15" s="248"/>
      <c r="CA15" s="248"/>
      <c r="CB15" s="248"/>
      <c r="CC15" s="248" t="s">
        <v>762</v>
      </c>
      <c r="CD15" s="248" t="s">
        <v>734</v>
      </c>
      <c r="CE15" s="248"/>
      <c r="CF15" s="248" t="s">
        <v>763</v>
      </c>
      <c r="CG15" s="248" t="s">
        <v>764</v>
      </c>
      <c r="CH15" s="248" t="s">
        <v>765</v>
      </c>
      <c r="CI15" s="248" t="s">
        <v>766</v>
      </c>
      <c r="CJ15" s="248" t="s">
        <v>767</v>
      </c>
      <c r="CK15" s="248" t="s">
        <v>768</v>
      </c>
      <c r="CL15" s="248" t="s">
        <v>769</v>
      </c>
      <c r="CM15" s="248" t="s">
        <v>770</v>
      </c>
      <c r="CN15" s="456" t="s">
        <v>771</v>
      </c>
      <c r="CO15" s="248" t="s">
        <v>772</v>
      </c>
      <c r="CP15" s="248" t="s">
        <v>773</v>
      </c>
      <c r="CQ15" s="248" t="s">
        <v>774</v>
      </c>
      <c r="CR15" s="248" t="s">
        <v>775</v>
      </c>
      <c r="CS15" s="248" t="s">
        <v>776</v>
      </c>
      <c r="CT15" s="248" t="s">
        <v>777</v>
      </c>
      <c r="CU15" s="248" t="s">
        <v>778</v>
      </c>
      <c r="CV15" s="248"/>
      <c r="CW15" s="248" t="s">
        <v>779</v>
      </c>
      <c r="CX15" s="248" t="s">
        <v>780</v>
      </c>
      <c r="CY15" s="248" t="s">
        <v>781</v>
      </c>
      <c r="CZ15" s="248" t="s">
        <v>782</v>
      </c>
      <c r="DA15" s="248" t="s">
        <v>783</v>
      </c>
      <c r="DB15" s="248" t="s">
        <v>784</v>
      </c>
      <c r="DC15" s="248" t="s">
        <v>785</v>
      </c>
      <c r="DD15" s="248" t="s">
        <v>786</v>
      </c>
      <c r="DE15" s="248" t="s">
        <v>787</v>
      </c>
    </row>
    <row r="16" spans="1:109" ht="72" customHeight="1">
      <c r="A16" s="129"/>
      <c r="B16" s="134"/>
      <c r="C16" s="538" t="s">
        <v>788</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135"/>
      <c r="AF16" s="129"/>
      <c r="AH16" s="246" t="s">
        <v>653</v>
      </c>
      <c r="AI16" s="244" t="s">
        <v>42</v>
      </c>
      <c r="AK16" s="242"/>
      <c r="AL16" s="239" t="str">
        <f t="shared" si="0"/>
        <v>Naranjos Amatlán</v>
      </c>
      <c r="AM16" s="239" t="str">
        <f t="shared" si="1"/>
        <v>30013</v>
      </c>
      <c r="AO16" s="242"/>
      <c r="AP16" s="242">
        <v>14</v>
      </c>
      <c r="AQ16" s="247"/>
      <c r="AR16" s="247"/>
      <c r="AS16" s="247"/>
      <c r="AT16" s="247" t="s">
        <v>789</v>
      </c>
      <c r="AU16" s="247" t="s">
        <v>790</v>
      </c>
      <c r="AV16" s="247"/>
      <c r="AW16" s="247" t="s">
        <v>791</v>
      </c>
      <c r="AX16" s="247" t="s">
        <v>792</v>
      </c>
      <c r="AY16" s="247" t="s">
        <v>793</v>
      </c>
      <c r="AZ16" s="247" t="s">
        <v>794</v>
      </c>
      <c r="BA16" s="247" t="s">
        <v>795</v>
      </c>
      <c r="BB16" s="247" t="s">
        <v>796</v>
      </c>
      <c r="BC16" s="247" t="s">
        <v>797</v>
      </c>
      <c r="BD16" s="247" t="s">
        <v>798</v>
      </c>
      <c r="BE16" s="461" t="s">
        <v>799</v>
      </c>
      <c r="BF16" s="247" t="s">
        <v>800</v>
      </c>
      <c r="BG16" s="247" t="s">
        <v>801</v>
      </c>
      <c r="BH16" s="247" t="s">
        <v>802</v>
      </c>
      <c r="BI16" s="247" t="s">
        <v>803</v>
      </c>
      <c r="BJ16" s="247" t="s">
        <v>804</v>
      </c>
      <c r="BK16" s="247" t="s">
        <v>805</v>
      </c>
      <c r="BL16" s="247" t="s">
        <v>806</v>
      </c>
      <c r="BM16" s="247"/>
      <c r="BN16" s="247" t="s">
        <v>807</v>
      </c>
      <c r="BO16" s="247" t="s">
        <v>808</v>
      </c>
      <c r="BP16" s="247" t="s">
        <v>809</v>
      </c>
      <c r="BQ16" s="247" t="s">
        <v>810</v>
      </c>
      <c r="BR16" s="247" t="s">
        <v>811</v>
      </c>
      <c r="BS16" s="247" t="s">
        <v>812</v>
      </c>
      <c r="BT16" s="247" t="s">
        <v>813</v>
      </c>
      <c r="BU16" s="247" t="s">
        <v>814</v>
      </c>
      <c r="BV16" s="247" t="s">
        <v>815</v>
      </c>
      <c r="BW16" s="242"/>
      <c r="BX16" s="242"/>
      <c r="BY16" s="242"/>
      <c r="BZ16" s="248"/>
      <c r="CA16" s="248"/>
      <c r="CB16" s="248"/>
      <c r="CC16" s="248" t="s">
        <v>816</v>
      </c>
      <c r="CD16" s="248" t="s">
        <v>653</v>
      </c>
      <c r="CE16" s="248"/>
      <c r="CF16" s="248" t="s">
        <v>817</v>
      </c>
      <c r="CG16" s="248" t="s">
        <v>818</v>
      </c>
      <c r="CH16" s="248" t="s">
        <v>309</v>
      </c>
      <c r="CI16" s="248" t="s">
        <v>819</v>
      </c>
      <c r="CJ16" s="248" t="s">
        <v>820</v>
      </c>
      <c r="CK16" s="248" t="s">
        <v>821</v>
      </c>
      <c r="CL16" s="248" t="s">
        <v>822</v>
      </c>
      <c r="CM16" s="248" t="s">
        <v>823</v>
      </c>
      <c r="CN16" s="456" t="s">
        <v>824</v>
      </c>
      <c r="CO16" s="248" t="s">
        <v>825</v>
      </c>
      <c r="CP16" s="248" t="s">
        <v>826</v>
      </c>
      <c r="CQ16" s="248" t="s">
        <v>827</v>
      </c>
      <c r="CR16" s="248" t="s">
        <v>828</v>
      </c>
      <c r="CS16" s="248" t="s">
        <v>829</v>
      </c>
      <c r="CT16" s="248" t="s">
        <v>830</v>
      </c>
      <c r="CU16" s="248" t="s">
        <v>831</v>
      </c>
      <c r="CV16" s="248"/>
      <c r="CW16" s="248" t="s">
        <v>832</v>
      </c>
      <c r="CX16" s="248" t="s">
        <v>833</v>
      </c>
      <c r="CY16" s="248" t="s">
        <v>834</v>
      </c>
      <c r="CZ16" s="248" t="s">
        <v>835</v>
      </c>
      <c r="DA16" s="248" t="s">
        <v>836</v>
      </c>
      <c r="DB16" s="248" t="s">
        <v>837</v>
      </c>
      <c r="DC16" s="248" t="s">
        <v>838</v>
      </c>
      <c r="DD16" s="248" t="s">
        <v>839</v>
      </c>
      <c r="DE16" s="248" t="s">
        <v>840</v>
      </c>
    </row>
    <row r="17" spans="1:109" ht="6.75" customHeight="1">
      <c r="A17" s="129"/>
      <c r="B17" s="134"/>
      <c r="C17" s="136"/>
      <c r="D17" s="137"/>
      <c r="E17" s="137"/>
      <c r="F17" s="137"/>
      <c r="G17" s="137"/>
      <c r="H17" s="137"/>
      <c r="I17" s="137"/>
      <c r="J17" s="137"/>
      <c r="K17" s="137"/>
      <c r="L17" s="137"/>
      <c r="M17" s="138"/>
      <c r="N17" s="139"/>
      <c r="O17" s="136"/>
      <c r="P17" s="139"/>
      <c r="Q17" s="139"/>
      <c r="R17" s="139"/>
      <c r="S17" s="139"/>
      <c r="T17" s="139"/>
      <c r="U17" s="139"/>
      <c r="V17" s="139"/>
      <c r="W17" s="139"/>
      <c r="X17" s="139"/>
      <c r="Y17" s="139"/>
      <c r="Z17" s="139"/>
      <c r="AA17" s="139"/>
      <c r="AB17" s="139"/>
      <c r="AC17" s="139"/>
      <c r="AD17" s="135"/>
      <c r="AF17" s="129"/>
      <c r="AH17" s="246" t="s">
        <v>841</v>
      </c>
      <c r="AI17" s="244" t="s">
        <v>43</v>
      </c>
      <c r="AK17" s="242"/>
      <c r="AL17" s="239" t="str">
        <f t="shared" si="0"/>
        <v>Amatlán de los Reyes</v>
      </c>
      <c r="AM17" s="239" t="str">
        <f t="shared" si="1"/>
        <v>30014</v>
      </c>
      <c r="AO17" s="242"/>
      <c r="AP17" s="242">
        <v>15</v>
      </c>
      <c r="AQ17" s="247"/>
      <c r="AR17" s="247"/>
      <c r="AS17" s="247"/>
      <c r="AT17" s="249"/>
      <c r="AU17" s="247" t="s">
        <v>842</v>
      </c>
      <c r="AV17" s="247"/>
      <c r="AW17" s="247" t="s">
        <v>843</v>
      </c>
      <c r="AX17" s="247" t="s">
        <v>844</v>
      </c>
      <c r="AY17" s="247" t="s">
        <v>845</v>
      </c>
      <c r="AZ17" s="247" t="s">
        <v>846</v>
      </c>
      <c r="BA17" s="247" t="s">
        <v>847</v>
      </c>
      <c r="BB17" s="247" t="s">
        <v>848</v>
      </c>
      <c r="BC17" s="247" t="s">
        <v>849</v>
      </c>
      <c r="BD17" s="247" t="s">
        <v>850</v>
      </c>
      <c r="BE17" s="461" t="s">
        <v>851</v>
      </c>
      <c r="BF17" s="247" t="s">
        <v>852</v>
      </c>
      <c r="BG17" s="247" t="s">
        <v>853</v>
      </c>
      <c r="BH17" s="247" t="s">
        <v>854</v>
      </c>
      <c r="BI17" s="247" t="s">
        <v>855</v>
      </c>
      <c r="BJ17" s="247" t="s">
        <v>856</v>
      </c>
      <c r="BK17" s="247" t="s">
        <v>857</v>
      </c>
      <c r="BL17" s="247" t="s">
        <v>858</v>
      </c>
      <c r="BM17" s="247"/>
      <c r="BN17" s="247" t="s">
        <v>859</v>
      </c>
      <c r="BO17" s="247" t="s">
        <v>860</v>
      </c>
      <c r="BP17" s="247" t="s">
        <v>861</v>
      </c>
      <c r="BQ17" s="247" t="s">
        <v>862</v>
      </c>
      <c r="BR17" s="247" t="s">
        <v>863</v>
      </c>
      <c r="BS17" s="247" t="s">
        <v>864</v>
      </c>
      <c r="BT17" s="247" t="s">
        <v>865</v>
      </c>
      <c r="BU17" s="247" t="s">
        <v>866</v>
      </c>
      <c r="BV17" s="247" t="s">
        <v>867</v>
      </c>
      <c r="BW17" s="242"/>
      <c r="BX17" s="242"/>
      <c r="BY17" s="242"/>
      <c r="BZ17" s="248"/>
      <c r="CA17" s="248"/>
      <c r="CB17" s="248"/>
      <c r="CC17" s="248"/>
      <c r="CD17" s="248" t="s">
        <v>868</v>
      </c>
      <c r="CE17" s="248"/>
      <c r="CF17" s="248" t="s">
        <v>869</v>
      </c>
      <c r="CG17" s="248" t="s">
        <v>870</v>
      </c>
      <c r="CH17" s="248" t="s">
        <v>348</v>
      </c>
      <c r="CI17" s="248" t="s">
        <v>871</v>
      </c>
      <c r="CJ17" s="248" t="s">
        <v>872</v>
      </c>
      <c r="CK17" s="248" t="s">
        <v>309</v>
      </c>
      <c r="CL17" s="248" t="s">
        <v>873</v>
      </c>
      <c r="CM17" s="248" t="s">
        <v>874</v>
      </c>
      <c r="CN17" s="456" t="s">
        <v>875</v>
      </c>
      <c r="CO17" s="248" t="s">
        <v>876</v>
      </c>
      <c r="CP17" s="248" t="s">
        <v>877</v>
      </c>
      <c r="CQ17" s="248" t="s">
        <v>878</v>
      </c>
      <c r="CR17" s="248" t="s">
        <v>879</v>
      </c>
      <c r="CS17" s="248" t="s">
        <v>880</v>
      </c>
      <c r="CT17" s="248" t="s">
        <v>881</v>
      </c>
      <c r="CU17" s="248" t="s">
        <v>882</v>
      </c>
      <c r="CV17" s="248"/>
      <c r="CW17" s="248" t="s">
        <v>883</v>
      </c>
      <c r="CX17" s="248" t="s">
        <v>884</v>
      </c>
      <c r="CY17" s="248" t="s">
        <v>885</v>
      </c>
      <c r="CZ17" s="248" t="s">
        <v>886</v>
      </c>
      <c r="DA17" s="248" t="s">
        <v>734</v>
      </c>
      <c r="DB17" s="248" t="s">
        <v>887</v>
      </c>
      <c r="DC17" s="248" t="s">
        <v>888</v>
      </c>
      <c r="DD17" s="248" t="s">
        <v>889</v>
      </c>
      <c r="DE17" s="248" t="s">
        <v>890</v>
      </c>
    </row>
    <row r="18" spans="1:109" ht="120" customHeight="1">
      <c r="A18" s="129"/>
      <c r="B18" s="134"/>
      <c r="C18" s="538" t="s">
        <v>891</v>
      </c>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135"/>
      <c r="AF18" s="129"/>
      <c r="AH18" s="246" t="s">
        <v>892</v>
      </c>
      <c r="AI18" s="244" t="s">
        <v>44</v>
      </c>
      <c r="AK18" s="242"/>
      <c r="AL18" s="239" t="str">
        <f t="shared" si="0"/>
        <v>Angel R. Cabada</v>
      </c>
      <c r="AM18" s="239" t="str">
        <f t="shared" si="1"/>
        <v>30015</v>
      </c>
      <c r="AO18" s="242"/>
      <c r="AP18" s="242">
        <v>16</v>
      </c>
      <c r="AQ18" s="247"/>
      <c r="AR18" s="247"/>
      <c r="AS18" s="247"/>
      <c r="AT18" s="247"/>
      <c r="AU18" s="247" t="s">
        <v>893</v>
      </c>
      <c r="AV18" s="247"/>
      <c r="AW18" s="247" t="s">
        <v>894</v>
      </c>
      <c r="AX18" s="247" t="s">
        <v>895</v>
      </c>
      <c r="AY18" s="247" t="s">
        <v>896</v>
      </c>
      <c r="AZ18" s="247" t="s">
        <v>897</v>
      </c>
      <c r="BA18" s="247" t="s">
        <v>898</v>
      </c>
      <c r="BB18" s="247" t="s">
        <v>899</v>
      </c>
      <c r="BC18" s="247" t="s">
        <v>900</v>
      </c>
      <c r="BD18" s="247" t="s">
        <v>901</v>
      </c>
      <c r="BE18" s="461" t="s">
        <v>902</v>
      </c>
      <c r="BF18" s="247" t="s">
        <v>903</v>
      </c>
      <c r="BG18" s="247" t="s">
        <v>904</v>
      </c>
      <c r="BH18" s="247" t="s">
        <v>905</v>
      </c>
      <c r="BI18" s="247" t="s">
        <v>906</v>
      </c>
      <c r="BJ18" s="247" t="s">
        <v>907</v>
      </c>
      <c r="BK18" s="247" t="s">
        <v>908</v>
      </c>
      <c r="BL18" s="247" t="s">
        <v>909</v>
      </c>
      <c r="BM18" s="247"/>
      <c r="BN18" s="247" t="s">
        <v>910</v>
      </c>
      <c r="BO18" s="247" t="s">
        <v>911</v>
      </c>
      <c r="BP18" s="247" t="s">
        <v>912</v>
      </c>
      <c r="BQ18" s="247" t="s">
        <v>913</v>
      </c>
      <c r="BR18" s="247" t="s">
        <v>914</v>
      </c>
      <c r="BS18" s="247" t="s">
        <v>915</v>
      </c>
      <c r="BT18" s="247" t="s">
        <v>916</v>
      </c>
      <c r="BU18" s="247" t="s">
        <v>917</v>
      </c>
      <c r="BV18" s="247" t="s">
        <v>918</v>
      </c>
      <c r="BW18" s="242"/>
      <c r="BX18" s="242"/>
      <c r="BY18" s="242"/>
      <c r="BZ18" s="248"/>
      <c r="CA18" s="248"/>
      <c r="CB18" s="248"/>
      <c r="CC18" s="248"/>
      <c r="CD18" s="248" t="s">
        <v>919</v>
      </c>
      <c r="CE18" s="248"/>
      <c r="CF18" s="248" t="s">
        <v>920</v>
      </c>
      <c r="CG18" s="248" t="s">
        <v>921</v>
      </c>
      <c r="CH18" s="248" t="s">
        <v>922</v>
      </c>
      <c r="CI18" s="248" t="s">
        <v>923</v>
      </c>
      <c r="CJ18" s="248" t="s">
        <v>675</v>
      </c>
      <c r="CK18" s="248" t="s">
        <v>924</v>
      </c>
      <c r="CL18" s="248" t="s">
        <v>925</v>
      </c>
      <c r="CM18" s="248" t="s">
        <v>926</v>
      </c>
      <c r="CN18" s="456" t="s">
        <v>927</v>
      </c>
      <c r="CO18" s="248" t="s">
        <v>928</v>
      </c>
      <c r="CP18" s="248" t="s">
        <v>929</v>
      </c>
      <c r="CQ18" s="248" t="s">
        <v>930</v>
      </c>
      <c r="CR18" s="248" t="s">
        <v>931</v>
      </c>
      <c r="CS18" s="248" t="s">
        <v>932</v>
      </c>
      <c r="CT18" s="248" t="s">
        <v>933</v>
      </c>
      <c r="CU18" s="248" t="s">
        <v>934</v>
      </c>
      <c r="CV18" s="248"/>
      <c r="CW18" s="248" t="s">
        <v>935</v>
      </c>
      <c r="CX18" s="248" t="s">
        <v>936</v>
      </c>
      <c r="CY18" s="248" t="s">
        <v>937</v>
      </c>
      <c r="CZ18" s="248" t="s">
        <v>938</v>
      </c>
      <c r="DA18" s="248" t="s">
        <v>939</v>
      </c>
      <c r="DB18" s="248" t="s">
        <v>940</v>
      </c>
      <c r="DC18" s="248" t="s">
        <v>941</v>
      </c>
      <c r="DD18" s="248" t="s">
        <v>942</v>
      </c>
      <c r="DE18" s="248" t="s">
        <v>943</v>
      </c>
    </row>
    <row r="19" spans="1:109" ht="6.75" customHeight="1">
      <c r="A19" s="129"/>
      <c r="B19" s="134"/>
      <c r="C19" s="136"/>
      <c r="D19" s="137"/>
      <c r="E19" s="137"/>
      <c r="F19" s="137"/>
      <c r="G19" s="137"/>
      <c r="H19" s="137"/>
      <c r="I19" s="137"/>
      <c r="J19" s="137"/>
      <c r="K19" s="137"/>
      <c r="L19" s="137"/>
      <c r="M19" s="138"/>
      <c r="N19" s="139"/>
      <c r="O19" s="136"/>
      <c r="P19" s="139"/>
      <c r="Q19" s="139"/>
      <c r="R19" s="139"/>
      <c r="S19" s="139"/>
      <c r="T19" s="139"/>
      <c r="U19" s="139"/>
      <c r="V19" s="139"/>
      <c r="W19" s="139"/>
      <c r="X19" s="139"/>
      <c r="Y19" s="139"/>
      <c r="Z19" s="139"/>
      <c r="AA19" s="139"/>
      <c r="AB19" s="139"/>
      <c r="AC19" s="139"/>
      <c r="AD19" s="135"/>
      <c r="AF19" s="129"/>
      <c r="AH19" s="246" t="s">
        <v>944</v>
      </c>
      <c r="AI19" s="244" t="s">
        <v>45</v>
      </c>
      <c r="AK19" s="242"/>
      <c r="AL19" s="239" t="str">
        <f t="shared" si="0"/>
        <v>La Antigua</v>
      </c>
      <c r="AM19" s="239" t="str">
        <f t="shared" si="1"/>
        <v>30016</v>
      </c>
      <c r="AO19" s="242"/>
      <c r="AP19" s="242">
        <v>17</v>
      </c>
      <c r="AQ19" s="247"/>
      <c r="AR19" s="247"/>
      <c r="AS19" s="247"/>
      <c r="AT19" s="247"/>
      <c r="AU19" s="247" t="s">
        <v>945</v>
      </c>
      <c r="AV19" s="247"/>
      <c r="AW19" s="247" t="s">
        <v>946</v>
      </c>
      <c r="AX19" s="247" t="s">
        <v>947</v>
      </c>
      <c r="AY19" s="247" t="s">
        <v>948</v>
      </c>
      <c r="AZ19" s="247" t="s">
        <v>949</v>
      </c>
      <c r="BA19" s="247" t="s">
        <v>950</v>
      </c>
      <c r="BB19" s="247" t="s">
        <v>951</v>
      </c>
      <c r="BC19" s="247" t="s">
        <v>952</v>
      </c>
      <c r="BD19" s="247" t="s">
        <v>953</v>
      </c>
      <c r="BE19" s="461" t="s">
        <v>954</v>
      </c>
      <c r="BF19" s="247" t="s">
        <v>955</v>
      </c>
      <c r="BG19" s="247" t="s">
        <v>956</v>
      </c>
      <c r="BH19" s="247" t="s">
        <v>957</v>
      </c>
      <c r="BI19" s="247" t="s">
        <v>958</v>
      </c>
      <c r="BJ19" s="247" t="s">
        <v>959</v>
      </c>
      <c r="BK19" s="247" t="s">
        <v>960</v>
      </c>
      <c r="BL19" s="247" t="s">
        <v>961</v>
      </c>
      <c r="BM19" s="247"/>
      <c r="BN19" s="247" t="s">
        <v>962</v>
      </c>
      <c r="BO19" s="247" t="s">
        <v>963</v>
      </c>
      <c r="BP19" s="247" t="s">
        <v>964</v>
      </c>
      <c r="BQ19" s="247" t="s">
        <v>965</v>
      </c>
      <c r="BR19" s="247" t="s">
        <v>966</v>
      </c>
      <c r="BS19" s="247" t="s">
        <v>967</v>
      </c>
      <c r="BT19" s="247" t="s">
        <v>968</v>
      </c>
      <c r="BU19" s="247" t="s">
        <v>969</v>
      </c>
      <c r="BV19" s="247" t="s">
        <v>970</v>
      </c>
      <c r="BW19" s="242"/>
      <c r="BX19" s="242"/>
      <c r="BY19" s="242"/>
      <c r="BZ19" s="248"/>
      <c r="CA19" s="248"/>
      <c r="CB19" s="248"/>
      <c r="CC19" s="248"/>
      <c r="CD19" s="248" t="s">
        <v>971</v>
      </c>
      <c r="CE19" s="248"/>
      <c r="CF19" s="248" t="s">
        <v>972</v>
      </c>
      <c r="CG19" s="248" t="s">
        <v>973</v>
      </c>
      <c r="CH19" s="248" t="s">
        <v>974</v>
      </c>
      <c r="CI19" s="248" t="s">
        <v>975</v>
      </c>
      <c r="CJ19" s="248" t="s">
        <v>976</v>
      </c>
      <c r="CK19" s="248" t="s">
        <v>977</v>
      </c>
      <c r="CL19" s="248" t="s">
        <v>978</v>
      </c>
      <c r="CM19" s="248" t="s">
        <v>979</v>
      </c>
      <c r="CN19" s="456" t="s">
        <v>980</v>
      </c>
      <c r="CO19" s="248" t="s">
        <v>981</v>
      </c>
      <c r="CP19" s="248" t="s">
        <v>982</v>
      </c>
      <c r="CQ19" s="248" t="s">
        <v>983</v>
      </c>
      <c r="CR19" s="248" t="s">
        <v>984</v>
      </c>
      <c r="CS19" s="248" t="s">
        <v>985</v>
      </c>
      <c r="CT19" s="248" t="s">
        <v>986</v>
      </c>
      <c r="CU19" s="248" t="s">
        <v>987</v>
      </c>
      <c r="CV19" s="248"/>
      <c r="CW19" s="248" t="s">
        <v>988</v>
      </c>
      <c r="CX19" s="248" t="s">
        <v>989</v>
      </c>
      <c r="CY19" s="248" t="s">
        <v>990</v>
      </c>
      <c r="CZ19" s="248" t="s">
        <v>991</v>
      </c>
      <c r="DA19" s="248" t="s">
        <v>653</v>
      </c>
      <c r="DB19" s="248" t="s">
        <v>992</v>
      </c>
      <c r="DC19" s="248" t="s">
        <v>993</v>
      </c>
      <c r="DD19" s="248" t="s">
        <v>994</v>
      </c>
      <c r="DE19" s="248" t="s">
        <v>995</v>
      </c>
    </row>
    <row r="20" spans="1:109" ht="84" customHeight="1">
      <c r="A20" s="129"/>
      <c r="B20" s="134"/>
      <c r="C20" s="538" t="s">
        <v>996</v>
      </c>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135"/>
      <c r="AF20" s="129"/>
      <c r="AH20" s="246" t="s">
        <v>997</v>
      </c>
      <c r="AI20" s="244" t="s">
        <v>46</v>
      </c>
      <c r="AK20" s="242"/>
      <c r="AL20" s="239" t="str">
        <f t="shared" si="0"/>
        <v>Apazapan</v>
      </c>
      <c r="AM20" s="239" t="str">
        <f t="shared" si="1"/>
        <v>30017</v>
      </c>
      <c r="AO20" s="242"/>
      <c r="AP20" s="242">
        <v>18</v>
      </c>
      <c r="AQ20" s="247"/>
      <c r="AR20" s="247"/>
      <c r="AS20" s="247"/>
      <c r="AT20" s="247"/>
      <c r="AU20" s="247" t="s">
        <v>998</v>
      </c>
      <c r="AV20" s="247"/>
      <c r="AW20" s="247" t="s">
        <v>999</v>
      </c>
      <c r="AX20" s="247" t="s">
        <v>1000</v>
      </c>
      <c r="AY20" s="249"/>
      <c r="AZ20" s="247" t="s">
        <v>1001</v>
      </c>
      <c r="BA20" s="247" t="s">
        <v>1002</v>
      </c>
      <c r="BB20" s="247" t="s">
        <v>1003</v>
      </c>
      <c r="BC20" s="247" t="s">
        <v>1004</v>
      </c>
      <c r="BD20" s="247" t="s">
        <v>1005</v>
      </c>
      <c r="BE20" s="461" t="s">
        <v>1006</v>
      </c>
      <c r="BF20" s="247" t="s">
        <v>1007</v>
      </c>
      <c r="BG20" s="247" t="s">
        <v>1008</v>
      </c>
      <c r="BH20" s="247" t="s">
        <v>1009</v>
      </c>
      <c r="BI20" s="247" t="s">
        <v>1010</v>
      </c>
      <c r="BJ20" s="247" t="s">
        <v>1011</v>
      </c>
      <c r="BK20" s="247" t="s">
        <v>1012</v>
      </c>
      <c r="BL20" s="247" t="s">
        <v>1013</v>
      </c>
      <c r="BM20" s="247"/>
      <c r="BN20" s="247" t="s">
        <v>1014</v>
      </c>
      <c r="BO20" s="247" t="s">
        <v>1015</v>
      </c>
      <c r="BP20" s="247" t="s">
        <v>1016</v>
      </c>
      <c r="BQ20" s="247" t="s">
        <v>1017</v>
      </c>
      <c r="BR20" s="247" t="s">
        <v>1018</v>
      </c>
      <c r="BS20" s="247" t="s">
        <v>1019</v>
      </c>
      <c r="BT20" s="247" t="s">
        <v>1020</v>
      </c>
      <c r="BU20" s="247" t="s">
        <v>1021</v>
      </c>
      <c r="BV20" s="247" t="s">
        <v>1022</v>
      </c>
      <c r="BW20" s="242"/>
      <c r="BX20" s="242"/>
      <c r="BY20" s="242"/>
      <c r="BZ20" s="248"/>
      <c r="CA20" s="248"/>
      <c r="CB20" s="248"/>
      <c r="CC20" s="248"/>
      <c r="CD20" s="248" t="s">
        <v>1023</v>
      </c>
      <c r="CE20" s="248"/>
      <c r="CF20" s="248" t="s">
        <v>1024</v>
      </c>
      <c r="CG20" s="248" t="s">
        <v>348</v>
      </c>
      <c r="CH20" s="248"/>
      <c r="CI20" s="248" t="s">
        <v>1025</v>
      </c>
      <c r="CJ20" s="248" t="s">
        <v>1026</v>
      </c>
      <c r="CK20" s="248" t="s">
        <v>1027</v>
      </c>
      <c r="CL20" s="248" t="s">
        <v>1028</v>
      </c>
      <c r="CM20" s="248" t="s">
        <v>1029</v>
      </c>
      <c r="CN20" s="456" t="s">
        <v>1030</v>
      </c>
      <c r="CO20" s="248" t="s">
        <v>1031</v>
      </c>
      <c r="CP20" s="248" t="s">
        <v>1032</v>
      </c>
      <c r="CQ20" s="248" t="s">
        <v>1033</v>
      </c>
      <c r="CR20" s="248" t="s">
        <v>1034</v>
      </c>
      <c r="CS20" s="248" t="s">
        <v>1035</v>
      </c>
      <c r="CT20" s="248" t="s">
        <v>1036</v>
      </c>
      <c r="CU20" s="248" t="s">
        <v>1037</v>
      </c>
      <c r="CV20" s="248"/>
      <c r="CW20" s="248" t="s">
        <v>1038</v>
      </c>
      <c r="CX20" s="248" t="s">
        <v>1039</v>
      </c>
      <c r="CY20" s="248" t="s">
        <v>1040</v>
      </c>
      <c r="CZ20" s="248" t="s">
        <v>1041</v>
      </c>
      <c r="DA20" s="248" t="s">
        <v>1042</v>
      </c>
      <c r="DB20" s="248" t="s">
        <v>1043</v>
      </c>
      <c r="DC20" s="248" t="s">
        <v>1044</v>
      </c>
      <c r="DD20" s="248" t="s">
        <v>1045</v>
      </c>
      <c r="DE20" s="248" t="s">
        <v>1046</v>
      </c>
    </row>
    <row r="21" spans="1:109" ht="6.75" customHeight="1">
      <c r="A21" s="129"/>
      <c r="B21" s="134"/>
      <c r="C21" s="17"/>
      <c r="D21" s="140"/>
      <c r="E21" s="140"/>
      <c r="F21" s="140"/>
      <c r="G21" s="140"/>
      <c r="H21" s="140"/>
      <c r="I21" s="140"/>
      <c r="J21" s="140"/>
      <c r="K21" s="140"/>
      <c r="L21" s="140"/>
      <c r="M21" s="141"/>
      <c r="N21" s="142"/>
      <c r="O21" s="17"/>
      <c r="P21" s="142"/>
      <c r="Q21" s="142"/>
      <c r="R21" s="142"/>
      <c r="S21" s="142"/>
      <c r="T21" s="142"/>
      <c r="U21" s="142"/>
      <c r="V21" s="142"/>
      <c r="W21" s="142"/>
      <c r="X21" s="142"/>
      <c r="Y21" s="142"/>
      <c r="Z21" s="142"/>
      <c r="AA21" s="142"/>
      <c r="AB21" s="142"/>
      <c r="AC21" s="142"/>
      <c r="AD21" s="135"/>
      <c r="AF21" s="129"/>
      <c r="AH21" s="246" t="s">
        <v>1047</v>
      </c>
      <c r="AI21" s="244" t="s">
        <v>47</v>
      </c>
      <c r="AK21" s="242"/>
      <c r="AL21" s="239" t="str">
        <f t="shared" si="0"/>
        <v>Aquila</v>
      </c>
      <c r="AM21" s="239" t="str">
        <f t="shared" si="1"/>
        <v>30018</v>
      </c>
      <c r="AO21" s="242"/>
      <c r="AP21" s="242">
        <v>19</v>
      </c>
      <c r="AQ21" s="247"/>
      <c r="AR21" s="247"/>
      <c r="AS21" s="247"/>
      <c r="AT21" s="247"/>
      <c r="AU21" s="247" t="s">
        <v>1048</v>
      </c>
      <c r="AV21" s="247"/>
      <c r="AW21" s="247" t="s">
        <v>1049</v>
      </c>
      <c r="AX21" s="247" t="s">
        <v>1050</v>
      </c>
      <c r="AY21" s="247"/>
      <c r="AZ21" s="247" t="s">
        <v>1051</v>
      </c>
      <c r="BA21" s="247" t="s">
        <v>1052</v>
      </c>
      <c r="BB21" s="247" t="s">
        <v>1053</v>
      </c>
      <c r="BC21" s="247" t="s">
        <v>1054</v>
      </c>
      <c r="BD21" s="247" t="s">
        <v>1055</v>
      </c>
      <c r="BE21" s="461" t="s">
        <v>1056</v>
      </c>
      <c r="BF21" s="247" t="s">
        <v>1057</v>
      </c>
      <c r="BG21" s="247" t="s">
        <v>1058</v>
      </c>
      <c r="BH21" s="247" t="s">
        <v>1059</v>
      </c>
      <c r="BI21" s="247" t="s">
        <v>1060</v>
      </c>
      <c r="BJ21" s="247" t="s">
        <v>1061</v>
      </c>
      <c r="BK21" s="247" t="s">
        <v>1062</v>
      </c>
      <c r="BL21" s="247" t="s">
        <v>1063</v>
      </c>
      <c r="BM21" s="247"/>
      <c r="BN21" s="247" t="s">
        <v>1064</v>
      </c>
      <c r="BO21" s="247" t="s">
        <v>1065</v>
      </c>
      <c r="BP21" s="247" t="s">
        <v>1066</v>
      </c>
      <c r="BQ21" s="247"/>
      <c r="BR21" s="247" t="s">
        <v>1067</v>
      </c>
      <c r="BS21" s="247" t="s">
        <v>1068</v>
      </c>
      <c r="BT21" s="247" t="s">
        <v>1069</v>
      </c>
      <c r="BU21" s="247" t="s">
        <v>1070</v>
      </c>
      <c r="BV21" s="247" t="s">
        <v>1071</v>
      </c>
      <c r="BW21" s="242"/>
      <c r="BX21" s="242"/>
      <c r="BY21" s="242"/>
      <c r="BZ21" s="248"/>
      <c r="CA21" s="248"/>
      <c r="CB21" s="248"/>
      <c r="CC21" s="248"/>
      <c r="CD21" s="248" t="s">
        <v>1072</v>
      </c>
      <c r="CE21" s="248"/>
      <c r="CF21" s="248" t="s">
        <v>1073</v>
      </c>
      <c r="CG21" s="248" t="s">
        <v>1074</v>
      </c>
      <c r="CH21" s="248"/>
      <c r="CI21" s="248" t="s">
        <v>1075</v>
      </c>
      <c r="CJ21" s="248" t="s">
        <v>1076</v>
      </c>
      <c r="CK21" s="248" t="s">
        <v>1077</v>
      </c>
      <c r="CL21" s="248" t="s">
        <v>1078</v>
      </c>
      <c r="CM21" s="248" t="s">
        <v>1079</v>
      </c>
      <c r="CN21" s="456" t="s">
        <v>1080</v>
      </c>
      <c r="CO21" s="248" t="s">
        <v>1081</v>
      </c>
      <c r="CP21" s="248" t="s">
        <v>1082</v>
      </c>
      <c r="CQ21" s="248" t="s">
        <v>1083</v>
      </c>
      <c r="CR21" s="248" t="s">
        <v>1084</v>
      </c>
      <c r="CS21" s="248" t="s">
        <v>1085</v>
      </c>
      <c r="CT21" s="248" t="s">
        <v>1086</v>
      </c>
      <c r="CU21" s="248" t="s">
        <v>1087</v>
      </c>
      <c r="CV21" s="248"/>
      <c r="CW21" s="248" t="s">
        <v>1088</v>
      </c>
      <c r="CX21" s="248" t="s">
        <v>1089</v>
      </c>
      <c r="CY21" s="248" t="s">
        <v>1090</v>
      </c>
      <c r="CZ21" s="248"/>
      <c r="DA21" s="248" t="s">
        <v>868</v>
      </c>
      <c r="DB21" s="248" t="s">
        <v>1091</v>
      </c>
      <c r="DC21" s="248" t="s">
        <v>541</v>
      </c>
      <c r="DD21" s="248" t="s">
        <v>1092</v>
      </c>
      <c r="DE21" s="248" t="s">
        <v>1093</v>
      </c>
    </row>
    <row r="22" spans="1:109" ht="120" customHeight="1" thickBot="1">
      <c r="A22" s="129"/>
      <c r="B22" s="143"/>
      <c r="C22" s="543" t="s">
        <v>1094</v>
      </c>
      <c r="D22" s="544"/>
      <c r="E22" s="544"/>
      <c r="F22" s="544"/>
      <c r="G22" s="544"/>
      <c r="H22" s="544"/>
      <c r="I22" s="544"/>
      <c r="J22" s="544"/>
      <c r="K22" s="544"/>
      <c r="L22" s="544"/>
      <c r="M22" s="544"/>
      <c r="N22" s="544"/>
      <c r="O22" s="544"/>
      <c r="P22" s="544"/>
      <c r="Q22" s="544"/>
      <c r="R22" s="544"/>
      <c r="S22" s="544"/>
      <c r="T22" s="544"/>
      <c r="U22" s="544"/>
      <c r="V22" s="544"/>
      <c r="W22" s="544"/>
      <c r="X22" s="544"/>
      <c r="Y22" s="544"/>
      <c r="Z22" s="544"/>
      <c r="AA22" s="544"/>
      <c r="AB22" s="544"/>
      <c r="AC22" s="544"/>
      <c r="AD22" s="144"/>
      <c r="AF22" s="129"/>
      <c r="AH22" s="246" t="s">
        <v>1095</v>
      </c>
      <c r="AI22" s="244" t="s">
        <v>48</v>
      </c>
      <c r="AK22" s="242"/>
      <c r="AL22" s="239" t="str">
        <f t="shared" si="0"/>
        <v>Astacinga</v>
      </c>
      <c r="AM22" s="239" t="str">
        <f t="shared" si="1"/>
        <v>30019</v>
      </c>
      <c r="AO22" s="242"/>
      <c r="AP22" s="242">
        <v>20</v>
      </c>
      <c r="AQ22" s="247"/>
      <c r="AR22" s="247"/>
      <c r="AS22" s="247"/>
      <c r="AT22" s="247"/>
      <c r="AU22" s="247" t="s">
        <v>1096</v>
      </c>
      <c r="AV22" s="247"/>
      <c r="AW22" s="247" t="s">
        <v>1097</v>
      </c>
      <c r="AX22" s="247" t="s">
        <v>1098</v>
      </c>
      <c r="AY22" s="247"/>
      <c r="AZ22" s="247" t="s">
        <v>1099</v>
      </c>
      <c r="BA22" s="247" t="s">
        <v>1100</v>
      </c>
      <c r="BB22" s="247" t="s">
        <v>1101</v>
      </c>
      <c r="BC22" s="247" t="s">
        <v>1102</v>
      </c>
      <c r="BD22" s="247" t="s">
        <v>1103</v>
      </c>
      <c r="BE22" s="461" t="s">
        <v>1104</v>
      </c>
      <c r="BF22" s="247" t="s">
        <v>1105</v>
      </c>
      <c r="BG22" s="247" t="s">
        <v>1106</v>
      </c>
      <c r="BH22" s="247" t="s">
        <v>1107</v>
      </c>
      <c r="BI22" s="247" t="s">
        <v>1108</v>
      </c>
      <c r="BJ22" s="247" t="s">
        <v>1109</v>
      </c>
      <c r="BK22" s="247" t="s">
        <v>1110</v>
      </c>
      <c r="BL22" s="247"/>
      <c r="BM22" s="247"/>
      <c r="BN22" s="247" t="s">
        <v>1111</v>
      </c>
      <c r="BO22" s="247" t="s">
        <v>1112</v>
      </c>
      <c r="BP22" s="247" t="s">
        <v>1113</v>
      </c>
      <c r="BQ22" s="247"/>
      <c r="BR22" s="247" t="s">
        <v>1114</v>
      </c>
      <c r="BS22" s="247" t="s">
        <v>1115</v>
      </c>
      <c r="BT22" s="247" t="s">
        <v>1116</v>
      </c>
      <c r="BU22" s="247" t="s">
        <v>1117</v>
      </c>
      <c r="BV22" s="247" t="s">
        <v>1118</v>
      </c>
      <c r="BW22" s="242"/>
      <c r="BX22" s="242"/>
      <c r="BY22" s="242"/>
      <c r="BZ22" s="248"/>
      <c r="CA22" s="248"/>
      <c r="CB22" s="248"/>
      <c r="CC22" s="248"/>
      <c r="CD22" s="248" t="s">
        <v>997</v>
      </c>
      <c r="CE22" s="248"/>
      <c r="CF22" s="248" t="s">
        <v>1119</v>
      </c>
      <c r="CG22" s="248" t="s">
        <v>497</v>
      </c>
      <c r="CH22" s="248"/>
      <c r="CI22" s="248" t="s">
        <v>1120</v>
      </c>
      <c r="CJ22" s="248" t="s">
        <v>1121</v>
      </c>
      <c r="CK22" s="248" t="s">
        <v>1122</v>
      </c>
      <c r="CL22" s="248" t="s">
        <v>1123</v>
      </c>
      <c r="CM22" s="248" t="s">
        <v>1124</v>
      </c>
      <c r="CN22" s="456" t="s">
        <v>1125</v>
      </c>
      <c r="CO22" s="248" t="s">
        <v>1126</v>
      </c>
      <c r="CP22" s="248" t="s">
        <v>1127</v>
      </c>
      <c r="CQ22" s="248" t="s">
        <v>1128</v>
      </c>
      <c r="CR22" s="248" t="s">
        <v>1129</v>
      </c>
      <c r="CS22" s="248" t="s">
        <v>1130</v>
      </c>
      <c r="CT22" s="248" t="s">
        <v>1131</v>
      </c>
      <c r="CU22" s="248"/>
      <c r="CV22" s="248"/>
      <c r="CW22" s="248" t="s">
        <v>1132</v>
      </c>
      <c r="CX22" s="248" t="s">
        <v>1133</v>
      </c>
      <c r="CY22" s="248" t="s">
        <v>1134</v>
      </c>
      <c r="CZ22" s="248"/>
      <c r="DA22" s="248" t="s">
        <v>1135</v>
      </c>
      <c r="DB22" s="248" t="s">
        <v>1136</v>
      </c>
      <c r="DC22" s="248" t="s">
        <v>1137</v>
      </c>
      <c r="DD22" s="248" t="s">
        <v>1138</v>
      </c>
      <c r="DE22" s="248" t="s">
        <v>1139</v>
      </c>
    </row>
    <row r="23" spans="1:109" ht="15" customHeight="1" thickBot="1">
      <c r="A23" s="129"/>
      <c r="B23" s="129"/>
      <c r="C23" s="145"/>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F23" s="129"/>
      <c r="AH23" s="246" t="s">
        <v>1140</v>
      </c>
      <c r="AI23" s="244" t="s">
        <v>49</v>
      </c>
      <c r="AK23" s="242"/>
      <c r="AL23" s="239" t="str">
        <f t="shared" si="0"/>
        <v>Atlahuilco</v>
      </c>
      <c r="AM23" s="239" t="str">
        <f t="shared" si="1"/>
        <v>30020</v>
      </c>
      <c r="AO23" s="242"/>
      <c r="AP23" s="242">
        <v>21</v>
      </c>
      <c r="AQ23" s="247"/>
      <c r="AR23" s="247"/>
      <c r="AS23" s="247"/>
      <c r="AT23" s="247"/>
      <c r="AU23" s="247" t="s">
        <v>1141</v>
      </c>
      <c r="AV23" s="247"/>
      <c r="AW23" s="247" t="s">
        <v>1142</v>
      </c>
      <c r="AX23" s="247" t="s">
        <v>1143</v>
      </c>
      <c r="AY23" s="247"/>
      <c r="AZ23" s="247" t="s">
        <v>1144</v>
      </c>
      <c r="BA23" s="247" t="s">
        <v>1145</v>
      </c>
      <c r="BB23" s="247" t="s">
        <v>1146</v>
      </c>
      <c r="BC23" s="247" t="s">
        <v>1147</v>
      </c>
      <c r="BD23" s="247" t="s">
        <v>1148</v>
      </c>
      <c r="BE23" s="461" t="s">
        <v>1149</v>
      </c>
      <c r="BF23" s="247" t="s">
        <v>1150</v>
      </c>
      <c r="BG23" s="247" t="s">
        <v>1151</v>
      </c>
      <c r="BH23" s="247" t="s">
        <v>1152</v>
      </c>
      <c r="BI23" s="247" t="s">
        <v>1153</v>
      </c>
      <c r="BJ23" s="247" t="s">
        <v>1154</v>
      </c>
      <c r="BK23" s="247" t="s">
        <v>1155</v>
      </c>
      <c r="BL23" s="247"/>
      <c r="BM23" s="247"/>
      <c r="BN23" s="247" t="s">
        <v>1156</v>
      </c>
      <c r="BO23" s="247" t="s">
        <v>1157</v>
      </c>
      <c r="BP23" s="247" t="s">
        <v>1158</v>
      </c>
      <c r="BQ23" s="247"/>
      <c r="BR23" s="247" t="s">
        <v>1159</v>
      </c>
      <c r="BS23" s="247" t="s">
        <v>1160</v>
      </c>
      <c r="BT23" s="247" t="s">
        <v>1161</v>
      </c>
      <c r="BU23" s="247" t="s">
        <v>1162</v>
      </c>
      <c r="BV23" s="247" t="s">
        <v>1163</v>
      </c>
      <c r="BW23" s="242"/>
      <c r="BX23" s="242"/>
      <c r="BY23" s="242"/>
      <c r="BZ23" s="248"/>
      <c r="CA23" s="248"/>
      <c r="CB23" s="248"/>
      <c r="CC23" s="248"/>
      <c r="CD23" s="248" t="s">
        <v>1164</v>
      </c>
      <c r="CE23" s="248"/>
      <c r="CF23" s="248" t="s">
        <v>1165</v>
      </c>
      <c r="CG23" s="248" t="s">
        <v>1166</v>
      </c>
      <c r="CH23" s="248"/>
      <c r="CI23" s="248" t="s">
        <v>1167</v>
      </c>
      <c r="CJ23" s="248" t="s">
        <v>1168</v>
      </c>
      <c r="CK23" s="248" t="s">
        <v>1169</v>
      </c>
      <c r="CL23" s="248" t="s">
        <v>1170</v>
      </c>
      <c r="CM23" s="248" t="s">
        <v>1171</v>
      </c>
      <c r="CN23" s="456" t="s">
        <v>1172</v>
      </c>
      <c r="CO23" s="248" t="s">
        <v>1173</v>
      </c>
      <c r="CP23" s="248" t="s">
        <v>1174</v>
      </c>
      <c r="CQ23" s="248" t="s">
        <v>1175</v>
      </c>
      <c r="CR23" s="248" t="s">
        <v>1176</v>
      </c>
      <c r="CS23" s="248" t="s">
        <v>1177</v>
      </c>
      <c r="CT23" s="248" t="s">
        <v>1178</v>
      </c>
      <c r="CU23" s="248"/>
      <c r="CV23" s="248"/>
      <c r="CW23" s="248" t="s">
        <v>1179</v>
      </c>
      <c r="CX23" s="248" t="s">
        <v>1180</v>
      </c>
      <c r="CY23" s="248" t="s">
        <v>1181</v>
      </c>
      <c r="CZ23" s="248"/>
      <c r="DA23" s="248" t="s">
        <v>1182</v>
      </c>
      <c r="DB23" s="248" t="s">
        <v>1183</v>
      </c>
      <c r="DC23" s="248" t="s">
        <v>1184</v>
      </c>
      <c r="DD23" s="248" t="s">
        <v>1185</v>
      </c>
      <c r="DE23" s="248" t="s">
        <v>1186</v>
      </c>
    </row>
    <row r="24" spans="1:109" ht="15" customHeight="1">
      <c r="A24" s="116"/>
      <c r="B24" s="122"/>
      <c r="C24" s="123" t="s">
        <v>1187</v>
      </c>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8"/>
      <c r="AF24" s="129"/>
      <c r="AH24" s="246" t="s">
        <v>1188</v>
      </c>
      <c r="AI24" s="244" t="s">
        <v>50</v>
      </c>
      <c r="AK24" s="242"/>
      <c r="AL24" s="239" t="str">
        <f t="shared" si="0"/>
        <v>Atoyac</v>
      </c>
      <c r="AM24" s="239" t="str">
        <f t="shared" si="1"/>
        <v>30021</v>
      </c>
      <c r="AO24" s="242"/>
      <c r="AP24" s="242">
        <v>22</v>
      </c>
      <c r="AQ24" s="247"/>
      <c r="AR24" s="247"/>
      <c r="AS24" s="247"/>
      <c r="AT24" s="247"/>
      <c r="AU24" s="247" t="s">
        <v>1189</v>
      </c>
      <c r="AV24" s="247"/>
      <c r="AW24" s="247" t="s">
        <v>1190</v>
      </c>
      <c r="AX24" s="247" t="s">
        <v>1191</v>
      </c>
      <c r="AY24" s="247"/>
      <c r="AZ24" s="247" t="s">
        <v>1192</v>
      </c>
      <c r="BA24" s="247" t="s">
        <v>1193</v>
      </c>
      <c r="BB24" s="247" t="s">
        <v>1194</v>
      </c>
      <c r="BC24" s="247" t="s">
        <v>1195</v>
      </c>
      <c r="BD24" s="247" t="s">
        <v>1196</v>
      </c>
      <c r="BE24" s="461" t="s">
        <v>1197</v>
      </c>
      <c r="BF24" s="247" t="s">
        <v>1198</v>
      </c>
      <c r="BG24" s="247" t="s">
        <v>1199</v>
      </c>
      <c r="BH24" s="247"/>
      <c r="BI24" s="247" t="s">
        <v>1200</v>
      </c>
      <c r="BJ24" s="247" t="s">
        <v>1201</v>
      </c>
      <c r="BK24" s="247" t="s">
        <v>1202</v>
      </c>
      <c r="BL24" s="247"/>
      <c r="BM24" s="247"/>
      <c r="BN24" s="247" t="s">
        <v>1203</v>
      </c>
      <c r="BO24" s="247"/>
      <c r="BP24" s="247" t="s">
        <v>1204</v>
      </c>
      <c r="BQ24" s="247"/>
      <c r="BR24" s="247" t="s">
        <v>1205</v>
      </c>
      <c r="BS24" s="247" t="s">
        <v>1206</v>
      </c>
      <c r="BT24" s="247" t="s">
        <v>1207</v>
      </c>
      <c r="BU24" s="247" t="s">
        <v>1208</v>
      </c>
      <c r="BV24" s="247" t="s">
        <v>1209</v>
      </c>
      <c r="BW24" s="242"/>
      <c r="BX24" s="242"/>
      <c r="BY24" s="242"/>
      <c r="BZ24" s="248"/>
      <c r="CA24" s="248"/>
      <c r="CB24" s="248"/>
      <c r="CC24" s="248"/>
      <c r="CD24" s="248" t="s">
        <v>1210</v>
      </c>
      <c r="CE24" s="248"/>
      <c r="CF24" s="248" t="s">
        <v>1211</v>
      </c>
      <c r="CG24" s="248" t="s">
        <v>1212</v>
      </c>
      <c r="CH24" s="248"/>
      <c r="CI24" s="248" t="s">
        <v>1213</v>
      </c>
      <c r="CJ24" s="248" t="s">
        <v>1214</v>
      </c>
      <c r="CK24" s="248" t="s">
        <v>1215</v>
      </c>
      <c r="CL24" s="248" t="s">
        <v>491</v>
      </c>
      <c r="CM24" s="248" t="s">
        <v>1216</v>
      </c>
      <c r="CN24" s="456" t="s">
        <v>1217</v>
      </c>
      <c r="CO24" s="248" t="s">
        <v>1218</v>
      </c>
      <c r="CP24" s="248" t="s">
        <v>1219</v>
      </c>
      <c r="CQ24" s="248"/>
      <c r="CR24" s="248" t="s">
        <v>1220</v>
      </c>
      <c r="CS24" s="248" t="s">
        <v>1221</v>
      </c>
      <c r="CT24" s="248" t="s">
        <v>1222</v>
      </c>
      <c r="CU24" s="248"/>
      <c r="CV24" s="248"/>
      <c r="CW24" s="248" t="s">
        <v>1223</v>
      </c>
      <c r="CX24" s="248"/>
      <c r="CY24" s="248" t="s">
        <v>1224</v>
      </c>
      <c r="CZ24" s="248"/>
      <c r="DA24" s="248" t="s">
        <v>1225</v>
      </c>
      <c r="DB24" s="248" t="s">
        <v>1226</v>
      </c>
      <c r="DC24" s="248" t="s">
        <v>874</v>
      </c>
      <c r="DD24" s="248" t="s">
        <v>1227</v>
      </c>
      <c r="DE24" s="248" t="s">
        <v>1228</v>
      </c>
    </row>
    <row r="25" spans="1:109" ht="36" customHeight="1" thickBot="1">
      <c r="A25" s="129"/>
      <c r="B25" s="143"/>
      <c r="C25" s="543" t="s">
        <v>1229</v>
      </c>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544"/>
      <c r="AD25" s="144"/>
      <c r="AF25" s="129"/>
      <c r="AH25" s="246" t="s">
        <v>882</v>
      </c>
      <c r="AI25" s="244" t="s">
        <v>51</v>
      </c>
      <c r="AK25" s="242"/>
      <c r="AL25" s="239" t="str">
        <f t="shared" si="0"/>
        <v>Atzacan</v>
      </c>
      <c r="AM25" s="239" t="str">
        <f t="shared" si="1"/>
        <v>30022</v>
      </c>
      <c r="AO25" s="242"/>
      <c r="AP25" s="242">
        <v>23</v>
      </c>
      <c r="AQ25" s="247"/>
      <c r="AR25" s="247"/>
      <c r="AS25" s="247"/>
      <c r="AT25" s="247"/>
      <c r="AU25" s="247" t="s">
        <v>1230</v>
      </c>
      <c r="AV25" s="247"/>
      <c r="AW25" s="247" t="s">
        <v>1231</v>
      </c>
      <c r="AX25" s="247" t="s">
        <v>1232</v>
      </c>
      <c r="AY25" s="247"/>
      <c r="AZ25" s="247" t="s">
        <v>1233</v>
      </c>
      <c r="BA25" s="247" t="s">
        <v>1234</v>
      </c>
      <c r="BB25" s="247" t="s">
        <v>1235</v>
      </c>
      <c r="BC25" s="247" t="s">
        <v>1236</v>
      </c>
      <c r="BD25" s="247" t="s">
        <v>1237</v>
      </c>
      <c r="BE25" s="461" t="s">
        <v>1238</v>
      </c>
      <c r="BF25" s="247" t="s">
        <v>1239</v>
      </c>
      <c r="BG25" s="247" t="s">
        <v>1240</v>
      </c>
      <c r="BH25" s="247"/>
      <c r="BI25" s="247" t="s">
        <v>1241</v>
      </c>
      <c r="BJ25" s="247" t="s">
        <v>1242</v>
      </c>
      <c r="BK25" s="247" t="s">
        <v>1243</v>
      </c>
      <c r="BL25" s="247"/>
      <c r="BM25" s="247"/>
      <c r="BN25" s="247" t="s">
        <v>1244</v>
      </c>
      <c r="BO25" s="247"/>
      <c r="BP25" s="247" t="s">
        <v>1245</v>
      </c>
      <c r="BQ25" s="247"/>
      <c r="BR25" s="247" t="s">
        <v>1246</v>
      </c>
      <c r="BS25" s="247" t="s">
        <v>1247</v>
      </c>
      <c r="BT25" s="247" t="s">
        <v>1248</v>
      </c>
      <c r="BU25" s="247" t="s">
        <v>1249</v>
      </c>
      <c r="BV25" s="247" t="s">
        <v>1250</v>
      </c>
      <c r="BW25" s="242"/>
      <c r="BX25" s="242"/>
      <c r="BY25" s="242"/>
      <c r="BZ25" s="248"/>
      <c r="CA25" s="248"/>
      <c r="CB25" s="248"/>
      <c r="CC25" s="248"/>
      <c r="CD25" s="248" t="s">
        <v>1251</v>
      </c>
      <c r="CE25" s="248"/>
      <c r="CF25" s="248" t="s">
        <v>1252</v>
      </c>
      <c r="CG25" s="248" t="s">
        <v>1253</v>
      </c>
      <c r="CH25" s="248"/>
      <c r="CI25" s="248" t="s">
        <v>1254</v>
      </c>
      <c r="CJ25" s="248" t="s">
        <v>1025</v>
      </c>
      <c r="CK25" s="248" t="s">
        <v>1255</v>
      </c>
      <c r="CL25" s="248" t="s">
        <v>1256</v>
      </c>
      <c r="CM25" s="248" t="s">
        <v>1257</v>
      </c>
      <c r="CN25" s="456" t="s">
        <v>1258</v>
      </c>
      <c r="CO25" s="248" t="s">
        <v>1259</v>
      </c>
      <c r="CP25" s="248" t="s">
        <v>1260</v>
      </c>
      <c r="CQ25" s="248"/>
      <c r="CR25" s="248" t="s">
        <v>1261</v>
      </c>
      <c r="CS25" s="248" t="s">
        <v>1262</v>
      </c>
      <c r="CT25" s="248" t="s">
        <v>1263</v>
      </c>
      <c r="CU25" s="248"/>
      <c r="CV25" s="248"/>
      <c r="CW25" s="248" t="s">
        <v>1264</v>
      </c>
      <c r="CX25" s="248"/>
      <c r="CY25" s="248" t="s">
        <v>1265</v>
      </c>
      <c r="CZ25" s="248"/>
      <c r="DA25" s="248" t="s">
        <v>1023</v>
      </c>
      <c r="DB25" s="248" t="s">
        <v>1266</v>
      </c>
      <c r="DC25" s="248" t="s">
        <v>1267</v>
      </c>
      <c r="DD25" s="248" t="s">
        <v>1268</v>
      </c>
      <c r="DE25" s="248" t="s">
        <v>1269</v>
      </c>
    </row>
    <row r="26" spans="1:109" ht="15" customHeight="1" thickBot="1">
      <c r="A26" s="118"/>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H26" s="246" t="s">
        <v>1270</v>
      </c>
      <c r="AI26" s="244" t="s">
        <v>52</v>
      </c>
      <c r="AK26" s="242"/>
      <c r="AL26" s="239" t="str">
        <f t="shared" si="0"/>
        <v>Atzalan</v>
      </c>
      <c r="AM26" s="239" t="str">
        <f t="shared" si="1"/>
        <v>30023</v>
      </c>
      <c r="AO26" s="242"/>
      <c r="AP26" s="242">
        <v>24</v>
      </c>
      <c r="AQ26" s="247"/>
      <c r="AR26" s="247"/>
      <c r="AS26" s="247"/>
      <c r="AT26" s="247"/>
      <c r="AU26" s="247" t="s">
        <v>1271</v>
      </c>
      <c r="AV26" s="247"/>
      <c r="AW26" s="247" t="s">
        <v>1272</v>
      </c>
      <c r="AX26" s="247" t="s">
        <v>1273</v>
      </c>
      <c r="AY26" s="247"/>
      <c r="AZ26" s="247" t="s">
        <v>1274</v>
      </c>
      <c r="BA26" s="247" t="s">
        <v>1275</v>
      </c>
      <c r="BB26" s="247" t="s">
        <v>1276</v>
      </c>
      <c r="BC26" s="247" t="s">
        <v>1277</v>
      </c>
      <c r="BD26" s="247" t="s">
        <v>1278</v>
      </c>
      <c r="BE26" s="461" t="s">
        <v>1279</v>
      </c>
      <c r="BF26" s="247" t="s">
        <v>1280</v>
      </c>
      <c r="BG26" s="247" t="s">
        <v>1281</v>
      </c>
      <c r="BH26" s="247"/>
      <c r="BI26" s="247" t="s">
        <v>1282</v>
      </c>
      <c r="BJ26" s="247" t="s">
        <v>1283</v>
      </c>
      <c r="BK26" s="247" t="s">
        <v>1284</v>
      </c>
      <c r="BL26" s="247"/>
      <c r="BM26" s="247"/>
      <c r="BN26" s="247" t="s">
        <v>1285</v>
      </c>
      <c r="BO26" s="247"/>
      <c r="BP26" s="247" t="s">
        <v>1286</v>
      </c>
      <c r="BQ26" s="247"/>
      <c r="BR26" s="247" t="s">
        <v>1287</v>
      </c>
      <c r="BS26" s="247" t="s">
        <v>1288</v>
      </c>
      <c r="BT26" s="247" t="s">
        <v>1289</v>
      </c>
      <c r="BU26" s="247" t="s">
        <v>1290</v>
      </c>
      <c r="BV26" s="247" t="s">
        <v>1291</v>
      </c>
      <c r="BW26" s="242"/>
      <c r="BX26" s="242"/>
      <c r="BY26" s="242"/>
      <c r="BZ26" s="248"/>
      <c r="CA26" s="248"/>
      <c r="CB26" s="248"/>
      <c r="CC26" s="248"/>
      <c r="CD26" s="248" t="s">
        <v>1025</v>
      </c>
      <c r="CE26" s="248"/>
      <c r="CF26" s="248" t="s">
        <v>1292</v>
      </c>
      <c r="CG26" s="248" t="s">
        <v>1034</v>
      </c>
      <c r="CH26" s="248"/>
      <c r="CI26" s="248" t="s">
        <v>1293</v>
      </c>
      <c r="CJ26" s="248" t="s">
        <v>1294</v>
      </c>
      <c r="CK26" s="248" t="s">
        <v>1295</v>
      </c>
      <c r="CL26" s="248" t="s">
        <v>589</v>
      </c>
      <c r="CM26" s="248" t="s">
        <v>1296</v>
      </c>
      <c r="CN26" s="456" t="s">
        <v>1297</v>
      </c>
      <c r="CO26" s="248" t="s">
        <v>1298</v>
      </c>
      <c r="CP26" s="248" t="s">
        <v>1299</v>
      </c>
      <c r="CQ26" s="248"/>
      <c r="CR26" s="248" t="s">
        <v>1300</v>
      </c>
      <c r="CS26" s="248" t="s">
        <v>1301</v>
      </c>
      <c r="CT26" s="248" t="s">
        <v>1302</v>
      </c>
      <c r="CU26" s="248"/>
      <c r="CV26" s="248"/>
      <c r="CW26" s="248" t="s">
        <v>1303</v>
      </c>
      <c r="CX26" s="248"/>
      <c r="CY26" s="248" t="s">
        <v>1304</v>
      </c>
      <c r="CZ26" s="248"/>
      <c r="DA26" s="248" t="s">
        <v>1305</v>
      </c>
      <c r="DB26" s="248" t="s">
        <v>1306</v>
      </c>
      <c r="DC26" s="248" t="s">
        <v>1307</v>
      </c>
      <c r="DD26" s="248" t="s">
        <v>1308</v>
      </c>
      <c r="DE26" s="248" t="s">
        <v>1309</v>
      </c>
    </row>
    <row r="27" spans="1:109" ht="15" customHeight="1">
      <c r="A27" s="118"/>
      <c r="B27" s="146"/>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8"/>
      <c r="AE27" s="116"/>
      <c r="AF27" s="116"/>
      <c r="AH27" s="246" t="s">
        <v>1310</v>
      </c>
      <c r="AI27" s="244" t="s">
        <v>53</v>
      </c>
      <c r="AK27" s="250"/>
      <c r="AL27" s="239" t="str">
        <f t="shared" si="0"/>
        <v>Tlaltetela</v>
      </c>
      <c r="AM27" s="239" t="str">
        <f t="shared" si="1"/>
        <v>30024</v>
      </c>
      <c r="AO27" s="250"/>
      <c r="AP27" s="242">
        <v>25</v>
      </c>
      <c r="AQ27" s="251"/>
      <c r="AR27" s="251"/>
      <c r="AS27" s="251"/>
      <c r="AT27" s="251"/>
      <c r="AU27" s="247" t="s">
        <v>1311</v>
      </c>
      <c r="AV27" s="251"/>
      <c r="AW27" s="247" t="s">
        <v>1312</v>
      </c>
      <c r="AX27" s="247" t="s">
        <v>1313</v>
      </c>
      <c r="AY27" s="251"/>
      <c r="AZ27" s="247" t="s">
        <v>1314</v>
      </c>
      <c r="BA27" s="247" t="s">
        <v>1315</v>
      </c>
      <c r="BB27" s="247" t="s">
        <v>1316</v>
      </c>
      <c r="BC27" s="247" t="s">
        <v>1317</v>
      </c>
      <c r="BD27" s="247" t="s">
        <v>1318</v>
      </c>
      <c r="BE27" s="461" t="s">
        <v>1319</v>
      </c>
      <c r="BF27" s="247" t="s">
        <v>1320</v>
      </c>
      <c r="BG27" s="247" t="s">
        <v>1321</v>
      </c>
      <c r="BH27" s="251"/>
      <c r="BI27" s="247" t="s">
        <v>1322</v>
      </c>
      <c r="BJ27" s="247" t="s">
        <v>1323</v>
      </c>
      <c r="BK27" s="247" t="s">
        <v>1324</v>
      </c>
      <c r="BL27" s="251"/>
      <c r="BM27" s="251"/>
      <c r="BN27" s="247" t="s">
        <v>1325</v>
      </c>
      <c r="BO27" s="251"/>
      <c r="BP27" s="247" t="s">
        <v>1326</v>
      </c>
      <c r="BQ27" s="251"/>
      <c r="BR27" s="247" t="s">
        <v>1327</v>
      </c>
      <c r="BS27" s="247" t="s">
        <v>1328</v>
      </c>
      <c r="BT27" s="247" t="s">
        <v>1329</v>
      </c>
      <c r="BU27" s="247" t="s">
        <v>1330</v>
      </c>
      <c r="BV27" s="247" t="s">
        <v>1331</v>
      </c>
      <c r="BW27" s="250"/>
      <c r="BX27" s="250"/>
      <c r="BY27" s="250"/>
      <c r="BZ27" s="252"/>
      <c r="CA27" s="252"/>
      <c r="CB27" s="252"/>
      <c r="CC27" s="252"/>
      <c r="CD27" s="248" t="s">
        <v>1332</v>
      </c>
      <c r="CE27" s="252"/>
      <c r="CF27" s="248" t="s">
        <v>1333</v>
      </c>
      <c r="CG27" s="248" t="s">
        <v>1334</v>
      </c>
      <c r="CH27" s="252"/>
      <c r="CI27" s="248" t="s">
        <v>1335</v>
      </c>
      <c r="CJ27" s="248" t="s">
        <v>1293</v>
      </c>
      <c r="CK27" s="248" t="s">
        <v>1336</v>
      </c>
      <c r="CL27" s="248" t="s">
        <v>1337</v>
      </c>
      <c r="CM27" s="248" t="s">
        <v>1027</v>
      </c>
      <c r="CN27" s="456" t="s">
        <v>1338</v>
      </c>
      <c r="CO27" s="248" t="s">
        <v>1339</v>
      </c>
      <c r="CP27" s="248" t="s">
        <v>1340</v>
      </c>
      <c r="CQ27" s="252"/>
      <c r="CR27" s="248" t="s">
        <v>1341</v>
      </c>
      <c r="CS27" s="248" t="s">
        <v>1342</v>
      </c>
      <c r="CT27" s="248" t="s">
        <v>1343</v>
      </c>
      <c r="CU27" s="252"/>
      <c r="CV27" s="252"/>
      <c r="CW27" s="248" t="s">
        <v>1344</v>
      </c>
      <c r="CX27" s="252"/>
      <c r="CY27" s="248" t="s">
        <v>1345</v>
      </c>
      <c r="CZ27" s="252"/>
      <c r="DA27" s="248" t="s">
        <v>1346</v>
      </c>
      <c r="DB27" s="248" t="s">
        <v>1347</v>
      </c>
      <c r="DC27" s="248" t="s">
        <v>1348</v>
      </c>
      <c r="DD27" s="248" t="s">
        <v>1349</v>
      </c>
      <c r="DE27" s="248" t="s">
        <v>345</v>
      </c>
    </row>
    <row r="28" spans="1:109" ht="48" customHeight="1">
      <c r="A28" s="118"/>
      <c r="B28" s="149"/>
      <c r="C28" s="537" t="s">
        <v>1350</v>
      </c>
      <c r="D28" s="537"/>
      <c r="E28" s="537"/>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151"/>
      <c r="AE28" s="116"/>
      <c r="AF28" s="116"/>
      <c r="AH28" s="246" t="s">
        <v>1039</v>
      </c>
      <c r="AI28" s="244" t="s">
        <v>54</v>
      </c>
      <c r="AK28" s="250"/>
      <c r="AL28" s="239" t="str">
        <f t="shared" si="0"/>
        <v>Ayahualulco</v>
      </c>
      <c r="AM28" s="239" t="str">
        <f t="shared" si="1"/>
        <v>30025</v>
      </c>
      <c r="AO28" s="250"/>
      <c r="AP28" s="242">
        <v>26</v>
      </c>
      <c r="AQ28" s="251"/>
      <c r="AR28" s="251"/>
      <c r="AS28" s="251"/>
      <c r="AT28" s="251"/>
      <c r="AU28" s="247" t="s">
        <v>1351</v>
      </c>
      <c r="AV28" s="251"/>
      <c r="AW28" s="247" t="s">
        <v>1352</v>
      </c>
      <c r="AX28" s="247" t="s">
        <v>1353</v>
      </c>
      <c r="AY28" s="251"/>
      <c r="AZ28" s="247" t="s">
        <v>1354</v>
      </c>
      <c r="BA28" s="247" t="s">
        <v>1355</v>
      </c>
      <c r="BB28" s="247" t="s">
        <v>1356</v>
      </c>
      <c r="BC28" s="247" t="s">
        <v>1357</v>
      </c>
      <c r="BD28" s="247" t="s">
        <v>1358</v>
      </c>
      <c r="BE28" s="461" t="s">
        <v>1359</v>
      </c>
      <c r="BF28" s="247" t="s">
        <v>1360</v>
      </c>
      <c r="BG28" s="247" t="s">
        <v>1361</v>
      </c>
      <c r="BH28" s="251"/>
      <c r="BI28" s="247" t="s">
        <v>1362</v>
      </c>
      <c r="BJ28" s="247" t="s">
        <v>1363</v>
      </c>
      <c r="BK28" s="247" t="s">
        <v>1364</v>
      </c>
      <c r="BL28" s="251"/>
      <c r="BM28" s="251"/>
      <c r="BN28" s="247" t="s">
        <v>1365</v>
      </c>
      <c r="BO28" s="251"/>
      <c r="BP28" s="247" t="s">
        <v>1366</v>
      </c>
      <c r="BQ28" s="251"/>
      <c r="BR28" s="247" t="s">
        <v>1367</v>
      </c>
      <c r="BS28" s="247" t="s">
        <v>1368</v>
      </c>
      <c r="BT28" s="247" t="s">
        <v>1369</v>
      </c>
      <c r="BU28" s="247" t="s">
        <v>1370</v>
      </c>
      <c r="BV28" s="247" t="s">
        <v>1371</v>
      </c>
      <c r="BW28" s="250"/>
      <c r="BX28" s="250"/>
      <c r="BY28" s="250"/>
      <c r="BZ28" s="252"/>
      <c r="CA28" s="252"/>
      <c r="CB28" s="252"/>
      <c r="CC28" s="252"/>
      <c r="CD28" s="248" t="s">
        <v>1372</v>
      </c>
      <c r="CE28" s="252"/>
      <c r="CF28" s="248" t="s">
        <v>1373</v>
      </c>
      <c r="CG28" s="248" t="s">
        <v>728</v>
      </c>
      <c r="CH28" s="252"/>
      <c r="CI28" s="248" t="s">
        <v>1374</v>
      </c>
      <c r="CJ28" s="248" t="s">
        <v>1375</v>
      </c>
      <c r="CK28" s="248" t="s">
        <v>1376</v>
      </c>
      <c r="CL28" s="248" t="s">
        <v>1377</v>
      </c>
      <c r="CM28" s="248" t="s">
        <v>1378</v>
      </c>
      <c r="CN28" s="456" t="s">
        <v>1379</v>
      </c>
      <c r="CO28" s="248" t="s">
        <v>1380</v>
      </c>
      <c r="CP28" s="248" t="s">
        <v>1381</v>
      </c>
      <c r="CQ28" s="252"/>
      <c r="CR28" s="248" t="s">
        <v>1382</v>
      </c>
      <c r="CS28" s="248" t="s">
        <v>1383</v>
      </c>
      <c r="CT28" s="248" t="s">
        <v>1384</v>
      </c>
      <c r="CU28" s="252"/>
      <c r="CV28" s="252"/>
      <c r="CW28" s="248" t="s">
        <v>1385</v>
      </c>
      <c r="CX28" s="252"/>
      <c r="CY28" s="248" t="s">
        <v>1386</v>
      </c>
      <c r="CZ28" s="252"/>
      <c r="DA28" s="248" t="s">
        <v>1387</v>
      </c>
      <c r="DB28" s="248" t="s">
        <v>1388</v>
      </c>
      <c r="DC28" s="248" t="s">
        <v>1389</v>
      </c>
      <c r="DD28" s="248" t="s">
        <v>1390</v>
      </c>
      <c r="DE28" s="248" t="s">
        <v>1391</v>
      </c>
    </row>
    <row r="29" spans="1:109" ht="6.75" customHeight="1">
      <c r="A29" s="118"/>
      <c r="B29" s="149"/>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151"/>
      <c r="AE29" s="116"/>
      <c r="AF29" s="116"/>
      <c r="AH29" s="246" t="s">
        <v>1392</v>
      </c>
      <c r="AI29" s="244" t="s">
        <v>55</v>
      </c>
      <c r="AK29" s="250"/>
      <c r="AL29" s="239" t="str">
        <f t="shared" si="0"/>
        <v>Banderilla</v>
      </c>
      <c r="AM29" s="239" t="str">
        <f t="shared" si="1"/>
        <v>30026</v>
      </c>
      <c r="AO29" s="250"/>
      <c r="AP29" s="242">
        <v>27</v>
      </c>
      <c r="AQ29" s="251"/>
      <c r="AR29" s="251"/>
      <c r="AS29" s="251"/>
      <c r="AT29" s="251"/>
      <c r="AU29" s="247" t="s">
        <v>1393</v>
      </c>
      <c r="AV29" s="251"/>
      <c r="AW29" s="247" t="s">
        <v>1394</v>
      </c>
      <c r="AX29" s="247" t="s">
        <v>1395</v>
      </c>
      <c r="AY29" s="251"/>
      <c r="AZ29" s="247" t="s">
        <v>1396</v>
      </c>
      <c r="BA29" s="247" t="s">
        <v>1397</v>
      </c>
      <c r="BB29" s="247" t="s">
        <v>1398</v>
      </c>
      <c r="BC29" s="247" t="s">
        <v>1399</v>
      </c>
      <c r="BD29" s="247" t="s">
        <v>1400</v>
      </c>
      <c r="BE29" s="461" t="s">
        <v>1401</v>
      </c>
      <c r="BF29" s="247" t="s">
        <v>1402</v>
      </c>
      <c r="BG29" s="247" t="s">
        <v>1403</v>
      </c>
      <c r="BH29" s="251"/>
      <c r="BI29" s="247" t="s">
        <v>1404</v>
      </c>
      <c r="BJ29" s="247" t="s">
        <v>1405</v>
      </c>
      <c r="BK29" s="247" t="s">
        <v>1406</v>
      </c>
      <c r="BL29" s="251"/>
      <c r="BM29" s="251"/>
      <c r="BN29" s="247" t="s">
        <v>1407</v>
      </c>
      <c r="BO29" s="251"/>
      <c r="BP29" s="247" t="s">
        <v>1408</v>
      </c>
      <c r="BQ29" s="251"/>
      <c r="BR29" s="247" t="s">
        <v>1409</v>
      </c>
      <c r="BS29" s="247" t="s">
        <v>1410</v>
      </c>
      <c r="BT29" s="247" t="s">
        <v>1411</v>
      </c>
      <c r="BU29" s="247" t="s">
        <v>1412</v>
      </c>
      <c r="BV29" s="247" t="s">
        <v>1413</v>
      </c>
      <c r="BW29" s="250"/>
      <c r="BX29" s="250"/>
      <c r="BY29" s="250"/>
      <c r="BZ29" s="252"/>
      <c r="CA29" s="252"/>
      <c r="CB29" s="252"/>
      <c r="CC29" s="252"/>
      <c r="CD29" s="248" t="s">
        <v>1414</v>
      </c>
      <c r="CE29" s="252"/>
      <c r="CF29" s="248" t="s">
        <v>1415</v>
      </c>
      <c r="CG29" s="248" t="s">
        <v>1416</v>
      </c>
      <c r="CH29" s="252"/>
      <c r="CI29" s="248" t="s">
        <v>1417</v>
      </c>
      <c r="CJ29" s="248" t="s">
        <v>1418</v>
      </c>
      <c r="CK29" s="248" t="s">
        <v>1419</v>
      </c>
      <c r="CL29" s="248" t="s">
        <v>1420</v>
      </c>
      <c r="CM29" s="248" t="s">
        <v>1421</v>
      </c>
      <c r="CN29" s="456" t="s">
        <v>1422</v>
      </c>
      <c r="CO29" s="248" t="s">
        <v>1423</v>
      </c>
      <c r="CP29" s="248" t="s">
        <v>1424</v>
      </c>
      <c r="CQ29" s="252"/>
      <c r="CR29" s="248" t="s">
        <v>1046</v>
      </c>
      <c r="CS29" s="248" t="s">
        <v>1425</v>
      </c>
      <c r="CT29" s="248" t="s">
        <v>1426</v>
      </c>
      <c r="CU29" s="252"/>
      <c r="CV29" s="252"/>
      <c r="CW29" s="248" t="s">
        <v>1427</v>
      </c>
      <c r="CX29" s="252"/>
      <c r="CY29" s="248" t="s">
        <v>1428</v>
      </c>
      <c r="CZ29" s="252"/>
      <c r="DA29" s="248" t="s">
        <v>1429</v>
      </c>
      <c r="DB29" s="248" t="s">
        <v>1430</v>
      </c>
      <c r="DC29" s="248" t="s">
        <v>1431</v>
      </c>
      <c r="DD29" s="248" t="s">
        <v>1432</v>
      </c>
      <c r="DE29" s="248" t="s">
        <v>1433</v>
      </c>
    </row>
    <row r="30" spans="1:109" ht="36" customHeight="1">
      <c r="A30" s="129"/>
      <c r="B30" s="149"/>
      <c r="C30" s="547" t="s">
        <v>1434</v>
      </c>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151"/>
      <c r="AE30" s="129"/>
      <c r="AF30" s="129"/>
      <c r="AH30" s="246" t="s">
        <v>1435</v>
      </c>
      <c r="AI30" s="244" t="s">
        <v>56</v>
      </c>
      <c r="AK30" s="250"/>
      <c r="AL30" s="239" t="str">
        <f t="shared" si="0"/>
        <v>Benito Juárez</v>
      </c>
      <c r="AM30" s="239" t="str">
        <f t="shared" si="1"/>
        <v>30027</v>
      </c>
      <c r="AO30" s="250"/>
      <c r="AP30" s="242">
        <v>28</v>
      </c>
      <c r="AQ30" s="251"/>
      <c r="AR30" s="251"/>
      <c r="AS30" s="251"/>
      <c r="AT30" s="251"/>
      <c r="AU30" s="247" t="s">
        <v>1436</v>
      </c>
      <c r="AV30" s="251"/>
      <c r="AW30" s="247" t="s">
        <v>1437</v>
      </c>
      <c r="AX30" s="247" t="s">
        <v>1438</v>
      </c>
      <c r="AY30" s="251"/>
      <c r="AZ30" s="247" t="s">
        <v>1439</v>
      </c>
      <c r="BA30" s="247" t="s">
        <v>1440</v>
      </c>
      <c r="BB30" s="247" t="s">
        <v>1441</v>
      </c>
      <c r="BC30" s="247" t="s">
        <v>1442</v>
      </c>
      <c r="BD30" s="247" t="s">
        <v>1443</v>
      </c>
      <c r="BE30" s="461" t="s">
        <v>1444</v>
      </c>
      <c r="BF30" s="247" t="s">
        <v>1445</v>
      </c>
      <c r="BG30" s="247" t="s">
        <v>1446</v>
      </c>
      <c r="BH30" s="251"/>
      <c r="BI30" s="247" t="s">
        <v>1447</v>
      </c>
      <c r="BJ30" s="247" t="s">
        <v>1448</v>
      </c>
      <c r="BK30" s="247" t="s">
        <v>1449</v>
      </c>
      <c r="BL30" s="251"/>
      <c r="BM30" s="251"/>
      <c r="BN30" s="247" t="s">
        <v>1450</v>
      </c>
      <c r="BO30" s="251"/>
      <c r="BP30" s="247" t="s">
        <v>1451</v>
      </c>
      <c r="BQ30" s="251"/>
      <c r="BR30" s="247" t="s">
        <v>1452</v>
      </c>
      <c r="BS30" s="247" t="s">
        <v>1453</v>
      </c>
      <c r="BT30" s="247" t="s">
        <v>1454</v>
      </c>
      <c r="BU30" s="247" t="s">
        <v>1455</v>
      </c>
      <c r="BV30" s="247" t="s">
        <v>1456</v>
      </c>
      <c r="BW30" s="250"/>
      <c r="BX30" s="250"/>
      <c r="BY30" s="250"/>
      <c r="BZ30" s="252"/>
      <c r="CA30" s="252"/>
      <c r="CB30" s="252"/>
      <c r="CC30" s="252"/>
      <c r="CD30" s="248" t="s">
        <v>1457</v>
      </c>
      <c r="CE30" s="252"/>
      <c r="CF30" s="248" t="s">
        <v>1458</v>
      </c>
      <c r="CG30" s="248" t="s">
        <v>1459</v>
      </c>
      <c r="CH30" s="252"/>
      <c r="CI30" s="248" t="s">
        <v>1460</v>
      </c>
      <c r="CJ30" s="248" t="s">
        <v>1461</v>
      </c>
      <c r="CK30" s="248" t="s">
        <v>1462</v>
      </c>
      <c r="CL30" s="248" t="s">
        <v>1463</v>
      </c>
      <c r="CM30" s="248" t="s">
        <v>1464</v>
      </c>
      <c r="CN30" s="456" t="s">
        <v>1465</v>
      </c>
      <c r="CO30" s="248" t="s">
        <v>1466</v>
      </c>
      <c r="CP30" s="248" t="s">
        <v>1467</v>
      </c>
      <c r="CQ30" s="252"/>
      <c r="CR30" s="248" t="s">
        <v>1468</v>
      </c>
      <c r="CS30" s="248" t="s">
        <v>1469</v>
      </c>
      <c r="CT30" s="248" t="s">
        <v>1470</v>
      </c>
      <c r="CU30" s="252"/>
      <c r="CV30" s="252"/>
      <c r="CW30" s="248" t="s">
        <v>1471</v>
      </c>
      <c r="CX30" s="252"/>
      <c r="CY30" s="248" t="s">
        <v>1472</v>
      </c>
      <c r="CZ30" s="252"/>
      <c r="DA30" s="248" t="s">
        <v>1473</v>
      </c>
      <c r="DB30" s="248" t="s">
        <v>1474</v>
      </c>
      <c r="DC30" s="248" t="s">
        <v>309</v>
      </c>
      <c r="DD30" s="248" t="s">
        <v>1475</v>
      </c>
      <c r="DE30" s="248" t="s">
        <v>1476</v>
      </c>
    </row>
    <row r="31" spans="1:109" ht="6.75" customHeight="1">
      <c r="A31" s="129"/>
      <c r="B31" s="149"/>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151"/>
      <c r="AE31" s="129"/>
      <c r="AF31" s="129"/>
      <c r="AH31" s="246" t="s">
        <v>1477</v>
      </c>
      <c r="AI31" s="244" t="s">
        <v>57</v>
      </c>
      <c r="AK31" s="250"/>
      <c r="AL31" s="239" t="str">
        <f t="shared" si="0"/>
        <v>Boca del Río</v>
      </c>
      <c r="AM31" s="239" t="str">
        <f t="shared" si="1"/>
        <v>30028</v>
      </c>
      <c r="AO31" s="250"/>
      <c r="AP31" s="242">
        <v>29</v>
      </c>
      <c r="AQ31" s="251"/>
      <c r="AR31" s="251"/>
      <c r="AS31" s="251"/>
      <c r="AT31" s="251"/>
      <c r="AU31" s="247" t="s">
        <v>1478</v>
      </c>
      <c r="AV31" s="251"/>
      <c r="AW31" s="247" t="s">
        <v>1479</v>
      </c>
      <c r="AX31" s="247" t="s">
        <v>1480</v>
      </c>
      <c r="AY31" s="251"/>
      <c r="AZ31" s="247" t="s">
        <v>1481</v>
      </c>
      <c r="BA31" s="247" t="s">
        <v>1482</v>
      </c>
      <c r="BB31" s="247" t="s">
        <v>1483</v>
      </c>
      <c r="BC31" s="247" t="s">
        <v>1484</v>
      </c>
      <c r="BD31" s="247" t="s">
        <v>1485</v>
      </c>
      <c r="BE31" s="461" t="s">
        <v>1486</v>
      </c>
      <c r="BF31" s="247" t="s">
        <v>1487</v>
      </c>
      <c r="BG31" s="247" t="s">
        <v>1488</v>
      </c>
      <c r="BH31" s="251"/>
      <c r="BI31" s="247" t="s">
        <v>1489</v>
      </c>
      <c r="BJ31" s="247" t="s">
        <v>1490</v>
      </c>
      <c r="BK31" s="247" t="s">
        <v>1491</v>
      </c>
      <c r="BL31" s="251"/>
      <c r="BM31" s="251"/>
      <c r="BN31" s="247" t="s">
        <v>1492</v>
      </c>
      <c r="BO31" s="251"/>
      <c r="BP31" s="247" t="s">
        <v>1493</v>
      </c>
      <c r="BQ31" s="251"/>
      <c r="BR31" s="247" t="s">
        <v>1494</v>
      </c>
      <c r="BS31" s="247" t="s">
        <v>1495</v>
      </c>
      <c r="BT31" s="247" t="s">
        <v>1496</v>
      </c>
      <c r="BU31" s="247" t="s">
        <v>1497</v>
      </c>
      <c r="BV31" s="247" t="s">
        <v>1498</v>
      </c>
      <c r="BW31" s="250"/>
      <c r="BX31" s="250"/>
      <c r="BY31" s="250"/>
      <c r="BZ31" s="252"/>
      <c r="CA31" s="252"/>
      <c r="CB31" s="252"/>
      <c r="CC31" s="252"/>
      <c r="CD31" s="248" t="s">
        <v>1499</v>
      </c>
      <c r="CE31" s="252"/>
      <c r="CF31" s="248" t="s">
        <v>1500</v>
      </c>
      <c r="CG31" s="248" t="s">
        <v>1046</v>
      </c>
      <c r="CH31" s="252"/>
      <c r="CI31" s="248" t="s">
        <v>987</v>
      </c>
      <c r="CJ31" s="248" t="s">
        <v>1501</v>
      </c>
      <c r="CK31" s="248" t="s">
        <v>1502</v>
      </c>
      <c r="CL31" s="248" t="s">
        <v>1503</v>
      </c>
      <c r="CM31" s="248" t="s">
        <v>419</v>
      </c>
      <c r="CN31" s="456" t="s">
        <v>1504</v>
      </c>
      <c r="CO31" s="248" t="s">
        <v>1505</v>
      </c>
      <c r="CP31" s="248" t="s">
        <v>1506</v>
      </c>
      <c r="CQ31" s="252"/>
      <c r="CR31" s="248" t="s">
        <v>1507</v>
      </c>
      <c r="CS31" s="248" t="s">
        <v>1508</v>
      </c>
      <c r="CT31" s="248" t="s">
        <v>1509</v>
      </c>
      <c r="CU31" s="252"/>
      <c r="CV31" s="252"/>
      <c r="CW31" s="248" t="s">
        <v>1310</v>
      </c>
      <c r="CX31" s="252"/>
      <c r="CY31" s="248" t="s">
        <v>1510</v>
      </c>
      <c r="CZ31" s="252"/>
      <c r="DA31" s="248" t="s">
        <v>1511</v>
      </c>
      <c r="DB31" s="248" t="s">
        <v>1512</v>
      </c>
      <c r="DC31" s="248" t="s">
        <v>1513</v>
      </c>
      <c r="DD31" s="248" t="s">
        <v>1514</v>
      </c>
      <c r="DE31" s="248" t="s">
        <v>1515</v>
      </c>
    </row>
    <row r="32" spans="1:109" ht="15" customHeight="1">
      <c r="A32" s="129"/>
      <c r="B32" s="149"/>
      <c r="C32" s="547" t="s">
        <v>1516</v>
      </c>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151"/>
      <c r="AE32" s="129"/>
      <c r="AF32" s="129"/>
      <c r="AH32" s="246" t="s">
        <v>1517</v>
      </c>
      <c r="AI32" s="244" t="s">
        <v>58</v>
      </c>
      <c r="AK32" s="250"/>
      <c r="AL32" s="239" t="str">
        <f t="shared" si="0"/>
        <v>Calcahualco</v>
      </c>
      <c r="AM32" s="239" t="str">
        <f t="shared" si="1"/>
        <v>30029</v>
      </c>
      <c r="AO32" s="250"/>
      <c r="AP32" s="242">
        <v>30</v>
      </c>
      <c r="AQ32" s="251"/>
      <c r="AR32" s="251"/>
      <c r="AS32" s="251"/>
      <c r="AT32" s="251"/>
      <c r="AU32" s="247" t="s">
        <v>1518</v>
      </c>
      <c r="AV32" s="251"/>
      <c r="AW32" s="247" t="s">
        <v>1519</v>
      </c>
      <c r="AX32" s="247" t="s">
        <v>1520</v>
      </c>
      <c r="AY32" s="251"/>
      <c r="AZ32" s="247" t="s">
        <v>1521</v>
      </c>
      <c r="BA32" s="247" t="s">
        <v>1522</v>
      </c>
      <c r="BB32" s="247" t="s">
        <v>1523</v>
      </c>
      <c r="BC32" s="247" t="s">
        <v>1524</v>
      </c>
      <c r="BD32" s="247" t="s">
        <v>1525</v>
      </c>
      <c r="BE32" s="461" t="s">
        <v>1526</v>
      </c>
      <c r="BF32" s="247" t="s">
        <v>1527</v>
      </c>
      <c r="BG32" s="247" t="s">
        <v>1528</v>
      </c>
      <c r="BH32" s="251"/>
      <c r="BI32" s="247" t="s">
        <v>1529</v>
      </c>
      <c r="BJ32" s="247" t="s">
        <v>1530</v>
      </c>
      <c r="BK32" s="247" t="s">
        <v>1531</v>
      </c>
      <c r="BL32" s="251"/>
      <c r="BM32" s="251"/>
      <c r="BN32" s="247" t="s">
        <v>1532</v>
      </c>
      <c r="BO32" s="251"/>
      <c r="BP32" s="247" t="s">
        <v>1533</v>
      </c>
      <c r="BQ32" s="251"/>
      <c r="BR32" s="247" t="s">
        <v>1534</v>
      </c>
      <c r="BS32" s="247" t="s">
        <v>1535</v>
      </c>
      <c r="BT32" s="247" t="s">
        <v>1536</v>
      </c>
      <c r="BU32" s="247" t="s">
        <v>1537</v>
      </c>
      <c r="BV32" s="247" t="s">
        <v>1538</v>
      </c>
      <c r="BW32" s="250"/>
      <c r="BX32" s="250"/>
      <c r="BY32" s="250"/>
      <c r="BZ32" s="252"/>
      <c r="CA32" s="252"/>
      <c r="CB32" s="252"/>
      <c r="CC32" s="252"/>
      <c r="CD32" s="248" t="s">
        <v>1539</v>
      </c>
      <c r="CE32" s="252"/>
      <c r="CF32" s="248" t="s">
        <v>1540</v>
      </c>
      <c r="CG32" s="248" t="s">
        <v>1541</v>
      </c>
      <c r="CH32" s="252"/>
      <c r="CI32" s="248" t="s">
        <v>1542</v>
      </c>
      <c r="CJ32" s="248" t="s">
        <v>1543</v>
      </c>
      <c r="CK32" s="248" t="s">
        <v>1544</v>
      </c>
      <c r="CL32" s="248" t="s">
        <v>1545</v>
      </c>
      <c r="CM32" s="248" t="s">
        <v>1546</v>
      </c>
      <c r="CN32" s="456" t="s">
        <v>1547</v>
      </c>
      <c r="CO32" s="248" t="s">
        <v>1548</v>
      </c>
      <c r="CP32" s="248" t="s">
        <v>1549</v>
      </c>
      <c r="CQ32" s="252"/>
      <c r="CR32" s="248" t="s">
        <v>1550</v>
      </c>
      <c r="CS32" s="248" t="s">
        <v>1551</v>
      </c>
      <c r="CT32" s="248" t="s">
        <v>1552</v>
      </c>
      <c r="CU32" s="252"/>
      <c r="CV32" s="252"/>
      <c r="CW32" s="248" t="s">
        <v>1553</v>
      </c>
      <c r="CX32" s="252"/>
      <c r="CY32" s="248" t="s">
        <v>1554</v>
      </c>
      <c r="CZ32" s="252"/>
      <c r="DA32" s="248" t="s">
        <v>1025</v>
      </c>
      <c r="DB32" s="248" t="s">
        <v>1555</v>
      </c>
      <c r="DC32" s="248" t="s">
        <v>1556</v>
      </c>
      <c r="DD32" s="248" t="s">
        <v>1557</v>
      </c>
      <c r="DE32" s="248" t="s">
        <v>1558</v>
      </c>
    </row>
    <row r="33" spans="1:109" ht="6.75" customHeight="1">
      <c r="A33" s="129"/>
      <c r="B33" s="149"/>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51"/>
      <c r="AE33" s="129"/>
      <c r="AF33" s="129"/>
      <c r="AH33" s="246" t="s">
        <v>1559</v>
      </c>
      <c r="AI33" s="244" t="s">
        <v>59</v>
      </c>
      <c r="AK33" s="250"/>
      <c r="AL33" s="239" t="str">
        <f t="shared" si="0"/>
        <v>Camerino Z. Mendoza</v>
      </c>
      <c r="AM33" s="239" t="str">
        <f t="shared" si="1"/>
        <v>30030</v>
      </c>
      <c r="AO33" s="250"/>
      <c r="AP33" s="242">
        <v>31</v>
      </c>
      <c r="AQ33" s="251"/>
      <c r="AR33" s="251"/>
      <c r="AS33" s="251"/>
      <c r="AT33" s="251"/>
      <c r="AU33" s="247" t="s">
        <v>1560</v>
      </c>
      <c r="AV33" s="251"/>
      <c r="AW33" s="247" t="s">
        <v>1561</v>
      </c>
      <c r="AX33" s="247" t="s">
        <v>1562</v>
      </c>
      <c r="AY33" s="251"/>
      <c r="AZ33" s="247" t="s">
        <v>1563</v>
      </c>
      <c r="BA33" s="247" t="s">
        <v>1564</v>
      </c>
      <c r="BB33" s="247" t="s">
        <v>1565</v>
      </c>
      <c r="BC33" s="247" t="s">
        <v>1566</v>
      </c>
      <c r="BD33" s="247" t="s">
        <v>1567</v>
      </c>
      <c r="BE33" s="461" t="s">
        <v>1568</v>
      </c>
      <c r="BF33" s="247" t="s">
        <v>1569</v>
      </c>
      <c r="BG33" s="247" t="s">
        <v>1570</v>
      </c>
      <c r="BH33" s="251"/>
      <c r="BI33" s="247" t="s">
        <v>1571</v>
      </c>
      <c r="BJ33" s="247" t="s">
        <v>1572</v>
      </c>
      <c r="BK33" s="247" t="s">
        <v>1573</v>
      </c>
      <c r="BL33" s="251"/>
      <c r="BM33" s="251"/>
      <c r="BN33" s="247" t="s">
        <v>1574</v>
      </c>
      <c r="BO33" s="251"/>
      <c r="BP33" s="247" t="s">
        <v>1575</v>
      </c>
      <c r="BQ33" s="251"/>
      <c r="BR33" s="247" t="s">
        <v>1576</v>
      </c>
      <c r="BS33" s="247" t="s">
        <v>1577</v>
      </c>
      <c r="BT33" s="247" t="s">
        <v>1578</v>
      </c>
      <c r="BU33" s="247" t="s">
        <v>1579</v>
      </c>
      <c r="BV33" s="247" t="s">
        <v>1580</v>
      </c>
      <c r="BW33" s="250"/>
      <c r="BX33" s="250"/>
      <c r="BY33" s="250"/>
      <c r="BZ33" s="252"/>
      <c r="CA33" s="252"/>
      <c r="CB33" s="252"/>
      <c r="CC33" s="252"/>
      <c r="CD33" s="248" t="s">
        <v>1581</v>
      </c>
      <c r="CE33" s="252"/>
      <c r="CF33" s="248" t="s">
        <v>1582</v>
      </c>
      <c r="CG33" s="248" t="s">
        <v>1583</v>
      </c>
      <c r="CH33" s="252"/>
      <c r="CI33" s="248" t="s">
        <v>1584</v>
      </c>
      <c r="CJ33" s="248" t="s">
        <v>467</v>
      </c>
      <c r="CK33" s="248" t="s">
        <v>1585</v>
      </c>
      <c r="CL33" s="248" t="s">
        <v>1586</v>
      </c>
      <c r="CM33" s="248" t="s">
        <v>1587</v>
      </c>
      <c r="CN33" s="456" t="s">
        <v>1588</v>
      </c>
      <c r="CO33" s="248" t="s">
        <v>1589</v>
      </c>
      <c r="CP33" s="248" t="s">
        <v>1590</v>
      </c>
      <c r="CQ33" s="252"/>
      <c r="CR33" s="248" t="s">
        <v>1591</v>
      </c>
      <c r="CS33" s="248" t="s">
        <v>1592</v>
      </c>
      <c r="CT33" s="248" t="s">
        <v>1593</v>
      </c>
      <c r="CU33" s="252"/>
      <c r="CV33" s="252"/>
      <c r="CW33" s="248" t="s">
        <v>1594</v>
      </c>
      <c r="CX33" s="252"/>
      <c r="CY33" s="248" t="s">
        <v>1595</v>
      </c>
      <c r="CZ33" s="252"/>
      <c r="DA33" s="248" t="s">
        <v>1596</v>
      </c>
      <c r="DB33" s="248" t="s">
        <v>1597</v>
      </c>
      <c r="DC33" s="248" t="s">
        <v>1598</v>
      </c>
      <c r="DD33" s="248" t="s">
        <v>1599</v>
      </c>
      <c r="DE33" s="248" t="s">
        <v>1600</v>
      </c>
    </row>
    <row r="34" spans="1:109" ht="48" customHeight="1">
      <c r="A34" s="129"/>
      <c r="B34" s="149"/>
      <c r="C34" s="16"/>
      <c r="D34" s="547" t="s">
        <v>1601</v>
      </c>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151"/>
      <c r="AE34" s="129"/>
      <c r="AF34" s="129"/>
      <c r="AH34" s="246" t="s">
        <v>1602</v>
      </c>
      <c r="AI34" s="244" t="s">
        <v>60</v>
      </c>
      <c r="AK34" s="250"/>
      <c r="AL34" s="239" t="str">
        <f t="shared" si="0"/>
        <v>Carrillo Puerto</v>
      </c>
      <c r="AM34" s="239" t="str">
        <f t="shared" si="1"/>
        <v>30031</v>
      </c>
      <c r="AO34" s="250"/>
      <c r="AP34" s="242">
        <v>32</v>
      </c>
      <c r="AQ34" s="251"/>
      <c r="AR34" s="251"/>
      <c r="AS34" s="251"/>
      <c r="AT34" s="251"/>
      <c r="AU34" s="247" t="s">
        <v>1603</v>
      </c>
      <c r="AV34" s="251"/>
      <c r="AW34" s="247" t="s">
        <v>1604</v>
      </c>
      <c r="AX34" s="247" t="s">
        <v>1605</v>
      </c>
      <c r="AY34" s="251"/>
      <c r="AZ34" s="247" t="s">
        <v>1606</v>
      </c>
      <c r="BA34" s="247" t="s">
        <v>1607</v>
      </c>
      <c r="BB34" s="247" t="s">
        <v>1608</v>
      </c>
      <c r="BC34" s="247" t="s">
        <v>1609</v>
      </c>
      <c r="BD34" s="247" t="s">
        <v>1610</v>
      </c>
      <c r="BE34" s="461" t="s">
        <v>1611</v>
      </c>
      <c r="BF34" s="247" t="s">
        <v>1612</v>
      </c>
      <c r="BG34" s="247" t="s">
        <v>1613</v>
      </c>
      <c r="BH34" s="251"/>
      <c r="BI34" s="247" t="s">
        <v>1614</v>
      </c>
      <c r="BJ34" s="247" t="s">
        <v>1615</v>
      </c>
      <c r="BK34" s="247" t="s">
        <v>1616</v>
      </c>
      <c r="BL34" s="251"/>
      <c r="BM34" s="251"/>
      <c r="BN34" s="247" t="s">
        <v>1617</v>
      </c>
      <c r="BO34" s="251"/>
      <c r="BP34" s="247" t="s">
        <v>1618</v>
      </c>
      <c r="BQ34" s="251"/>
      <c r="BR34" s="247" t="s">
        <v>1619</v>
      </c>
      <c r="BS34" s="247" t="s">
        <v>1620</v>
      </c>
      <c r="BT34" s="247" t="s">
        <v>1621</v>
      </c>
      <c r="BU34" s="247" t="s">
        <v>1622</v>
      </c>
      <c r="BV34" s="247" t="s">
        <v>1623</v>
      </c>
      <c r="BW34" s="250"/>
      <c r="BX34" s="250"/>
      <c r="BY34" s="250"/>
      <c r="BZ34" s="252"/>
      <c r="CA34" s="252"/>
      <c r="CB34" s="252"/>
      <c r="CC34" s="252"/>
      <c r="CD34" s="248" t="s">
        <v>1624</v>
      </c>
      <c r="CE34" s="252"/>
      <c r="CF34" s="248" t="s">
        <v>1625</v>
      </c>
      <c r="CG34" s="248" t="s">
        <v>734</v>
      </c>
      <c r="CH34" s="252"/>
      <c r="CI34" s="248" t="s">
        <v>1626</v>
      </c>
      <c r="CJ34" s="248" t="s">
        <v>1627</v>
      </c>
      <c r="CK34" s="248" t="s">
        <v>1628</v>
      </c>
      <c r="CL34" s="248" t="s">
        <v>1629</v>
      </c>
      <c r="CM34" s="248" t="s">
        <v>1630</v>
      </c>
      <c r="CN34" s="456" t="s">
        <v>1631</v>
      </c>
      <c r="CO34" s="248" t="s">
        <v>1632</v>
      </c>
      <c r="CP34" s="248" t="s">
        <v>1633</v>
      </c>
      <c r="CQ34" s="252"/>
      <c r="CR34" s="248" t="s">
        <v>919</v>
      </c>
      <c r="CS34" s="248" t="s">
        <v>1634</v>
      </c>
      <c r="CT34" s="248" t="s">
        <v>1635</v>
      </c>
      <c r="CU34" s="252"/>
      <c r="CV34" s="252"/>
      <c r="CW34" s="248" t="s">
        <v>1636</v>
      </c>
      <c r="CX34" s="252"/>
      <c r="CY34" s="248" t="s">
        <v>1637</v>
      </c>
      <c r="CZ34" s="252"/>
      <c r="DA34" s="248" t="s">
        <v>1638</v>
      </c>
      <c r="DB34" s="248" t="s">
        <v>1639</v>
      </c>
      <c r="DC34" s="248" t="s">
        <v>1640</v>
      </c>
      <c r="DD34" s="248" t="s">
        <v>1641</v>
      </c>
      <c r="DE34" s="248" t="s">
        <v>1642</v>
      </c>
    </row>
    <row r="35" spans="1:109" ht="6.75" customHeight="1">
      <c r="A35" s="129"/>
      <c r="B35" s="149"/>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1"/>
      <c r="AE35" s="129"/>
      <c r="AF35" s="129"/>
      <c r="AH35" s="253" t="s">
        <v>1643</v>
      </c>
      <c r="AI35" s="254" t="s">
        <v>61</v>
      </c>
      <c r="AK35" s="250"/>
      <c r="AL35" s="239" t="str">
        <f t="shared" si="0"/>
        <v>Catemaco</v>
      </c>
      <c r="AM35" s="239" t="str">
        <f t="shared" si="1"/>
        <v>30032</v>
      </c>
      <c r="AO35" s="250"/>
      <c r="AP35" s="242">
        <v>33</v>
      </c>
      <c r="AQ35" s="251"/>
      <c r="AR35" s="251"/>
      <c r="AS35" s="251"/>
      <c r="AT35" s="251"/>
      <c r="AU35" s="247" t="s">
        <v>1644</v>
      </c>
      <c r="AV35" s="251"/>
      <c r="AW35" s="247" t="s">
        <v>1645</v>
      </c>
      <c r="AX35" s="247" t="s">
        <v>1646</v>
      </c>
      <c r="AY35" s="251"/>
      <c r="AZ35" s="247" t="s">
        <v>1647</v>
      </c>
      <c r="BA35" s="247" t="s">
        <v>1648</v>
      </c>
      <c r="BB35" s="247" t="s">
        <v>1649</v>
      </c>
      <c r="BC35" s="247" t="s">
        <v>1650</v>
      </c>
      <c r="BD35" s="247" t="s">
        <v>1651</v>
      </c>
      <c r="BE35" s="461" t="s">
        <v>1652</v>
      </c>
      <c r="BF35" s="247" t="s">
        <v>1653</v>
      </c>
      <c r="BG35" s="247" t="s">
        <v>1654</v>
      </c>
      <c r="BH35" s="251"/>
      <c r="BI35" s="247" t="s">
        <v>1655</v>
      </c>
      <c r="BJ35" s="247" t="s">
        <v>1656</v>
      </c>
      <c r="BK35" s="247" t="s">
        <v>1657</v>
      </c>
      <c r="BL35" s="251"/>
      <c r="BM35" s="251"/>
      <c r="BN35" s="247" t="s">
        <v>1658</v>
      </c>
      <c r="BO35" s="251"/>
      <c r="BP35" s="247" t="s">
        <v>1659</v>
      </c>
      <c r="BQ35" s="251"/>
      <c r="BR35" s="247" t="s">
        <v>1660</v>
      </c>
      <c r="BS35" s="247" t="s">
        <v>1661</v>
      </c>
      <c r="BT35" s="247" t="s">
        <v>1662</v>
      </c>
      <c r="BU35" s="247" t="s">
        <v>1663</v>
      </c>
      <c r="BV35" s="247" t="s">
        <v>1664</v>
      </c>
      <c r="BW35" s="250"/>
      <c r="BX35" s="250"/>
      <c r="BY35" s="250"/>
      <c r="BZ35" s="252"/>
      <c r="CA35" s="252"/>
      <c r="CB35" s="252"/>
      <c r="CC35" s="252"/>
      <c r="CD35" s="248" t="s">
        <v>1665</v>
      </c>
      <c r="CE35" s="252"/>
      <c r="CF35" s="248" t="s">
        <v>1666</v>
      </c>
      <c r="CG35" s="248" t="s">
        <v>1667</v>
      </c>
      <c r="CH35" s="252"/>
      <c r="CI35" s="248" t="s">
        <v>1668</v>
      </c>
      <c r="CJ35" s="480" t="s">
        <v>1669</v>
      </c>
      <c r="CK35" s="248" t="s">
        <v>1670</v>
      </c>
      <c r="CL35" s="248" t="s">
        <v>1671</v>
      </c>
      <c r="CM35" s="248" t="s">
        <v>1672</v>
      </c>
      <c r="CN35" s="456" t="s">
        <v>1673</v>
      </c>
      <c r="CO35" s="248" t="s">
        <v>1674</v>
      </c>
      <c r="CP35" s="248" t="s">
        <v>1675</v>
      </c>
      <c r="CQ35" s="252"/>
      <c r="CR35" s="248" t="s">
        <v>1676</v>
      </c>
      <c r="CS35" s="248" t="s">
        <v>1677</v>
      </c>
      <c r="CT35" s="248" t="s">
        <v>1678</v>
      </c>
      <c r="CU35" s="252"/>
      <c r="CV35" s="252"/>
      <c r="CW35" s="248" t="s">
        <v>1679</v>
      </c>
      <c r="CX35" s="252"/>
      <c r="CY35" s="248" t="s">
        <v>1680</v>
      </c>
      <c r="CZ35" s="252"/>
      <c r="DA35" s="248" t="s">
        <v>1681</v>
      </c>
      <c r="DB35" s="248" t="s">
        <v>1682</v>
      </c>
      <c r="DC35" s="248" t="s">
        <v>1683</v>
      </c>
      <c r="DD35" s="248" t="s">
        <v>1684</v>
      </c>
      <c r="DE35" s="248" t="s">
        <v>997</v>
      </c>
    </row>
    <row r="36" spans="1:109" ht="36" customHeight="1">
      <c r="A36" s="129"/>
      <c r="B36" s="149"/>
      <c r="C36" s="547" t="s">
        <v>1685</v>
      </c>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151"/>
      <c r="AE36" s="129"/>
      <c r="AF36" s="129"/>
      <c r="AH36" s="250"/>
      <c r="AI36" s="250"/>
      <c r="AJ36" s="250"/>
      <c r="AK36" s="250"/>
      <c r="AL36" s="239" t="str">
        <f t="shared" si="0"/>
        <v>Cazones de Herrera</v>
      </c>
      <c r="AM36" s="239" t="str">
        <f t="shared" si="1"/>
        <v>30033</v>
      </c>
      <c r="AO36" s="250"/>
      <c r="AP36" s="242">
        <v>34</v>
      </c>
      <c r="AQ36" s="251"/>
      <c r="AR36" s="251"/>
      <c r="AS36" s="251"/>
      <c r="AT36" s="251"/>
      <c r="AU36" s="247" t="s">
        <v>1686</v>
      </c>
      <c r="AV36" s="251"/>
      <c r="AW36" s="247" t="s">
        <v>1687</v>
      </c>
      <c r="AX36" s="247" t="s">
        <v>1688</v>
      </c>
      <c r="AY36" s="251"/>
      <c r="AZ36" s="247" t="s">
        <v>1689</v>
      </c>
      <c r="BA36" s="247" t="s">
        <v>1690</v>
      </c>
      <c r="BB36" s="247" t="s">
        <v>1691</v>
      </c>
      <c r="BC36" s="247" t="s">
        <v>1692</v>
      </c>
      <c r="BD36" s="247" t="s">
        <v>1693</v>
      </c>
      <c r="BE36" s="461" t="s">
        <v>1694</v>
      </c>
      <c r="BF36" s="247" t="s">
        <v>1695</v>
      </c>
      <c r="BG36" s="247" t="s">
        <v>1696</v>
      </c>
      <c r="BH36" s="251"/>
      <c r="BI36" s="247" t="s">
        <v>1697</v>
      </c>
      <c r="BJ36" s="247" t="s">
        <v>1698</v>
      </c>
      <c r="BK36" s="247" t="s">
        <v>1699</v>
      </c>
      <c r="BL36" s="251"/>
      <c r="BM36" s="251"/>
      <c r="BN36" s="247" t="s">
        <v>1700</v>
      </c>
      <c r="BO36" s="251"/>
      <c r="BP36" s="247" t="s">
        <v>1701</v>
      </c>
      <c r="BQ36" s="251"/>
      <c r="BR36" s="247" t="s">
        <v>1702</v>
      </c>
      <c r="BS36" s="247" t="s">
        <v>1703</v>
      </c>
      <c r="BT36" s="247" t="s">
        <v>1704</v>
      </c>
      <c r="BU36" s="247" t="s">
        <v>1705</v>
      </c>
      <c r="BV36" s="247" t="s">
        <v>1706</v>
      </c>
      <c r="BW36" s="250"/>
      <c r="BX36" s="250"/>
      <c r="BY36" s="250"/>
      <c r="BZ36" s="252"/>
      <c r="CA36" s="252"/>
      <c r="CB36" s="252"/>
      <c r="CC36" s="252"/>
      <c r="CD36" s="248" t="s">
        <v>1707</v>
      </c>
      <c r="CE36" s="252"/>
      <c r="CF36" s="248" t="s">
        <v>1708</v>
      </c>
      <c r="CG36" s="248" t="s">
        <v>1709</v>
      </c>
      <c r="CH36" s="252"/>
      <c r="CI36" s="248" t="s">
        <v>1710</v>
      </c>
      <c r="CJ36" s="248" t="s">
        <v>1711</v>
      </c>
      <c r="CK36" s="248" t="s">
        <v>1712</v>
      </c>
      <c r="CL36" s="248" t="s">
        <v>1713</v>
      </c>
      <c r="CM36" s="248" t="s">
        <v>1714</v>
      </c>
      <c r="CN36" s="456" t="s">
        <v>1715</v>
      </c>
      <c r="CO36" s="248" t="s">
        <v>1716</v>
      </c>
      <c r="CP36" s="248" t="s">
        <v>1717</v>
      </c>
      <c r="CQ36" s="252"/>
      <c r="CR36" s="248" t="s">
        <v>1718</v>
      </c>
      <c r="CS36" s="248" t="s">
        <v>1719</v>
      </c>
      <c r="CT36" s="248" t="s">
        <v>1720</v>
      </c>
      <c r="CU36" s="252"/>
      <c r="CV36" s="252"/>
      <c r="CW36" s="248" t="s">
        <v>1721</v>
      </c>
      <c r="CX36" s="252"/>
      <c r="CY36" s="248" t="s">
        <v>1722</v>
      </c>
      <c r="CZ36" s="252"/>
      <c r="DA36" s="248" t="s">
        <v>1723</v>
      </c>
      <c r="DB36" s="248" t="s">
        <v>1517</v>
      </c>
      <c r="DC36" s="248" t="s">
        <v>1724</v>
      </c>
      <c r="DD36" s="248" t="s">
        <v>1725</v>
      </c>
      <c r="DE36" s="248" t="s">
        <v>1726</v>
      </c>
    </row>
    <row r="37" spans="1:109" ht="6.75" customHeight="1">
      <c r="A37" s="129"/>
      <c r="B37" s="149"/>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51"/>
      <c r="AE37" s="129"/>
      <c r="AF37" s="129"/>
      <c r="AH37" s="242"/>
      <c r="AI37" s="242"/>
      <c r="AJ37" s="242"/>
      <c r="AK37" s="242"/>
      <c r="AL37" s="239" t="str">
        <f t="shared" si="0"/>
        <v>Cerro Azul</v>
      </c>
      <c r="AM37" s="239" t="str">
        <f t="shared" si="1"/>
        <v>30034</v>
      </c>
      <c r="AO37" s="242"/>
      <c r="AP37" s="242">
        <v>35</v>
      </c>
      <c r="AQ37" s="247"/>
      <c r="AR37" s="247"/>
      <c r="AS37" s="247"/>
      <c r="AT37" s="247"/>
      <c r="AU37" s="247" t="s">
        <v>1727</v>
      </c>
      <c r="AV37" s="247"/>
      <c r="AW37" s="247" t="s">
        <v>1728</v>
      </c>
      <c r="AX37" s="247" t="s">
        <v>1729</v>
      </c>
      <c r="AY37" s="247"/>
      <c r="AZ37" s="247" t="s">
        <v>1730</v>
      </c>
      <c r="BA37" s="247" t="s">
        <v>1731</v>
      </c>
      <c r="BB37" s="247" t="s">
        <v>1732</v>
      </c>
      <c r="BC37" s="247" t="s">
        <v>1733</v>
      </c>
      <c r="BD37" s="247" t="s">
        <v>1734</v>
      </c>
      <c r="BE37" s="461" t="s">
        <v>1735</v>
      </c>
      <c r="BF37" s="247" t="s">
        <v>1736</v>
      </c>
      <c r="BG37" s="247" t="s">
        <v>1737</v>
      </c>
      <c r="BH37" s="247"/>
      <c r="BI37" s="247" t="s">
        <v>1738</v>
      </c>
      <c r="BJ37" s="247" t="s">
        <v>1739</v>
      </c>
      <c r="BK37" s="247" t="s">
        <v>1740</v>
      </c>
      <c r="BL37" s="247"/>
      <c r="BM37" s="247"/>
      <c r="BN37" s="247" t="s">
        <v>1741</v>
      </c>
      <c r="BO37" s="247"/>
      <c r="BP37" s="247" t="s">
        <v>1742</v>
      </c>
      <c r="BQ37" s="247"/>
      <c r="BR37" s="247" t="s">
        <v>1743</v>
      </c>
      <c r="BS37" s="247" t="s">
        <v>1744</v>
      </c>
      <c r="BT37" s="247" t="s">
        <v>1745</v>
      </c>
      <c r="BU37" s="247" t="s">
        <v>1746</v>
      </c>
      <c r="BV37" s="247" t="s">
        <v>1747</v>
      </c>
      <c r="BW37" s="242"/>
      <c r="BX37" s="242"/>
      <c r="BY37" s="242"/>
      <c r="BZ37" s="248"/>
      <c r="CA37" s="248"/>
      <c r="CB37" s="248"/>
      <c r="CC37" s="248"/>
      <c r="CD37" s="248" t="s">
        <v>1748</v>
      </c>
      <c r="CE37" s="248"/>
      <c r="CF37" s="248" t="s">
        <v>1749</v>
      </c>
      <c r="CG37" s="248" t="s">
        <v>1750</v>
      </c>
      <c r="CH37" s="248"/>
      <c r="CI37" s="248" t="s">
        <v>1751</v>
      </c>
      <c r="CJ37" s="248" t="s">
        <v>1636</v>
      </c>
      <c r="CK37" s="248" t="s">
        <v>1752</v>
      </c>
      <c r="CL37" s="248" t="s">
        <v>1753</v>
      </c>
      <c r="CM37" s="248" t="s">
        <v>1754</v>
      </c>
      <c r="CN37" s="456" t="s">
        <v>1755</v>
      </c>
      <c r="CO37" s="248" t="s">
        <v>653</v>
      </c>
      <c r="CP37" s="248" t="s">
        <v>1756</v>
      </c>
      <c r="CQ37" s="248"/>
      <c r="CR37" s="248" t="s">
        <v>1757</v>
      </c>
      <c r="CS37" s="248" t="s">
        <v>1758</v>
      </c>
      <c r="CT37" s="248" t="s">
        <v>1759</v>
      </c>
      <c r="CU37" s="248"/>
      <c r="CV37" s="248"/>
      <c r="CW37" s="248" t="s">
        <v>1760</v>
      </c>
      <c r="CX37" s="248"/>
      <c r="CY37" s="248" t="s">
        <v>1761</v>
      </c>
      <c r="CZ37" s="248"/>
      <c r="DA37" s="248" t="s">
        <v>1762</v>
      </c>
      <c r="DB37" s="248" t="s">
        <v>1763</v>
      </c>
      <c r="DC37" s="248" t="s">
        <v>1764</v>
      </c>
      <c r="DD37" s="248" t="s">
        <v>1765</v>
      </c>
      <c r="DE37" s="248" t="s">
        <v>1766</v>
      </c>
    </row>
    <row r="38" spans="1:109" ht="60" customHeight="1">
      <c r="A38" s="129"/>
      <c r="B38" s="149"/>
      <c r="C38" s="547" t="s">
        <v>1767</v>
      </c>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151"/>
      <c r="AE38" s="129"/>
      <c r="AF38" s="129"/>
      <c r="AH38" s="250"/>
      <c r="AI38" s="250"/>
      <c r="AJ38" s="250"/>
      <c r="AK38" s="250"/>
      <c r="AL38" s="239" t="str">
        <f t="shared" si="0"/>
        <v>Citlaltépetl</v>
      </c>
      <c r="AM38" s="239" t="str">
        <f t="shared" si="1"/>
        <v>30035</v>
      </c>
      <c r="AO38" s="250"/>
      <c r="AP38" s="242">
        <v>36</v>
      </c>
      <c r="AQ38" s="251"/>
      <c r="AR38" s="251"/>
      <c r="AS38" s="251"/>
      <c r="AT38" s="251"/>
      <c r="AU38" s="247" t="s">
        <v>1768</v>
      </c>
      <c r="AV38" s="251"/>
      <c r="AW38" s="247" t="s">
        <v>1769</v>
      </c>
      <c r="AX38" s="247" t="s">
        <v>1770</v>
      </c>
      <c r="AY38" s="251"/>
      <c r="AZ38" s="247" t="s">
        <v>1771</v>
      </c>
      <c r="BA38" s="247" t="s">
        <v>1772</v>
      </c>
      <c r="BB38" s="247" t="s">
        <v>1773</v>
      </c>
      <c r="BC38" s="247" t="s">
        <v>1774</v>
      </c>
      <c r="BD38" s="247" t="s">
        <v>1775</v>
      </c>
      <c r="BE38" s="461" t="s">
        <v>1776</v>
      </c>
      <c r="BF38" s="247" t="s">
        <v>1777</v>
      </c>
      <c r="BG38" s="247" t="s">
        <v>1778</v>
      </c>
      <c r="BH38" s="251"/>
      <c r="BI38" s="247" t="s">
        <v>1779</v>
      </c>
      <c r="BJ38" s="247" t="s">
        <v>1780</v>
      </c>
      <c r="BK38" s="247" t="s">
        <v>1781</v>
      </c>
      <c r="BL38" s="251"/>
      <c r="BM38" s="251"/>
      <c r="BN38" s="247" t="s">
        <v>1782</v>
      </c>
      <c r="BO38" s="251"/>
      <c r="BP38" s="247" t="s">
        <v>1783</v>
      </c>
      <c r="BQ38" s="251"/>
      <c r="BR38" s="247" t="s">
        <v>1784</v>
      </c>
      <c r="BS38" s="247" t="s">
        <v>1785</v>
      </c>
      <c r="BT38" s="247" t="s">
        <v>1786</v>
      </c>
      <c r="BU38" s="247" t="s">
        <v>1787</v>
      </c>
      <c r="BV38" s="247" t="s">
        <v>1788</v>
      </c>
      <c r="BW38" s="250"/>
      <c r="BX38" s="250"/>
      <c r="BY38" s="250"/>
      <c r="BZ38" s="252"/>
      <c r="CA38" s="252"/>
      <c r="CB38" s="252"/>
      <c r="CC38" s="252"/>
      <c r="CD38" s="248" t="s">
        <v>1789</v>
      </c>
      <c r="CE38" s="252"/>
      <c r="CF38" s="248" t="s">
        <v>1790</v>
      </c>
      <c r="CG38" s="248" t="s">
        <v>1791</v>
      </c>
      <c r="CH38" s="252"/>
      <c r="CI38" s="248" t="s">
        <v>1792</v>
      </c>
      <c r="CJ38" s="248" t="s">
        <v>1793</v>
      </c>
      <c r="CK38" s="248" t="s">
        <v>1794</v>
      </c>
      <c r="CL38" s="248" t="s">
        <v>1795</v>
      </c>
      <c r="CM38" s="248" t="s">
        <v>1796</v>
      </c>
      <c r="CN38" s="456" t="s">
        <v>1797</v>
      </c>
      <c r="CO38" s="248" t="s">
        <v>1798</v>
      </c>
      <c r="CP38" s="248" t="s">
        <v>1799</v>
      </c>
      <c r="CQ38" s="252"/>
      <c r="CR38" s="248" t="s">
        <v>1476</v>
      </c>
      <c r="CS38" s="248" t="s">
        <v>1800</v>
      </c>
      <c r="CT38" s="248" t="s">
        <v>883</v>
      </c>
      <c r="CU38" s="252"/>
      <c r="CV38" s="252"/>
      <c r="CW38" s="248" t="s">
        <v>1801</v>
      </c>
      <c r="CX38" s="252"/>
      <c r="CY38" s="248" t="s">
        <v>1802</v>
      </c>
      <c r="CZ38" s="252"/>
      <c r="DA38" s="248" t="s">
        <v>1803</v>
      </c>
      <c r="DB38" s="248" t="s">
        <v>1804</v>
      </c>
      <c r="DC38" s="248" t="s">
        <v>1805</v>
      </c>
      <c r="DD38" s="248" t="s">
        <v>1806</v>
      </c>
      <c r="DE38" s="248" t="s">
        <v>1807</v>
      </c>
    </row>
    <row r="39" spans="1:109" ht="6.75" customHeight="1">
      <c r="A39" s="129"/>
      <c r="B39" s="149"/>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151"/>
      <c r="AE39" s="129"/>
      <c r="AF39" s="129"/>
      <c r="AG39"/>
      <c r="AH39" s="250"/>
      <c r="AI39" s="250"/>
      <c r="AJ39" s="250"/>
      <c r="AK39" s="250"/>
      <c r="AL39" s="239" t="str">
        <f t="shared" si="0"/>
        <v>Coacoatzintla</v>
      </c>
      <c r="AM39" s="239" t="str">
        <f t="shared" si="1"/>
        <v>30036</v>
      </c>
      <c r="AO39" s="250"/>
      <c r="AP39" s="242">
        <v>37</v>
      </c>
      <c r="AQ39" s="251"/>
      <c r="AR39" s="251"/>
      <c r="AS39" s="251"/>
      <c r="AT39" s="251"/>
      <c r="AU39" s="247" t="s">
        <v>1808</v>
      </c>
      <c r="AV39" s="251"/>
      <c r="AW39" s="247" t="s">
        <v>1809</v>
      </c>
      <c r="AX39" s="247" t="s">
        <v>1810</v>
      </c>
      <c r="AY39" s="251"/>
      <c r="AZ39" s="247" t="s">
        <v>1811</v>
      </c>
      <c r="BA39" s="247" t="s">
        <v>1812</v>
      </c>
      <c r="BB39" s="247" t="s">
        <v>1813</v>
      </c>
      <c r="BC39" s="247" t="s">
        <v>1814</v>
      </c>
      <c r="BD39" s="247" t="s">
        <v>1815</v>
      </c>
      <c r="BE39" s="461" t="s">
        <v>1816</v>
      </c>
      <c r="BF39" s="247" t="s">
        <v>1817</v>
      </c>
      <c r="BG39" s="247" t="s">
        <v>1818</v>
      </c>
      <c r="BH39" s="251"/>
      <c r="BI39" s="247" t="s">
        <v>1819</v>
      </c>
      <c r="BJ39" s="247" t="s">
        <v>1820</v>
      </c>
      <c r="BK39" s="247" t="s">
        <v>1821</v>
      </c>
      <c r="BL39" s="251"/>
      <c r="BM39" s="251"/>
      <c r="BN39" s="247" t="s">
        <v>1822</v>
      </c>
      <c r="BO39" s="251"/>
      <c r="BP39" s="247" t="s">
        <v>1823</v>
      </c>
      <c r="BQ39" s="251"/>
      <c r="BR39" s="247" t="s">
        <v>1824</v>
      </c>
      <c r="BS39" s="247" t="s">
        <v>1825</v>
      </c>
      <c r="BT39" s="247" t="s">
        <v>1826</v>
      </c>
      <c r="BU39" s="247" t="s">
        <v>1827</v>
      </c>
      <c r="BV39" s="247" t="s">
        <v>1828</v>
      </c>
      <c r="BW39" s="250"/>
      <c r="BX39" s="250"/>
      <c r="BY39" s="250"/>
      <c r="BZ39" s="252"/>
      <c r="CA39" s="252"/>
      <c r="CB39" s="252"/>
      <c r="CC39" s="252"/>
      <c r="CD39" s="248" t="s">
        <v>1829</v>
      </c>
      <c r="CE39" s="252"/>
      <c r="CF39" s="248" t="s">
        <v>1830</v>
      </c>
      <c r="CG39" s="248" t="s">
        <v>868</v>
      </c>
      <c r="CH39" s="252"/>
      <c r="CI39" s="248" t="s">
        <v>1831</v>
      </c>
      <c r="CJ39" s="248" t="s">
        <v>1832</v>
      </c>
      <c r="CK39" s="248" t="s">
        <v>1833</v>
      </c>
      <c r="CL39" s="248" t="s">
        <v>1834</v>
      </c>
      <c r="CM39" s="248" t="s">
        <v>1835</v>
      </c>
      <c r="CN39" s="456" t="s">
        <v>1836</v>
      </c>
      <c r="CO39" s="248" t="s">
        <v>1837</v>
      </c>
      <c r="CP39" s="248" t="s">
        <v>1838</v>
      </c>
      <c r="CQ39" s="252"/>
      <c r="CR39" s="248" t="s">
        <v>1839</v>
      </c>
      <c r="CS39" s="248" t="s">
        <v>1840</v>
      </c>
      <c r="CT39" s="248" t="s">
        <v>1841</v>
      </c>
      <c r="CU39" s="252"/>
      <c r="CV39" s="252"/>
      <c r="CW39" s="248" t="s">
        <v>1842</v>
      </c>
      <c r="CX39" s="252"/>
      <c r="CY39" s="248" t="s">
        <v>1843</v>
      </c>
      <c r="CZ39" s="252"/>
      <c r="DA39" s="248" t="s">
        <v>1844</v>
      </c>
      <c r="DB39" s="248" t="s">
        <v>1845</v>
      </c>
      <c r="DC39" s="248" t="s">
        <v>1846</v>
      </c>
      <c r="DD39" s="248" t="s">
        <v>1847</v>
      </c>
      <c r="DE39" s="248" t="s">
        <v>1848</v>
      </c>
    </row>
    <row r="40" spans="1:109" ht="48" customHeight="1">
      <c r="A40" s="118"/>
      <c r="B40" s="149"/>
      <c r="C40" s="537" t="s">
        <v>1849</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151"/>
      <c r="AE40" s="116"/>
      <c r="AF40" s="116"/>
      <c r="AG40"/>
      <c r="AH40" s="250"/>
      <c r="AI40" s="250"/>
      <c r="AJ40" s="250"/>
      <c r="AK40" s="250"/>
      <c r="AL40" s="239" t="str">
        <f t="shared" si="0"/>
        <v>Coahuitlán</v>
      </c>
      <c r="AM40" s="239" t="str">
        <f t="shared" si="1"/>
        <v>30037</v>
      </c>
      <c r="AO40" s="250"/>
      <c r="AP40" s="242">
        <v>38</v>
      </c>
      <c r="AQ40" s="251"/>
      <c r="AR40" s="251"/>
      <c r="AS40" s="251"/>
      <c r="AT40" s="251"/>
      <c r="AU40" s="247" t="s">
        <v>1850</v>
      </c>
      <c r="AV40" s="251"/>
      <c r="AW40" s="247" t="s">
        <v>1851</v>
      </c>
      <c r="AX40" s="247" t="s">
        <v>1852</v>
      </c>
      <c r="AY40" s="251"/>
      <c r="AZ40" s="247" t="s">
        <v>1853</v>
      </c>
      <c r="BA40" s="247" t="s">
        <v>1854</v>
      </c>
      <c r="BB40" s="247" t="s">
        <v>1855</v>
      </c>
      <c r="BC40" s="247" t="s">
        <v>1856</v>
      </c>
      <c r="BD40" s="247" t="s">
        <v>1857</v>
      </c>
      <c r="BE40" s="461" t="s">
        <v>1858</v>
      </c>
      <c r="BF40" s="247" t="s">
        <v>1859</v>
      </c>
      <c r="BG40" s="247"/>
      <c r="BH40" s="251"/>
      <c r="BI40" s="247" t="s">
        <v>1860</v>
      </c>
      <c r="BJ40" s="247" t="s">
        <v>1861</v>
      </c>
      <c r="BK40" s="247" t="s">
        <v>1862</v>
      </c>
      <c r="BL40" s="251"/>
      <c r="BM40" s="251"/>
      <c r="BN40" s="247" t="s">
        <v>1863</v>
      </c>
      <c r="BO40" s="251"/>
      <c r="BP40" s="247" t="s">
        <v>1864</v>
      </c>
      <c r="BQ40" s="251"/>
      <c r="BR40" s="247" t="s">
        <v>1865</v>
      </c>
      <c r="BS40" s="247" t="s">
        <v>1866</v>
      </c>
      <c r="BT40" s="247" t="s">
        <v>1867</v>
      </c>
      <c r="BU40" s="247" t="s">
        <v>1868</v>
      </c>
      <c r="BV40" s="247" t="s">
        <v>1869</v>
      </c>
      <c r="BW40" s="250"/>
      <c r="BX40" s="250"/>
      <c r="BY40" s="250"/>
      <c r="BZ40" s="252"/>
      <c r="CA40" s="252"/>
      <c r="CB40" s="252"/>
      <c r="CC40" s="252"/>
      <c r="CD40" s="248" t="s">
        <v>1870</v>
      </c>
      <c r="CE40" s="252"/>
      <c r="CF40" s="248" t="s">
        <v>1871</v>
      </c>
      <c r="CG40" s="248" t="s">
        <v>919</v>
      </c>
      <c r="CH40" s="252"/>
      <c r="CI40" s="248" t="s">
        <v>1872</v>
      </c>
      <c r="CJ40" s="248" t="s">
        <v>1873</v>
      </c>
      <c r="CK40" s="248" t="s">
        <v>1874</v>
      </c>
      <c r="CL40" s="248" t="s">
        <v>1875</v>
      </c>
      <c r="CM40" s="248" t="s">
        <v>1876</v>
      </c>
      <c r="CN40" s="456" t="s">
        <v>1877</v>
      </c>
      <c r="CO40" s="248" t="s">
        <v>1878</v>
      </c>
      <c r="CP40" s="248"/>
      <c r="CQ40" s="252"/>
      <c r="CR40" s="248" t="s">
        <v>1879</v>
      </c>
      <c r="CS40" s="248" t="s">
        <v>1880</v>
      </c>
      <c r="CT40" s="248" t="s">
        <v>1297</v>
      </c>
      <c r="CU40" s="252"/>
      <c r="CV40" s="252"/>
      <c r="CW40" s="248" t="s">
        <v>1881</v>
      </c>
      <c r="CX40" s="252"/>
      <c r="CY40" s="248" t="s">
        <v>1882</v>
      </c>
      <c r="CZ40" s="252"/>
      <c r="DA40" s="248" t="s">
        <v>1883</v>
      </c>
      <c r="DB40" s="248" t="s">
        <v>1884</v>
      </c>
      <c r="DC40" s="248" t="s">
        <v>1885</v>
      </c>
      <c r="DD40" s="248" t="s">
        <v>1886</v>
      </c>
      <c r="DE40" s="248" t="s">
        <v>1887</v>
      </c>
    </row>
    <row r="41" spans="1:109" ht="6.75" customHeight="1">
      <c r="A41" s="118"/>
      <c r="B41" s="149"/>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151"/>
      <c r="AE41" s="116"/>
      <c r="AF41" s="116"/>
      <c r="AG41"/>
      <c r="AH41" s="250"/>
      <c r="AI41" s="250"/>
      <c r="AJ41" s="250"/>
      <c r="AK41" s="250"/>
      <c r="AL41" s="239" t="str">
        <f t="shared" si="0"/>
        <v>Coatepec</v>
      </c>
      <c r="AM41" s="239" t="str">
        <f t="shared" si="1"/>
        <v>30038</v>
      </c>
      <c r="AO41" s="250"/>
      <c r="AP41" s="242">
        <v>39</v>
      </c>
      <c r="AQ41" s="251"/>
      <c r="AR41" s="251"/>
      <c r="AS41" s="251"/>
      <c r="AT41" s="251"/>
      <c r="AU41" s="247" t="s">
        <v>1888</v>
      </c>
      <c r="AV41" s="251"/>
      <c r="AW41" s="247" t="s">
        <v>1889</v>
      </c>
      <c r="AX41" s="247" t="s">
        <v>1890</v>
      </c>
      <c r="AY41" s="251"/>
      <c r="AZ41" s="247" t="s">
        <v>1891</v>
      </c>
      <c r="BA41" s="247" t="s">
        <v>1892</v>
      </c>
      <c r="BB41" s="247" t="s">
        <v>1893</v>
      </c>
      <c r="BC41" s="247" t="s">
        <v>1894</v>
      </c>
      <c r="BD41" s="247" t="s">
        <v>1895</v>
      </c>
      <c r="BE41" s="461" t="s">
        <v>1896</v>
      </c>
      <c r="BF41" s="247" t="s">
        <v>1897</v>
      </c>
      <c r="BG41" s="251"/>
      <c r="BH41" s="251"/>
      <c r="BI41" s="247" t="s">
        <v>1898</v>
      </c>
      <c r="BJ41" s="247" t="s">
        <v>1899</v>
      </c>
      <c r="BK41" s="247" t="s">
        <v>1900</v>
      </c>
      <c r="BL41" s="251"/>
      <c r="BM41" s="251"/>
      <c r="BN41" s="247" t="s">
        <v>1901</v>
      </c>
      <c r="BO41" s="251"/>
      <c r="BP41" s="247" t="s">
        <v>1902</v>
      </c>
      <c r="BQ41" s="251"/>
      <c r="BR41" s="247" t="s">
        <v>1903</v>
      </c>
      <c r="BS41" s="247" t="s">
        <v>1904</v>
      </c>
      <c r="BT41" s="247" t="s">
        <v>1905</v>
      </c>
      <c r="BU41" s="247" t="s">
        <v>1906</v>
      </c>
      <c r="BV41" s="247" t="s">
        <v>1907</v>
      </c>
      <c r="BW41" s="250"/>
      <c r="BX41" s="250"/>
      <c r="BY41" s="250"/>
      <c r="BZ41" s="252"/>
      <c r="CA41" s="252"/>
      <c r="CB41" s="252"/>
      <c r="CC41" s="252"/>
      <c r="CD41" s="248" t="s">
        <v>1908</v>
      </c>
      <c r="CE41" s="252"/>
      <c r="CF41" s="248" t="s">
        <v>1909</v>
      </c>
      <c r="CG41" s="248" t="s">
        <v>1910</v>
      </c>
      <c r="CH41" s="252"/>
      <c r="CI41" s="248" t="s">
        <v>1911</v>
      </c>
      <c r="CJ41" s="248" t="s">
        <v>1912</v>
      </c>
      <c r="CK41" s="248" t="s">
        <v>1913</v>
      </c>
      <c r="CL41" s="248" t="s">
        <v>1914</v>
      </c>
      <c r="CM41" s="248" t="s">
        <v>1915</v>
      </c>
      <c r="CN41" s="456" t="s">
        <v>1916</v>
      </c>
      <c r="CO41" s="248" t="s">
        <v>1917</v>
      </c>
      <c r="CP41" s="252"/>
      <c r="CQ41" s="252"/>
      <c r="CR41" s="248" t="s">
        <v>1918</v>
      </c>
      <c r="CS41" s="248" t="s">
        <v>1919</v>
      </c>
      <c r="CT41" s="248" t="s">
        <v>1920</v>
      </c>
      <c r="CU41" s="252"/>
      <c r="CV41" s="252"/>
      <c r="CW41" s="248" t="s">
        <v>1921</v>
      </c>
      <c r="CX41" s="252"/>
      <c r="CY41" s="248" t="s">
        <v>1264</v>
      </c>
      <c r="CZ41" s="252"/>
      <c r="DA41" s="248" t="s">
        <v>1922</v>
      </c>
      <c r="DB41" s="248" t="s">
        <v>1923</v>
      </c>
      <c r="DC41" s="248" t="s">
        <v>1593</v>
      </c>
      <c r="DD41" s="248" t="s">
        <v>1924</v>
      </c>
      <c r="DE41" s="248" t="s">
        <v>1925</v>
      </c>
    </row>
    <row r="42" spans="1:109" ht="48" customHeight="1">
      <c r="A42" s="118"/>
      <c r="B42" s="149"/>
      <c r="C42" s="547" t="s">
        <v>1926</v>
      </c>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47"/>
      <c r="AC42" s="547"/>
      <c r="AD42" s="151"/>
      <c r="AE42" s="116"/>
      <c r="AF42" s="116"/>
      <c r="AH42" s="250"/>
      <c r="AI42" s="250"/>
      <c r="AJ42" s="250"/>
      <c r="AK42" s="250"/>
      <c r="AL42" s="239" t="str">
        <f t="shared" si="0"/>
        <v>Coatzacoalcos</v>
      </c>
      <c r="AM42" s="239" t="str">
        <f t="shared" si="1"/>
        <v>30039</v>
      </c>
      <c r="AO42" s="250"/>
      <c r="AP42" s="242">
        <v>40</v>
      </c>
      <c r="AQ42" s="251"/>
      <c r="AR42" s="251"/>
      <c r="AS42" s="251"/>
      <c r="AT42" s="251"/>
      <c r="AU42" s="255"/>
      <c r="AV42" s="251"/>
      <c r="AW42" s="247" t="s">
        <v>1927</v>
      </c>
      <c r="AX42" s="247" t="s">
        <v>1928</v>
      </c>
      <c r="AY42" s="251"/>
      <c r="AZ42" s="247" t="s">
        <v>1929</v>
      </c>
      <c r="BA42" s="247" t="s">
        <v>1930</v>
      </c>
      <c r="BB42" s="247" t="s">
        <v>1931</v>
      </c>
      <c r="BC42" s="247" t="s">
        <v>1932</v>
      </c>
      <c r="BD42" s="247" t="s">
        <v>1933</v>
      </c>
      <c r="BE42" s="461" t="s">
        <v>1934</v>
      </c>
      <c r="BF42" s="247" t="s">
        <v>1935</v>
      </c>
      <c r="BG42" s="251"/>
      <c r="BH42" s="251"/>
      <c r="BI42" s="247" t="s">
        <v>1936</v>
      </c>
      <c r="BJ42" s="247" t="s">
        <v>1937</v>
      </c>
      <c r="BK42" s="247" t="s">
        <v>1938</v>
      </c>
      <c r="BL42" s="251"/>
      <c r="BM42" s="251"/>
      <c r="BN42" s="247" t="s">
        <v>1939</v>
      </c>
      <c r="BO42" s="251"/>
      <c r="BP42" s="247" t="s">
        <v>1940</v>
      </c>
      <c r="BQ42" s="251"/>
      <c r="BR42" s="247" t="s">
        <v>1941</v>
      </c>
      <c r="BS42" s="247" t="s">
        <v>1942</v>
      </c>
      <c r="BT42" s="247" t="s">
        <v>1943</v>
      </c>
      <c r="BU42" s="247" t="s">
        <v>1944</v>
      </c>
      <c r="BV42" s="247" t="s">
        <v>1945</v>
      </c>
      <c r="BW42" s="250"/>
      <c r="BX42" s="250"/>
      <c r="BY42" s="250"/>
      <c r="BZ42" s="252"/>
      <c r="CA42" s="252"/>
      <c r="CB42" s="252"/>
      <c r="CC42" s="252"/>
      <c r="CD42" s="248"/>
      <c r="CE42" s="252"/>
      <c r="CF42" s="248" t="s">
        <v>1946</v>
      </c>
      <c r="CG42" s="248" t="s">
        <v>1947</v>
      </c>
      <c r="CH42" s="252"/>
      <c r="CI42" s="248" t="s">
        <v>1948</v>
      </c>
      <c r="CJ42" s="248" t="s">
        <v>1949</v>
      </c>
      <c r="CK42" s="248" t="s">
        <v>1950</v>
      </c>
      <c r="CL42" s="248" t="s">
        <v>1951</v>
      </c>
      <c r="CM42" s="248" t="s">
        <v>1952</v>
      </c>
      <c r="CN42" s="456" t="s">
        <v>1953</v>
      </c>
      <c r="CO42" s="248" t="s">
        <v>1954</v>
      </c>
      <c r="CP42" s="252"/>
      <c r="CQ42" s="252"/>
      <c r="CR42" s="248" t="s">
        <v>1955</v>
      </c>
      <c r="CS42" s="248" t="s">
        <v>1956</v>
      </c>
      <c r="CT42" s="248" t="s">
        <v>1957</v>
      </c>
      <c r="CU42" s="252"/>
      <c r="CV42" s="252"/>
      <c r="CW42" s="248" t="s">
        <v>1958</v>
      </c>
      <c r="CX42" s="252"/>
      <c r="CY42" s="248" t="s">
        <v>1959</v>
      </c>
      <c r="CZ42" s="252"/>
      <c r="DA42" s="248" t="s">
        <v>1960</v>
      </c>
      <c r="DB42" s="248" t="s">
        <v>1961</v>
      </c>
      <c r="DC42" s="248" t="s">
        <v>1962</v>
      </c>
      <c r="DD42" s="248" t="s">
        <v>1963</v>
      </c>
      <c r="DE42" s="248" t="s">
        <v>1964</v>
      </c>
    </row>
    <row r="43" spans="1:109" ht="6.75" customHeight="1">
      <c r="A43" s="118"/>
      <c r="B43" s="149"/>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1"/>
      <c r="AE43" s="116"/>
      <c r="AF43" s="116"/>
      <c r="AH43" s="250"/>
      <c r="AI43" s="250"/>
      <c r="AJ43" s="250"/>
      <c r="AK43" s="250"/>
      <c r="AL43" s="239" t="str">
        <f t="shared" si="0"/>
        <v>Coatzintla</v>
      </c>
      <c r="AM43" s="239" t="str">
        <f t="shared" si="1"/>
        <v>30040</v>
      </c>
      <c r="AO43" s="250"/>
      <c r="AP43" s="242">
        <v>41</v>
      </c>
      <c r="AQ43" s="251"/>
      <c r="AR43" s="251"/>
      <c r="AS43" s="251"/>
      <c r="AT43" s="251"/>
      <c r="AU43" s="251"/>
      <c r="AV43" s="251"/>
      <c r="AW43" s="247" t="s">
        <v>1965</v>
      </c>
      <c r="AX43" s="247" t="s">
        <v>1966</v>
      </c>
      <c r="AY43" s="251"/>
      <c r="AZ43" s="251"/>
      <c r="BA43" s="247" t="s">
        <v>1967</v>
      </c>
      <c r="BB43" s="247" t="s">
        <v>1968</v>
      </c>
      <c r="BC43" s="247" t="s">
        <v>1969</v>
      </c>
      <c r="BD43" s="247" t="s">
        <v>1970</v>
      </c>
      <c r="BE43" s="461" t="s">
        <v>1971</v>
      </c>
      <c r="BF43" s="247" t="s">
        <v>1972</v>
      </c>
      <c r="BG43" s="251"/>
      <c r="BH43" s="251"/>
      <c r="BI43" s="247" t="s">
        <v>1973</v>
      </c>
      <c r="BJ43" s="247" t="s">
        <v>1974</v>
      </c>
      <c r="BK43" s="247" t="s">
        <v>1975</v>
      </c>
      <c r="BL43" s="251"/>
      <c r="BM43" s="251"/>
      <c r="BN43" s="247" t="s">
        <v>1976</v>
      </c>
      <c r="BO43" s="251"/>
      <c r="BP43" s="247" t="s">
        <v>1977</v>
      </c>
      <c r="BQ43" s="251"/>
      <c r="BR43" s="247" t="s">
        <v>1978</v>
      </c>
      <c r="BS43" s="247" t="s">
        <v>1979</v>
      </c>
      <c r="BT43" s="247" t="s">
        <v>1980</v>
      </c>
      <c r="BU43" s="247" t="s">
        <v>1981</v>
      </c>
      <c r="BV43" s="247" t="s">
        <v>1982</v>
      </c>
      <c r="BW43" s="250"/>
      <c r="BX43" s="250"/>
      <c r="BY43" s="250"/>
      <c r="BZ43" s="252"/>
      <c r="CA43" s="252"/>
      <c r="CB43" s="252"/>
      <c r="CC43" s="252"/>
      <c r="CD43" s="252"/>
      <c r="CE43" s="252"/>
      <c r="CF43" s="248" t="s">
        <v>1983</v>
      </c>
      <c r="CG43" s="248" t="s">
        <v>1984</v>
      </c>
      <c r="CH43" s="252"/>
      <c r="CI43" s="248"/>
      <c r="CJ43" s="248" t="s">
        <v>1985</v>
      </c>
      <c r="CK43" s="248" t="s">
        <v>1986</v>
      </c>
      <c r="CL43" s="248" t="s">
        <v>1987</v>
      </c>
      <c r="CM43" s="248" t="s">
        <v>1988</v>
      </c>
      <c r="CN43" s="456" t="s">
        <v>1989</v>
      </c>
      <c r="CO43" s="248" t="s">
        <v>1990</v>
      </c>
      <c r="CP43" s="252"/>
      <c r="CQ43" s="252"/>
      <c r="CR43" s="248" t="s">
        <v>1991</v>
      </c>
      <c r="CS43" s="248" t="s">
        <v>1992</v>
      </c>
      <c r="CT43" s="248" t="s">
        <v>1993</v>
      </c>
      <c r="CU43" s="252"/>
      <c r="CV43" s="252"/>
      <c r="CW43" s="248" t="s">
        <v>1994</v>
      </c>
      <c r="CX43" s="252"/>
      <c r="CY43" s="248" t="s">
        <v>1995</v>
      </c>
      <c r="CZ43" s="252"/>
      <c r="DA43" s="248" t="s">
        <v>1996</v>
      </c>
      <c r="DB43" s="248" t="s">
        <v>1997</v>
      </c>
      <c r="DC43" s="248" t="s">
        <v>1998</v>
      </c>
      <c r="DD43" s="248" t="s">
        <v>1999</v>
      </c>
      <c r="DE43" s="248" t="s">
        <v>2000</v>
      </c>
    </row>
    <row r="44" spans="1:109" ht="84" customHeight="1">
      <c r="B44" s="149"/>
      <c r="C44" s="552" t="s">
        <v>2001</v>
      </c>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151"/>
      <c r="AH44" s="250"/>
      <c r="AI44" s="250"/>
      <c r="AJ44" s="250"/>
      <c r="AK44" s="250"/>
      <c r="AL44" s="239" t="str">
        <f t="shared" si="0"/>
        <v>Coetzala</v>
      </c>
      <c r="AM44" s="239" t="str">
        <f t="shared" si="1"/>
        <v>30041</v>
      </c>
      <c r="AO44" s="250"/>
      <c r="AP44" s="242">
        <v>42</v>
      </c>
      <c r="AQ44" s="251"/>
      <c r="AR44" s="251"/>
      <c r="AS44" s="251"/>
      <c r="AT44" s="251"/>
      <c r="AU44" s="251"/>
      <c r="AV44" s="251"/>
      <c r="AW44" s="247" t="s">
        <v>2002</v>
      </c>
      <c r="AX44" s="247" t="s">
        <v>2003</v>
      </c>
      <c r="AY44" s="251"/>
      <c r="AZ44" s="251"/>
      <c r="BA44" s="247" t="s">
        <v>2004</v>
      </c>
      <c r="BB44" s="247" t="s">
        <v>2005</v>
      </c>
      <c r="BC44" s="247" t="s">
        <v>2006</v>
      </c>
      <c r="BD44" s="247" t="s">
        <v>2007</v>
      </c>
      <c r="BE44" s="461" t="s">
        <v>2008</v>
      </c>
      <c r="BF44" s="247" t="s">
        <v>2009</v>
      </c>
      <c r="BG44" s="251"/>
      <c r="BH44" s="251"/>
      <c r="BI44" s="247" t="s">
        <v>2010</v>
      </c>
      <c r="BJ44" s="247" t="s">
        <v>2011</v>
      </c>
      <c r="BK44" s="247" t="s">
        <v>2012</v>
      </c>
      <c r="BL44" s="251"/>
      <c r="BM44" s="251"/>
      <c r="BN44" s="247" t="s">
        <v>2013</v>
      </c>
      <c r="BO44" s="251"/>
      <c r="BP44" s="247" t="s">
        <v>2014</v>
      </c>
      <c r="BQ44" s="251"/>
      <c r="BR44" s="247" t="s">
        <v>2015</v>
      </c>
      <c r="BS44" s="247" t="s">
        <v>2016</v>
      </c>
      <c r="BT44" s="247" t="s">
        <v>2017</v>
      </c>
      <c r="BU44" s="247" t="s">
        <v>2018</v>
      </c>
      <c r="BV44" s="247" t="s">
        <v>2019</v>
      </c>
      <c r="BW44" s="250"/>
      <c r="BX44" s="250"/>
      <c r="BY44" s="250"/>
      <c r="BZ44" s="252"/>
      <c r="CA44" s="252"/>
      <c r="CB44" s="252"/>
      <c r="CC44" s="252"/>
      <c r="CD44" s="252"/>
      <c r="CE44" s="252"/>
      <c r="CF44" s="248" t="s">
        <v>2020</v>
      </c>
      <c r="CG44" s="248" t="s">
        <v>2021</v>
      </c>
      <c r="CH44" s="252"/>
      <c r="CI44" s="252"/>
      <c r="CJ44" s="248" t="s">
        <v>2022</v>
      </c>
      <c r="CK44" s="248" t="s">
        <v>2023</v>
      </c>
      <c r="CL44" s="248" t="s">
        <v>2024</v>
      </c>
      <c r="CM44" s="248" t="s">
        <v>2025</v>
      </c>
      <c r="CN44" s="456" t="s">
        <v>2026</v>
      </c>
      <c r="CO44" s="248" t="s">
        <v>2027</v>
      </c>
      <c r="CP44" s="252"/>
      <c r="CQ44" s="252"/>
      <c r="CR44" s="248" t="s">
        <v>2028</v>
      </c>
      <c r="CS44" s="248" t="s">
        <v>2029</v>
      </c>
      <c r="CT44" s="248" t="s">
        <v>2030</v>
      </c>
      <c r="CU44" s="252"/>
      <c r="CV44" s="252"/>
      <c r="CW44" s="248" t="s">
        <v>2031</v>
      </c>
      <c r="CX44" s="252"/>
      <c r="CY44" s="248" t="s">
        <v>2032</v>
      </c>
      <c r="CZ44" s="252"/>
      <c r="DA44" s="248" t="s">
        <v>2033</v>
      </c>
      <c r="DB44" s="248" t="s">
        <v>2034</v>
      </c>
      <c r="DC44" s="248" t="s">
        <v>2035</v>
      </c>
      <c r="DD44" s="248" t="s">
        <v>2036</v>
      </c>
      <c r="DE44" s="248" t="s">
        <v>2037</v>
      </c>
    </row>
    <row r="45" spans="1:109" ht="6.75" customHeight="1">
      <c r="B45" s="155"/>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56"/>
      <c r="AH45" s="250"/>
      <c r="AI45" s="250"/>
      <c r="AJ45" s="250"/>
      <c r="AK45" s="250"/>
      <c r="AL45" s="239" t="str">
        <f t="shared" si="0"/>
        <v>Colipa</v>
      </c>
      <c r="AM45" s="239" t="str">
        <f t="shared" si="1"/>
        <v>30042</v>
      </c>
      <c r="AO45" s="250"/>
      <c r="AP45" s="242">
        <v>43</v>
      </c>
      <c r="AQ45" s="251"/>
      <c r="AR45" s="251"/>
      <c r="AS45" s="251"/>
      <c r="AT45" s="251"/>
      <c r="AU45" s="251"/>
      <c r="AV45" s="251"/>
      <c r="AW45" s="247" t="s">
        <v>2038</v>
      </c>
      <c r="AX45" s="247" t="s">
        <v>2039</v>
      </c>
      <c r="AY45" s="251"/>
      <c r="AZ45" s="251"/>
      <c r="BA45" s="247" t="s">
        <v>2040</v>
      </c>
      <c r="BB45" s="247" t="s">
        <v>2041</v>
      </c>
      <c r="BC45" s="247" t="s">
        <v>2042</v>
      </c>
      <c r="BD45" s="247" t="s">
        <v>2043</v>
      </c>
      <c r="BE45" s="461" t="s">
        <v>2044</v>
      </c>
      <c r="BF45" s="247" t="s">
        <v>2045</v>
      </c>
      <c r="BG45" s="251"/>
      <c r="BH45" s="251"/>
      <c r="BI45" s="247" t="s">
        <v>2046</v>
      </c>
      <c r="BJ45" s="247" t="s">
        <v>2047</v>
      </c>
      <c r="BK45" s="247" t="s">
        <v>2048</v>
      </c>
      <c r="BL45" s="251"/>
      <c r="BM45" s="251"/>
      <c r="BN45" s="247" t="s">
        <v>2049</v>
      </c>
      <c r="BO45" s="251"/>
      <c r="BP45" s="247" t="s">
        <v>2050</v>
      </c>
      <c r="BQ45" s="251"/>
      <c r="BR45" s="247" t="s">
        <v>2051</v>
      </c>
      <c r="BS45" s="247" t="s">
        <v>2052</v>
      </c>
      <c r="BT45" s="247" t="s">
        <v>2053</v>
      </c>
      <c r="BU45" s="247" t="s">
        <v>2054</v>
      </c>
      <c r="BV45" s="247" t="s">
        <v>2055</v>
      </c>
      <c r="BW45" s="250"/>
      <c r="BX45" s="250"/>
      <c r="BY45" s="250"/>
      <c r="BZ45" s="252"/>
      <c r="CA45" s="252"/>
      <c r="CB45" s="252"/>
      <c r="CC45" s="252"/>
      <c r="CD45" s="252"/>
      <c r="CE45" s="252"/>
      <c r="CF45" s="248" t="s">
        <v>2056</v>
      </c>
      <c r="CG45" s="248" t="s">
        <v>2057</v>
      </c>
      <c r="CH45" s="252"/>
      <c r="CI45" s="252"/>
      <c r="CJ45" s="248" t="s">
        <v>2058</v>
      </c>
      <c r="CK45" s="248" t="s">
        <v>2059</v>
      </c>
      <c r="CL45" s="248" t="s">
        <v>2060</v>
      </c>
      <c r="CM45" s="248" t="s">
        <v>2061</v>
      </c>
      <c r="CN45" s="456" t="s">
        <v>2062</v>
      </c>
      <c r="CO45" s="248" t="s">
        <v>2063</v>
      </c>
      <c r="CP45" s="252"/>
      <c r="CQ45" s="252"/>
      <c r="CR45" s="248" t="s">
        <v>2064</v>
      </c>
      <c r="CS45" s="248" t="s">
        <v>2065</v>
      </c>
      <c r="CT45" s="248" t="s">
        <v>2066</v>
      </c>
      <c r="CU45" s="252"/>
      <c r="CV45" s="252"/>
      <c r="CW45" s="248" t="s">
        <v>2067</v>
      </c>
      <c r="CX45" s="252"/>
      <c r="CY45" s="248" t="s">
        <v>2068</v>
      </c>
      <c r="CZ45" s="252"/>
      <c r="DA45" s="248" t="s">
        <v>2069</v>
      </c>
      <c r="DB45" s="248" t="s">
        <v>2070</v>
      </c>
      <c r="DC45" s="248" t="s">
        <v>2071</v>
      </c>
      <c r="DD45" s="248" t="s">
        <v>2072</v>
      </c>
      <c r="DE45" s="248" t="s">
        <v>2073</v>
      </c>
    </row>
    <row r="46" spans="1:109" ht="36" customHeight="1">
      <c r="B46" s="149"/>
      <c r="C46" s="547" t="s">
        <v>2074</v>
      </c>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151"/>
      <c r="AH46" s="250"/>
      <c r="AI46" s="250"/>
      <c r="AJ46" s="250"/>
      <c r="AK46" s="250"/>
      <c r="AL46" s="239" t="str">
        <f t="shared" si="0"/>
        <v>Comapa</v>
      </c>
      <c r="AM46" s="239" t="str">
        <f t="shared" si="1"/>
        <v>30043</v>
      </c>
      <c r="AO46" s="250"/>
      <c r="AP46" s="242">
        <v>44</v>
      </c>
      <c r="AQ46" s="251"/>
      <c r="AR46" s="251"/>
      <c r="AS46" s="251"/>
      <c r="AT46" s="251"/>
      <c r="AU46" s="251"/>
      <c r="AV46" s="251"/>
      <c r="AW46" s="247" t="s">
        <v>2075</v>
      </c>
      <c r="AX46" s="247" t="s">
        <v>2076</v>
      </c>
      <c r="AY46" s="251"/>
      <c r="AZ46" s="251"/>
      <c r="BA46" s="247" t="s">
        <v>2077</v>
      </c>
      <c r="BB46" s="247" t="s">
        <v>2078</v>
      </c>
      <c r="BC46" s="247" t="s">
        <v>2079</v>
      </c>
      <c r="BD46" s="247" t="s">
        <v>2080</v>
      </c>
      <c r="BE46" s="461" t="s">
        <v>2081</v>
      </c>
      <c r="BF46" s="247" t="s">
        <v>2082</v>
      </c>
      <c r="BG46" s="251"/>
      <c r="BH46" s="251"/>
      <c r="BI46" s="247" t="s">
        <v>2083</v>
      </c>
      <c r="BJ46" s="247" t="s">
        <v>2084</v>
      </c>
      <c r="BK46" s="247" t="s">
        <v>2085</v>
      </c>
      <c r="BL46" s="251"/>
      <c r="BM46" s="251"/>
      <c r="BN46" s="247" t="s">
        <v>2086</v>
      </c>
      <c r="BO46" s="251"/>
      <c r="BP46" s="247" t="s">
        <v>2087</v>
      </c>
      <c r="BQ46" s="251"/>
      <c r="BR46" s="247" t="s">
        <v>2088</v>
      </c>
      <c r="BS46" s="247" t="s">
        <v>2089</v>
      </c>
      <c r="BT46" s="247" t="s">
        <v>2090</v>
      </c>
      <c r="BU46" s="247" t="s">
        <v>2091</v>
      </c>
      <c r="BV46" s="247" t="s">
        <v>2092</v>
      </c>
      <c r="BW46" s="250"/>
      <c r="BX46" s="250"/>
      <c r="BY46" s="250"/>
      <c r="BZ46" s="252"/>
      <c r="CA46" s="252"/>
      <c r="CB46" s="252"/>
      <c r="CC46" s="252"/>
      <c r="CD46" s="252"/>
      <c r="CE46" s="252"/>
      <c r="CF46" s="248" t="s">
        <v>2093</v>
      </c>
      <c r="CG46" s="248" t="s">
        <v>2094</v>
      </c>
      <c r="CH46" s="252"/>
      <c r="CI46" s="252"/>
      <c r="CJ46" s="248" t="s">
        <v>2033</v>
      </c>
      <c r="CK46" s="248" t="s">
        <v>2095</v>
      </c>
      <c r="CL46" s="248" t="s">
        <v>2096</v>
      </c>
      <c r="CM46" s="248" t="s">
        <v>2097</v>
      </c>
      <c r="CN46" s="456" t="s">
        <v>2098</v>
      </c>
      <c r="CO46" s="248" t="s">
        <v>2099</v>
      </c>
      <c r="CP46" s="252"/>
      <c r="CQ46" s="252"/>
      <c r="CR46" s="248" t="s">
        <v>2100</v>
      </c>
      <c r="CS46" s="248" t="s">
        <v>2101</v>
      </c>
      <c r="CT46" s="248" t="s">
        <v>2102</v>
      </c>
      <c r="CU46" s="252"/>
      <c r="CV46" s="252"/>
      <c r="CW46" s="248" t="s">
        <v>2103</v>
      </c>
      <c r="CX46" s="252"/>
      <c r="CY46" s="248" t="s">
        <v>2104</v>
      </c>
      <c r="CZ46" s="252"/>
      <c r="DA46" s="248" t="s">
        <v>2105</v>
      </c>
      <c r="DB46" s="248" t="s">
        <v>2106</v>
      </c>
      <c r="DC46" s="248" t="s">
        <v>2107</v>
      </c>
      <c r="DD46" s="248" t="s">
        <v>2108</v>
      </c>
      <c r="DE46" s="248" t="s">
        <v>2109</v>
      </c>
    </row>
    <row r="47" spans="1:109" ht="6.75" customHeight="1">
      <c r="A47" s="157"/>
      <c r="B47" s="15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159"/>
      <c r="AE47" s="117"/>
      <c r="AF47" s="117"/>
      <c r="AH47" s="250"/>
      <c r="AI47" s="250"/>
      <c r="AJ47" s="250"/>
      <c r="AK47" s="250"/>
      <c r="AL47" s="239" t="str">
        <f t="shared" si="0"/>
        <v>Córdoba</v>
      </c>
      <c r="AM47" s="239" t="str">
        <f t="shared" si="1"/>
        <v>30044</v>
      </c>
      <c r="AO47" s="250"/>
      <c r="AP47" s="242">
        <v>45</v>
      </c>
      <c r="AQ47" s="251"/>
      <c r="AR47" s="251"/>
      <c r="AS47" s="251"/>
      <c r="AT47" s="251"/>
      <c r="AU47" s="251"/>
      <c r="AV47" s="251"/>
      <c r="AW47" s="247" t="s">
        <v>2110</v>
      </c>
      <c r="AX47" s="247" t="s">
        <v>2111</v>
      </c>
      <c r="AY47" s="251"/>
      <c r="AZ47" s="251"/>
      <c r="BA47" s="247" t="s">
        <v>2112</v>
      </c>
      <c r="BB47" s="247" t="s">
        <v>2113</v>
      </c>
      <c r="BC47" s="247" t="s">
        <v>2114</v>
      </c>
      <c r="BD47" s="247" t="s">
        <v>2115</v>
      </c>
      <c r="BE47" s="461" t="s">
        <v>2116</v>
      </c>
      <c r="BF47" s="247" t="s">
        <v>2117</v>
      </c>
      <c r="BG47" s="251"/>
      <c r="BH47" s="251"/>
      <c r="BI47" s="247" t="s">
        <v>2118</v>
      </c>
      <c r="BJ47" s="247" t="s">
        <v>2119</v>
      </c>
      <c r="BK47" s="247" t="s">
        <v>2120</v>
      </c>
      <c r="BL47" s="251"/>
      <c r="BM47" s="251"/>
      <c r="BN47" s="247" t="s">
        <v>2121</v>
      </c>
      <c r="BO47" s="251"/>
      <c r="BP47" s="247" t="s">
        <v>2122</v>
      </c>
      <c r="BQ47" s="251"/>
      <c r="BR47" s="251"/>
      <c r="BS47" s="247" t="s">
        <v>2123</v>
      </c>
      <c r="BT47" s="247" t="s">
        <v>2124</v>
      </c>
      <c r="BU47" s="247" t="s">
        <v>2125</v>
      </c>
      <c r="BV47" s="247" t="s">
        <v>2126</v>
      </c>
      <c r="BW47" s="250"/>
      <c r="BX47" s="250"/>
      <c r="BY47" s="250"/>
      <c r="BZ47" s="252"/>
      <c r="CA47" s="252"/>
      <c r="CB47" s="252"/>
      <c r="CC47" s="252"/>
      <c r="CD47" s="252"/>
      <c r="CE47" s="252"/>
      <c r="CF47" s="248" t="s">
        <v>2127</v>
      </c>
      <c r="CG47" s="248" t="s">
        <v>1023</v>
      </c>
      <c r="CH47" s="252"/>
      <c r="CI47" s="252"/>
      <c r="CJ47" s="248" t="s">
        <v>2069</v>
      </c>
      <c r="CK47" s="248" t="s">
        <v>2128</v>
      </c>
      <c r="CL47" s="248" t="s">
        <v>2129</v>
      </c>
      <c r="CM47" s="248" t="s">
        <v>2130</v>
      </c>
      <c r="CN47" s="456" t="s">
        <v>2131</v>
      </c>
      <c r="CO47" s="248" t="s">
        <v>868</v>
      </c>
      <c r="CP47" s="252"/>
      <c r="CQ47" s="252"/>
      <c r="CR47" s="248" t="s">
        <v>2132</v>
      </c>
      <c r="CS47" s="248" t="s">
        <v>2133</v>
      </c>
      <c r="CT47" s="248" t="s">
        <v>2134</v>
      </c>
      <c r="CU47" s="252"/>
      <c r="CV47" s="252"/>
      <c r="CW47" s="248" t="s">
        <v>2135</v>
      </c>
      <c r="CX47" s="252"/>
      <c r="CY47" s="248" t="s">
        <v>2136</v>
      </c>
      <c r="CZ47" s="252"/>
      <c r="DA47" s="248"/>
      <c r="DB47" s="248" t="s">
        <v>2137</v>
      </c>
      <c r="DC47" s="248" t="s">
        <v>2138</v>
      </c>
      <c r="DD47" s="248" t="s">
        <v>2139</v>
      </c>
      <c r="DE47" s="248" t="s">
        <v>1435</v>
      </c>
    </row>
    <row r="48" spans="1:109" ht="36" customHeight="1">
      <c r="A48" s="157"/>
      <c r="B48" s="158"/>
      <c r="C48" s="8"/>
      <c r="D48" s="552" t="s">
        <v>2140</v>
      </c>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c r="AD48" s="159"/>
      <c r="AE48" s="117"/>
      <c r="AF48" s="117"/>
      <c r="AH48" s="250"/>
      <c r="AI48" s="250"/>
      <c r="AJ48" s="250"/>
      <c r="AK48" s="250"/>
      <c r="AL48" s="239" t="str">
        <f t="shared" si="0"/>
        <v>Cosamaloapan de Carpio</v>
      </c>
      <c r="AM48" s="239" t="str">
        <f t="shared" si="1"/>
        <v>30045</v>
      </c>
      <c r="AO48" s="250"/>
      <c r="AP48" s="242">
        <v>46</v>
      </c>
      <c r="AQ48" s="251"/>
      <c r="AR48" s="251"/>
      <c r="AS48" s="251"/>
      <c r="AT48" s="251"/>
      <c r="AU48" s="251"/>
      <c r="AV48" s="251"/>
      <c r="AW48" s="247" t="s">
        <v>2141</v>
      </c>
      <c r="AX48" s="247" t="s">
        <v>2142</v>
      </c>
      <c r="AY48" s="251"/>
      <c r="AZ48" s="251"/>
      <c r="BA48" s="247" t="s">
        <v>2143</v>
      </c>
      <c r="BB48" s="247" t="s">
        <v>2144</v>
      </c>
      <c r="BC48" s="247" t="s">
        <v>2145</v>
      </c>
      <c r="BD48" s="247" t="s">
        <v>2146</v>
      </c>
      <c r="BE48" s="461" t="s">
        <v>2147</v>
      </c>
      <c r="BF48" s="247" t="s">
        <v>2148</v>
      </c>
      <c r="BG48" s="251"/>
      <c r="BH48" s="251"/>
      <c r="BI48" s="247" t="s">
        <v>2149</v>
      </c>
      <c r="BJ48" s="247" t="s">
        <v>2150</v>
      </c>
      <c r="BK48" s="247" t="s">
        <v>2151</v>
      </c>
      <c r="BL48" s="251"/>
      <c r="BM48" s="251"/>
      <c r="BN48" s="247" t="s">
        <v>2152</v>
      </c>
      <c r="BO48" s="251"/>
      <c r="BP48" s="247" t="s">
        <v>2153</v>
      </c>
      <c r="BQ48" s="251"/>
      <c r="BR48" s="251"/>
      <c r="BS48" s="247" t="s">
        <v>2154</v>
      </c>
      <c r="BT48" s="247" t="s">
        <v>2155</v>
      </c>
      <c r="BU48" s="247" t="s">
        <v>2156</v>
      </c>
      <c r="BV48" s="247" t="s">
        <v>2157</v>
      </c>
      <c r="BW48" s="250"/>
      <c r="BX48" s="250"/>
      <c r="BY48" s="250"/>
      <c r="BZ48" s="252"/>
      <c r="CA48" s="252"/>
      <c r="CB48" s="252"/>
      <c r="CC48" s="252"/>
      <c r="CD48" s="252"/>
      <c r="CE48" s="252"/>
      <c r="CF48" s="248" t="s">
        <v>2158</v>
      </c>
      <c r="CG48" s="248" t="s">
        <v>2159</v>
      </c>
      <c r="CH48" s="252"/>
      <c r="CI48" s="252"/>
      <c r="CJ48" s="248" t="s">
        <v>2160</v>
      </c>
      <c r="CK48" s="248" t="s">
        <v>2161</v>
      </c>
      <c r="CL48" s="248" t="s">
        <v>2162</v>
      </c>
      <c r="CM48" s="248" t="s">
        <v>2163</v>
      </c>
      <c r="CN48" s="456" t="s">
        <v>2164</v>
      </c>
      <c r="CO48" s="248" t="s">
        <v>2165</v>
      </c>
      <c r="CP48" s="252"/>
      <c r="CQ48" s="252"/>
      <c r="CR48" s="248" t="s">
        <v>2166</v>
      </c>
      <c r="CS48" s="248" t="s">
        <v>2167</v>
      </c>
      <c r="CT48" s="248" t="s">
        <v>2168</v>
      </c>
      <c r="CU48" s="252"/>
      <c r="CV48" s="252"/>
      <c r="CW48" s="248" t="s">
        <v>2169</v>
      </c>
      <c r="CX48" s="252"/>
      <c r="CY48" s="248" t="s">
        <v>2170</v>
      </c>
      <c r="CZ48" s="252"/>
      <c r="DA48" s="252"/>
      <c r="DB48" s="248" t="s">
        <v>309</v>
      </c>
      <c r="DC48" s="248" t="s">
        <v>2171</v>
      </c>
      <c r="DD48" s="248" t="s">
        <v>2172</v>
      </c>
      <c r="DE48" s="248" t="s">
        <v>2173</v>
      </c>
    </row>
    <row r="49" spans="1:109" ht="6.75" customHeight="1">
      <c r="A49" s="24"/>
      <c r="B49" s="46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159"/>
      <c r="AE49" s="117"/>
      <c r="AF49" s="117"/>
      <c r="AG49"/>
      <c r="AH49" s="250"/>
      <c r="AI49" s="250"/>
      <c r="AJ49" s="250"/>
      <c r="AK49" s="250"/>
      <c r="AL49" s="239" t="str">
        <f t="shared" si="0"/>
        <v>Cosautlán de Carvajal</v>
      </c>
      <c r="AM49" s="239" t="str">
        <f t="shared" si="1"/>
        <v>30046</v>
      </c>
      <c r="AO49" s="250"/>
      <c r="AP49" s="242">
        <v>47</v>
      </c>
      <c r="AQ49" s="251"/>
      <c r="AR49" s="251"/>
      <c r="AS49" s="251"/>
      <c r="AT49" s="251"/>
      <c r="AU49" s="251"/>
      <c r="AV49" s="251"/>
      <c r="AW49" s="247" t="s">
        <v>2174</v>
      </c>
      <c r="AX49" s="247" t="s">
        <v>2175</v>
      </c>
      <c r="AY49" s="251"/>
      <c r="AZ49" s="251"/>
      <c r="BA49" s="247" t="s">
        <v>2176</v>
      </c>
      <c r="BB49" s="247" t="s">
        <v>2177</v>
      </c>
      <c r="BC49" s="247" t="s">
        <v>2178</v>
      </c>
      <c r="BD49" s="247" t="s">
        <v>2179</v>
      </c>
      <c r="BE49" s="461" t="s">
        <v>2180</v>
      </c>
      <c r="BF49" s="247" t="s">
        <v>2181</v>
      </c>
      <c r="BG49" s="251"/>
      <c r="BH49" s="251"/>
      <c r="BI49" s="247" t="s">
        <v>2182</v>
      </c>
      <c r="BJ49" s="247" t="s">
        <v>2183</v>
      </c>
      <c r="BK49" s="247" t="s">
        <v>2184</v>
      </c>
      <c r="BL49" s="251"/>
      <c r="BM49" s="251"/>
      <c r="BN49" s="247" t="s">
        <v>2185</v>
      </c>
      <c r="BO49" s="251"/>
      <c r="BP49" s="247" t="s">
        <v>2186</v>
      </c>
      <c r="BQ49" s="251"/>
      <c r="BR49" s="251"/>
      <c r="BS49" s="247" t="s">
        <v>2187</v>
      </c>
      <c r="BT49" s="247" t="s">
        <v>2188</v>
      </c>
      <c r="BU49" s="247" t="s">
        <v>2189</v>
      </c>
      <c r="BV49" s="247" t="s">
        <v>2190</v>
      </c>
      <c r="BW49" s="250"/>
      <c r="BX49" s="250"/>
      <c r="BY49" s="250"/>
      <c r="BZ49" s="252"/>
      <c r="CA49" s="252"/>
      <c r="CB49" s="252"/>
      <c r="CC49" s="252"/>
      <c r="CD49" s="252"/>
      <c r="CE49" s="252"/>
      <c r="CF49" s="248" t="s">
        <v>2191</v>
      </c>
      <c r="CG49" s="248" t="s">
        <v>997</v>
      </c>
      <c r="CH49" s="252"/>
      <c r="CI49" s="252"/>
      <c r="CJ49" s="248" t="s">
        <v>2192</v>
      </c>
      <c r="CK49" s="248" t="s">
        <v>2193</v>
      </c>
      <c r="CL49" s="248" t="s">
        <v>2194</v>
      </c>
      <c r="CM49" s="248" t="s">
        <v>2195</v>
      </c>
      <c r="CN49" s="456" t="s">
        <v>2196</v>
      </c>
      <c r="CO49" s="248" t="s">
        <v>919</v>
      </c>
      <c r="CP49" s="252"/>
      <c r="CQ49" s="252"/>
      <c r="CR49" s="248" t="s">
        <v>2197</v>
      </c>
      <c r="CS49" s="248" t="s">
        <v>2198</v>
      </c>
      <c r="CT49" s="248" t="s">
        <v>2199</v>
      </c>
      <c r="CU49" s="252"/>
      <c r="CV49" s="252"/>
      <c r="CW49" s="248" t="s">
        <v>2200</v>
      </c>
      <c r="CX49" s="252"/>
      <c r="CY49" s="248" t="s">
        <v>2201</v>
      </c>
      <c r="CZ49" s="252"/>
      <c r="DA49" s="252"/>
      <c r="DB49" s="248" t="s">
        <v>491</v>
      </c>
      <c r="DC49" s="248" t="s">
        <v>2202</v>
      </c>
      <c r="DD49" s="248" t="s">
        <v>2203</v>
      </c>
      <c r="DE49" s="248" t="s">
        <v>2204</v>
      </c>
    </row>
    <row r="50" spans="1:109" ht="72" customHeight="1">
      <c r="A50" s="462"/>
      <c r="B50" s="460"/>
      <c r="C50" s="552" t="s">
        <v>2205</v>
      </c>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463"/>
      <c r="AE50" s="18"/>
      <c r="AF50" s="464"/>
      <c r="AG50" s="18"/>
      <c r="AH50" s="250"/>
      <c r="AI50" s="250"/>
      <c r="AJ50" s="250"/>
      <c r="AK50" s="250"/>
      <c r="AL50" s="239" t="str">
        <f t="shared" si="0"/>
        <v>Coscomatepec</v>
      </c>
      <c r="AM50" s="239" t="str">
        <f t="shared" si="1"/>
        <v>30047</v>
      </c>
      <c r="AO50" s="250"/>
      <c r="AP50" s="242">
        <v>48</v>
      </c>
      <c r="AQ50" s="251"/>
      <c r="AR50" s="251"/>
      <c r="AS50" s="251"/>
      <c r="AT50" s="251"/>
      <c r="AU50" s="251"/>
      <c r="AV50" s="251"/>
      <c r="AW50" s="247" t="s">
        <v>2206</v>
      </c>
      <c r="AX50" s="247" t="s">
        <v>2207</v>
      </c>
      <c r="AY50" s="251"/>
      <c r="AZ50" s="251"/>
      <c r="BA50" s="251"/>
      <c r="BB50" s="247" t="s">
        <v>2208</v>
      </c>
      <c r="BC50" s="247" t="s">
        <v>2209</v>
      </c>
      <c r="BD50" s="247" t="s">
        <v>2210</v>
      </c>
      <c r="BE50" s="461" t="s">
        <v>2211</v>
      </c>
      <c r="BF50" s="247" t="s">
        <v>2212</v>
      </c>
      <c r="BG50" s="251"/>
      <c r="BH50" s="251"/>
      <c r="BI50" s="247" t="s">
        <v>2213</v>
      </c>
      <c r="BJ50" s="247" t="s">
        <v>2214</v>
      </c>
      <c r="BK50" s="247" t="s">
        <v>2215</v>
      </c>
      <c r="BL50" s="251"/>
      <c r="BM50" s="251"/>
      <c r="BN50" s="247" t="s">
        <v>2216</v>
      </c>
      <c r="BO50" s="251"/>
      <c r="BP50" s="247" t="s">
        <v>2217</v>
      </c>
      <c r="BQ50" s="251"/>
      <c r="BR50" s="251"/>
      <c r="BS50" s="247" t="s">
        <v>2218</v>
      </c>
      <c r="BT50" s="247" t="s">
        <v>2219</v>
      </c>
      <c r="BU50" s="247" t="s">
        <v>2220</v>
      </c>
      <c r="BV50" s="247" t="s">
        <v>2221</v>
      </c>
      <c r="BW50" s="250"/>
      <c r="BX50" s="250"/>
      <c r="BY50" s="250"/>
      <c r="BZ50" s="252"/>
      <c r="CA50" s="252"/>
      <c r="CB50" s="252"/>
      <c r="CC50" s="252"/>
      <c r="CD50" s="252"/>
      <c r="CE50" s="252"/>
      <c r="CF50" s="248" t="s">
        <v>2222</v>
      </c>
      <c r="CG50" s="248" t="s">
        <v>2223</v>
      </c>
      <c r="CH50" s="252"/>
      <c r="CI50" s="252"/>
      <c r="CJ50" s="248"/>
      <c r="CK50" s="248" t="s">
        <v>2224</v>
      </c>
      <c r="CL50" s="248" t="s">
        <v>2225</v>
      </c>
      <c r="CM50" s="248" t="s">
        <v>2226</v>
      </c>
      <c r="CN50" s="456" t="s">
        <v>2227</v>
      </c>
      <c r="CO50" s="248" t="s">
        <v>2228</v>
      </c>
      <c r="CP50" s="252"/>
      <c r="CQ50" s="252"/>
      <c r="CR50" s="248" t="s">
        <v>653</v>
      </c>
      <c r="CS50" s="248" t="s">
        <v>2229</v>
      </c>
      <c r="CT50" s="248" t="s">
        <v>1504</v>
      </c>
      <c r="CU50" s="252"/>
      <c r="CV50" s="252"/>
      <c r="CW50" s="248" t="s">
        <v>2230</v>
      </c>
      <c r="CX50" s="252"/>
      <c r="CY50" s="248" t="s">
        <v>2231</v>
      </c>
      <c r="CZ50" s="252"/>
      <c r="DA50" s="252"/>
      <c r="DB50" s="248" t="s">
        <v>487</v>
      </c>
      <c r="DC50" s="248" t="s">
        <v>2232</v>
      </c>
      <c r="DD50" s="248" t="s">
        <v>2233</v>
      </c>
      <c r="DE50" s="248" t="s">
        <v>2234</v>
      </c>
    </row>
    <row r="51" spans="1:109" ht="6.75" customHeight="1">
      <c r="A51" s="24"/>
      <c r="B51" s="465"/>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466"/>
      <c r="AE51" s="18"/>
      <c r="AF51" s="464"/>
      <c r="AG51" s="18"/>
      <c r="AH51" s="250"/>
      <c r="AI51" s="250"/>
      <c r="AJ51" s="250"/>
      <c r="AK51" s="250"/>
      <c r="AL51" s="239" t="str">
        <f t="shared" si="0"/>
        <v>Cosoleacaque</v>
      </c>
      <c r="AM51" s="239" t="str">
        <f t="shared" si="1"/>
        <v>30048</v>
      </c>
      <c r="AO51" s="250"/>
      <c r="AP51" s="242">
        <v>49</v>
      </c>
      <c r="AQ51" s="251"/>
      <c r="AR51" s="251"/>
      <c r="AS51" s="251"/>
      <c r="AT51" s="251"/>
      <c r="AU51" s="251"/>
      <c r="AV51" s="251"/>
      <c r="AW51" s="247" t="s">
        <v>2235</v>
      </c>
      <c r="AX51" s="247" t="s">
        <v>2236</v>
      </c>
      <c r="AY51" s="251"/>
      <c r="AZ51" s="251"/>
      <c r="BA51" s="251"/>
      <c r="BB51" s="247" t="s">
        <v>2237</v>
      </c>
      <c r="BC51" s="247" t="s">
        <v>2238</v>
      </c>
      <c r="BD51" s="247" t="s">
        <v>2239</v>
      </c>
      <c r="BE51" s="461" t="s">
        <v>2240</v>
      </c>
      <c r="BF51" s="247" t="s">
        <v>2241</v>
      </c>
      <c r="BG51" s="251"/>
      <c r="BH51" s="251"/>
      <c r="BI51" s="247" t="s">
        <v>2242</v>
      </c>
      <c r="BJ51" s="247" t="s">
        <v>2243</v>
      </c>
      <c r="BK51" s="247" t="s">
        <v>2244</v>
      </c>
      <c r="BL51" s="251"/>
      <c r="BM51" s="251"/>
      <c r="BN51" s="247" t="s">
        <v>2245</v>
      </c>
      <c r="BO51" s="251"/>
      <c r="BP51" s="247" t="s">
        <v>2246</v>
      </c>
      <c r="BQ51" s="251"/>
      <c r="BR51" s="251"/>
      <c r="BS51" s="247" t="s">
        <v>2247</v>
      </c>
      <c r="BT51" s="247" t="s">
        <v>2248</v>
      </c>
      <c r="BU51" s="247" t="s">
        <v>2249</v>
      </c>
      <c r="BV51" s="247" t="s">
        <v>2250</v>
      </c>
      <c r="BW51" s="250"/>
      <c r="BX51" s="250"/>
      <c r="BY51" s="250"/>
      <c r="BZ51" s="252"/>
      <c r="CA51" s="252"/>
      <c r="CB51" s="252"/>
      <c r="CC51" s="252"/>
      <c r="CD51" s="252"/>
      <c r="CE51" s="252"/>
      <c r="CF51" s="248" t="s">
        <v>919</v>
      </c>
      <c r="CG51" s="248" t="s">
        <v>2251</v>
      </c>
      <c r="CH51" s="252"/>
      <c r="CI51" s="252"/>
      <c r="CJ51" s="252"/>
      <c r="CK51" s="248" t="s">
        <v>2252</v>
      </c>
      <c r="CL51" s="248" t="s">
        <v>2253</v>
      </c>
      <c r="CM51" s="248" t="s">
        <v>343</v>
      </c>
      <c r="CN51" s="456" t="s">
        <v>2254</v>
      </c>
      <c r="CO51" s="248" t="s">
        <v>1132</v>
      </c>
      <c r="CP51" s="252"/>
      <c r="CQ51" s="252"/>
      <c r="CR51" s="248" t="s">
        <v>1636</v>
      </c>
      <c r="CS51" s="248" t="s">
        <v>2255</v>
      </c>
      <c r="CT51" s="248" t="s">
        <v>2256</v>
      </c>
      <c r="CU51" s="252"/>
      <c r="CV51" s="252"/>
      <c r="CW51" s="248" t="s">
        <v>2257</v>
      </c>
      <c r="CX51" s="252"/>
      <c r="CY51" s="248" t="s">
        <v>2258</v>
      </c>
      <c r="CZ51" s="252"/>
      <c r="DA51" s="252"/>
      <c r="DB51" s="248" t="s">
        <v>2259</v>
      </c>
      <c r="DC51" s="248" t="s">
        <v>2260</v>
      </c>
      <c r="DD51" s="248" t="s">
        <v>2261</v>
      </c>
      <c r="DE51" s="248" t="s">
        <v>2262</v>
      </c>
    </row>
    <row r="52" spans="1:109" ht="48" customHeight="1">
      <c r="A52" s="462"/>
      <c r="B52" s="465"/>
      <c r="C52" s="537" t="s">
        <v>2263</v>
      </c>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466"/>
      <c r="AE52" s="18"/>
      <c r="AF52" s="464"/>
      <c r="AG52" s="18"/>
      <c r="AH52" s="250"/>
      <c r="AI52" s="250"/>
      <c r="AJ52" s="250"/>
      <c r="AK52" s="250"/>
      <c r="AL52" s="239" t="str">
        <f t="shared" si="0"/>
        <v>Cotaxtla</v>
      </c>
      <c r="AM52" s="239" t="str">
        <f t="shared" si="1"/>
        <v>30049</v>
      </c>
      <c r="AO52" s="250"/>
      <c r="AP52" s="242">
        <v>50</v>
      </c>
      <c r="AQ52" s="251"/>
      <c r="AR52" s="251"/>
      <c r="AS52" s="251"/>
      <c r="AT52" s="251"/>
      <c r="AU52" s="251"/>
      <c r="AV52" s="251"/>
      <c r="AW52" s="247" t="s">
        <v>2264</v>
      </c>
      <c r="AX52" s="247" t="s">
        <v>2265</v>
      </c>
      <c r="AY52" s="251"/>
      <c r="AZ52" s="251"/>
      <c r="BA52" s="251"/>
      <c r="BB52" s="247" t="s">
        <v>2266</v>
      </c>
      <c r="BC52" s="247" t="s">
        <v>2267</v>
      </c>
      <c r="BD52" s="247" t="s">
        <v>2268</v>
      </c>
      <c r="BE52" s="461" t="s">
        <v>2269</v>
      </c>
      <c r="BF52" s="247" t="s">
        <v>2270</v>
      </c>
      <c r="BG52" s="251"/>
      <c r="BH52" s="251"/>
      <c r="BI52" s="247" t="s">
        <v>2271</v>
      </c>
      <c r="BJ52" s="247" t="s">
        <v>2272</v>
      </c>
      <c r="BK52" s="247" t="s">
        <v>2273</v>
      </c>
      <c r="BL52" s="251"/>
      <c r="BM52" s="251"/>
      <c r="BN52" s="247" t="s">
        <v>2274</v>
      </c>
      <c r="BO52" s="251"/>
      <c r="BP52" s="247" t="s">
        <v>2275</v>
      </c>
      <c r="BQ52" s="251"/>
      <c r="BR52" s="251"/>
      <c r="BS52" s="247" t="s">
        <v>2276</v>
      </c>
      <c r="BT52" s="247" t="s">
        <v>2277</v>
      </c>
      <c r="BU52" s="247" t="s">
        <v>2278</v>
      </c>
      <c r="BV52" s="247" t="s">
        <v>2279</v>
      </c>
      <c r="BW52" s="250"/>
      <c r="BX52" s="250"/>
      <c r="BY52" s="250"/>
      <c r="BZ52" s="252"/>
      <c r="CA52" s="252"/>
      <c r="CB52" s="252"/>
      <c r="CC52" s="252"/>
      <c r="CD52" s="252"/>
      <c r="CE52" s="252"/>
      <c r="CF52" s="248" t="s">
        <v>2280</v>
      </c>
      <c r="CG52" s="248" t="s">
        <v>2281</v>
      </c>
      <c r="CH52" s="252"/>
      <c r="CI52" s="252"/>
      <c r="CJ52" s="252"/>
      <c r="CK52" s="248" t="s">
        <v>2282</v>
      </c>
      <c r="CL52" s="248" t="s">
        <v>2283</v>
      </c>
      <c r="CM52" s="248" t="s">
        <v>2284</v>
      </c>
      <c r="CN52" s="456" t="s">
        <v>2285</v>
      </c>
      <c r="CO52" s="248" t="s">
        <v>2286</v>
      </c>
      <c r="CP52" s="252"/>
      <c r="CQ52" s="252"/>
      <c r="CR52" s="248" t="s">
        <v>2287</v>
      </c>
      <c r="CS52" s="248" t="s">
        <v>2288</v>
      </c>
      <c r="CT52" s="248" t="s">
        <v>2289</v>
      </c>
      <c r="CU52" s="252"/>
      <c r="CV52" s="252"/>
      <c r="CW52" s="248" t="s">
        <v>2290</v>
      </c>
      <c r="CX52" s="252"/>
      <c r="CY52" s="248" t="s">
        <v>2291</v>
      </c>
      <c r="CZ52" s="252"/>
      <c r="DA52" s="252"/>
      <c r="DB52" s="248" t="s">
        <v>2292</v>
      </c>
      <c r="DC52" s="248" t="s">
        <v>2293</v>
      </c>
      <c r="DD52" s="248" t="s">
        <v>2294</v>
      </c>
      <c r="DE52" s="248" t="s">
        <v>2295</v>
      </c>
    </row>
    <row r="53" spans="1:109" ht="6.75" customHeight="1">
      <c r="A53" s="157"/>
      <c r="B53" s="15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159"/>
      <c r="AE53" s="117"/>
      <c r="AF53" s="117"/>
      <c r="AH53" s="250"/>
      <c r="AI53" s="250"/>
      <c r="AJ53" s="250"/>
      <c r="AK53" s="250"/>
      <c r="AL53" s="239" t="str">
        <f t="shared" si="0"/>
        <v>Coxquihui</v>
      </c>
      <c r="AM53" s="239" t="str">
        <f t="shared" si="1"/>
        <v>30050</v>
      </c>
      <c r="AO53" s="250"/>
      <c r="AP53" s="242">
        <v>51</v>
      </c>
      <c r="AQ53" s="251"/>
      <c r="AR53" s="251"/>
      <c r="AS53" s="251"/>
      <c r="AT53" s="251"/>
      <c r="AU53" s="251"/>
      <c r="AV53" s="251"/>
      <c r="AW53" s="247" t="s">
        <v>2296</v>
      </c>
      <c r="AX53" s="247" t="s">
        <v>2297</v>
      </c>
      <c r="AY53" s="251"/>
      <c r="AZ53" s="251"/>
      <c r="BA53" s="251"/>
      <c r="BB53" s="247" t="s">
        <v>2298</v>
      </c>
      <c r="BC53" s="247" t="s">
        <v>2299</v>
      </c>
      <c r="BD53" s="247" t="s">
        <v>2300</v>
      </c>
      <c r="BE53" s="461" t="s">
        <v>2301</v>
      </c>
      <c r="BF53" s="247" t="s">
        <v>2302</v>
      </c>
      <c r="BG53" s="251"/>
      <c r="BH53" s="251"/>
      <c r="BI53" s="247" t="s">
        <v>2303</v>
      </c>
      <c r="BJ53" s="247" t="s">
        <v>2304</v>
      </c>
      <c r="BK53" s="247" t="s">
        <v>2305</v>
      </c>
      <c r="BL53" s="251"/>
      <c r="BM53" s="251"/>
      <c r="BN53" s="247" t="s">
        <v>2306</v>
      </c>
      <c r="BO53" s="251"/>
      <c r="BP53" s="247" t="s">
        <v>2307</v>
      </c>
      <c r="BQ53" s="251"/>
      <c r="BR53" s="251"/>
      <c r="BS53" s="247" t="s">
        <v>2308</v>
      </c>
      <c r="BT53" s="247" t="s">
        <v>2309</v>
      </c>
      <c r="BU53" s="247" t="s">
        <v>2310</v>
      </c>
      <c r="BV53" s="247" t="s">
        <v>2311</v>
      </c>
      <c r="BW53" s="250"/>
      <c r="BX53" s="250"/>
      <c r="BY53" s="250"/>
      <c r="BZ53" s="252"/>
      <c r="CA53" s="252"/>
      <c r="CB53" s="252"/>
      <c r="CC53" s="252"/>
      <c r="CD53" s="252"/>
      <c r="CE53" s="252"/>
      <c r="CF53" s="248" t="s">
        <v>2312</v>
      </c>
      <c r="CG53" s="248" t="s">
        <v>2313</v>
      </c>
      <c r="CH53" s="252"/>
      <c r="CI53" s="252"/>
      <c r="CJ53" s="252"/>
      <c r="CK53" s="248" t="s">
        <v>2314</v>
      </c>
      <c r="CL53" s="248" t="s">
        <v>2315</v>
      </c>
      <c r="CM53" s="248" t="s">
        <v>2316</v>
      </c>
      <c r="CN53" s="456" t="s">
        <v>2317</v>
      </c>
      <c r="CO53" s="248" t="s">
        <v>2318</v>
      </c>
      <c r="CP53" s="252"/>
      <c r="CQ53" s="252"/>
      <c r="CR53" s="248" t="s">
        <v>2319</v>
      </c>
      <c r="CS53" s="248" t="s">
        <v>2320</v>
      </c>
      <c r="CT53" s="248" t="s">
        <v>2321</v>
      </c>
      <c r="CU53" s="252"/>
      <c r="CV53" s="252"/>
      <c r="CW53" s="248" t="s">
        <v>2322</v>
      </c>
      <c r="CX53" s="252"/>
      <c r="CY53" s="248" t="s">
        <v>1303</v>
      </c>
      <c r="CZ53" s="252"/>
      <c r="DA53" s="252"/>
      <c r="DB53" s="248" t="s">
        <v>2323</v>
      </c>
      <c r="DC53" s="248" t="s">
        <v>2324</v>
      </c>
      <c r="DD53" s="248" t="s">
        <v>2325</v>
      </c>
      <c r="DE53" s="248" t="s">
        <v>2326</v>
      </c>
    </row>
    <row r="54" spans="1:109" ht="60" customHeight="1">
      <c r="A54" s="157"/>
      <c r="B54" s="158"/>
      <c r="C54" s="552" t="s">
        <v>2327</v>
      </c>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159"/>
      <c r="AE54" s="117"/>
      <c r="AF54" s="117"/>
      <c r="AH54" s="250"/>
      <c r="AI54" s="250"/>
      <c r="AJ54" s="250"/>
      <c r="AK54" s="250"/>
      <c r="AL54" s="239" t="str">
        <f t="shared" si="0"/>
        <v>Coyutla</v>
      </c>
      <c r="AM54" s="239" t="str">
        <f t="shared" si="1"/>
        <v>30051</v>
      </c>
      <c r="AO54" s="250"/>
      <c r="AP54" s="242">
        <v>52</v>
      </c>
      <c r="AQ54" s="251"/>
      <c r="AR54" s="251"/>
      <c r="AS54" s="251"/>
      <c r="AT54" s="251"/>
      <c r="AU54" s="251"/>
      <c r="AV54" s="251"/>
      <c r="AW54" s="247" t="s">
        <v>2328</v>
      </c>
      <c r="AX54" s="247" t="s">
        <v>2329</v>
      </c>
      <c r="AY54" s="251"/>
      <c r="AZ54" s="251"/>
      <c r="BA54" s="251"/>
      <c r="BB54" s="247" t="s">
        <v>2330</v>
      </c>
      <c r="BC54" s="247" t="s">
        <v>2331</v>
      </c>
      <c r="BD54" s="247" t="s">
        <v>2332</v>
      </c>
      <c r="BE54" s="461" t="s">
        <v>2333</v>
      </c>
      <c r="BF54" s="247" t="s">
        <v>2334</v>
      </c>
      <c r="BG54" s="251"/>
      <c r="BH54" s="251"/>
      <c r="BI54" s="247" t="s">
        <v>2335</v>
      </c>
      <c r="BJ54" s="247" t="s">
        <v>2336</v>
      </c>
      <c r="BK54" s="247" t="s">
        <v>2337</v>
      </c>
      <c r="BL54" s="251"/>
      <c r="BM54" s="251"/>
      <c r="BN54" s="247" t="s">
        <v>2338</v>
      </c>
      <c r="BO54" s="251"/>
      <c r="BP54" s="247" t="s">
        <v>2339</v>
      </c>
      <c r="BQ54" s="251"/>
      <c r="BR54" s="251"/>
      <c r="BS54" s="247" t="s">
        <v>2340</v>
      </c>
      <c r="BT54" s="247" t="s">
        <v>2341</v>
      </c>
      <c r="BU54" s="247" t="s">
        <v>2342</v>
      </c>
      <c r="BV54" s="247" t="s">
        <v>2343</v>
      </c>
      <c r="BW54" s="250"/>
      <c r="BX54" s="250"/>
      <c r="BY54" s="250"/>
      <c r="BZ54" s="252"/>
      <c r="CA54" s="252"/>
      <c r="CB54" s="252"/>
      <c r="CC54" s="252"/>
      <c r="CD54" s="252"/>
      <c r="CE54" s="252"/>
      <c r="CF54" s="248" t="s">
        <v>2344</v>
      </c>
      <c r="CG54" s="248" t="s">
        <v>1025</v>
      </c>
      <c r="CH54" s="252"/>
      <c r="CI54" s="252"/>
      <c r="CJ54" s="252"/>
      <c r="CK54" s="248" t="s">
        <v>2345</v>
      </c>
      <c r="CL54" s="248" t="s">
        <v>2346</v>
      </c>
      <c r="CM54" s="248" t="s">
        <v>2347</v>
      </c>
      <c r="CN54" s="456" t="s">
        <v>2348</v>
      </c>
      <c r="CO54" s="248" t="s">
        <v>2349</v>
      </c>
      <c r="CP54" s="252"/>
      <c r="CQ54" s="252"/>
      <c r="CR54" s="248" t="s">
        <v>2350</v>
      </c>
      <c r="CS54" s="248" t="s">
        <v>2351</v>
      </c>
      <c r="CT54" s="248" t="s">
        <v>2352</v>
      </c>
      <c r="CU54" s="252"/>
      <c r="CV54" s="252"/>
      <c r="CW54" s="248" t="s">
        <v>2353</v>
      </c>
      <c r="CX54" s="252"/>
      <c r="CY54" s="248" t="s">
        <v>884</v>
      </c>
      <c r="CZ54" s="252"/>
      <c r="DA54" s="252"/>
      <c r="DB54" s="248" t="s">
        <v>2354</v>
      </c>
      <c r="DC54" s="248" t="s">
        <v>2355</v>
      </c>
      <c r="DD54" s="248" t="s">
        <v>2356</v>
      </c>
      <c r="DE54" s="248" t="s">
        <v>2357</v>
      </c>
    </row>
    <row r="55" spans="1:109" ht="6.75" customHeight="1">
      <c r="A55" s="157"/>
      <c r="B55" s="15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159"/>
      <c r="AE55" s="117"/>
      <c r="AF55" s="117"/>
      <c r="AH55" s="250"/>
      <c r="AI55" s="250"/>
      <c r="AJ55" s="250"/>
      <c r="AK55" s="250"/>
      <c r="AL55" s="239" t="str">
        <f t="shared" si="0"/>
        <v>Cuichapa</v>
      </c>
      <c r="AM55" s="239" t="str">
        <f t="shared" si="1"/>
        <v>30052</v>
      </c>
      <c r="AO55" s="250"/>
      <c r="AP55" s="242">
        <v>53</v>
      </c>
      <c r="AQ55" s="251"/>
      <c r="AR55" s="251"/>
      <c r="AS55" s="251"/>
      <c r="AT55" s="251"/>
      <c r="AU55" s="251"/>
      <c r="AV55" s="251"/>
      <c r="AW55" s="247" t="s">
        <v>2358</v>
      </c>
      <c r="AX55" s="247" t="s">
        <v>2359</v>
      </c>
      <c r="AY55" s="251"/>
      <c r="AZ55" s="251"/>
      <c r="BA55" s="251"/>
      <c r="BB55" s="247" t="s">
        <v>2360</v>
      </c>
      <c r="BC55" s="247" t="s">
        <v>2361</v>
      </c>
      <c r="BD55" s="247" t="s">
        <v>2362</v>
      </c>
      <c r="BE55" s="461" t="s">
        <v>2363</v>
      </c>
      <c r="BF55" s="247" t="s">
        <v>2364</v>
      </c>
      <c r="BG55" s="251"/>
      <c r="BH55" s="251"/>
      <c r="BI55" s="251"/>
      <c r="BJ55" s="247" t="s">
        <v>2365</v>
      </c>
      <c r="BK55" s="247" t="s">
        <v>2366</v>
      </c>
      <c r="BL55" s="251"/>
      <c r="BM55" s="251"/>
      <c r="BN55" s="247" t="s">
        <v>2367</v>
      </c>
      <c r="BO55" s="251"/>
      <c r="BP55" s="247" t="s">
        <v>2368</v>
      </c>
      <c r="BQ55" s="251"/>
      <c r="BR55" s="251"/>
      <c r="BS55" s="247" t="s">
        <v>2369</v>
      </c>
      <c r="BT55" s="247" t="s">
        <v>2370</v>
      </c>
      <c r="BU55" s="247" t="s">
        <v>2371</v>
      </c>
      <c r="BV55" s="247" t="s">
        <v>2372</v>
      </c>
      <c r="BW55" s="250"/>
      <c r="BX55" s="250"/>
      <c r="BY55" s="250"/>
      <c r="BZ55" s="252"/>
      <c r="CA55" s="252"/>
      <c r="CB55" s="252"/>
      <c r="CC55" s="252"/>
      <c r="CD55" s="252"/>
      <c r="CE55" s="252"/>
      <c r="CF55" s="248" t="s">
        <v>2373</v>
      </c>
      <c r="CG55" s="248" t="s">
        <v>2374</v>
      </c>
      <c r="CH55" s="252"/>
      <c r="CI55" s="252"/>
      <c r="CJ55" s="252"/>
      <c r="CK55" s="248" t="s">
        <v>2375</v>
      </c>
      <c r="CL55" s="248" t="s">
        <v>2376</v>
      </c>
      <c r="CM55" s="248" t="s">
        <v>2377</v>
      </c>
      <c r="CN55" s="456" t="s">
        <v>2378</v>
      </c>
      <c r="CO55" s="248" t="s">
        <v>487</v>
      </c>
      <c r="CP55" s="252"/>
      <c r="CQ55" s="252"/>
      <c r="CR55" s="248"/>
      <c r="CS55" s="248" t="s">
        <v>2379</v>
      </c>
      <c r="CT55" s="248" t="s">
        <v>2380</v>
      </c>
      <c r="CU55" s="252"/>
      <c r="CV55" s="252"/>
      <c r="CW55" s="248" t="s">
        <v>2381</v>
      </c>
      <c r="CX55" s="252"/>
      <c r="CY55" s="248" t="s">
        <v>2382</v>
      </c>
      <c r="CZ55" s="252"/>
      <c r="DA55" s="252"/>
      <c r="DB55" s="248" t="s">
        <v>2383</v>
      </c>
      <c r="DC55" s="248" t="s">
        <v>2384</v>
      </c>
      <c r="DD55" s="248" t="s">
        <v>2385</v>
      </c>
      <c r="DE55" s="248" t="s">
        <v>2386</v>
      </c>
    </row>
    <row r="56" spans="1:109" ht="24" customHeight="1">
      <c r="A56" s="157"/>
      <c r="B56" s="158"/>
      <c r="C56" s="552" t="s">
        <v>2387</v>
      </c>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159"/>
      <c r="AE56" s="117"/>
      <c r="AF56" s="117"/>
      <c r="AH56" s="250"/>
      <c r="AI56" s="250"/>
      <c r="AJ56" s="250"/>
      <c r="AK56" s="250"/>
      <c r="AL56" s="239" t="str">
        <f t="shared" si="0"/>
        <v>Cuitláhuac</v>
      </c>
      <c r="AM56" s="239" t="str">
        <f t="shared" si="1"/>
        <v>30053</v>
      </c>
      <c r="AO56" s="250"/>
      <c r="AP56" s="242">
        <v>54</v>
      </c>
      <c r="AQ56" s="251"/>
      <c r="AR56" s="251"/>
      <c r="AS56" s="251"/>
      <c r="AT56" s="251"/>
      <c r="AU56" s="251"/>
      <c r="AV56" s="251"/>
      <c r="AW56" s="247" t="s">
        <v>2388</v>
      </c>
      <c r="AX56" s="247" t="s">
        <v>2389</v>
      </c>
      <c r="AY56" s="251"/>
      <c r="AZ56" s="251"/>
      <c r="BA56" s="251"/>
      <c r="BB56" s="247" t="s">
        <v>2390</v>
      </c>
      <c r="BC56" s="247" t="s">
        <v>2391</v>
      </c>
      <c r="BD56" s="247" t="s">
        <v>2392</v>
      </c>
      <c r="BE56" s="461" t="s">
        <v>2393</v>
      </c>
      <c r="BF56" s="247" t="s">
        <v>2394</v>
      </c>
      <c r="BG56" s="251"/>
      <c r="BH56" s="251"/>
      <c r="BI56" s="251"/>
      <c r="BJ56" s="247" t="s">
        <v>2395</v>
      </c>
      <c r="BK56" s="247" t="s">
        <v>2396</v>
      </c>
      <c r="BL56" s="251"/>
      <c r="BM56" s="251"/>
      <c r="BN56" s="247" t="s">
        <v>2397</v>
      </c>
      <c r="BO56" s="251"/>
      <c r="BP56" s="247" t="s">
        <v>2398</v>
      </c>
      <c r="BQ56" s="251"/>
      <c r="BR56" s="251"/>
      <c r="BS56" s="247" t="s">
        <v>2399</v>
      </c>
      <c r="BT56" s="247" t="s">
        <v>2400</v>
      </c>
      <c r="BU56" s="247" t="s">
        <v>2401</v>
      </c>
      <c r="BV56" s="247" t="s">
        <v>2402</v>
      </c>
      <c r="BW56" s="250"/>
      <c r="BX56" s="250"/>
      <c r="BY56" s="250"/>
      <c r="BZ56" s="252"/>
      <c r="CA56" s="252"/>
      <c r="CB56" s="252"/>
      <c r="CC56" s="252"/>
      <c r="CD56" s="252"/>
      <c r="CE56" s="252"/>
      <c r="CF56" s="248" t="s">
        <v>2403</v>
      </c>
      <c r="CG56" s="248" t="s">
        <v>2404</v>
      </c>
      <c r="CH56" s="252"/>
      <c r="CI56" s="252"/>
      <c r="CJ56" s="252"/>
      <c r="CK56" s="248" t="s">
        <v>2405</v>
      </c>
      <c r="CL56" s="248" t="s">
        <v>2406</v>
      </c>
      <c r="CM56" s="248" t="s">
        <v>2407</v>
      </c>
      <c r="CN56" s="456" t="s">
        <v>1476</v>
      </c>
      <c r="CO56" s="248" t="s">
        <v>2408</v>
      </c>
      <c r="CP56" s="252"/>
      <c r="CQ56" s="252"/>
      <c r="CR56" s="252"/>
      <c r="CS56" s="248" t="s">
        <v>2409</v>
      </c>
      <c r="CT56" s="248" t="s">
        <v>2410</v>
      </c>
      <c r="CU56" s="252"/>
      <c r="CV56" s="252"/>
      <c r="CW56" s="248" t="s">
        <v>2411</v>
      </c>
      <c r="CX56" s="252"/>
      <c r="CY56" s="248" t="s">
        <v>2412</v>
      </c>
      <c r="CZ56" s="252"/>
      <c r="DA56" s="252"/>
      <c r="DB56" s="248" t="s">
        <v>2413</v>
      </c>
      <c r="DC56" s="248" t="s">
        <v>2414</v>
      </c>
      <c r="DD56" s="248" t="s">
        <v>2415</v>
      </c>
      <c r="DE56" s="248" t="s">
        <v>2416</v>
      </c>
    </row>
    <row r="57" spans="1:109" ht="6.75" customHeight="1">
      <c r="B57" s="14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151"/>
      <c r="AH57" s="250"/>
      <c r="AI57" s="250"/>
      <c r="AJ57" s="250"/>
      <c r="AK57" s="250"/>
      <c r="AL57" s="239" t="str">
        <f t="shared" si="0"/>
        <v>Chacaltianguis</v>
      </c>
      <c r="AM57" s="239" t="str">
        <f t="shared" si="1"/>
        <v>30054</v>
      </c>
      <c r="AO57" s="250"/>
      <c r="AP57" s="242">
        <v>55</v>
      </c>
      <c r="AQ57" s="251"/>
      <c r="AR57" s="251"/>
      <c r="AS57" s="251"/>
      <c r="AT57" s="251"/>
      <c r="AU57" s="251"/>
      <c r="AV57" s="251"/>
      <c r="AW57" s="247" t="s">
        <v>2417</v>
      </c>
      <c r="AX57" s="247" t="s">
        <v>2418</v>
      </c>
      <c r="AY57" s="251"/>
      <c r="AZ57" s="251"/>
      <c r="BA57" s="251"/>
      <c r="BB57" s="247" t="s">
        <v>2419</v>
      </c>
      <c r="BC57" s="247" t="s">
        <v>2420</v>
      </c>
      <c r="BD57" s="247" t="s">
        <v>2421</v>
      </c>
      <c r="BE57" s="461" t="s">
        <v>2422</v>
      </c>
      <c r="BF57" s="247" t="s">
        <v>2423</v>
      </c>
      <c r="BG57" s="251"/>
      <c r="BH57" s="251"/>
      <c r="BI57" s="251"/>
      <c r="BJ57" s="247" t="s">
        <v>2424</v>
      </c>
      <c r="BK57" s="247" t="s">
        <v>2425</v>
      </c>
      <c r="BL57" s="251"/>
      <c r="BM57" s="251"/>
      <c r="BN57" s="247" t="s">
        <v>2426</v>
      </c>
      <c r="BO57" s="251"/>
      <c r="BP57" s="247" t="s">
        <v>2427</v>
      </c>
      <c r="BQ57" s="251"/>
      <c r="BR57" s="251"/>
      <c r="BS57" s="247" t="s">
        <v>2428</v>
      </c>
      <c r="BT57" s="247" t="s">
        <v>2429</v>
      </c>
      <c r="BU57" s="247" t="s">
        <v>2430</v>
      </c>
      <c r="BV57" s="247" t="s">
        <v>2431</v>
      </c>
      <c r="BW57" s="250"/>
      <c r="BX57" s="250"/>
      <c r="BY57" s="250"/>
      <c r="BZ57" s="252"/>
      <c r="CA57" s="252"/>
      <c r="CB57" s="252"/>
      <c r="CC57" s="252"/>
      <c r="CD57" s="252"/>
      <c r="CE57" s="252"/>
      <c r="CF57" s="248" t="s">
        <v>1882</v>
      </c>
      <c r="CG57" s="248" t="s">
        <v>2432</v>
      </c>
      <c r="CH57" s="252"/>
      <c r="CI57" s="252"/>
      <c r="CJ57" s="252"/>
      <c r="CK57" s="248" t="s">
        <v>2433</v>
      </c>
      <c r="CL57" s="248" t="s">
        <v>2434</v>
      </c>
      <c r="CM57" s="248" t="s">
        <v>2435</v>
      </c>
      <c r="CN57" s="456" t="s">
        <v>1795</v>
      </c>
      <c r="CO57" s="248" t="s">
        <v>997</v>
      </c>
      <c r="CP57" s="252"/>
      <c r="CQ57" s="252"/>
      <c r="CR57" s="252"/>
      <c r="CS57" s="248" t="s">
        <v>2436</v>
      </c>
      <c r="CT57" s="248" t="s">
        <v>2437</v>
      </c>
      <c r="CU57" s="252"/>
      <c r="CV57" s="252"/>
      <c r="CW57" s="248" t="s">
        <v>2438</v>
      </c>
      <c r="CX57" s="252"/>
      <c r="CY57" s="248" t="s">
        <v>2439</v>
      </c>
      <c r="CZ57" s="252"/>
      <c r="DA57" s="252"/>
      <c r="DB57" s="248" t="s">
        <v>2440</v>
      </c>
      <c r="DC57" s="248" t="s">
        <v>2441</v>
      </c>
      <c r="DD57" s="248" t="s">
        <v>2442</v>
      </c>
      <c r="DE57" s="248" t="s">
        <v>2353</v>
      </c>
    </row>
    <row r="58" spans="1:109" ht="60" customHeight="1">
      <c r="A58" s="118"/>
      <c r="B58" s="149"/>
      <c r="C58" s="537" t="s">
        <v>2443</v>
      </c>
      <c r="D58" s="537"/>
      <c r="E58" s="537"/>
      <c r="F58" s="537"/>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c r="AD58" s="151"/>
      <c r="AE58" s="116"/>
      <c r="AF58" s="116"/>
      <c r="AH58" s="250"/>
      <c r="AI58" s="250"/>
      <c r="AJ58" s="250"/>
      <c r="AK58" s="250"/>
      <c r="AL58" s="239" t="str">
        <f t="shared" si="0"/>
        <v>Chalma</v>
      </c>
      <c r="AM58" s="239" t="str">
        <f t="shared" si="1"/>
        <v>30055</v>
      </c>
      <c r="AO58" s="250"/>
      <c r="AP58" s="242">
        <v>56</v>
      </c>
      <c r="AQ58" s="251"/>
      <c r="AR58" s="251"/>
      <c r="AS58" s="251"/>
      <c r="AT58" s="251"/>
      <c r="AU58" s="251"/>
      <c r="AV58" s="251"/>
      <c r="AW58" s="247" t="s">
        <v>2444</v>
      </c>
      <c r="AX58" s="247" t="s">
        <v>2445</v>
      </c>
      <c r="AY58" s="251"/>
      <c r="AZ58" s="251"/>
      <c r="BA58" s="251"/>
      <c r="BB58" s="247" t="s">
        <v>2446</v>
      </c>
      <c r="BC58" s="247" t="s">
        <v>2447</v>
      </c>
      <c r="BD58" s="247" t="s">
        <v>2448</v>
      </c>
      <c r="BE58" s="461" t="s">
        <v>2449</v>
      </c>
      <c r="BF58" s="247" t="s">
        <v>2450</v>
      </c>
      <c r="BG58" s="251"/>
      <c r="BH58" s="251"/>
      <c r="BI58" s="251"/>
      <c r="BJ58" s="247" t="s">
        <v>2451</v>
      </c>
      <c r="BK58" s="247" t="s">
        <v>2452</v>
      </c>
      <c r="BL58" s="251"/>
      <c r="BM58" s="251"/>
      <c r="BN58" s="247" t="s">
        <v>2453</v>
      </c>
      <c r="BO58" s="251"/>
      <c r="BP58" s="247" t="s">
        <v>2454</v>
      </c>
      <c r="BQ58" s="251"/>
      <c r="BR58" s="251"/>
      <c r="BS58" s="247" t="s">
        <v>2455</v>
      </c>
      <c r="BT58" s="247" t="s">
        <v>2456</v>
      </c>
      <c r="BU58" s="247" t="s">
        <v>2457</v>
      </c>
      <c r="BV58" s="247" t="s">
        <v>2458</v>
      </c>
      <c r="BW58" s="250"/>
      <c r="BX58" s="250"/>
      <c r="BY58" s="250"/>
      <c r="BZ58" s="252"/>
      <c r="CA58" s="252"/>
      <c r="CB58" s="252"/>
      <c r="CC58" s="252"/>
      <c r="CD58" s="252"/>
      <c r="CE58" s="252"/>
      <c r="CF58" s="248" t="s">
        <v>2459</v>
      </c>
      <c r="CG58" s="248" t="s">
        <v>2460</v>
      </c>
      <c r="CH58" s="252"/>
      <c r="CI58" s="252"/>
      <c r="CJ58" s="252"/>
      <c r="CK58" s="248" t="s">
        <v>2461</v>
      </c>
      <c r="CL58" s="248" t="s">
        <v>2462</v>
      </c>
      <c r="CM58" s="248" t="s">
        <v>1843</v>
      </c>
      <c r="CN58" s="456" t="s">
        <v>2463</v>
      </c>
      <c r="CO58" s="248" t="s">
        <v>2464</v>
      </c>
      <c r="CP58" s="252"/>
      <c r="CQ58" s="252"/>
      <c r="CR58" s="252"/>
      <c r="CS58" s="248" t="s">
        <v>2465</v>
      </c>
      <c r="CT58" s="248" t="s">
        <v>2466</v>
      </c>
      <c r="CU58" s="252"/>
      <c r="CV58" s="252"/>
      <c r="CW58" s="248" t="s">
        <v>1908</v>
      </c>
      <c r="CX58" s="252"/>
      <c r="CY58" s="248" t="s">
        <v>2467</v>
      </c>
      <c r="CZ58" s="252"/>
      <c r="DA58" s="252"/>
      <c r="DB58" s="248" t="s">
        <v>2468</v>
      </c>
      <c r="DC58" s="248" t="s">
        <v>2469</v>
      </c>
      <c r="DD58" s="248" t="s">
        <v>2470</v>
      </c>
      <c r="DE58" s="248" t="s">
        <v>2471</v>
      </c>
    </row>
    <row r="59" spans="1:109" ht="6.75" customHeight="1">
      <c r="A59" s="118"/>
      <c r="B59" s="149"/>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1"/>
      <c r="AE59" s="116"/>
      <c r="AF59" s="116"/>
      <c r="AH59" s="250"/>
      <c r="AI59" s="250"/>
      <c r="AJ59" s="250"/>
      <c r="AK59" s="250"/>
      <c r="AL59" s="239" t="str">
        <f t="shared" si="0"/>
        <v>Chiconamel</v>
      </c>
      <c r="AM59" s="239" t="str">
        <f t="shared" si="1"/>
        <v>30056</v>
      </c>
      <c r="AO59" s="250"/>
      <c r="AP59" s="242">
        <v>57</v>
      </c>
      <c r="AQ59" s="251"/>
      <c r="AR59" s="251"/>
      <c r="AS59" s="251"/>
      <c r="AT59" s="251"/>
      <c r="AU59" s="251"/>
      <c r="AV59" s="251"/>
      <c r="AW59" s="247" t="s">
        <v>2472</v>
      </c>
      <c r="AX59" s="247" t="s">
        <v>2473</v>
      </c>
      <c r="AY59" s="251"/>
      <c r="AZ59" s="251"/>
      <c r="BA59" s="251"/>
      <c r="BB59" s="247" t="s">
        <v>2474</v>
      </c>
      <c r="BC59" s="247" t="s">
        <v>2475</v>
      </c>
      <c r="BD59" s="247" t="s">
        <v>2476</v>
      </c>
      <c r="BE59" s="461" t="s">
        <v>2477</v>
      </c>
      <c r="BF59" s="247" t="s">
        <v>2478</v>
      </c>
      <c r="BG59" s="251"/>
      <c r="BH59" s="251"/>
      <c r="BI59" s="251"/>
      <c r="BJ59" s="247" t="s">
        <v>2479</v>
      </c>
      <c r="BK59" s="247" t="s">
        <v>2480</v>
      </c>
      <c r="BL59" s="251"/>
      <c r="BM59" s="251"/>
      <c r="BN59" s="247" t="s">
        <v>2481</v>
      </c>
      <c r="BO59" s="251"/>
      <c r="BP59" s="247" t="s">
        <v>2482</v>
      </c>
      <c r="BQ59" s="251"/>
      <c r="BR59" s="251"/>
      <c r="BS59" s="247" t="s">
        <v>2483</v>
      </c>
      <c r="BT59" s="247" t="s">
        <v>2484</v>
      </c>
      <c r="BU59" s="247" t="s">
        <v>2485</v>
      </c>
      <c r="BV59" s="247" t="s">
        <v>2486</v>
      </c>
      <c r="BW59" s="250"/>
      <c r="BX59" s="250"/>
      <c r="BY59" s="250"/>
      <c r="BZ59" s="252"/>
      <c r="CA59" s="252"/>
      <c r="CB59" s="252"/>
      <c r="CC59" s="252"/>
      <c r="CD59" s="252"/>
      <c r="CE59" s="252"/>
      <c r="CF59" s="248" t="s">
        <v>2487</v>
      </c>
      <c r="CG59" s="480" t="s">
        <v>2488</v>
      </c>
      <c r="CH59" s="252"/>
      <c r="CI59" s="252"/>
      <c r="CJ59" s="252"/>
      <c r="CK59" s="248" t="s">
        <v>2489</v>
      </c>
      <c r="CL59" s="248" t="s">
        <v>2490</v>
      </c>
      <c r="CM59" s="248" t="s">
        <v>878</v>
      </c>
      <c r="CN59" s="456" t="s">
        <v>997</v>
      </c>
      <c r="CO59" s="248" t="s">
        <v>2491</v>
      </c>
      <c r="CP59" s="252"/>
      <c r="CQ59" s="252"/>
      <c r="CR59" s="252"/>
      <c r="CS59" s="248" t="s">
        <v>2492</v>
      </c>
      <c r="CT59" s="248" t="s">
        <v>2493</v>
      </c>
      <c r="CU59" s="252"/>
      <c r="CV59" s="252"/>
      <c r="CW59" s="248" t="s">
        <v>2494</v>
      </c>
      <c r="CX59" s="252"/>
      <c r="CY59" s="248" t="s">
        <v>2495</v>
      </c>
      <c r="CZ59" s="252"/>
      <c r="DA59" s="252"/>
      <c r="DB59" s="248" t="s">
        <v>2496</v>
      </c>
      <c r="DC59" s="248" t="s">
        <v>2497</v>
      </c>
      <c r="DD59" s="248" t="s">
        <v>2498</v>
      </c>
      <c r="DE59" s="248" t="s">
        <v>1643</v>
      </c>
    </row>
    <row r="60" spans="1:109" ht="15" customHeight="1">
      <c r="A60" s="118"/>
      <c r="B60" s="149"/>
      <c r="C60" s="537" t="s">
        <v>2499</v>
      </c>
      <c r="D60" s="537"/>
      <c r="E60" s="537"/>
      <c r="F60" s="537"/>
      <c r="G60" s="537"/>
      <c r="H60" s="537"/>
      <c r="I60" s="537"/>
      <c r="J60" s="537"/>
      <c r="K60" s="537"/>
      <c r="L60" s="537"/>
      <c r="M60" s="537"/>
      <c r="N60" s="537"/>
      <c r="O60" s="537"/>
      <c r="P60" s="537"/>
      <c r="Q60" s="537"/>
      <c r="R60" s="537"/>
      <c r="S60" s="537"/>
      <c r="T60" s="537"/>
      <c r="U60" s="537"/>
      <c r="V60" s="537"/>
      <c r="W60" s="537"/>
      <c r="X60" s="537"/>
      <c r="Y60" s="537"/>
      <c r="Z60" s="537"/>
      <c r="AA60" s="537"/>
      <c r="AB60" s="537"/>
      <c r="AC60" s="537"/>
      <c r="AD60" s="151"/>
      <c r="AE60" s="116"/>
      <c r="AF60" s="116"/>
      <c r="AH60" s="250"/>
      <c r="AI60" s="250"/>
      <c r="AJ60" s="250"/>
      <c r="AK60" s="250"/>
      <c r="AL60" s="239" t="str">
        <f t="shared" si="0"/>
        <v>Chiconquiaco</v>
      </c>
      <c r="AM60" s="239" t="str">
        <f t="shared" si="1"/>
        <v>30057</v>
      </c>
      <c r="AO60" s="250"/>
      <c r="AP60" s="242">
        <v>58</v>
      </c>
      <c r="AQ60" s="251"/>
      <c r="AR60" s="251"/>
      <c r="AS60" s="251"/>
      <c r="AT60" s="251"/>
      <c r="AU60" s="251"/>
      <c r="AV60" s="251"/>
      <c r="AW60" s="247" t="s">
        <v>2500</v>
      </c>
      <c r="AX60" s="247" t="s">
        <v>2501</v>
      </c>
      <c r="AY60" s="251"/>
      <c r="AZ60" s="251"/>
      <c r="BA60" s="251"/>
      <c r="BB60" s="247" t="s">
        <v>2502</v>
      </c>
      <c r="BC60" s="247" t="s">
        <v>2503</v>
      </c>
      <c r="BD60" s="247" t="s">
        <v>2504</v>
      </c>
      <c r="BE60" s="461" t="s">
        <v>2505</v>
      </c>
      <c r="BF60" s="247" t="s">
        <v>2506</v>
      </c>
      <c r="BG60" s="251"/>
      <c r="BH60" s="251"/>
      <c r="BI60" s="251"/>
      <c r="BJ60" s="247" t="s">
        <v>2507</v>
      </c>
      <c r="BK60" s="247" t="s">
        <v>2508</v>
      </c>
      <c r="BL60" s="251"/>
      <c r="BM60" s="251"/>
      <c r="BN60" s="247" t="s">
        <v>2509</v>
      </c>
      <c r="BO60" s="251"/>
      <c r="BP60" s="247" t="s">
        <v>2510</v>
      </c>
      <c r="BQ60" s="251"/>
      <c r="BR60" s="251"/>
      <c r="BS60" s="247" t="s">
        <v>2511</v>
      </c>
      <c r="BT60" s="247" t="s">
        <v>2512</v>
      </c>
      <c r="BU60" s="247" t="s">
        <v>2513</v>
      </c>
      <c r="BV60" s="247" t="s">
        <v>2514</v>
      </c>
      <c r="BW60" s="250"/>
      <c r="BX60" s="250"/>
      <c r="BY60" s="250"/>
      <c r="BZ60" s="252"/>
      <c r="CA60" s="252"/>
      <c r="CB60" s="252"/>
      <c r="CC60" s="252"/>
      <c r="CD60" s="252"/>
      <c r="CE60" s="252"/>
      <c r="CF60" s="248" t="s">
        <v>2515</v>
      </c>
      <c r="CG60" s="248" t="s">
        <v>2516</v>
      </c>
      <c r="CH60" s="252"/>
      <c r="CI60" s="252"/>
      <c r="CJ60" s="252"/>
      <c r="CK60" s="248" t="s">
        <v>2517</v>
      </c>
      <c r="CL60" s="248" t="s">
        <v>2518</v>
      </c>
      <c r="CM60" s="248" t="s">
        <v>2519</v>
      </c>
      <c r="CN60" s="456" t="s">
        <v>2520</v>
      </c>
      <c r="CO60" s="248" t="s">
        <v>2521</v>
      </c>
      <c r="CP60" s="252"/>
      <c r="CQ60" s="252"/>
      <c r="CR60" s="252"/>
      <c r="CS60" s="248" t="s">
        <v>2522</v>
      </c>
      <c r="CT60" s="248" t="s">
        <v>2523</v>
      </c>
      <c r="CU60" s="252"/>
      <c r="CV60" s="252"/>
      <c r="CW60" s="248" t="s">
        <v>2524</v>
      </c>
      <c r="CX60" s="252"/>
      <c r="CY60" s="248" t="s">
        <v>2525</v>
      </c>
      <c r="CZ60" s="252"/>
      <c r="DA60" s="252"/>
      <c r="DB60" s="248" t="s">
        <v>2526</v>
      </c>
      <c r="DC60" s="248" t="s">
        <v>2527</v>
      </c>
      <c r="DD60" s="248" t="s">
        <v>2528</v>
      </c>
      <c r="DE60" s="248" t="s">
        <v>2529</v>
      </c>
    </row>
    <row r="61" spans="1:109" ht="6.75" customHeight="1">
      <c r="A61" s="118"/>
      <c r="B61" s="160"/>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2"/>
      <c r="AE61" s="116"/>
      <c r="AF61" s="116"/>
      <c r="AH61" s="250"/>
      <c r="AI61" s="250"/>
      <c r="AJ61" s="250"/>
      <c r="AK61" s="250"/>
      <c r="AL61" s="239" t="str">
        <f t="shared" si="0"/>
        <v>Chicontepec</v>
      </c>
      <c r="AM61" s="239" t="str">
        <f t="shared" si="1"/>
        <v>30058</v>
      </c>
      <c r="AO61" s="250"/>
      <c r="AP61" s="242">
        <v>59</v>
      </c>
      <c r="AQ61" s="251"/>
      <c r="AR61" s="251"/>
      <c r="AS61" s="251"/>
      <c r="AT61" s="251"/>
      <c r="AU61" s="251"/>
      <c r="AV61" s="251"/>
      <c r="AW61" s="247" t="s">
        <v>2530</v>
      </c>
      <c r="AX61" s="247" t="s">
        <v>2531</v>
      </c>
      <c r="AY61" s="251"/>
      <c r="AZ61" s="251"/>
      <c r="BA61" s="251"/>
      <c r="BB61" s="247" t="s">
        <v>2532</v>
      </c>
      <c r="BC61" s="247" t="s">
        <v>2533</v>
      </c>
      <c r="BD61" s="247" t="s">
        <v>2534</v>
      </c>
      <c r="BE61" s="461" t="s">
        <v>2535</v>
      </c>
      <c r="BF61" s="247" t="s">
        <v>2536</v>
      </c>
      <c r="BG61" s="251"/>
      <c r="BH61" s="251"/>
      <c r="BI61" s="251"/>
      <c r="BJ61" s="247" t="s">
        <v>2537</v>
      </c>
      <c r="BK61" s="247" t="s">
        <v>2538</v>
      </c>
      <c r="BL61" s="251"/>
      <c r="BM61" s="251"/>
      <c r="BN61" s="247" t="s">
        <v>2539</v>
      </c>
      <c r="BO61" s="251"/>
      <c r="BP61" s="247" t="s">
        <v>2540</v>
      </c>
      <c r="BQ61" s="251"/>
      <c r="BR61" s="251"/>
      <c r="BS61" s="247" t="s">
        <v>2541</v>
      </c>
      <c r="BT61" s="247" t="s">
        <v>2542</v>
      </c>
      <c r="BU61" s="247" t="s">
        <v>2543</v>
      </c>
      <c r="BV61" s="247" t="s">
        <v>2544</v>
      </c>
      <c r="BW61" s="250"/>
      <c r="BX61" s="250"/>
      <c r="BY61" s="250"/>
      <c r="BZ61" s="252"/>
      <c r="CA61" s="252"/>
      <c r="CB61" s="252"/>
      <c r="CC61" s="252"/>
      <c r="CD61" s="252"/>
      <c r="CE61" s="252"/>
      <c r="CF61" s="248" t="s">
        <v>2545</v>
      </c>
      <c r="CG61" s="248" t="s">
        <v>2546</v>
      </c>
      <c r="CH61" s="252"/>
      <c r="CI61" s="252"/>
      <c r="CJ61" s="252"/>
      <c r="CK61" s="248" t="s">
        <v>2547</v>
      </c>
      <c r="CL61" s="248" t="s">
        <v>2548</v>
      </c>
      <c r="CM61" s="248" t="s">
        <v>2549</v>
      </c>
      <c r="CN61" s="456" t="s">
        <v>2550</v>
      </c>
      <c r="CO61" s="248" t="s">
        <v>2551</v>
      </c>
      <c r="CP61" s="252"/>
      <c r="CQ61" s="252"/>
      <c r="CR61" s="252"/>
      <c r="CS61" s="248" t="s">
        <v>2552</v>
      </c>
      <c r="CT61" s="248" t="s">
        <v>2553</v>
      </c>
      <c r="CU61" s="252"/>
      <c r="CV61" s="252"/>
      <c r="CW61" s="248" t="s">
        <v>2554</v>
      </c>
      <c r="CX61" s="252"/>
      <c r="CY61" s="248" t="s">
        <v>2555</v>
      </c>
      <c r="CZ61" s="252"/>
      <c r="DA61" s="252"/>
      <c r="DB61" s="248" t="s">
        <v>2556</v>
      </c>
      <c r="DC61" s="248" t="s">
        <v>2557</v>
      </c>
      <c r="DD61" s="248" t="s">
        <v>2558</v>
      </c>
      <c r="DE61" s="248" t="s">
        <v>2559</v>
      </c>
    </row>
    <row r="62" spans="1:109" ht="72" customHeight="1">
      <c r="A62" s="118"/>
      <c r="B62" s="149"/>
      <c r="C62" s="161"/>
      <c r="D62" s="548" t="s">
        <v>2560</v>
      </c>
      <c r="E62" s="548"/>
      <c r="F62" s="548"/>
      <c r="G62" s="548"/>
      <c r="H62" s="548"/>
      <c r="I62" s="548"/>
      <c r="J62" s="548"/>
      <c r="K62" s="548"/>
      <c r="L62" s="548"/>
      <c r="M62" s="548"/>
      <c r="N62" s="548"/>
      <c r="O62" s="548"/>
      <c r="P62" s="548"/>
      <c r="Q62" s="548"/>
      <c r="R62" s="548"/>
      <c r="S62" s="548"/>
      <c r="T62" s="548"/>
      <c r="U62" s="548"/>
      <c r="V62" s="548"/>
      <c r="W62" s="548"/>
      <c r="X62" s="548"/>
      <c r="Y62" s="548"/>
      <c r="Z62" s="548"/>
      <c r="AA62" s="548"/>
      <c r="AB62" s="548"/>
      <c r="AC62" s="548"/>
      <c r="AD62" s="151"/>
      <c r="AE62" s="116"/>
      <c r="AF62" s="116"/>
      <c r="AH62" s="250"/>
      <c r="AI62" s="250"/>
      <c r="AJ62" s="250"/>
      <c r="AK62" s="250"/>
      <c r="AL62" s="239" t="str">
        <f t="shared" si="0"/>
        <v>Chinameca</v>
      </c>
      <c r="AM62" s="239" t="str">
        <f t="shared" si="1"/>
        <v>30059</v>
      </c>
      <c r="AO62" s="250"/>
      <c r="AP62" s="242">
        <v>60</v>
      </c>
      <c r="AQ62" s="251"/>
      <c r="AR62" s="251"/>
      <c r="AS62" s="251"/>
      <c r="AT62" s="251"/>
      <c r="AU62" s="251"/>
      <c r="AV62" s="251"/>
      <c r="AW62" s="247" t="s">
        <v>2561</v>
      </c>
      <c r="AX62" s="247" t="s">
        <v>2562</v>
      </c>
      <c r="AY62" s="251"/>
      <c r="AZ62" s="251"/>
      <c r="BA62" s="251"/>
      <c r="BB62" s="247" t="s">
        <v>2563</v>
      </c>
      <c r="BC62" s="247" t="s">
        <v>2564</v>
      </c>
      <c r="BD62" s="247" t="s">
        <v>2565</v>
      </c>
      <c r="BE62" s="461" t="s">
        <v>2566</v>
      </c>
      <c r="BF62" s="247" t="s">
        <v>2567</v>
      </c>
      <c r="BG62" s="251"/>
      <c r="BH62" s="251"/>
      <c r="BI62" s="251"/>
      <c r="BJ62" s="247" t="s">
        <v>2568</v>
      </c>
      <c r="BK62" s="247" t="s">
        <v>2569</v>
      </c>
      <c r="BL62" s="251"/>
      <c r="BM62" s="251"/>
      <c r="BN62" s="251">
        <v>24059</v>
      </c>
      <c r="BO62" s="251"/>
      <c r="BP62" s="247" t="s">
        <v>2570</v>
      </c>
      <c r="BQ62" s="251"/>
      <c r="BR62" s="251"/>
      <c r="BS62" s="247" t="s">
        <v>2571</v>
      </c>
      <c r="BT62" s="247" t="s">
        <v>2572</v>
      </c>
      <c r="BU62" s="247" t="s">
        <v>2573</v>
      </c>
      <c r="BV62" s="251"/>
      <c r="BW62" s="250"/>
      <c r="BX62" s="250"/>
      <c r="BY62" s="250"/>
      <c r="BZ62" s="252"/>
      <c r="CA62" s="252"/>
      <c r="CB62" s="252"/>
      <c r="CC62" s="252"/>
      <c r="CD62" s="252"/>
      <c r="CE62" s="252"/>
      <c r="CF62" s="248" t="s">
        <v>2574</v>
      </c>
      <c r="CG62" s="248" t="s">
        <v>2575</v>
      </c>
      <c r="CH62" s="252"/>
      <c r="CI62" s="252"/>
      <c r="CJ62" s="252"/>
      <c r="CK62" s="248" t="s">
        <v>2576</v>
      </c>
      <c r="CL62" s="248" t="s">
        <v>2577</v>
      </c>
      <c r="CM62" s="248" t="s">
        <v>2578</v>
      </c>
      <c r="CN62" s="456" t="s">
        <v>2579</v>
      </c>
      <c r="CO62" s="248" t="s">
        <v>2580</v>
      </c>
      <c r="CP62" s="252"/>
      <c r="CQ62" s="252"/>
      <c r="CR62" s="252"/>
      <c r="CS62" s="480" t="s">
        <v>2581</v>
      </c>
      <c r="CT62" s="248" t="s">
        <v>2582</v>
      </c>
      <c r="CU62" s="252"/>
      <c r="CV62" s="252"/>
      <c r="CW62" s="248" t="s">
        <v>2583</v>
      </c>
      <c r="CX62" s="252"/>
      <c r="CY62" s="248" t="s">
        <v>2584</v>
      </c>
      <c r="CZ62" s="252"/>
      <c r="DA62" s="252"/>
      <c r="DB62" s="248" t="s">
        <v>2585</v>
      </c>
      <c r="DC62" s="248" t="s">
        <v>2586</v>
      </c>
      <c r="DD62" s="248" t="s">
        <v>1414</v>
      </c>
      <c r="DE62" s="248"/>
    </row>
    <row r="63" spans="1:109" ht="6.75" customHeight="1">
      <c r="A63" s="118"/>
      <c r="B63" s="149"/>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1"/>
      <c r="AE63" s="116"/>
      <c r="AF63" s="116"/>
      <c r="AH63" s="250"/>
      <c r="AI63" s="250"/>
      <c r="AJ63" s="250"/>
      <c r="AK63" s="250"/>
      <c r="AL63" s="239" t="str">
        <f t="shared" si="0"/>
        <v>Chinampa de Gorostiza</v>
      </c>
      <c r="AM63" s="239" t="str">
        <f t="shared" si="1"/>
        <v>30060</v>
      </c>
      <c r="AO63" s="250"/>
      <c r="AP63" s="242">
        <v>61</v>
      </c>
      <c r="AQ63" s="251"/>
      <c r="AR63" s="251"/>
      <c r="AS63" s="251"/>
      <c r="AT63" s="251"/>
      <c r="AU63" s="251"/>
      <c r="AV63" s="251"/>
      <c r="AW63" s="247" t="s">
        <v>2587</v>
      </c>
      <c r="AX63" s="247" t="s">
        <v>2588</v>
      </c>
      <c r="AY63" s="251"/>
      <c r="AZ63" s="251"/>
      <c r="BA63" s="251"/>
      <c r="BB63" s="247" t="s">
        <v>2589</v>
      </c>
      <c r="BC63" s="247" t="s">
        <v>2590</v>
      </c>
      <c r="BD63" s="247" t="s">
        <v>2591</v>
      </c>
      <c r="BE63" s="461" t="s">
        <v>2592</v>
      </c>
      <c r="BF63" s="247" t="s">
        <v>2593</v>
      </c>
      <c r="BG63" s="251"/>
      <c r="BH63" s="251"/>
      <c r="BI63" s="251"/>
      <c r="BJ63" s="247" t="s">
        <v>2594</v>
      </c>
      <c r="BK63" s="247" t="s">
        <v>2595</v>
      </c>
      <c r="BL63" s="251"/>
      <c r="BM63" s="251"/>
      <c r="BN63" s="251"/>
      <c r="BO63" s="251"/>
      <c r="BP63" s="247" t="s">
        <v>2596</v>
      </c>
      <c r="BQ63" s="251"/>
      <c r="BR63" s="251"/>
      <c r="BS63" s="247" t="s">
        <v>2597</v>
      </c>
      <c r="BT63" s="247" t="s">
        <v>2598</v>
      </c>
      <c r="BU63" s="247" t="s">
        <v>2599</v>
      </c>
      <c r="BV63" s="251"/>
      <c r="BW63" s="250"/>
      <c r="BX63" s="250"/>
      <c r="BY63" s="250"/>
      <c r="BZ63" s="252"/>
      <c r="CA63" s="252"/>
      <c r="CB63" s="252"/>
      <c r="CC63" s="252"/>
      <c r="CD63" s="252"/>
      <c r="CE63" s="252"/>
      <c r="CF63" s="248" t="s">
        <v>2600</v>
      </c>
      <c r="CG63" s="248" t="s">
        <v>2601</v>
      </c>
      <c r="CH63" s="252"/>
      <c r="CI63" s="252"/>
      <c r="CJ63" s="252"/>
      <c r="CK63" s="248" t="s">
        <v>2602</v>
      </c>
      <c r="CL63" s="248" t="s">
        <v>2603</v>
      </c>
      <c r="CM63" s="248" t="s">
        <v>2604</v>
      </c>
      <c r="CN63" s="456" t="s">
        <v>2605</v>
      </c>
      <c r="CO63" s="248" t="s">
        <v>2606</v>
      </c>
      <c r="CP63" s="252"/>
      <c r="CQ63" s="252"/>
      <c r="CR63" s="252"/>
      <c r="CS63" s="248" t="s">
        <v>2607</v>
      </c>
      <c r="CT63" s="248" t="s">
        <v>2608</v>
      </c>
      <c r="CU63" s="252"/>
      <c r="CV63" s="252"/>
      <c r="CW63" s="252"/>
      <c r="CX63" s="252"/>
      <c r="CY63" s="248" t="s">
        <v>2609</v>
      </c>
      <c r="CZ63" s="252"/>
      <c r="DA63" s="252"/>
      <c r="DB63" s="248" t="s">
        <v>2610</v>
      </c>
      <c r="DC63" s="248" t="s">
        <v>2611</v>
      </c>
      <c r="DD63" s="248" t="s">
        <v>1270</v>
      </c>
      <c r="DE63" s="252"/>
    </row>
    <row r="64" spans="1:109" ht="15" customHeight="1">
      <c r="A64" s="129"/>
      <c r="B64" s="149"/>
      <c r="C64" s="537" t="s">
        <v>2612</v>
      </c>
      <c r="D64" s="537"/>
      <c r="E64" s="537"/>
      <c r="F64" s="537"/>
      <c r="G64" s="537"/>
      <c r="H64" s="537"/>
      <c r="I64" s="537"/>
      <c r="J64" s="537"/>
      <c r="K64" s="537"/>
      <c r="L64" s="537"/>
      <c r="M64" s="537"/>
      <c r="N64" s="537"/>
      <c r="O64" s="537"/>
      <c r="P64" s="537"/>
      <c r="Q64" s="537"/>
      <c r="R64" s="537"/>
      <c r="S64" s="537"/>
      <c r="T64" s="537"/>
      <c r="U64" s="537"/>
      <c r="V64" s="537"/>
      <c r="W64" s="537"/>
      <c r="X64" s="537"/>
      <c r="Y64" s="537"/>
      <c r="Z64" s="537"/>
      <c r="AA64" s="537"/>
      <c r="AB64" s="537"/>
      <c r="AC64" s="537"/>
      <c r="AD64" s="151"/>
      <c r="AE64" s="129"/>
      <c r="AF64" s="129"/>
      <c r="AH64" s="250"/>
      <c r="AI64" s="250"/>
      <c r="AJ64" s="250"/>
      <c r="AK64" s="250"/>
      <c r="AL64" s="239" t="str">
        <f t="shared" si="0"/>
        <v>Las Choapas</v>
      </c>
      <c r="AM64" s="239" t="str">
        <f t="shared" si="1"/>
        <v>30061</v>
      </c>
      <c r="AO64" s="250"/>
      <c r="AP64" s="242">
        <v>62</v>
      </c>
      <c r="AQ64" s="251"/>
      <c r="AR64" s="251"/>
      <c r="AS64" s="251"/>
      <c r="AT64" s="251"/>
      <c r="AU64" s="251"/>
      <c r="AV64" s="251"/>
      <c r="AW64" s="247" t="s">
        <v>2613</v>
      </c>
      <c r="AX64" s="247" t="s">
        <v>2614</v>
      </c>
      <c r="AY64" s="251"/>
      <c r="AZ64" s="251"/>
      <c r="BA64" s="251"/>
      <c r="BB64" s="247" t="s">
        <v>2615</v>
      </c>
      <c r="BC64" s="247" t="s">
        <v>2616</v>
      </c>
      <c r="BD64" s="247" t="s">
        <v>2617</v>
      </c>
      <c r="BE64" s="461" t="s">
        <v>2618</v>
      </c>
      <c r="BF64" s="247" t="s">
        <v>2619</v>
      </c>
      <c r="BG64" s="251"/>
      <c r="BH64" s="251"/>
      <c r="BI64" s="251"/>
      <c r="BJ64" s="247" t="s">
        <v>2620</v>
      </c>
      <c r="BK64" s="247" t="s">
        <v>2621</v>
      </c>
      <c r="BL64" s="251"/>
      <c r="BM64" s="251"/>
      <c r="BN64" s="251"/>
      <c r="BO64" s="251"/>
      <c r="BP64" s="247" t="s">
        <v>2622</v>
      </c>
      <c r="BQ64" s="251"/>
      <c r="BR64" s="251"/>
      <c r="BS64" s="251"/>
      <c r="BT64" s="247" t="s">
        <v>2623</v>
      </c>
      <c r="BU64" s="247" t="s">
        <v>2624</v>
      </c>
      <c r="BV64" s="251"/>
      <c r="BW64" s="250"/>
      <c r="BX64" s="250"/>
      <c r="BY64" s="250"/>
      <c r="BZ64" s="252"/>
      <c r="CA64" s="252"/>
      <c r="CB64" s="252"/>
      <c r="CC64" s="252"/>
      <c r="CD64" s="252"/>
      <c r="CE64" s="252"/>
      <c r="CF64" s="248" t="s">
        <v>2625</v>
      </c>
      <c r="CG64" s="248" t="s">
        <v>2626</v>
      </c>
      <c r="CH64" s="252"/>
      <c r="CI64" s="252"/>
      <c r="CJ64" s="252"/>
      <c r="CK64" s="248" t="s">
        <v>2627</v>
      </c>
      <c r="CL64" s="248" t="s">
        <v>2628</v>
      </c>
      <c r="CM64" s="248" t="s">
        <v>2629</v>
      </c>
      <c r="CN64" s="456" t="s">
        <v>2630</v>
      </c>
      <c r="CO64" s="248" t="s">
        <v>1025</v>
      </c>
      <c r="CP64" s="252"/>
      <c r="CQ64" s="252"/>
      <c r="CR64" s="252"/>
      <c r="CS64" s="248" t="s">
        <v>2631</v>
      </c>
      <c r="CT64" s="248" t="s">
        <v>1170</v>
      </c>
      <c r="CU64" s="252"/>
      <c r="CV64" s="252"/>
      <c r="CW64" s="252"/>
      <c r="CX64" s="252"/>
      <c r="CY64" s="248" t="s">
        <v>2632</v>
      </c>
      <c r="CZ64" s="252"/>
      <c r="DA64" s="252"/>
      <c r="DB64" s="248"/>
      <c r="DC64" s="248" t="s">
        <v>2633</v>
      </c>
      <c r="DD64" s="248" t="s">
        <v>2634</v>
      </c>
      <c r="DE64" s="252"/>
    </row>
    <row r="65" spans="1:109" ht="6.75" customHeight="1">
      <c r="A65" s="129"/>
      <c r="B65" s="149"/>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51"/>
      <c r="AE65" s="129"/>
      <c r="AF65" s="129"/>
      <c r="AH65" s="250"/>
      <c r="AI65" s="250"/>
      <c r="AJ65" s="250"/>
      <c r="AK65" s="250"/>
      <c r="AL65" s="239" t="str">
        <f t="shared" si="0"/>
        <v>Chocamán</v>
      </c>
      <c r="AM65" s="239" t="str">
        <f t="shared" si="1"/>
        <v>30062</v>
      </c>
      <c r="AO65" s="250"/>
      <c r="AP65" s="242">
        <v>63</v>
      </c>
      <c r="AQ65" s="251"/>
      <c r="AR65" s="251"/>
      <c r="AS65" s="251"/>
      <c r="AT65" s="251"/>
      <c r="AU65" s="251"/>
      <c r="AV65" s="251"/>
      <c r="AW65" s="247" t="s">
        <v>2635</v>
      </c>
      <c r="AX65" s="247" t="s">
        <v>2636</v>
      </c>
      <c r="AY65" s="251"/>
      <c r="AZ65" s="251"/>
      <c r="BA65" s="251"/>
      <c r="BB65" s="247" t="s">
        <v>2637</v>
      </c>
      <c r="BC65" s="247" t="s">
        <v>2638</v>
      </c>
      <c r="BD65" s="247" t="s">
        <v>2639</v>
      </c>
      <c r="BE65" s="461" t="s">
        <v>2640</v>
      </c>
      <c r="BF65" s="247" t="s">
        <v>2641</v>
      </c>
      <c r="BG65" s="251"/>
      <c r="BH65" s="251"/>
      <c r="BI65" s="251"/>
      <c r="BJ65" s="247" t="s">
        <v>2642</v>
      </c>
      <c r="BK65" s="247" t="s">
        <v>2643</v>
      </c>
      <c r="BL65" s="251"/>
      <c r="BM65" s="251"/>
      <c r="BN65" s="251"/>
      <c r="BO65" s="251"/>
      <c r="BP65" s="247" t="s">
        <v>2644</v>
      </c>
      <c r="BQ65" s="251"/>
      <c r="BR65" s="251"/>
      <c r="BS65" s="251"/>
      <c r="BT65" s="247" t="s">
        <v>2645</v>
      </c>
      <c r="BU65" s="247" t="s">
        <v>2646</v>
      </c>
      <c r="BV65" s="251"/>
      <c r="BW65" s="250"/>
      <c r="BX65" s="250"/>
      <c r="BY65" s="250"/>
      <c r="BZ65" s="252"/>
      <c r="CA65" s="252"/>
      <c r="CB65" s="252"/>
      <c r="CC65" s="252"/>
      <c r="CD65" s="252"/>
      <c r="CE65" s="252"/>
      <c r="CF65" s="248" t="s">
        <v>2647</v>
      </c>
      <c r="CG65" s="248" t="s">
        <v>2648</v>
      </c>
      <c r="CH65" s="252"/>
      <c r="CI65" s="252"/>
      <c r="CJ65" s="252"/>
      <c r="CK65" s="248" t="s">
        <v>2649</v>
      </c>
      <c r="CL65" s="248" t="s">
        <v>2650</v>
      </c>
      <c r="CM65" s="248" t="s">
        <v>2651</v>
      </c>
      <c r="CN65" s="456" t="s">
        <v>2652</v>
      </c>
      <c r="CO65" s="248" t="s">
        <v>2653</v>
      </c>
      <c r="CP65" s="252"/>
      <c r="CQ65" s="252"/>
      <c r="CR65" s="252"/>
      <c r="CS65" s="248" t="s">
        <v>2654</v>
      </c>
      <c r="CT65" s="248" t="s">
        <v>2655</v>
      </c>
      <c r="CU65" s="252"/>
      <c r="CV65" s="252"/>
      <c r="CW65" s="252"/>
      <c r="CX65" s="252"/>
      <c r="CY65" s="248" t="s">
        <v>2656</v>
      </c>
      <c r="CZ65" s="252"/>
      <c r="DA65" s="252"/>
      <c r="DB65" s="252"/>
      <c r="DC65" s="248" t="s">
        <v>2657</v>
      </c>
      <c r="DD65" s="248" t="s">
        <v>2658</v>
      </c>
      <c r="DE65" s="252"/>
    </row>
    <row r="66" spans="1:109" ht="24" customHeight="1">
      <c r="A66" s="129"/>
      <c r="B66" s="149"/>
      <c r="C66" s="16"/>
      <c r="D66" s="537" t="s">
        <v>2659</v>
      </c>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151"/>
      <c r="AE66" s="129"/>
      <c r="AF66" s="129"/>
      <c r="AH66" s="250"/>
      <c r="AI66" s="250"/>
      <c r="AJ66" s="250"/>
      <c r="AK66" s="250"/>
      <c r="AL66" s="239" t="str">
        <f t="shared" si="0"/>
        <v>Chontla</v>
      </c>
      <c r="AM66" s="239" t="str">
        <f t="shared" si="1"/>
        <v>30063</v>
      </c>
      <c r="AO66" s="250"/>
      <c r="AP66" s="242">
        <v>64</v>
      </c>
      <c r="AQ66" s="251"/>
      <c r="AR66" s="251"/>
      <c r="AS66" s="251"/>
      <c r="AT66" s="251"/>
      <c r="AU66" s="251"/>
      <c r="AV66" s="251"/>
      <c r="AW66" s="247" t="s">
        <v>2660</v>
      </c>
      <c r="AX66" s="247" t="s">
        <v>2661</v>
      </c>
      <c r="AY66" s="251"/>
      <c r="AZ66" s="251"/>
      <c r="BA66" s="251"/>
      <c r="BB66" s="247" t="s">
        <v>2662</v>
      </c>
      <c r="BC66" s="247" t="s">
        <v>2663</v>
      </c>
      <c r="BD66" s="247" t="s">
        <v>2664</v>
      </c>
      <c r="BE66" s="461" t="s">
        <v>2665</v>
      </c>
      <c r="BF66" s="247" t="s">
        <v>2666</v>
      </c>
      <c r="BG66" s="251"/>
      <c r="BH66" s="251"/>
      <c r="BI66" s="251"/>
      <c r="BJ66" s="247" t="s">
        <v>2667</v>
      </c>
      <c r="BK66" s="247" t="s">
        <v>2668</v>
      </c>
      <c r="BL66" s="251"/>
      <c r="BM66" s="251"/>
      <c r="BN66" s="251"/>
      <c r="BO66" s="251"/>
      <c r="BP66" s="247" t="s">
        <v>2669</v>
      </c>
      <c r="BQ66" s="251"/>
      <c r="BR66" s="251"/>
      <c r="BS66" s="251"/>
      <c r="BT66" s="247" t="s">
        <v>2670</v>
      </c>
      <c r="BU66" s="247" t="s">
        <v>2671</v>
      </c>
      <c r="BV66" s="251"/>
      <c r="BW66" s="250"/>
      <c r="BX66" s="250"/>
      <c r="BY66" s="250"/>
      <c r="BZ66" s="252"/>
      <c r="CA66" s="252"/>
      <c r="CB66" s="252"/>
      <c r="CC66" s="252"/>
      <c r="CD66" s="252"/>
      <c r="CE66" s="252"/>
      <c r="CF66" s="248" t="s">
        <v>2672</v>
      </c>
      <c r="CG66" s="248" t="s">
        <v>2673</v>
      </c>
      <c r="CH66" s="252"/>
      <c r="CI66" s="252"/>
      <c r="CJ66" s="252"/>
      <c r="CK66" s="248" t="s">
        <v>2674</v>
      </c>
      <c r="CL66" s="248" t="s">
        <v>2675</v>
      </c>
      <c r="CM66" s="248" t="s">
        <v>2676</v>
      </c>
      <c r="CN66" s="456" t="s">
        <v>2677</v>
      </c>
      <c r="CO66" s="248" t="s">
        <v>2678</v>
      </c>
      <c r="CP66" s="252"/>
      <c r="CQ66" s="252"/>
      <c r="CR66" s="252"/>
      <c r="CS66" s="248" t="s">
        <v>2679</v>
      </c>
      <c r="CT66" s="248" t="s">
        <v>2680</v>
      </c>
      <c r="CU66" s="252"/>
      <c r="CV66" s="252"/>
      <c r="CW66" s="252"/>
      <c r="CX66" s="252"/>
      <c r="CY66" s="248" t="s">
        <v>2681</v>
      </c>
      <c r="CZ66" s="252"/>
      <c r="DA66" s="252"/>
      <c r="DB66" s="252"/>
      <c r="DC66" s="248" t="s">
        <v>2682</v>
      </c>
      <c r="DD66" s="248" t="s">
        <v>2683</v>
      </c>
      <c r="DE66" s="252"/>
    </row>
    <row r="67" spans="1:109" ht="6.75" customHeight="1">
      <c r="A67" s="129"/>
      <c r="B67" s="149"/>
      <c r="C67" s="16"/>
      <c r="D67" s="8"/>
      <c r="E67" s="8"/>
      <c r="F67" s="8"/>
      <c r="G67" s="8"/>
      <c r="H67" s="8"/>
      <c r="I67" s="8"/>
      <c r="J67" s="8"/>
      <c r="K67" s="8"/>
      <c r="L67" s="8"/>
      <c r="M67" s="8"/>
      <c r="N67" s="8"/>
      <c r="O67" s="8"/>
      <c r="P67" s="8"/>
      <c r="Q67" s="8"/>
      <c r="R67" s="8"/>
      <c r="S67" s="8"/>
      <c r="T67" s="8"/>
      <c r="U67" s="8"/>
      <c r="V67" s="8"/>
      <c r="W67" s="8"/>
      <c r="X67" s="8"/>
      <c r="Y67" s="8"/>
      <c r="Z67" s="8"/>
      <c r="AA67" s="8"/>
      <c r="AB67" s="8"/>
      <c r="AC67" s="8"/>
      <c r="AD67" s="151"/>
      <c r="AE67" s="129"/>
      <c r="AF67" s="129"/>
      <c r="AH67" s="250"/>
      <c r="AI67" s="250"/>
      <c r="AJ67" s="250"/>
      <c r="AK67" s="250"/>
      <c r="AL67" s="239" t="str">
        <f t="shared" si="0"/>
        <v>Chumatlán</v>
      </c>
      <c r="AM67" s="239" t="str">
        <f t="shared" si="1"/>
        <v>30064</v>
      </c>
      <c r="AO67" s="250"/>
      <c r="AP67" s="242">
        <v>65</v>
      </c>
      <c r="AQ67" s="251"/>
      <c r="AR67" s="251"/>
      <c r="AS67" s="251"/>
      <c r="AT67" s="251"/>
      <c r="AU67" s="251"/>
      <c r="AV67" s="251"/>
      <c r="AW67" s="247" t="s">
        <v>2684</v>
      </c>
      <c r="AX67" s="247" t="s">
        <v>2685</v>
      </c>
      <c r="AY67" s="251"/>
      <c r="AZ67" s="251"/>
      <c r="BA67" s="251"/>
      <c r="BB67" s="247" t="s">
        <v>2686</v>
      </c>
      <c r="BC67" s="247" t="s">
        <v>2687</v>
      </c>
      <c r="BD67" s="247" t="s">
        <v>2688</v>
      </c>
      <c r="BE67" s="461" t="s">
        <v>2689</v>
      </c>
      <c r="BF67" s="247" t="s">
        <v>2690</v>
      </c>
      <c r="BG67" s="251"/>
      <c r="BH67" s="251"/>
      <c r="BI67" s="251"/>
      <c r="BJ67" s="247" t="s">
        <v>2691</v>
      </c>
      <c r="BK67" s="247" t="s">
        <v>2692</v>
      </c>
      <c r="BL67" s="251"/>
      <c r="BM67" s="251"/>
      <c r="BN67" s="251"/>
      <c r="BO67" s="251"/>
      <c r="BP67" s="247" t="s">
        <v>2693</v>
      </c>
      <c r="BQ67" s="251"/>
      <c r="BR67" s="251"/>
      <c r="BS67" s="251"/>
      <c r="BT67" s="247" t="s">
        <v>2694</v>
      </c>
      <c r="BU67" s="247" t="s">
        <v>2695</v>
      </c>
      <c r="BV67" s="251"/>
      <c r="BW67" s="250"/>
      <c r="BX67" s="250"/>
      <c r="BY67" s="250"/>
      <c r="BZ67" s="252"/>
      <c r="CA67" s="252"/>
      <c r="CB67" s="252"/>
      <c r="CC67" s="252"/>
      <c r="CD67" s="252"/>
      <c r="CE67" s="252"/>
      <c r="CF67" s="248" t="s">
        <v>2696</v>
      </c>
      <c r="CG67" s="248" t="s">
        <v>2697</v>
      </c>
      <c r="CH67" s="252"/>
      <c r="CI67" s="252"/>
      <c r="CJ67" s="252"/>
      <c r="CK67" s="248" t="s">
        <v>2698</v>
      </c>
      <c r="CL67" s="248" t="s">
        <v>2699</v>
      </c>
      <c r="CM67" s="248" t="s">
        <v>2700</v>
      </c>
      <c r="CN67" s="456" t="s">
        <v>1075</v>
      </c>
      <c r="CO67" s="248" t="s">
        <v>2701</v>
      </c>
      <c r="CP67" s="252"/>
      <c r="CQ67" s="252"/>
      <c r="CR67" s="252"/>
      <c r="CS67" s="248" t="s">
        <v>2702</v>
      </c>
      <c r="CT67" s="248" t="s">
        <v>2703</v>
      </c>
      <c r="CU67" s="252"/>
      <c r="CV67" s="252"/>
      <c r="CW67" s="252"/>
      <c r="CX67" s="252"/>
      <c r="CY67" s="248" t="s">
        <v>2704</v>
      </c>
      <c r="CZ67" s="252"/>
      <c r="DA67" s="252"/>
      <c r="DB67" s="252"/>
      <c r="DC67" s="248" t="s">
        <v>2705</v>
      </c>
      <c r="DD67" s="248" t="s">
        <v>2706</v>
      </c>
      <c r="DE67" s="252"/>
    </row>
    <row r="68" spans="1:109" ht="24" customHeight="1">
      <c r="A68" s="129"/>
      <c r="B68" s="149"/>
      <c r="C68" s="16"/>
      <c r="D68" s="537" t="s">
        <v>2707</v>
      </c>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151"/>
      <c r="AE68" s="129"/>
      <c r="AF68" s="129"/>
      <c r="AH68" s="250"/>
      <c r="AI68" s="250"/>
      <c r="AJ68" s="250"/>
      <c r="AK68" s="250"/>
      <c r="AL68" s="239" t="str">
        <f t="shared" ref="AL68:AL131" si="2">IFERROR(IF(HLOOKUP($N$10, $BZ$3:$DE$573, $AP68, FALSE )="", "", HLOOKUP($N$10, $BZ$3:$DE$573, $AP68, FALSE)), "")</f>
        <v>Emiliano Zapata</v>
      </c>
      <c r="AM68" s="239" t="str">
        <f t="shared" ref="AM68:AM131" si="3">IFERROR(IF(AL68="", "", HLOOKUP($N$10, $AQ$3:$BV$573, AP68, FALSE)), "")</f>
        <v>30065</v>
      </c>
      <c r="AO68" s="250"/>
      <c r="AP68" s="242">
        <v>66</v>
      </c>
      <c r="AQ68" s="251"/>
      <c r="AR68" s="251"/>
      <c r="AS68" s="251"/>
      <c r="AT68" s="251"/>
      <c r="AU68" s="251"/>
      <c r="AV68" s="251"/>
      <c r="AW68" s="247" t="s">
        <v>2708</v>
      </c>
      <c r="AX68" s="247" t="s">
        <v>2709</v>
      </c>
      <c r="AY68" s="251"/>
      <c r="AZ68" s="251"/>
      <c r="BA68" s="251"/>
      <c r="BB68" s="247" t="s">
        <v>2710</v>
      </c>
      <c r="BC68" s="247" t="s">
        <v>2711</v>
      </c>
      <c r="BD68" s="247" t="s">
        <v>2712</v>
      </c>
      <c r="BE68" s="461" t="s">
        <v>2713</v>
      </c>
      <c r="BF68" s="247" t="s">
        <v>2714</v>
      </c>
      <c r="BG68" s="251"/>
      <c r="BH68" s="251"/>
      <c r="BI68" s="251"/>
      <c r="BJ68" s="247" t="s">
        <v>2715</v>
      </c>
      <c r="BK68" s="247" t="s">
        <v>2716</v>
      </c>
      <c r="BL68" s="251"/>
      <c r="BM68" s="251"/>
      <c r="BN68" s="251"/>
      <c r="BO68" s="251"/>
      <c r="BP68" s="247" t="s">
        <v>2717</v>
      </c>
      <c r="BQ68" s="251"/>
      <c r="BR68" s="251"/>
      <c r="BS68" s="251"/>
      <c r="BT68" s="247" t="s">
        <v>2718</v>
      </c>
      <c r="BU68" s="247" t="s">
        <v>2719</v>
      </c>
      <c r="BV68" s="251"/>
      <c r="BW68" s="250"/>
      <c r="BX68" s="250"/>
      <c r="BY68" s="250"/>
      <c r="BZ68" s="252"/>
      <c r="CA68" s="252"/>
      <c r="CB68" s="252"/>
      <c r="CC68" s="252"/>
      <c r="CD68" s="252"/>
      <c r="CE68" s="252"/>
      <c r="CF68" s="248" t="s">
        <v>2720</v>
      </c>
      <c r="CG68" s="248" t="s">
        <v>2721</v>
      </c>
      <c r="CH68" s="252"/>
      <c r="CI68" s="252"/>
      <c r="CJ68" s="252"/>
      <c r="CK68" s="248" t="s">
        <v>2722</v>
      </c>
      <c r="CL68" s="248" t="s">
        <v>2723</v>
      </c>
      <c r="CM68" s="248" t="s">
        <v>2724</v>
      </c>
      <c r="CN68" s="456" t="s">
        <v>2725</v>
      </c>
      <c r="CO68" s="248" t="s">
        <v>2726</v>
      </c>
      <c r="CP68" s="252"/>
      <c r="CQ68" s="252"/>
      <c r="CR68" s="252"/>
      <c r="CS68" s="248" t="s">
        <v>2727</v>
      </c>
      <c r="CT68" s="248" t="s">
        <v>2728</v>
      </c>
      <c r="CU68" s="252"/>
      <c r="CV68" s="252"/>
      <c r="CW68" s="252"/>
      <c r="CX68" s="252"/>
      <c r="CY68" s="248" t="s">
        <v>2729</v>
      </c>
      <c r="CZ68" s="252"/>
      <c r="DA68" s="252"/>
      <c r="DB68" s="252"/>
      <c r="DC68" s="248" t="s">
        <v>491</v>
      </c>
      <c r="DD68" s="248" t="s">
        <v>467</v>
      </c>
      <c r="DE68" s="252"/>
    </row>
    <row r="69" spans="1:109" ht="6.75" customHeight="1">
      <c r="A69" s="129"/>
      <c r="B69" s="149"/>
      <c r="C69" s="16"/>
      <c r="D69" s="8"/>
      <c r="E69" s="8"/>
      <c r="F69" s="8"/>
      <c r="G69" s="8"/>
      <c r="H69" s="8"/>
      <c r="I69" s="8"/>
      <c r="J69" s="8"/>
      <c r="K69" s="8"/>
      <c r="L69" s="8"/>
      <c r="M69" s="8"/>
      <c r="N69" s="8"/>
      <c r="O69" s="8"/>
      <c r="P69" s="8"/>
      <c r="Q69" s="8"/>
      <c r="R69" s="8"/>
      <c r="S69" s="8"/>
      <c r="T69" s="8"/>
      <c r="U69" s="8"/>
      <c r="V69" s="8"/>
      <c r="W69" s="8"/>
      <c r="X69" s="8"/>
      <c r="Y69" s="8"/>
      <c r="Z69" s="8"/>
      <c r="AA69" s="8"/>
      <c r="AB69" s="8"/>
      <c r="AC69" s="8"/>
      <c r="AD69" s="151"/>
      <c r="AE69" s="129"/>
      <c r="AF69" s="129"/>
      <c r="AH69" s="250"/>
      <c r="AI69" s="250"/>
      <c r="AJ69" s="250"/>
      <c r="AK69" s="250"/>
      <c r="AL69" s="239" t="str">
        <f t="shared" si="2"/>
        <v>Espinal</v>
      </c>
      <c r="AM69" s="239" t="str">
        <f t="shared" si="3"/>
        <v>30066</v>
      </c>
      <c r="AO69" s="250"/>
      <c r="AP69" s="242">
        <v>67</v>
      </c>
      <c r="AQ69" s="251"/>
      <c r="AR69" s="251"/>
      <c r="AS69" s="251"/>
      <c r="AT69" s="251"/>
      <c r="AU69" s="251"/>
      <c r="AV69" s="251"/>
      <c r="AW69" s="247" t="s">
        <v>2730</v>
      </c>
      <c r="AX69" s="247" t="s">
        <v>2731</v>
      </c>
      <c r="AY69" s="251"/>
      <c r="AZ69" s="251"/>
      <c r="BA69" s="251"/>
      <c r="BB69" s="247" t="s">
        <v>2732</v>
      </c>
      <c r="BC69" s="247" t="s">
        <v>2733</v>
      </c>
      <c r="BD69" s="247" t="s">
        <v>2734</v>
      </c>
      <c r="BE69" s="461" t="s">
        <v>2735</v>
      </c>
      <c r="BF69" s="247" t="s">
        <v>2736</v>
      </c>
      <c r="BG69" s="251"/>
      <c r="BH69" s="251"/>
      <c r="BI69" s="251"/>
      <c r="BJ69" s="247" t="s">
        <v>2737</v>
      </c>
      <c r="BK69" s="247" t="s">
        <v>2738</v>
      </c>
      <c r="BL69" s="251"/>
      <c r="BM69" s="251"/>
      <c r="BN69" s="251"/>
      <c r="BO69" s="251"/>
      <c r="BP69" s="247" t="s">
        <v>2739</v>
      </c>
      <c r="BQ69" s="251"/>
      <c r="BR69" s="251"/>
      <c r="BS69" s="251"/>
      <c r="BT69" s="247" t="s">
        <v>2740</v>
      </c>
      <c r="BU69" s="247" t="s">
        <v>2741</v>
      </c>
      <c r="BV69" s="251"/>
      <c r="BW69" s="250"/>
      <c r="BX69" s="250"/>
      <c r="BY69" s="250"/>
      <c r="BZ69" s="252"/>
      <c r="CA69" s="252"/>
      <c r="CB69" s="252"/>
      <c r="CC69" s="252"/>
      <c r="CD69" s="252"/>
      <c r="CE69" s="252"/>
      <c r="CF69" s="248" t="s">
        <v>2742</v>
      </c>
      <c r="CG69" s="248" t="s">
        <v>2743</v>
      </c>
      <c r="CH69" s="252"/>
      <c r="CI69" s="252"/>
      <c r="CJ69" s="252"/>
      <c r="CK69" s="248" t="s">
        <v>2744</v>
      </c>
      <c r="CL69" s="248" t="s">
        <v>2745</v>
      </c>
      <c r="CM69" s="248" t="s">
        <v>2746</v>
      </c>
      <c r="CN69" s="456" t="s">
        <v>2747</v>
      </c>
      <c r="CO69" s="248" t="s">
        <v>2748</v>
      </c>
      <c r="CP69" s="252"/>
      <c r="CQ69" s="252"/>
      <c r="CR69" s="252"/>
      <c r="CS69" s="248" t="s">
        <v>2749</v>
      </c>
      <c r="CT69" s="248" t="s">
        <v>1046</v>
      </c>
      <c r="CU69" s="252"/>
      <c r="CV69" s="252"/>
      <c r="CW69" s="252"/>
      <c r="CX69" s="252"/>
      <c r="CY69" s="248" t="s">
        <v>2750</v>
      </c>
      <c r="CZ69" s="252"/>
      <c r="DA69" s="252"/>
      <c r="DB69" s="252"/>
      <c r="DC69" s="248" t="s">
        <v>2751</v>
      </c>
      <c r="DD69" s="248" t="s">
        <v>2752</v>
      </c>
      <c r="DE69" s="252"/>
    </row>
    <row r="70" spans="1:109" ht="24" customHeight="1">
      <c r="A70" s="129"/>
      <c r="B70" s="149"/>
      <c r="C70" s="16"/>
      <c r="D70" s="537" t="s">
        <v>2753</v>
      </c>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151"/>
      <c r="AE70" s="129"/>
      <c r="AF70" s="129"/>
      <c r="AH70" s="250"/>
      <c r="AI70" s="250"/>
      <c r="AJ70" s="250"/>
      <c r="AK70" s="250"/>
      <c r="AL70" s="239" t="str">
        <f t="shared" si="2"/>
        <v>Filomeno Mata</v>
      </c>
      <c r="AM70" s="239" t="str">
        <f t="shared" si="3"/>
        <v>30067</v>
      </c>
      <c r="AO70" s="250"/>
      <c r="AP70" s="242">
        <v>68</v>
      </c>
      <c r="AQ70" s="251"/>
      <c r="AR70" s="251"/>
      <c r="AS70" s="251"/>
      <c r="AT70" s="251"/>
      <c r="AU70" s="251"/>
      <c r="AV70" s="251"/>
      <c r="AW70" s="247" t="s">
        <v>2754</v>
      </c>
      <c r="AX70" s="247" t="s">
        <v>2755</v>
      </c>
      <c r="AY70" s="251"/>
      <c r="AZ70" s="251"/>
      <c r="BA70" s="251"/>
      <c r="BB70" s="247" t="s">
        <v>2756</v>
      </c>
      <c r="BC70" s="247" t="s">
        <v>2757</v>
      </c>
      <c r="BD70" s="247" t="s">
        <v>2758</v>
      </c>
      <c r="BE70" s="461" t="s">
        <v>2759</v>
      </c>
      <c r="BF70" s="247" t="s">
        <v>2760</v>
      </c>
      <c r="BG70" s="251"/>
      <c r="BH70" s="251"/>
      <c r="BI70" s="251"/>
      <c r="BJ70" s="247" t="s">
        <v>2761</v>
      </c>
      <c r="BK70" s="247" t="s">
        <v>2762</v>
      </c>
      <c r="BL70" s="251"/>
      <c r="BM70" s="251"/>
      <c r="BN70" s="251"/>
      <c r="BO70" s="251"/>
      <c r="BP70" s="247" t="s">
        <v>2763</v>
      </c>
      <c r="BQ70" s="251"/>
      <c r="BR70" s="251"/>
      <c r="BS70" s="251"/>
      <c r="BT70" s="247" t="s">
        <v>2764</v>
      </c>
      <c r="BU70" s="247" t="s">
        <v>2765</v>
      </c>
      <c r="BV70" s="251"/>
      <c r="BW70" s="250"/>
      <c r="BX70" s="250"/>
      <c r="BY70" s="250"/>
      <c r="BZ70" s="252"/>
      <c r="CA70" s="252"/>
      <c r="CB70" s="252"/>
      <c r="CC70" s="252"/>
      <c r="CD70" s="252"/>
      <c r="CE70" s="252"/>
      <c r="CF70" s="248" t="s">
        <v>2766</v>
      </c>
      <c r="CG70" s="248" t="s">
        <v>2767</v>
      </c>
      <c r="CH70" s="252"/>
      <c r="CI70" s="252"/>
      <c r="CJ70" s="252"/>
      <c r="CK70" s="248" t="s">
        <v>2768</v>
      </c>
      <c r="CL70" s="248" t="s">
        <v>2769</v>
      </c>
      <c r="CM70" s="248" t="s">
        <v>2770</v>
      </c>
      <c r="CN70" s="456" t="s">
        <v>2771</v>
      </c>
      <c r="CO70" s="248" t="s">
        <v>2772</v>
      </c>
      <c r="CP70" s="252"/>
      <c r="CQ70" s="252"/>
      <c r="CR70" s="252"/>
      <c r="CS70" s="248" t="s">
        <v>2773</v>
      </c>
      <c r="CT70" s="248" t="s">
        <v>535</v>
      </c>
      <c r="CU70" s="252"/>
      <c r="CV70" s="252"/>
      <c r="CW70" s="252"/>
      <c r="CX70" s="252"/>
      <c r="CY70" s="248" t="s">
        <v>2353</v>
      </c>
      <c r="CZ70" s="252"/>
      <c r="DA70" s="252"/>
      <c r="DB70" s="252"/>
      <c r="DC70" s="248" t="s">
        <v>2774</v>
      </c>
      <c r="DD70" s="248" t="s">
        <v>2775</v>
      </c>
      <c r="DE70" s="252"/>
    </row>
    <row r="71" spans="1:109" ht="6.75" customHeight="1">
      <c r="A71" s="129"/>
      <c r="B71" s="149"/>
      <c r="C71" s="16"/>
      <c r="D71" s="8"/>
      <c r="E71" s="8"/>
      <c r="F71" s="8"/>
      <c r="G71" s="8"/>
      <c r="H71" s="8"/>
      <c r="I71" s="8"/>
      <c r="J71" s="8"/>
      <c r="K71" s="8"/>
      <c r="L71" s="8"/>
      <c r="M71" s="8"/>
      <c r="N71" s="8"/>
      <c r="O71" s="8"/>
      <c r="P71" s="8"/>
      <c r="Q71" s="8"/>
      <c r="R71" s="8"/>
      <c r="S71" s="8"/>
      <c r="T71" s="8"/>
      <c r="U71" s="8"/>
      <c r="V71" s="8"/>
      <c r="W71" s="8"/>
      <c r="X71" s="8"/>
      <c r="Y71" s="8"/>
      <c r="Z71" s="8"/>
      <c r="AA71" s="8"/>
      <c r="AB71" s="8"/>
      <c r="AC71" s="8"/>
      <c r="AD71" s="151"/>
      <c r="AE71" s="129"/>
      <c r="AF71" s="129"/>
      <c r="AH71" s="250"/>
      <c r="AI71" s="250"/>
      <c r="AJ71" s="250"/>
      <c r="AK71" s="250"/>
      <c r="AL71" s="239" t="str">
        <f t="shared" si="2"/>
        <v>Fortín</v>
      </c>
      <c r="AM71" s="239" t="str">
        <f t="shared" si="3"/>
        <v>30068</v>
      </c>
      <c r="AO71" s="250"/>
      <c r="AP71" s="242">
        <v>69</v>
      </c>
      <c r="AQ71" s="251"/>
      <c r="AR71" s="251"/>
      <c r="AS71" s="251"/>
      <c r="AT71" s="251"/>
      <c r="AU71" s="251"/>
      <c r="AV71" s="251"/>
      <c r="AW71" s="247" t="s">
        <v>2776</v>
      </c>
      <c r="AX71" s="255"/>
      <c r="AY71" s="251"/>
      <c r="AZ71" s="251"/>
      <c r="BA71" s="251"/>
      <c r="BB71" s="247" t="s">
        <v>2777</v>
      </c>
      <c r="BC71" s="247" t="s">
        <v>2778</v>
      </c>
      <c r="BD71" s="247" t="s">
        <v>2779</v>
      </c>
      <c r="BE71" s="461" t="s">
        <v>2780</v>
      </c>
      <c r="BF71" s="247" t="s">
        <v>2781</v>
      </c>
      <c r="BG71" s="251"/>
      <c r="BH71" s="251"/>
      <c r="BI71" s="251"/>
      <c r="BJ71" s="247" t="s">
        <v>2782</v>
      </c>
      <c r="BK71" s="247" t="s">
        <v>2783</v>
      </c>
      <c r="BL71" s="251"/>
      <c r="BM71" s="251"/>
      <c r="BN71" s="251"/>
      <c r="BO71" s="251"/>
      <c r="BP71" s="247" t="s">
        <v>2784</v>
      </c>
      <c r="BQ71" s="251"/>
      <c r="BR71" s="251"/>
      <c r="BS71" s="251"/>
      <c r="BT71" s="247" t="s">
        <v>2785</v>
      </c>
      <c r="BU71" s="247" t="s">
        <v>2786</v>
      </c>
      <c r="BV71" s="251"/>
      <c r="BW71" s="250"/>
      <c r="BX71" s="250"/>
      <c r="BY71" s="250"/>
      <c r="BZ71" s="252"/>
      <c r="CA71" s="252"/>
      <c r="CB71" s="252"/>
      <c r="CC71" s="252"/>
      <c r="CD71" s="252"/>
      <c r="CE71" s="252"/>
      <c r="CF71" s="248" t="s">
        <v>2787</v>
      </c>
      <c r="CG71" s="248"/>
      <c r="CH71" s="252"/>
      <c r="CI71" s="252"/>
      <c r="CJ71" s="252"/>
      <c r="CK71" s="248" t="s">
        <v>2788</v>
      </c>
      <c r="CL71" s="248" t="s">
        <v>2789</v>
      </c>
      <c r="CM71" s="248" t="s">
        <v>2790</v>
      </c>
      <c r="CN71" s="456" t="s">
        <v>2791</v>
      </c>
      <c r="CO71" s="248" t="s">
        <v>2792</v>
      </c>
      <c r="CP71" s="252"/>
      <c r="CQ71" s="252"/>
      <c r="CR71" s="252"/>
      <c r="CS71" s="248" t="s">
        <v>2793</v>
      </c>
      <c r="CT71" s="248" t="s">
        <v>2794</v>
      </c>
      <c r="CU71" s="252"/>
      <c r="CV71" s="252"/>
      <c r="CW71" s="252"/>
      <c r="CX71" s="252"/>
      <c r="CY71" s="248" t="s">
        <v>2795</v>
      </c>
      <c r="CZ71" s="252"/>
      <c r="DA71" s="252"/>
      <c r="DB71" s="252"/>
      <c r="DC71" s="248" t="s">
        <v>2796</v>
      </c>
      <c r="DD71" s="248" t="s">
        <v>2797</v>
      </c>
      <c r="DE71" s="252"/>
    </row>
    <row r="72" spans="1:109" ht="36" customHeight="1">
      <c r="A72" s="129"/>
      <c r="B72" s="149"/>
      <c r="C72" s="16"/>
      <c r="D72" s="537" t="s">
        <v>2798</v>
      </c>
      <c r="E72" s="537"/>
      <c r="F72" s="537"/>
      <c r="G72" s="537"/>
      <c r="H72" s="537"/>
      <c r="I72" s="537"/>
      <c r="J72" s="537"/>
      <c r="K72" s="537"/>
      <c r="L72" s="537"/>
      <c r="M72" s="537"/>
      <c r="N72" s="537"/>
      <c r="O72" s="537"/>
      <c r="P72" s="537"/>
      <c r="Q72" s="537"/>
      <c r="R72" s="537"/>
      <c r="S72" s="537"/>
      <c r="T72" s="537"/>
      <c r="U72" s="537"/>
      <c r="V72" s="537"/>
      <c r="W72" s="537"/>
      <c r="X72" s="537"/>
      <c r="Y72" s="537"/>
      <c r="Z72" s="537"/>
      <c r="AA72" s="537"/>
      <c r="AB72" s="537"/>
      <c r="AC72" s="537"/>
      <c r="AD72" s="151"/>
      <c r="AE72" s="129"/>
      <c r="AF72" s="129"/>
      <c r="AH72" s="250"/>
      <c r="AI72" s="250"/>
      <c r="AJ72" s="250"/>
      <c r="AK72" s="250"/>
      <c r="AL72" s="239" t="str">
        <f t="shared" si="2"/>
        <v>Gutiérrez Zamora</v>
      </c>
      <c r="AM72" s="239" t="str">
        <f t="shared" si="3"/>
        <v>30069</v>
      </c>
      <c r="AO72" s="250"/>
      <c r="AP72" s="242">
        <v>70</v>
      </c>
      <c r="AQ72" s="251"/>
      <c r="AR72" s="251"/>
      <c r="AS72" s="251"/>
      <c r="AT72" s="251"/>
      <c r="AU72" s="251"/>
      <c r="AV72" s="251"/>
      <c r="AW72" s="247" t="s">
        <v>2799</v>
      </c>
      <c r="AX72" s="251"/>
      <c r="AY72" s="251"/>
      <c r="AZ72" s="251"/>
      <c r="BA72" s="251"/>
      <c r="BB72" s="247" t="s">
        <v>2800</v>
      </c>
      <c r="BC72" s="247" t="s">
        <v>2801</v>
      </c>
      <c r="BD72" s="247" t="s">
        <v>2802</v>
      </c>
      <c r="BE72" s="461" t="s">
        <v>2803</v>
      </c>
      <c r="BF72" s="247" t="s">
        <v>2804</v>
      </c>
      <c r="BG72" s="251"/>
      <c r="BH72" s="251"/>
      <c r="BI72" s="251"/>
      <c r="BJ72" s="247" t="s">
        <v>2805</v>
      </c>
      <c r="BK72" s="247" t="s">
        <v>2806</v>
      </c>
      <c r="BL72" s="251"/>
      <c r="BM72" s="251"/>
      <c r="BN72" s="251"/>
      <c r="BO72" s="251"/>
      <c r="BP72" s="247" t="s">
        <v>2807</v>
      </c>
      <c r="BQ72" s="251"/>
      <c r="BR72" s="251"/>
      <c r="BS72" s="251"/>
      <c r="BT72" s="247" t="s">
        <v>2808</v>
      </c>
      <c r="BU72" s="247" t="s">
        <v>2809</v>
      </c>
      <c r="BV72" s="251"/>
      <c r="BW72" s="250"/>
      <c r="BX72" s="250"/>
      <c r="BY72" s="250"/>
      <c r="BZ72" s="252"/>
      <c r="CA72" s="252"/>
      <c r="CB72" s="252"/>
      <c r="CC72" s="252"/>
      <c r="CD72" s="252"/>
      <c r="CE72" s="252"/>
      <c r="CF72" s="248" t="s">
        <v>2810</v>
      </c>
      <c r="CG72" s="252"/>
      <c r="CH72" s="252"/>
      <c r="CI72" s="252"/>
      <c r="CJ72" s="252"/>
      <c r="CK72" s="248" t="s">
        <v>2811</v>
      </c>
      <c r="CL72" s="248" t="s">
        <v>2812</v>
      </c>
      <c r="CM72" s="248" t="s">
        <v>2813</v>
      </c>
      <c r="CN72" s="456" t="s">
        <v>2814</v>
      </c>
      <c r="CO72" s="248" t="s">
        <v>2815</v>
      </c>
      <c r="CP72" s="252"/>
      <c r="CQ72" s="252"/>
      <c r="CR72" s="252"/>
      <c r="CS72" s="248" t="s">
        <v>2816</v>
      </c>
      <c r="CT72" s="248" t="s">
        <v>2817</v>
      </c>
      <c r="CU72" s="252"/>
      <c r="CV72" s="252"/>
      <c r="CW72" s="252"/>
      <c r="CX72" s="252"/>
      <c r="CY72" s="248" t="s">
        <v>2818</v>
      </c>
      <c r="CZ72" s="252"/>
      <c r="DA72" s="252"/>
      <c r="DB72" s="252"/>
      <c r="DC72" s="248" t="s">
        <v>2819</v>
      </c>
      <c r="DD72" s="248" t="s">
        <v>2820</v>
      </c>
      <c r="DE72" s="252"/>
    </row>
    <row r="73" spans="1:109" ht="6.75" customHeight="1">
      <c r="A73" s="129"/>
      <c r="B73" s="149"/>
      <c r="C73" s="16"/>
      <c r="D73" s="8"/>
      <c r="E73" s="8"/>
      <c r="F73" s="8"/>
      <c r="G73" s="8"/>
      <c r="H73" s="8"/>
      <c r="I73" s="8"/>
      <c r="J73" s="8"/>
      <c r="K73" s="8"/>
      <c r="L73" s="8"/>
      <c r="M73" s="8"/>
      <c r="N73" s="8"/>
      <c r="O73" s="8"/>
      <c r="P73" s="8"/>
      <c r="Q73" s="8"/>
      <c r="R73" s="8"/>
      <c r="S73" s="8"/>
      <c r="T73" s="8"/>
      <c r="U73" s="8"/>
      <c r="V73" s="8"/>
      <c r="W73" s="8"/>
      <c r="X73" s="8"/>
      <c r="Y73" s="8"/>
      <c r="Z73" s="8"/>
      <c r="AA73" s="8"/>
      <c r="AB73" s="8"/>
      <c r="AC73" s="8"/>
      <c r="AD73" s="151"/>
      <c r="AE73" s="129"/>
      <c r="AF73" s="129"/>
      <c r="AH73" s="250"/>
      <c r="AI73" s="250"/>
      <c r="AJ73" s="250"/>
      <c r="AK73" s="250"/>
      <c r="AL73" s="239" t="str">
        <f t="shared" si="2"/>
        <v>Hidalgotitlán</v>
      </c>
      <c r="AM73" s="239" t="str">
        <f t="shared" si="3"/>
        <v>30070</v>
      </c>
      <c r="AO73" s="250"/>
      <c r="AP73" s="242">
        <v>71</v>
      </c>
      <c r="AQ73" s="251"/>
      <c r="AR73" s="251"/>
      <c r="AS73" s="251"/>
      <c r="AT73" s="251"/>
      <c r="AU73" s="251"/>
      <c r="AV73" s="251"/>
      <c r="AW73" s="247" t="s">
        <v>2821</v>
      </c>
      <c r="AX73" s="251"/>
      <c r="AY73" s="251"/>
      <c r="AZ73" s="251"/>
      <c r="BA73" s="251"/>
      <c r="BB73" s="247" t="s">
        <v>2822</v>
      </c>
      <c r="BC73" s="247" t="s">
        <v>2823</v>
      </c>
      <c r="BD73" s="247" t="s">
        <v>2824</v>
      </c>
      <c r="BE73" s="461" t="s">
        <v>2825</v>
      </c>
      <c r="BF73" s="247" t="s">
        <v>2826</v>
      </c>
      <c r="BG73" s="251"/>
      <c r="BH73" s="251"/>
      <c r="BI73" s="251"/>
      <c r="BJ73" s="247" t="s">
        <v>2827</v>
      </c>
      <c r="BK73" s="247" t="s">
        <v>2828</v>
      </c>
      <c r="BL73" s="251"/>
      <c r="BM73" s="251"/>
      <c r="BN73" s="251"/>
      <c r="BO73" s="251"/>
      <c r="BP73" s="247" t="s">
        <v>2829</v>
      </c>
      <c r="BQ73" s="251"/>
      <c r="BR73" s="251"/>
      <c r="BS73" s="251"/>
      <c r="BT73" s="247" t="s">
        <v>2830</v>
      </c>
      <c r="BU73" s="247" t="s">
        <v>2831</v>
      </c>
      <c r="BV73" s="251"/>
      <c r="BW73" s="250"/>
      <c r="BX73" s="250"/>
      <c r="BY73" s="250"/>
      <c r="BZ73" s="252"/>
      <c r="CA73" s="252"/>
      <c r="CB73" s="252"/>
      <c r="CC73" s="252"/>
      <c r="CD73" s="252"/>
      <c r="CE73" s="252"/>
      <c r="CF73" s="248" t="s">
        <v>2832</v>
      </c>
      <c r="CG73" s="252"/>
      <c r="CH73" s="252"/>
      <c r="CI73" s="252"/>
      <c r="CJ73" s="252"/>
      <c r="CK73" s="248" t="s">
        <v>2833</v>
      </c>
      <c r="CL73" s="248" t="s">
        <v>2834</v>
      </c>
      <c r="CM73" s="248" t="s">
        <v>2835</v>
      </c>
      <c r="CN73" s="456" t="s">
        <v>220</v>
      </c>
      <c r="CO73" s="248" t="s">
        <v>2836</v>
      </c>
      <c r="CP73" s="252"/>
      <c r="CQ73" s="252"/>
      <c r="CR73" s="252"/>
      <c r="CS73" s="248" t="s">
        <v>2837</v>
      </c>
      <c r="CT73" s="248" t="s">
        <v>2838</v>
      </c>
      <c r="CU73" s="252"/>
      <c r="CV73" s="252"/>
      <c r="CW73" s="252"/>
      <c r="CX73" s="252"/>
      <c r="CY73" s="248" t="s">
        <v>2839</v>
      </c>
      <c r="CZ73" s="252"/>
      <c r="DA73" s="252"/>
      <c r="DB73" s="252"/>
      <c r="DC73" s="248" t="s">
        <v>2840</v>
      </c>
      <c r="DD73" s="248" t="s">
        <v>2841</v>
      </c>
      <c r="DE73" s="252"/>
    </row>
    <row r="74" spans="1:109" ht="15" customHeight="1">
      <c r="A74" s="129"/>
      <c r="B74" s="149"/>
      <c r="C74" s="16"/>
      <c r="D74" s="537" t="s">
        <v>2842</v>
      </c>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c r="AD74" s="151"/>
      <c r="AE74" s="129"/>
      <c r="AF74" s="129"/>
      <c r="AH74" s="250"/>
      <c r="AI74" s="250"/>
      <c r="AJ74" s="250"/>
      <c r="AK74" s="250"/>
      <c r="AL74" s="239" t="str">
        <f t="shared" si="2"/>
        <v>Huatusco</v>
      </c>
      <c r="AM74" s="239" t="str">
        <f t="shared" si="3"/>
        <v>30071</v>
      </c>
      <c r="AO74" s="250"/>
      <c r="AP74" s="242">
        <v>72</v>
      </c>
      <c r="AQ74" s="251"/>
      <c r="AR74" s="251"/>
      <c r="AS74" s="251"/>
      <c r="AT74" s="251"/>
      <c r="AU74" s="251"/>
      <c r="AV74" s="251"/>
      <c r="AW74" s="247" t="s">
        <v>2843</v>
      </c>
      <c r="AX74" s="251"/>
      <c r="AY74" s="251"/>
      <c r="AZ74" s="251"/>
      <c r="BA74" s="251"/>
      <c r="BB74" s="247" t="s">
        <v>2844</v>
      </c>
      <c r="BC74" s="247" t="s">
        <v>2845</v>
      </c>
      <c r="BD74" s="247" t="s">
        <v>2846</v>
      </c>
      <c r="BE74" s="461" t="s">
        <v>2847</v>
      </c>
      <c r="BF74" s="247" t="s">
        <v>2848</v>
      </c>
      <c r="BG74" s="251"/>
      <c r="BH74" s="251"/>
      <c r="BI74" s="251"/>
      <c r="BJ74" s="247" t="s">
        <v>2849</v>
      </c>
      <c r="BK74" s="247" t="s">
        <v>2850</v>
      </c>
      <c r="BL74" s="251"/>
      <c r="BM74" s="251"/>
      <c r="BN74" s="251"/>
      <c r="BO74" s="251"/>
      <c r="BP74" s="247" t="s">
        <v>2851</v>
      </c>
      <c r="BQ74" s="251"/>
      <c r="BR74" s="251"/>
      <c r="BS74" s="251"/>
      <c r="BT74" s="247" t="s">
        <v>2852</v>
      </c>
      <c r="BU74" s="247" t="s">
        <v>2853</v>
      </c>
      <c r="BV74" s="251"/>
      <c r="BW74" s="250"/>
      <c r="BX74" s="250"/>
      <c r="BY74" s="250"/>
      <c r="BZ74" s="252"/>
      <c r="CA74" s="252"/>
      <c r="CB74" s="252"/>
      <c r="CC74" s="252"/>
      <c r="CD74" s="252"/>
      <c r="CE74" s="252"/>
      <c r="CF74" s="248" t="s">
        <v>2854</v>
      </c>
      <c r="CG74" s="252"/>
      <c r="CH74" s="252"/>
      <c r="CI74" s="252"/>
      <c r="CJ74" s="252"/>
      <c r="CK74" s="248" t="s">
        <v>2855</v>
      </c>
      <c r="CL74" s="248" t="s">
        <v>2856</v>
      </c>
      <c r="CM74" s="248" t="s">
        <v>2857</v>
      </c>
      <c r="CN74" s="456" t="s">
        <v>2858</v>
      </c>
      <c r="CO74" s="248" t="s">
        <v>2859</v>
      </c>
      <c r="CP74" s="252"/>
      <c r="CQ74" s="252"/>
      <c r="CR74" s="252"/>
      <c r="CS74" s="248" t="s">
        <v>2860</v>
      </c>
      <c r="CT74" s="248" t="s">
        <v>2861</v>
      </c>
      <c r="CU74" s="252"/>
      <c r="CV74" s="252"/>
      <c r="CW74" s="252"/>
      <c r="CX74" s="252"/>
      <c r="CY74" s="248" t="s">
        <v>309</v>
      </c>
      <c r="CZ74" s="252"/>
      <c r="DA74" s="252"/>
      <c r="DB74" s="252"/>
      <c r="DC74" s="248" t="s">
        <v>2862</v>
      </c>
      <c r="DD74" s="248" t="s">
        <v>2863</v>
      </c>
      <c r="DE74" s="252"/>
    </row>
    <row r="75" spans="1:109" ht="6.75" customHeight="1">
      <c r="A75" s="129"/>
      <c r="B75" s="14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151"/>
      <c r="AE75" s="129"/>
      <c r="AF75" s="129"/>
      <c r="AH75" s="250"/>
      <c r="AI75" s="250"/>
      <c r="AJ75" s="250"/>
      <c r="AK75" s="250"/>
      <c r="AL75" s="239" t="str">
        <f t="shared" si="2"/>
        <v>Huayacocotla</v>
      </c>
      <c r="AM75" s="239" t="str">
        <f t="shared" si="3"/>
        <v>30072</v>
      </c>
      <c r="AO75" s="250"/>
      <c r="AP75" s="242">
        <v>73</v>
      </c>
      <c r="AQ75" s="251"/>
      <c r="AR75" s="251"/>
      <c r="AS75" s="251"/>
      <c r="AT75" s="251"/>
      <c r="AU75" s="251"/>
      <c r="AV75" s="251"/>
      <c r="AW75" s="247" t="s">
        <v>2864</v>
      </c>
      <c r="AX75" s="251"/>
      <c r="AY75" s="251"/>
      <c r="AZ75" s="251"/>
      <c r="BA75" s="251"/>
      <c r="BB75" s="247" t="s">
        <v>2865</v>
      </c>
      <c r="BC75" s="247" t="s">
        <v>2866</v>
      </c>
      <c r="BD75" s="247" t="s">
        <v>2867</v>
      </c>
      <c r="BE75" s="461" t="s">
        <v>2868</v>
      </c>
      <c r="BF75" s="247" t="s">
        <v>2869</v>
      </c>
      <c r="BG75" s="251"/>
      <c r="BH75" s="251"/>
      <c r="BI75" s="251"/>
      <c r="BJ75" s="247" t="s">
        <v>2870</v>
      </c>
      <c r="BK75" s="247" t="s">
        <v>2871</v>
      </c>
      <c r="BL75" s="251"/>
      <c r="BM75" s="251"/>
      <c r="BN75" s="251"/>
      <c r="BO75" s="251"/>
      <c r="BP75" s="247" t="s">
        <v>2872</v>
      </c>
      <c r="BQ75" s="251"/>
      <c r="BR75" s="251"/>
      <c r="BS75" s="251"/>
      <c r="BT75" s="247" t="s">
        <v>2873</v>
      </c>
      <c r="BU75" s="247" t="s">
        <v>2874</v>
      </c>
      <c r="BV75" s="251"/>
      <c r="BW75" s="250"/>
      <c r="BX75" s="250"/>
      <c r="BY75" s="250"/>
      <c r="BZ75" s="252"/>
      <c r="CA75" s="252"/>
      <c r="CB75" s="252"/>
      <c r="CC75" s="252"/>
      <c r="CD75" s="252"/>
      <c r="CE75" s="252"/>
      <c r="CF75" s="248" t="s">
        <v>2875</v>
      </c>
      <c r="CG75" s="252"/>
      <c r="CH75" s="252"/>
      <c r="CI75" s="252"/>
      <c r="CJ75" s="252"/>
      <c r="CK75" s="248" t="s">
        <v>2876</v>
      </c>
      <c r="CL75" s="248" t="s">
        <v>2877</v>
      </c>
      <c r="CM75" s="248" t="s">
        <v>2878</v>
      </c>
      <c r="CN75" s="456" t="s">
        <v>1303</v>
      </c>
      <c r="CO75" s="248" t="s">
        <v>2879</v>
      </c>
      <c r="CP75" s="252"/>
      <c r="CQ75" s="252"/>
      <c r="CR75" s="252"/>
      <c r="CS75" s="248" t="s">
        <v>2880</v>
      </c>
      <c r="CT75" s="248" t="s">
        <v>1463</v>
      </c>
      <c r="CU75" s="252"/>
      <c r="CV75" s="252"/>
      <c r="CW75" s="252"/>
      <c r="CX75" s="252"/>
      <c r="CY75" s="248" t="s">
        <v>2881</v>
      </c>
      <c r="CZ75" s="252"/>
      <c r="DA75" s="252"/>
      <c r="DB75" s="252"/>
      <c r="DC75" s="248" t="s">
        <v>2882</v>
      </c>
      <c r="DD75" s="248" t="s">
        <v>2883</v>
      </c>
      <c r="DE75" s="252"/>
    </row>
    <row r="76" spans="1:109" ht="36" customHeight="1">
      <c r="A76" s="129"/>
      <c r="B76" s="149"/>
      <c r="C76" s="547" t="s">
        <v>2884</v>
      </c>
      <c r="D76" s="547"/>
      <c r="E76" s="547"/>
      <c r="F76" s="547"/>
      <c r="G76" s="547"/>
      <c r="H76" s="547"/>
      <c r="I76" s="547"/>
      <c r="J76" s="547"/>
      <c r="K76" s="547"/>
      <c r="L76" s="547"/>
      <c r="M76" s="547"/>
      <c r="N76" s="547"/>
      <c r="O76" s="547"/>
      <c r="P76" s="547"/>
      <c r="Q76" s="547"/>
      <c r="R76" s="547"/>
      <c r="S76" s="547"/>
      <c r="T76" s="547"/>
      <c r="U76" s="547"/>
      <c r="V76" s="547"/>
      <c r="W76" s="547"/>
      <c r="X76" s="547"/>
      <c r="Y76" s="547"/>
      <c r="Z76" s="547"/>
      <c r="AA76" s="547"/>
      <c r="AB76" s="547"/>
      <c r="AC76" s="547"/>
      <c r="AD76" s="151"/>
      <c r="AE76" s="129"/>
      <c r="AF76" s="129"/>
      <c r="AH76" s="250"/>
      <c r="AI76" s="250"/>
      <c r="AJ76" s="250"/>
      <c r="AK76" s="250"/>
      <c r="AL76" s="239" t="str">
        <f t="shared" si="2"/>
        <v>Hueyapan de Ocampo</v>
      </c>
      <c r="AM76" s="239" t="str">
        <f t="shared" si="3"/>
        <v>30073</v>
      </c>
      <c r="AO76" s="250"/>
      <c r="AP76" s="242">
        <v>74</v>
      </c>
      <c r="AQ76" s="251"/>
      <c r="AR76" s="251"/>
      <c r="AS76" s="251"/>
      <c r="AT76" s="251"/>
      <c r="AU76" s="251"/>
      <c r="AV76" s="251"/>
      <c r="AW76" s="247" t="s">
        <v>2885</v>
      </c>
      <c r="AX76" s="251"/>
      <c r="AY76" s="251"/>
      <c r="AZ76" s="251"/>
      <c r="BA76" s="251"/>
      <c r="BB76" s="247" t="s">
        <v>2886</v>
      </c>
      <c r="BC76" s="247" t="s">
        <v>2887</v>
      </c>
      <c r="BD76" s="247" t="s">
        <v>2888</v>
      </c>
      <c r="BE76" s="461" t="s">
        <v>2889</v>
      </c>
      <c r="BF76" s="247" t="s">
        <v>2890</v>
      </c>
      <c r="BG76" s="251"/>
      <c r="BH76" s="251"/>
      <c r="BI76" s="251"/>
      <c r="BJ76" s="247" t="s">
        <v>2891</v>
      </c>
      <c r="BK76" s="247" t="s">
        <v>2892</v>
      </c>
      <c r="BL76" s="251"/>
      <c r="BM76" s="251"/>
      <c r="BN76" s="251"/>
      <c r="BO76" s="251"/>
      <c r="BP76" s="251"/>
      <c r="BQ76" s="251"/>
      <c r="BR76" s="251"/>
      <c r="BS76" s="251"/>
      <c r="BT76" s="247" t="s">
        <v>2893</v>
      </c>
      <c r="BU76" s="247" t="s">
        <v>2894</v>
      </c>
      <c r="BV76" s="251"/>
      <c r="BW76" s="250"/>
      <c r="BX76" s="250"/>
      <c r="BY76" s="250"/>
      <c r="BZ76" s="252"/>
      <c r="CA76" s="252"/>
      <c r="CB76" s="252"/>
      <c r="CC76" s="252"/>
      <c r="CD76" s="252"/>
      <c r="CE76" s="252"/>
      <c r="CF76" s="248" t="s">
        <v>1303</v>
      </c>
      <c r="CG76" s="252"/>
      <c r="CH76" s="252"/>
      <c r="CI76" s="252"/>
      <c r="CJ76" s="252"/>
      <c r="CK76" s="248" t="s">
        <v>2895</v>
      </c>
      <c r="CL76" s="248" t="s">
        <v>2896</v>
      </c>
      <c r="CM76" s="248" t="s">
        <v>2897</v>
      </c>
      <c r="CN76" s="456" t="s">
        <v>2898</v>
      </c>
      <c r="CO76" s="248" t="s">
        <v>2899</v>
      </c>
      <c r="CP76" s="252"/>
      <c r="CQ76" s="252"/>
      <c r="CR76" s="252"/>
      <c r="CS76" s="248" t="s">
        <v>2900</v>
      </c>
      <c r="CT76" s="248" t="s">
        <v>2901</v>
      </c>
      <c r="CU76" s="252"/>
      <c r="CV76" s="252"/>
      <c r="CW76" s="252"/>
      <c r="CX76" s="252"/>
      <c r="CY76" s="248"/>
      <c r="CZ76" s="252"/>
      <c r="DA76" s="252"/>
      <c r="DB76" s="252"/>
      <c r="DC76" s="248" t="s">
        <v>2902</v>
      </c>
      <c r="DD76" s="248" t="s">
        <v>2903</v>
      </c>
      <c r="DE76" s="252"/>
    </row>
    <row r="77" spans="1:109" ht="6.75" customHeight="1">
      <c r="A77" s="118"/>
      <c r="B77" s="160"/>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2"/>
      <c r="AE77" s="116"/>
      <c r="AF77" s="116"/>
      <c r="AH77" s="250"/>
      <c r="AI77" s="250"/>
      <c r="AJ77" s="250"/>
      <c r="AK77" s="250"/>
      <c r="AL77" s="239" t="str">
        <f t="shared" si="2"/>
        <v>Huiloapan de Cuauhtémoc</v>
      </c>
      <c r="AM77" s="239" t="str">
        <f t="shared" si="3"/>
        <v>30074</v>
      </c>
      <c r="AO77" s="250"/>
      <c r="AP77" s="242">
        <v>75</v>
      </c>
      <c r="AQ77" s="251"/>
      <c r="AR77" s="251"/>
      <c r="AS77" s="251"/>
      <c r="AT77" s="251"/>
      <c r="AU77" s="251"/>
      <c r="AV77" s="251"/>
      <c r="AW77" s="247" t="s">
        <v>2904</v>
      </c>
      <c r="AX77" s="251"/>
      <c r="AY77" s="251"/>
      <c r="AZ77" s="251"/>
      <c r="BA77" s="251"/>
      <c r="BB77" s="247" t="s">
        <v>2905</v>
      </c>
      <c r="BC77" s="247" t="s">
        <v>2906</v>
      </c>
      <c r="BD77" s="247" t="s">
        <v>2907</v>
      </c>
      <c r="BE77" s="461" t="s">
        <v>2908</v>
      </c>
      <c r="BF77" s="247" t="s">
        <v>2909</v>
      </c>
      <c r="BG77" s="251"/>
      <c r="BH77" s="251"/>
      <c r="BI77" s="251"/>
      <c r="BJ77" s="247" t="s">
        <v>2910</v>
      </c>
      <c r="BK77" s="247" t="s">
        <v>2911</v>
      </c>
      <c r="BL77" s="251"/>
      <c r="BM77" s="251"/>
      <c r="BN77" s="251"/>
      <c r="BO77" s="251"/>
      <c r="BP77" s="251"/>
      <c r="BQ77" s="251"/>
      <c r="BR77" s="251"/>
      <c r="BS77" s="251"/>
      <c r="BT77" s="247" t="s">
        <v>2912</v>
      </c>
      <c r="BU77" s="247" t="s">
        <v>2913</v>
      </c>
      <c r="BV77" s="251"/>
      <c r="BW77" s="250"/>
      <c r="BX77" s="250"/>
      <c r="BY77" s="250"/>
      <c r="BZ77" s="252"/>
      <c r="CA77" s="252"/>
      <c r="CB77" s="252"/>
      <c r="CC77" s="252"/>
      <c r="CD77" s="252"/>
      <c r="CE77" s="252"/>
      <c r="CF77" s="248" t="s">
        <v>2914</v>
      </c>
      <c r="CG77" s="252"/>
      <c r="CH77" s="252"/>
      <c r="CI77" s="252"/>
      <c r="CJ77" s="252"/>
      <c r="CK77" s="248" t="s">
        <v>2915</v>
      </c>
      <c r="CL77" s="248" t="s">
        <v>2916</v>
      </c>
      <c r="CM77" s="248" t="s">
        <v>2917</v>
      </c>
      <c r="CN77" s="456" t="s">
        <v>2918</v>
      </c>
      <c r="CO77" s="248" t="s">
        <v>2919</v>
      </c>
      <c r="CP77" s="252"/>
      <c r="CQ77" s="252"/>
      <c r="CR77" s="252"/>
      <c r="CS77" s="248" t="s">
        <v>2920</v>
      </c>
      <c r="CT77" s="248" t="s">
        <v>2921</v>
      </c>
      <c r="CU77" s="252"/>
      <c r="CV77" s="252"/>
      <c r="CW77" s="252"/>
      <c r="CX77" s="252"/>
      <c r="CY77" s="252"/>
      <c r="CZ77" s="252"/>
      <c r="DA77" s="252"/>
      <c r="DB77" s="252"/>
      <c r="DC77" s="248" t="s">
        <v>2922</v>
      </c>
      <c r="DD77" s="248" t="s">
        <v>2923</v>
      </c>
      <c r="DE77" s="252"/>
    </row>
    <row r="78" spans="1:109" ht="84" customHeight="1">
      <c r="A78" s="118"/>
      <c r="B78" s="160"/>
      <c r="C78" s="566" t="s">
        <v>2924</v>
      </c>
      <c r="D78" s="546"/>
      <c r="E78" s="546"/>
      <c r="F78" s="546"/>
      <c r="G78" s="546"/>
      <c r="H78" s="546"/>
      <c r="I78" s="546"/>
      <c r="J78" s="546"/>
      <c r="K78" s="546"/>
      <c r="L78" s="546"/>
      <c r="M78" s="546"/>
      <c r="N78" s="546"/>
      <c r="O78" s="546"/>
      <c r="P78" s="546"/>
      <c r="Q78" s="546"/>
      <c r="R78" s="546"/>
      <c r="S78" s="546"/>
      <c r="T78" s="546"/>
      <c r="U78" s="546"/>
      <c r="V78" s="546"/>
      <c r="W78" s="546"/>
      <c r="X78" s="546"/>
      <c r="Y78" s="546"/>
      <c r="Z78" s="546"/>
      <c r="AA78" s="546"/>
      <c r="AB78" s="546"/>
      <c r="AC78" s="546"/>
      <c r="AD78" s="164"/>
      <c r="AE78" s="116"/>
      <c r="AF78" s="116"/>
      <c r="AH78" s="250"/>
      <c r="AI78" s="250"/>
      <c r="AJ78" s="250"/>
      <c r="AK78" s="250"/>
      <c r="AL78" s="239" t="str">
        <f t="shared" si="2"/>
        <v>Ignacio de la Llave</v>
      </c>
      <c r="AM78" s="239" t="str">
        <f t="shared" si="3"/>
        <v>30075</v>
      </c>
      <c r="AO78" s="250"/>
      <c r="AP78" s="242">
        <v>76</v>
      </c>
      <c r="AQ78" s="251"/>
      <c r="AR78" s="251"/>
      <c r="AS78" s="251"/>
      <c r="AT78" s="251"/>
      <c r="AU78" s="251"/>
      <c r="AV78" s="251"/>
      <c r="AW78" s="247" t="s">
        <v>2925</v>
      </c>
      <c r="AX78" s="251"/>
      <c r="AY78" s="251"/>
      <c r="AZ78" s="251"/>
      <c r="BA78" s="251"/>
      <c r="BB78" s="247" t="s">
        <v>2926</v>
      </c>
      <c r="BC78" s="247" t="s">
        <v>2927</v>
      </c>
      <c r="BD78" s="247" t="s">
        <v>2928</v>
      </c>
      <c r="BE78" s="461" t="s">
        <v>2929</v>
      </c>
      <c r="BF78" s="247" t="s">
        <v>2930</v>
      </c>
      <c r="BG78" s="251"/>
      <c r="BH78" s="251"/>
      <c r="BI78" s="251"/>
      <c r="BJ78" s="247" t="s">
        <v>2931</v>
      </c>
      <c r="BK78" s="247" t="s">
        <v>2932</v>
      </c>
      <c r="BL78" s="251"/>
      <c r="BM78" s="251"/>
      <c r="BN78" s="251"/>
      <c r="BO78" s="251"/>
      <c r="BP78" s="251"/>
      <c r="BQ78" s="251"/>
      <c r="BR78" s="251"/>
      <c r="BS78" s="251"/>
      <c r="BT78" s="247" t="s">
        <v>2933</v>
      </c>
      <c r="BU78" s="247" t="s">
        <v>2934</v>
      </c>
      <c r="BV78" s="251"/>
      <c r="BW78" s="250"/>
      <c r="BX78" s="250"/>
      <c r="BY78" s="250"/>
      <c r="BZ78" s="252"/>
      <c r="CA78" s="252"/>
      <c r="CB78" s="252"/>
      <c r="CC78" s="252"/>
      <c r="CD78" s="252"/>
      <c r="CE78" s="252"/>
      <c r="CF78" s="248" t="s">
        <v>2935</v>
      </c>
      <c r="CG78" s="252"/>
      <c r="CH78" s="252"/>
      <c r="CI78" s="252"/>
      <c r="CJ78" s="252"/>
      <c r="CK78" s="248" t="s">
        <v>2936</v>
      </c>
      <c r="CL78" s="248" t="s">
        <v>2937</v>
      </c>
      <c r="CM78" s="248" t="s">
        <v>2405</v>
      </c>
      <c r="CN78" s="456" t="s">
        <v>2938</v>
      </c>
      <c r="CO78" s="248" t="s">
        <v>2939</v>
      </c>
      <c r="CP78" s="252"/>
      <c r="CQ78" s="252"/>
      <c r="CR78" s="252"/>
      <c r="CS78" s="248" t="s">
        <v>2940</v>
      </c>
      <c r="CT78" s="248" t="s">
        <v>1838</v>
      </c>
      <c r="CU78" s="252"/>
      <c r="CV78" s="252"/>
      <c r="CW78" s="252"/>
      <c r="CX78" s="252"/>
      <c r="CY78" s="252"/>
      <c r="CZ78" s="252"/>
      <c r="DA78" s="252"/>
      <c r="DB78" s="252"/>
      <c r="DC78" s="248" t="s">
        <v>2941</v>
      </c>
      <c r="DD78" s="248" t="s">
        <v>2942</v>
      </c>
      <c r="DE78" s="252"/>
    </row>
    <row r="79" spans="1:109" ht="6.75" customHeight="1">
      <c r="A79" s="118"/>
      <c r="B79" s="160"/>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2"/>
      <c r="AE79" s="116"/>
      <c r="AF79" s="116"/>
      <c r="AH79" s="250"/>
      <c r="AI79" s="250"/>
      <c r="AJ79" s="250"/>
      <c r="AK79" s="250"/>
      <c r="AL79" s="239" t="str">
        <f t="shared" si="2"/>
        <v>Ilamatlán</v>
      </c>
      <c r="AM79" s="239" t="str">
        <f t="shared" si="3"/>
        <v>30076</v>
      </c>
      <c r="AO79" s="250"/>
      <c r="AP79" s="242">
        <v>77</v>
      </c>
      <c r="AQ79" s="251"/>
      <c r="AR79" s="251"/>
      <c r="AS79" s="251"/>
      <c r="AT79" s="251"/>
      <c r="AU79" s="251"/>
      <c r="AV79" s="251"/>
      <c r="AW79" s="247" t="s">
        <v>2943</v>
      </c>
      <c r="AX79" s="251"/>
      <c r="AY79" s="251"/>
      <c r="AZ79" s="251"/>
      <c r="BA79" s="251"/>
      <c r="BB79" s="247" t="s">
        <v>2944</v>
      </c>
      <c r="BC79" s="247" t="s">
        <v>2945</v>
      </c>
      <c r="BD79" s="247" t="s">
        <v>2946</v>
      </c>
      <c r="BE79" s="461" t="s">
        <v>2947</v>
      </c>
      <c r="BF79" s="247" t="s">
        <v>2948</v>
      </c>
      <c r="BG79" s="251"/>
      <c r="BH79" s="251"/>
      <c r="BI79" s="251"/>
      <c r="BJ79" s="247" t="s">
        <v>2949</v>
      </c>
      <c r="BK79" s="247" t="s">
        <v>2950</v>
      </c>
      <c r="BL79" s="251"/>
      <c r="BM79" s="251"/>
      <c r="BN79" s="251"/>
      <c r="BO79" s="251"/>
      <c r="BP79" s="251"/>
      <c r="BQ79" s="251"/>
      <c r="BR79" s="251"/>
      <c r="BS79" s="251"/>
      <c r="BT79" s="247" t="s">
        <v>2951</v>
      </c>
      <c r="BU79" s="247" t="s">
        <v>2952</v>
      </c>
      <c r="BV79" s="251"/>
      <c r="BW79" s="250"/>
      <c r="BX79" s="250"/>
      <c r="BY79" s="250"/>
      <c r="BZ79" s="252"/>
      <c r="CA79" s="252"/>
      <c r="CB79" s="252"/>
      <c r="CC79" s="252"/>
      <c r="CD79" s="252"/>
      <c r="CE79" s="252"/>
      <c r="CF79" s="248" t="s">
        <v>2953</v>
      </c>
      <c r="CG79" s="252"/>
      <c r="CH79" s="252"/>
      <c r="CI79" s="252"/>
      <c r="CJ79" s="252"/>
      <c r="CK79" s="248" t="s">
        <v>2954</v>
      </c>
      <c r="CL79" s="248" t="s">
        <v>2955</v>
      </c>
      <c r="CM79" s="248" t="s">
        <v>2956</v>
      </c>
      <c r="CN79" s="456" t="s">
        <v>2957</v>
      </c>
      <c r="CO79" s="248" t="s">
        <v>2958</v>
      </c>
      <c r="CP79" s="252"/>
      <c r="CQ79" s="252"/>
      <c r="CR79" s="252"/>
      <c r="CS79" s="248" t="s">
        <v>2959</v>
      </c>
      <c r="CT79" s="248" t="s">
        <v>2960</v>
      </c>
      <c r="CU79" s="252"/>
      <c r="CV79" s="252"/>
      <c r="CW79" s="252"/>
      <c r="CX79" s="252"/>
      <c r="CY79" s="252"/>
      <c r="CZ79" s="252"/>
      <c r="DA79" s="252"/>
      <c r="DB79" s="252"/>
      <c r="DC79" s="248" t="s">
        <v>2961</v>
      </c>
      <c r="DD79" s="248" t="s">
        <v>2962</v>
      </c>
      <c r="DE79" s="252"/>
    </row>
    <row r="80" spans="1:109" ht="15" customHeight="1">
      <c r="A80" s="118"/>
      <c r="B80" s="160"/>
      <c r="C80" s="559" t="s">
        <v>2963</v>
      </c>
      <c r="D80" s="546"/>
      <c r="E80" s="546"/>
      <c r="F80" s="546"/>
      <c r="G80" s="546"/>
      <c r="H80" s="546"/>
      <c r="I80" s="546"/>
      <c r="J80" s="546"/>
      <c r="K80" s="546"/>
      <c r="L80" s="546"/>
      <c r="M80" s="546"/>
      <c r="N80" s="546"/>
      <c r="O80" s="546"/>
      <c r="P80" s="546"/>
      <c r="Q80" s="546"/>
      <c r="R80" s="546"/>
      <c r="S80" s="546"/>
      <c r="T80" s="546"/>
      <c r="U80" s="546"/>
      <c r="V80" s="546"/>
      <c r="W80" s="546"/>
      <c r="X80" s="546"/>
      <c r="Y80" s="546"/>
      <c r="Z80" s="546"/>
      <c r="AA80" s="546"/>
      <c r="AB80" s="546"/>
      <c r="AC80" s="546"/>
      <c r="AD80" s="165"/>
      <c r="AE80" s="116"/>
      <c r="AF80" s="116"/>
      <c r="AH80" s="250"/>
      <c r="AI80" s="250"/>
      <c r="AJ80" s="250"/>
      <c r="AK80" s="250"/>
      <c r="AL80" s="239" t="str">
        <f t="shared" si="2"/>
        <v>Isla</v>
      </c>
      <c r="AM80" s="239" t="str">
        <f t="shared" si="3"/>
        <v>30077</v>
      </c>
      <c r="AO80" s="250"/>
      <c r="AP80" s="242">
        <v>78</v>
      </c>
      <c r="AQ80" s="251"/>
      <c r="AR80" s="251"/>
      <c r="AS80" s="251"/>
      <c r="AT80" s="251"/>
      <c r="AU80" s="251"/>
      <c r="AV80" s="251"/>
      <c r="AW80" s="247" t="s">
        <v>2964</v>
      </c>
      <c r="AX80" s="251"/>
      <c r="AY80" s="251"/>
      <c r="AZ80" s="251"/>
      <c r="BA80" s="251"/>
      <c r="BB80" s="247" t="s">
        <v>2965</v>
      </c>
      <c r="BC80" s="247" t="s">
        <v>2966</v>
      </c>
      <c r="BD80" s="247" t="s">
        <v>2967</v>
      </c>
      <c r="BE80" s="461" t="s">
        <v>2968</v>
      </c>
      <c r="BF80" s="247" t="s">
        <v>2969</v>
      </c>
      <c r="BG80" s="251"/>
      <c r="BH80" s="251"/>
      <c r="BI80" s="251"/>
      <c r="BJ80" s="247" t="s">
        <v>2970</v>
      </c>
      <c r="BK80" s="247" t="s">
        <v>2971</v>
      </c>
      <c r="BL80" s="251"/>
      <c r="BM80" s="251"/>
      <c r="BN80" s="251"/>
      <c r="BO80" s="251"/>
      <c r="BP80" s="251"/>
      <c r="BQ80" s="251"/>
      <c r="BR80" s="251"/>
      <c r="BS80" s="251"/>
      <c r="BT80" s="247" t="s">
        <v>2972</v>
      </c>
      <c r="BU80" s="247" t="s">
        <v>2973</v>
      </c>
      <c r="BV80" s="251"/>
      <c r="BW80" s="250"/>
      <c r="BX80" s="250"/>
      <c r="BY80" s="250"/>
      <c r="BZ80" s="252"/>
      <c r="CA80" s="252"/>
      <c r="CB80" s="252"/>
      <c r="CC80" s="252"/>
      <c r="CD80" s="252"/>
      <c r="CE80" s="252"/>
      <c r="CF80" s="248" t="s">
        <v>2974</v>
      </c>
      <c r="CG80" s="252"/>
      <c r="CH80" s="252"/>
      <c r="CI80" s="252"/>
      <c r="CJ80" s="252"/>
      <c r="CK80" s="248" t="s">
        <v>2975</v>
      </c>
      <c r="CL80" s="248" t="s">
        <v>2976</v>
      </c>
      <c r="CM80" s="248" t="s">
        <v>2977</v>
      </c>
      <c r="CN80" s="456" t="s">
        <v>2978</v>
      </c>
      <c r="CO80" s="248" t="s">
        <v>2979</v>
      </c>
      <c r="CP80" s="252"/>
      <c r="CQ80" s="252"/>
      <c r="CR80" s="252"/>
      <c r="CS80" s="248" t="s">
        <v>2980</v>
      </c>
      <c r="CT80" s="248" t="s">
        <v>2981</v>
      </c>
      <c r="CU80" s="252"/>
      <c r="CV80" s="252"/>
      <c r="CW80" s="252"/>
      <c r="CX80" s="252"/>
      <c r="CY80" s="252"/>
      <c r="CZ80" s="252"/>
      <c r="DA80" s="252"/>
      <c r="DB80" s="252"/>
      <c r="DC80" s="248" t="s">
        <v>2982</v>
      </c>
      <c r="DD80" s="248" t="s">
        <v>2983</v>
      </c>
      <c r="DE80" s="252"/>
    </row>
    <row r="81" spans="1:109" ht="6.75" customHeight="1">
      <c r="A81" s="118"/>
      <c r="B81" s="160"/>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2"/>
      <c r="AE81" s="116"/>
      <c r="AF81" s="116"/>
      <c r="AH81" s="250"/>
      <c r="AI81" s="250"/>
      <c r="AJ81" s="250"/>
      <c r="AK81" s="250"/>
      <c r="AL81" s="239" t="str">
        <f t="shared" si="2"/>
        <v>Ixcatepec</v>
      </c>
      <c r="AM81" s="239" t="str">
        <f t="shared" si="3"/>
        <v>30078</v>
      </c>
      <c r="AO81" s="250"/>
      <c r="AP81" s="242">
        <v>79</v>
      </c>
      <c r="AQ81" s="251"/>
      <c r="AR81" s="251"/>
      <c r="AS81" s="251"/>
      <c r="AT81" s="251"/>
      <c r="AU81" s="251"/>
      <c r="AV81" s="251"/>
      <c r="AW81" s="247" t="s">
        <v>2984</v>
      </c>
      <c r="AX81" s="251"/>
      <c r="AY81" s="251"/>
      <c r="AZ81" s="251"/>
      <c r="BA81" s="251"/>
      <c r="BB81" s="247" t="s">
        <v>2985</v>
      </c>
      <c r="BC81" s="247" t="s">
        <v>2986</v>
      </c>
      <c r="BD81" s="247" t="s">
        <v>2987</v>
      </c>
      <c r="BE81" s="461" t="s">
        <v>2988</v>
      </c>
      <c r="BF81" s="247" t="s">
        <v>2989</v>
      </c>
      <c r="BG81" s="251"/>
      <c r="BH81" s="251"/>
      <c r="BI81" s="251"/>
      <c r="BJ81" s="247" t="s">
        <v>2990</v>
      </c>
      <c r="BK81" s="247" t="s">
        <v>2991</v>
      </c>
      <c r="BL81" s="251"/>
      <c r="BM81" s="251"/>
      <c r="BN81" s="251"/>
      <c r="BO81" s="251"/>
      <c r="BP81" s="251"/>
      <c r="BQ81" s="251"/>
      <c r="BR81" s="251"/>
      <c r="BS81" s="251"/>
      <c r="BT81" s="247" t="s">
        <v>2992</v>
      </c>
      <c r="BU81" s="247" t="s">
        <v>2993</v>
      </c>
      <c r="BV81" s="251"/>
      <c r="BW81" s="250"/>
      <c r="BX81" s="250"/>
      <c r="BY81" s="250"/>
      <c r="BZ81" s="252"/>
      <c r="CA81" s="252"/>
      <c r="CB81" s="252"/>
      <c r="CC81" s="252"/>
      <c r="CD81" s="252"/>
      <c r="CE81" s="252"/>
      <c r="CF81" s="248" t="s">
        <v>2994</v>
      </c>
      <c r="CG81" s="252"/>
      <c r="CH81" s="252"/>
      <c r="CI81" s="252"/>
      <c r="CJ81" s="252"/>
      <c r="CK81" s="248" t="s">
        <v>2995</v>
      </c>
      <c r="CL81" s="248" t="s">
        <v>2996</v>
      </c>
      <c r="CM81" s="248" t="s">
        <v>2997</v>
      </c>
      <c r="CN81" s="456" t="s">
        <v>2998</v>
      </c>
      <c r="CO81" s="248" t="s">
        <v>2999</v>
      </c>
      <c r="CP81" s="252"/>
      <c r="CQ81" s="252"/>
      <c r="CR81" s="252"/>
      <c r="CS81" s="248" t="s">
        <v>3000</v>
      </c>
      <c r="CT81" s="248" t="s">
        <v>3001</v>
      </c>
      <c r="CU81" s="252"/>
      <c r="CV81" s="252"/>
      <c r="CW81" s="252"/>
      <c r="CX81" s="252"/>
      <c r="CY81" s="252"/>
      <c r="CZ81" s="252"/>
      <c r="DA81" s="252"/>
      <c r="DB81" s="252"/>
      <c r="DC81" s="248" t="s">
        <v>3002</v>
      </c>
      <c r="DD81" s="248" t="s">
        <v>3003</v>
      </c>
      <c r="DE81" s="252"/>
    </row>
    <row r="82" spans="1:109" ht="135.75" customHeight="1">
      <c r="A82" s="118"/>
      <c r="B82" s="160"/>
      <c r="C82" s="153"/>
      <c r="D82" s="547" t="s">
        <v>3004</v>
      </c>
      <c r="E82" s="546"/>
      <c r="F82" s="546"/>
      <c r="G82" s="546"/>
      <c r="H82" s="546"/>
      <c r="I82" s="546"/>
      <c r="J82" s="546"/>
      <c r="K82" s="546"/>
      <c r="L82" s="546"/>
      <c r="M82" s="546"/>
      <c r="N82" s="546"/>
      <c r="O82" s="546"/>
      <c r="P82" s="546"/>
      <c r="Q82" s="546"/>
      <c r="R82" s="546"/>
      <c r="S82" s="546"/>
      <c r="T82" s="546"/>
      <c r="U82" s="546"/>
      <c r="V82" s="546"/>
      <c r="W82" s="546"/>
      <c r="X82" s="546"/>
      <c r="Y82" s="546"/>
      <c r="Z82" s="546"/>
      <c r="AA82" s="546"/>
      <c r="AB82" s="546"/>
      <c r="AC82" s="546"/>
      <c r="AD82" s="164"/>
      <c r="AE82" s="116"/>
      <c r="AF82" s="116"/>
      <c r="AH82" s="250"/>
      <c r="AI82" s="250"/>
      <c r="AJ82" s="250"/>
      <c r="AK82" s="250"/>
      <c r="AL82" s="239" t="str">
        <f t="shared" si="2"/>
        <v>Ixhuacán de los Reyes</v>
      </c>
      <c r="AM82" s="239" t="str">
        <f t="shared" si="3"/>
        <v>30079</v>
      </c>
      <c r="AO82" s="250"/>
      <c r="AP82" s="242">
        <v>80</v>
      </c>
      <c r="AQ82" s="251"/>
      <c r="AR82" s="251"/>
      <c r="AS82" s="251"/>
      <c r="AT82" s="251"/>
      <c r="AU82" s="251"/>
      <c r="AV82" s="251"/>
      <c r="AW82" s="247" t="s">
        <v>3005</v>
      </c>
      <c r="AX82" s="251"/>
      <c r="AY82" s="251"/>
      <c r="AZ82" s="251"/>
      <c r="BA82" s="251"/>
      <c r="BB82" s="247" t="s">
        <v>3006</v>
      </c>
      <c r="BC82" s="247" t="s">
        <v>3007</v>
      </c>
      <c r="BD82" s="247" t="s">
        <v>3008</v>
      </c>
      <c r="BE82" s="461" t="s">
        <v>3009</v>
      </c>
      <c r="BF82" s="247" t="s">
        <v>3010</v>
      </c>
      <c r="BG82" s="251"/>
      <c r="BH82" s="251"/>
      <c r="BI82" s="251"/>
      <c r="BJ82" s="247" t="s">
        <v>3011</v>
      </c>
      <c r="BK82" s="247" t="s">
        <v>3012</v>
      </c>
      <c r="BL82" s="251"/>
      <c r="BM82" s="251"/>
      <c r="BN82" s="251"/>
      <c r="BO82" s="251"/>
      <c r="BP82" s="251"/>
      <c r="BQ82" s="251"/>
      <c r="BR82" s="251"/>
      <c r="BS82" s="251"/>
      <c r="BT82" s="247" t="s">
        <v>3013</v>
      </c>
      <c r="BU82" s="247" t="s">
        <v>3014</v>
      </c>
      <c r="BV82" s="251"/>
      <c r="BW82" s="250"/>
      <c r="BX82" s="250"/>
      <c r="BY82" s="250"/>
      <c r="BZ82" s="252"/>
      <c r="CA82" s="252"/>
      <c r="CB82" s="252"/>
      <c r="CC82" s="252"/>
      <c r="CD82" s="252"/>
      <c r="CE82" s="252"/>
      <c r="CF82" s="248" t="s">
        <v>1803</v>
      </c>
      <c r="CG82" s="252"/>
      <c r="CH82" s="252"/>
      <c r="CI82" s="252"/>
      <c r="CJ82" s="252"/>
      <c r="CK82" s="248" t="s">
        <v>3015</v>
      </c>
      <c r="CL82" s="248" t="s">
        <v>3016</v>
      </c>
      <c r="CM82" s="248" t="s">
        <v>728</v>
      </c>
      <c r="CN82" s="456" t="s">
        <v>3017</v>
      </c>
      <c r="CO82" s="248" t="s">
        <v>3018</v>
      </c>
      <c r="CP82" s="252"/>
      <c r="CQ82" s="252"/>
      <c r="CR82" s="252"/>
      <c r="CS82" s="248" t="s">
        <v>3019</v>
      </c>
      <c r="CT82" s="248" t="s">
        <v>3020</v>
      </c>
      <c r="CU82" s="252"/>
      <c r="CV82" s="252"/>
      <c r="CW82" s="252"/>
      <c r="CX82" s="252"/>
      <c r="CY82" s="252"/>
      <c r="CZ82" s="252"/>
      <c r="DA82" s="252"/>
      <c r="DB82" s="252"/>
      <c r="DC82" s="248" t="s">
        <v>3021</v>
      </c>
      <c r="DD82" s="248" t="s">
        <v>3022</v>
      </c>
      <c r="DE82" s="252"/>
    </row>
    <row r="83" spans="1:109" ht="6.75" customHeight="1">
      <c r="A83" s="118"/>
      <c r="B83" s="160"/>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2"/>
      <c r="AE83" s="116"/>
      <c r="AF83" s="116"/>
      <c r="AH83" s="250"/>
      <c r="AI83" s="250"/>
      <c r="AJ83" s="250"/>
      <c r="AK83" s="250"/>
      <c r="AL83" s="239" t="str">
        <f t="shared" si="2"/>
        <v>Ixhuatlán del Café</v>
      </c>
      <c r="AM83" s="239" t="str">
        <f t="shared" si="3"/>
        <v>30080</v>
      </c>
      <c r="AO83" s="250"/>
      <c r="AP83" s="242">
        <v>81</v>
      </c>
      <c r="AQ83" s="251"/>
      <c r="AR83" s="251"/>
      <c r="AS83" s="251"/>
      <c r="AT83" s="251"/>
      <c r="AU83" s="251"/>
      <c r="AV83" s="251"/>
      <c r="AW83" s="247" t="s">
        <v>3023</v>
      </c>
      <c r="AX83" s="251"/>
      <c r="AY83" s="251"/>
      <c r="AZ83" s="251"/>
      <c r="BA83" s="251"/>
      <c r="BB83" s="247" t="s">
        <v>3024</v>
      </c>
      <c r="BC83" s="247" t="s">
        <v>3025</v>
      </c>
      <c r="BD83" s="247" t="s">
        <v>3026</v>
      </c>
      <c r="BE83" s="461" t="s">
        <v>3027</v>
      </c>
      <c r="BF83" s="247" t="s">
        <v>3028</v>
      </c>
      <c r="BG83" s="251"/>
      <c r="BH83" s="251"/>
      <c r="BI83" s="251"/>
      <c r="BJ83" s="247" t="s">
        <v>3029</v>
      </c>
      <c r="BK83" s="247" t="s">
        <v>3030</v>
      </c>
      <c r="BL83" s="251"/>
      <c r="BM83" s="251"/>
      <c r="BN83" s="251"/>
      <c r="BO83" s="251"/>
      <c r="BP83" s="251"/>
      <c r="BQ83" s="251"/>
      <c r="BR83" s="251"/>
      <c r="BS83" s="251"/>
      <c r="BT83" s="247" t="s">
        <v>3031</v>
      </c>
      <c r="BU83" s="247" t="s">
        <v>3032</v>
      </c>
      <c r="BV83" s="251"/>
      <c r="BW83" s="250"/>
      <c r="BX83" s="250"/>
      <c r="BY83" s="250"/>
      <c r="BZ83" s="252"/>
      <c r="CA83" s="252"/>
      <c r="CB83" s="252"/>
      <c r="CC83" s="252"/>
      <c r="CD83" s="252"/>
      <c r="CE83" s="252"/>
      <c r="CF83" s="248" t="s">
        <v>3033</v>
      </c>
      <c r="CG83" s="252"/>
      <c r="CH83" s="252"/>
      <c r="CI83" s="252"/>
      <c r="CJ83" s="252"/>
      <c r="CK83" s="248" t="s">
        <v>3034</v>
      </c>
      <c r="CL83" s="248" t="s">
        <v>3035</v>
      </c>
      <c r="CM83" s="248" t="s">
        <v>3036</v>
      </c>
      <c r="CN83" s="456" t="s">
        <v>3037</v>
      </c>
      <c r="CO83" s="248" t="s">
        <v>3038</v>
      </c>
      <c r="CP83" s="252"/>
      <c r="CQ83" s="252"/>
      <c r="CR83" s="252"/>
      <c r="CS83" s="248" t="s">
        <v>3039</v>
      </c>
      <c r="CT83" s="248" t="s">
        <v>3040</v>
      </c>
      <c r="CU83" s="252"/>
      <c r="CV83" s="252"/>
      <c r="CW83" s="252"/>
      <c r="CX83" s="252"/>
      <c r="CY83" s="252"/>
      <c r="CZ83" s="252"/>
      <c r="DA83" s="252"/>
      <c r="DB83" s="252"/>
      <c r="DC83" s="248" t="s">
        <v>3041</v>
      </c>
      <c r="DD83" s="248" t="s">
        <v>3042</v>
      </c>
      <c r="DE83" s="252"/>
    </row>
    <row r="84" spans="1:109" ht="60" customHeight="1">
      <c r="A84" s="118"/>
      <c r="B84" s="149"/>
      <c r="C84" s="537" t="s">
        <v>3043</v>
      </c>
      <c r="D84" s="537"/>
      <c r="E84" s="537"/>
      <c r="F84" s="537"/>
      <c r="G84" s="537"/>
      <c r="H84" s="537"/>
      <c r="I84" s="537"/>
      <c r="J84" s="537"/>
      <c r="K84" s="537"/>
      <c r="L84" s="537"/>
      <c r="M84" s="537"/>
      <c r="N84" s="537"/>
      <c r="O84" s="537"/>
      <c r="P84" s="537"/>
      <c r="Q84" s="537"/>
      <c r="R84" s="537"/>
      <c r="S84" s="537"/>
      <c r="T84" s="537"/>
      <c r="U84" s="537"/>
      <c r="V84" s="537"/>
      <c r="W84" s="537"/>
      <c r="X84" s="537"/>
      <c r="Y84" s="537"/>
      <c r="Z84" s="537"/>
      <c r="AA84" s="537"/>
      <c r="AB84" s="537"/>
      <c r="AC84" s="537"/>
      <c r="AD84" s="151"/>
      <c r="AE84" s="116"/>
      <c r="AF84" s="116"/>
      <c r="AH84" s="250"/>
      <c r="AI84" s="250"/>
      <c r="AJ84" s="250"/>
      <c r="AK84" s="250"/>
      <c r="AL84" s="239" t="str">
        <f t="shared" si="2"/>
        <v>Ixhuatlancillo</v>
      </c>
      <c r="AM84" s="239" t="str">
        <f t="shared" si="3"/>
        <v>30081</v>
      </c>
      <c r="AO84" s="250"/>
      <c r="AP84" s="242">
        <v>82</v>
      </c>
      <c r="AQ84" s="251"/>
      <c r="AR84" s="251"/>
      <c r="AS84" s="251"/>
      <c r="AT84" s="251"/>
      <c r="AU84" s="251"/>
      <c r="AV84" s="251"/>
      <c r="AW84" s="247" t="s">
        <v>3044</v>
      </c>
      <c r="AX84" s="251"/>
      <c r="AY84" s="251"/>
      <c r="AZ84" s="251"/>
      <c r="BA84" s="251"/>
      <c r="BB84" s="247" t="s">
        <v>3045</v>
      </c>
      <c r="BC84" s="247" t="s">
        <v>3046</v>
      </c>
      <c r="BD84" s="247" t="s">
        <v>3047</v>
      </c>
      <c r="BE84" s="461" t="s">
        <v>3048</v>
      </c>
      <c r="BF84" s="247" t="s">
        <v>3049</v>
      </c>
      <c r="BG84" s="251"/>
      <c r="BH84" s="251"/>
      <c r="BI84" s="251"/>
      <c r="BJ84" s="247" t="s">
        <v>3050</v>
      </c>
      <c r="BK84" s="247" t="s">
        <v>3051</v>
      </c>
      <c r="BL84" s="251"/>
      <c r="BM84" s="251"/>
      <c r="BN84" s="251"/>
      <c r="BO84" s="251"/>
      <c r="BP84" s="251"/>
      <c r="BQ84" s="251"/>
      <c r="BR84" s="251"/>
      <c r="BS84" s="251"/>
      <c r="BT84" s="247" t="s">
        <v>3052</v>
      </c>
      <c r="BU84" s="247" t="s">
        <v>3053</v>
      </c>
      <c r="BV84" s="251"/>
      <c r="BW84" s="250"/>
      <c r="BX84" s="250"/>
      <c r="BY84" s="250"/>
      <c r="BZ84" s="252"/>
      <c r="CA84" s="252"/>
      <c r="CB84" s="252"/>
      <c r="CC84" s="252"/>
      <c r="CD84" s="252"/>
      <c r="CE84" s="252"/>
      <c r="CF84" s="248" t="s">
        <v>3054</v>
      </c>
      <c r="CG84" s="252"/>
      <c r="CH84" s="252"/>
      <c r="CI84" s="252"/>
      <c r="CJ84" s="252"/>
      <c r="CK84" s="248" t="s">
        <v>3055</v>
      </c>
      <c r="CL84" s="248" t="s">
        <v>3056</v>
      </c>
      <c r="CM84" s="248" t="s">
        <v>3057</v>
      </c>
      <c r="CN84" s="456" t="s">
        <v>3058</v>
      </c>
      <c r="CO84" s="248" t="s">
        <v>3059</v>
      </c>
      <c r="CP84" s="252"/>
      <c r="CQ84" s="252"/>
      <c r="CR84" s="252"/>
      <c r="CS84" s="248" t="s">
        <v>3060</v>
      </c>
      <c r="CT84" s="248" t="s">
        <v>3061</v>
      </c>
      <c r="CU84" s="252"/>
      <c r="CV84" s="252"/>
      <c r="CW84" s="252"/>
      <c r="CX84" s="252"/>
      <c r="CY84" s="252"/>
      <c r="CZ84" s="252"/>
      <c r="DA84" s="252"/>
      <c r="DB84" s="252"/>
      <c r="DC84" s="248" t="s">
        <v>3062</v>
      </c>
      <c r="DD84" s="248" t="s">
        <v>3063</v>
      </c>
      <c r="DE84" s="252"/>
    </row>
    <row r="85" spans="1:109" ht="6.75" customHeight="1">
      <c r="A85" s="118"/>
      <c r="B85" s="149"/>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51"/>
      <c r="AE85" s="116"/>
      <c r="AF85" s="116"/>
      <c r="AH85" s="242"/>
      <c r="AI85" s="242"/>
      <c r="AJ85" s="242"/>
      <c r="AK85" s="242"/>
      <c r="AL85" s="239" t="str">
        <f t="shared" si="2"/>
        <v>Ixhuatlán del Sureste</v>
      </c>
      <c r="AM85" s="239" t="str">
        <f t="shared" si="3"/>
        <v>30082</v>
      </c>
      <c r="AO85" s="242"/>
      <c r="AP85" s="242">
        <v>83</v>
      </c>
      <c r="AQ85" s="247"/>
      <c r="AR85" s="247"/>
      <c r="AS85" s="247"/>
      <c r="AT85" s="247"/>
      <c r="AU85" s="247"/>
      <c r="AV85" s="247"/>
      <c r="AW85" s="247" t="s">
        <v>3064</v>
      </c>
      <c r="AX85" s="247"/>
      <c r="AY85" s="247"/>
      <c r="AZ85" s="247"/>
      <c r="BA85" s="247"/>
      <c r="BB85" s="247" t="s">
        <v>3065</v>
      </c>
      <c r="BC85" s="247" t="s">
        <v>3066</v>
      </c>
      <c r="BD85" s="247" t="s">
        <v>3067</v>
      </c>
      <c r="BE85" s="461" t="s">
        <v>3068</v>
      </c>
      <c r="BF85" s="247" t="s">
        <v>3069</v>
      </c>
      <c r="BG85" s="247"/>
      <c r="BH85" s="247"/>
      <c r="BI85" s="247"/>
      <c r="BJ85" s="247" t="s">
        <v>3070</v>
      </c>
      <c r="BK85" s="247" t="s">
        <v>3071</v>
      </c>
      <c r="BL85" s="247"/>
      <c r="BM85" s="247"/>
      <c r="BN85" s="247"/>
      <c r="BO85" s="247"/>
      <c r="BP85" s="247"/>
      <c r="BQ85" s="247"/>
      <c r="BR85" s="247"/>
      <c r="BS85" s="247"/>
      <c r="BT85" s="247" t="s">
        <v>3072</v>
      </c>
      <c r="BU85" s="247" t="s">
        <v>3073</v>
      </c>
      <c r="BV85" s="247"/>
      <c r="BW85" s="242"/>
      <c r="BX85" s="242"/>
      <c r="BY85" s="242"/>
      <c r="BZ85" s="248"/>
      <c r="CA85" s="248"/>
      <c r="CB85" s="248"/>
      <c r="CC85" s="248"/>
      <c r="CD85" s="248"/>
      <c r="CE85" s="248"/>
      <c r="CF85" s="248" t="s">
        <v>3074</v>
      </c>
      <c r="CG85" s="248"/>
      <c r="CH85" s="248"/>
      <c r="CI85" s="248"/>
      <c r="CJ85" s="248"/>
      <c r="CK85" s="248" t="s">
        <v>3075</v>
      </c>
      <c r="CL85" s="248" t="s">
        <v>3076</v>
      </c>
      <c r="CM85" s="248" t="s">
        <v>3077</v>
      </c>
      <c r="CN85" s="456" t="s">
        <v>3078</v>
      </c>
      <c r="CO85" s="248" t="s">
        <v>3079</v>
      </c>
      <c r="CP85" s="248"/>
      <c r="CQ85" s="248"/>
      <c r="CR85" s="248"/>
      <c r="CS85" s="248" t="s">
        <v>3080</v>
      </c>
      <c r="CT85" s="248" t="s">
        <v>3081</v>
      </c>
      <c r="CU85" s="248"/>
      <c r="CV85" s="248"/>
      <c r="CW85" s="248"/>
      <c r="CX85" s="248"/>
      <c r="CY85" s="248"/>
      <c r="CZ85" s="248"/>
      <c r="DA85" s="248"/>
      <c r="DB85" s="248"/>
      <c r="DC85" s="248" t="s">
        <v>3082</v>
      </c>
      <c r="DD85" s="248" t="s">
        <v>3083</v>
      </c>
      <c r="DE85" s="248"/>
    </row>
    <row r="86" spans="1:109" ht="60" customHeight="1">
      <c r="A86" s="118"/>
      <c r="B86" s="149"/>
      <c r="C86" s="537" t="s">
        <v>3084</v>
      </c>
      <c r="D86" s="537"/>
      <c r="E86" s="537"/>
      <c r="F86" s="537"/>
      <c r="G86" s="537"/>
      <c r="H86" s="537"/>
      <c r="I86" s="537"/>
      <c r="J86" s="537"/>
      <c r="K86" s="537"/>
      <c r="L86" s="537"/>
      <c r="M86" s="537"/>
      <c r="N86" s="537"/>
      <c r="O86" s="537"/>
      <c r="P86" s="537"/>
      <c r="Q86" s="537"/>
      <c r="R86" s="537"/>
      <c r="S86" s="537"/>
      <c r="T86" s="537"/>
      <c r="U86" s="537"/>
      <c r="V86" s="537"/>
      <c r="W86" s="537"/>
      <c r="X86" s="537"/>
      <c r="Y86" s="537"/>
      <c r="Z86" s="537"/>
      <c r="AA86" s="537"/>
      <c r="AB86" s="537"/>
      <c r="AC86" s="537"/>
      <c r="AD86" s="151"/>
      <c r="AE86" s="116"/>
      <c r="AF86" s="116"/>
      <c r="AH86" s="250"/>
      <c r="AI86" s="250"/>
      <c r="AJ86" s="250"/>
      <c r="AK86" s="250"/>
      <c r="AL86" s="239" t="str">
        <f t="shared" si="2"/>
        <v>Ixhuatlán de Madero</v>
      </c>
      <c r="AM86" s="239" t="str">
        <f t="shared" si="3"/>
        <v>30083</v>
      </c>
      <c r="AO86" s="250"/>
      <c r="AP86" s="242">
        <v>84</v>
      </c>
      <c r="AQ86" s="251"/>
      <c r="AR86" s="251"/>
      <c r="AS86" s="251"/>
      <c r="AT86" s="251"/>
      <c r="AU86" s="251"/>
      <c r="AV86" s="251"/>
      <c r="AW86" s="247" t="s">
        <v>3085</v>
      </c>
      <c r="AX86" s="251"/>
      <c r="AY86" s="251"/>
      <c r="AZ86" s="251"/>
      <c r="BA86" s="251"/>
      <c r="BB86" s="247" t="s">
        <v>3086</v>
      </c>
      <c r="BC86" s="247" t="s">
        <v>3087</v>
      </c>
      <c r="BD86" s="247" t="s">
        <v>3088</v>
      </c>
      <c r="BE86" s="461" t="s">
        <v>3089</v>
      </c>
      <c r="BF86" s="247" t="s">
        <v>3090</v>
      </c>
      <c r="BG86" s="251"/>
      <c r="BH86" s="251"/>
      <c r="BI86" s="251"/>
      <c r="BJ86" s="247" t="s">
        <v>3091</v>
      </c>
      <c r="BK86" s="247" t="s">
        <v>3092</v>
      </c>
      <c r="BL86" s="251"/>
      <c r="BM86" s="251"/>
      <c r="BN86" s="251"/>
      <c r="BO86" s="251"/>
      <c r="BP86" s="251"/>
      <c r="BQ86" s="251"/>
      <c r="BR86" s="251"/>
      <c r="BS86" s="251"/>
      <c r="BT86" s="247" t="s">
        <v>3093</v>
      </c>
      <c r="BU86" s="247" t="s">
        <v>3094</v>
      </c>
      <c r="BV86" s="251"/>
      <c r="BW86" s="250"/>
      <c r="BX86" s="250"/>
      <c r="BY86" s="250"/>
      <c r="BZ86" s="252"/>
      <c r="CA86" s="252"/>
      <c r="CB86" s="252"/>
      <c r="CC86" s="252"/>
      <c r="CD86" s="252"/>
      <c r="CE86" s="252"/>
      <c r="CF86" s="248" t="s">
        <v>3095</v>
      </c>
      <c r="CG86" s="252"/>
      <c r="CH86" s="252"/>
      <c r="CI86" s="252"/>
      <c r="CJ86" s="252"/>
      <c r="CK86" s="252" t="s">
        <v>3096</v>
      </c>
      <c r="CL86" s="248" t="s">
        <v>3097</v>
      </c>
      <c r="CM86" s="248" t="s">
        <v>3098</v>
      </c>
      <c r="CN86" s="456" t="s">
        <v>3099</v>
      </c>
      <c r="CO86" s="248" t="s">
        <v>3100</v>
      </c>
      <c r="CP86" s="252"/>
      <c r="CQ86" s="252"/>
      <c r="CR86" s="252"/>
      <c r="CS86" s="248" t="s">
        <v>3101</v>
      </c>
      <c r="CT86" s="248" t="s">
        <v>3102</v>
      </c>
      <c r="CU86" s="252"/>
      <c r="CV86" s="252"/>
      <c r="CW86" s="252"/>
      <c r="CX86" s="252"/>
      <c r="CY86" s="252"/>
      <c r="CZ86" s="252"/>
      <c r="DA86" s="252"/>
      <c r="DB86" s="252"/>
      <c r="DC86" s="248" t="s">
        <v>3103</v>
      </c>
      <c r="DD86" s="248" t="s">
        <v>3104</v>
      </c>
      <c r="DE86" s="252"/>
    </row>
    <row r="87" spans="1:109" ht="6.75" customHeight="1">
      <c r="A87" s="118"/>
      <c r="B87" s="14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151"/>
      <c r="AE87" s="116"/>
      <c r="AF87" s="116"/>
      <c r="AH87" s="250"/>
      <c r="AI87" s="250"/>
      <c r="AJ87" s="250"/>
      <c r="AK87" s="250"/>
      <c r="AL87" s="239" t="str">
        <f t="shared" si="2"/>
        <v>Ixmatlahuacan</v>
      </c>
      <c r="AM87" s="239" t="str">
        <f t="shared" si="3"/>
        <v>30084</v>
      </c>
      <c r="AO87" s="250"/>
      <c r="AP87" s="242">
        <v>85</v>
      </c>
      <c r="AQ87" s="251"/>
      <c r="AR87" s="251"/>
      <c r="AS87" s="251"/>
      <c r="AT87" s="251"/>
      <c r="AU87" s="251"/>
      <c r="AV87" s="251"/>
      <c r="AW87" s="247" t="s">
        <v>3105</v>
      </c>
      <c r="AX87" s="251"/>
      <c r="AY87" s="251"/>
      <c r="AZ87" s="251"/>
      <c r="BA87" s="251"/>
      <c r="BB87" s="247" t="s">
        <v>3106</v>
      </c>
      <c r="BC87" s="247" t="s">
        <v>3107</v>
      </c>
      <c r="BD87" s="247" t="s">
        <v>3108</v>
      </c>
      <c r="BE87" s="461" t="s">
        <v>3109</v>
      </c>
      <c r="BF87" s="247" t="s">
        <v>3110</v>
      </c>
      <c r="BG87" s="251"/>
      <c r="BH87" s="251"/>
      <c r="BI87" s="251"/>
      <c r="BJ87" s="247" t="s">
        <v>3111</v>
      </c>
      <c r="BK87" s="247" t="s">
        <v>3112</v>
      </c>
      <c r="BL87" s="251"/>
      <c r="BM87" s="251"/>
      <c r="BN87" s="251"/>
      <c r="BO87" s="251"/>
      <c r="BP87" s="251"/>
      <c r="BQ87" s="251"/>
      <c r="BR87" s="251"/>
      <c r="BS87" s="251"/>
      <c r="BT87" s="247" t="s">
        <v>3113</v>
      </c>
      <c r="BU87" s="247" t="s">
        <v>3114</v>
      </c>
      <c r="BV87" s="251"/>
      <c r="BW87" s="250"/>
      <c r="BX87" s="250"/>
      <c r="BY87" s="250"/>
      <c r="BZ87" s="252"/>
      <c r="CA87" s="252"/>
      <c r="CB87" s="252"/>
      <c r="CC87" s="252"/>
      <c r="CD87" s="252"/>
      <c r="CE87" s="252"/>
      <c r="CF87" s="248" t="s">
        <v>3115</v>
      </c>
      <c r="CG87" s="252"/>
      <c r="CH87" s="252"/>
      <c r="CI87" s="252"/>
      <c r="CJ87" s="252"/>
      <c r="CK87" s="252" t="s">
        <v>3116</v>
      </c>
      <c r="CL87" s="248" t="s">
        <v>3117</v>
      </c>
      <c r="CM87" s="248" t="s">
        <v>3118</v>
      </c>
      <c r="CN87" s="456" t="s">
        <v>3119</v>
      </c>
      <c r="CO87" s="248" t="s">
        <v>3120</v>
      </c>
      <c r="CP87" s="252"/>
      <c r="CQ87" s="252"/>
      <c r="CR87" s="252"/>
      <c r="CS87" s="248" t="s">
        <v>3121</v>
      </c>
      <c r="CT87" s="248" t="s">
        <v>3122</v>
      </c>
      <c r="CU87" s="252"/>
      <c r="CV87" s="252"/>
      <c r="CW87" s="252"/>
      <c r="CX87" s="252"/>
      <c r="CY87" s="252"/>
      <c r="CZ87" s="252"/>
      <c r="DA87" s="252"/>
      <c r="DB87" s="252"/>
      <c r="DC87" s="248" t="s">
        <v>3123</v>
      </c>
      <c r="DD87" s="248" t="s">
        <v>3124</v>
      </c>
      <c r="DE87" s="252"/>
    </row>
    <row r="88" spans="1:109" ht="36" customHeight="1">
      <c r="A88" s="118"/>
      <c r="B88" s="149"/>
      <c r="C88" s="547" t="s">
        <v>3125</v>
      </c>
      <c r="D88" s="547"/>
      <c r="E88" s="547"/>
      <c r="F88" s="547"/>
      <c r="G88" s="547"/>
      <c r="H88" s="547"/>
      <c r="I88" s="547"/>
      <c r="J88" s="547"/>
      <c r="K88" s="547"/>
      <c r="L88" s="547"/>
      <c r="M88" s="547"/>
      <c r="N88" s="547"/>
      <c r="O88" s="547"/>
      <c r="P88" s="547"/>
      <c r="Q88" s="547"/>
      <c r="R88" s="547"/>
      <c r="S88" s="547"/>
      <c r="T88" s="547"/>
      <c r="U88" s="547"/>
      <c r="V88" s="547"/>
      <c r="W88" s="547"/>
      <c r="X88" s="547"/>
      <c r="Y88" s="547"/>
      <c r="Z88" s="547"/>
      <c r="AA88" s="547"/>
      <c r="AB88" s="547"/>
      <c r="AC88" s="547"/>
      <c r="AD88" s="151"/>
      <c r="AE88" s="116"/>
      <c r="AF88" s="116"/>
      <c r="AH88" s="250"/>
      <c r="AI88" s="250"/>
      <c r="AJ88" s="250"/>
      <c r="AK88" s="250"/>
      <c r="AL88" s="239" t="str">
        <f t="shared" si="2"/>
        <v>Ixtaczoquitlán</v>
      </c>
      <c r="AM88" s="239" t="str">
        <f t="shared" si="3"/>
        <v>30085</v>
      </c>
      <c r="AO88" s="250"/>
      <c r="AP88" s="242">
        <v>86</v>
      </c>
      <c r="AQ88" s="251"/>
      <c r="AR88" s="251"/>
      <c r="AS88" s="251"/>
      <c r="AT88" s="251"/>
      <c r="AU88" s="251"/>
      <c r="AV88" s="251"/>
      <c r="AW88" s="247" t="s">
        <v>3126</v>
      </c>
      <c r="AX88" s="251"/>
      <c r="AY88" s="251"/>
      <c r="AZ88" s="251"/>
      <c r="BA88" s="251"/>
      <c r="BB88" s="247" t="s">
        <v>3127</v>
      </c>
      <c r="BC88" s="251"/>
      <c r="BD88" s="247" t="s">
        <v>3128</v>
      </c>
      <c r="BE88" s="461" t="s">
        <v>3129</v>
      </c>
      <c r="BF88" s="247" t="s">
        <v>3130</v>
      </c>
      <c r="BG88" s="251"/>
      <c r="BH88" s="251"/>
      <c r="BI88" s="251"/>
      <c r="BJ88" s="247" t="s">
        <v>3131</v>
      </c>
      <c r="BK88" s="247" t="s">
        <v>3132</v>
      </c>
      <c r="BL88" s="251"/>
      <c r="BM88" s="251"/>
      <c r="BN88" s="251"/>
      <c r="BO88" s="251"/>
      <c r="BP88" s="251"/>
      <c r="BQ88" s="251"/>
      <c r="BR88" s="251"/>
      <c r="BS88" s="251"/>
      <c r="BT88" s="247" t="s">
        <v>3133</v>
      </c>
      <c r="BU88" s="247" t="s">
        <v>3134</v>
      </c>
      <c r="BV88" s="251"/>
      <c r="BW88" s="250"/>
      <c r="BX88" s="250"/>
      <c r="BY88" s="250"/>
      <c r="BZ88" s="252"/>
      <c r="CA88" s="252"/>
      <c r="CB88" s="252"/>
      <c r="CC88" s="252"/>
      <c r="CD88" s="252"/>
      <c r="CE88" s="252"/>
      <c r="CF88" s="248" t="s">
        <v>3135</v>
      </c>
      <c r="CG88" s="252"/>
      <c r="CH88" s="252"/>
      <c r="CI88" s="252"/>
      <c r="CJ88" s="252"/>
      <c r="CK88" s="252" t="s">
        <v>1844</v>
      </c>
      <c r="CL88" s="248"/>
      <c r="CM88" s="248" t="s">
        <v>3136</v>
      </c>
      <c r="CN88" s="456" t="s">
        <v>3137</v>
      </c>
      <c r="CO88" s="248" t="s">
        <v>3138</v>
      </c>
      <c r="CP88" s="252"/>
      <c r="CQ88" s="252"/>
      <c r="CR88" s="252"/>
      <c r="CS88" s="248" t="s">
        <v>3139</v>
      </c>
      <c r="CT88" s="248" t="s">
        <v>3140</v>
      </c>
      <c r="CU88" s="252"/>
      <c r="CV88" s="252"/>
      <c r="CW88" s="252"/>
      <c r="CX88" s="252"/>
      <c r="CY88" s="252"/>
      <c r="CZ88" s="252"/>
      <c r="DA88" s="252"/>
      <c r="DB88" s="252"/>
      <c r="DC88" s="248" t="s">
        <v>3141</v>
      </c>
      <c r="DD88" s="248" t="s">
        <v>3142</v>
      </c>
      <c r="DE88" s="252"/>
    </row>
    <row r="89" spans="1:109" ht="15" customHeight="1" thickBot="1">
      <c r="A89" s="118"/>
      <c r="B89" s="167"/>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9"/>
      <c r="AE89" s="116"/>
      <c r="AF89" s="116"/>
      <c r="AH89" s="250"/>
      <c r="AI89" s="250"/>
      <c r="AJ89" s="250"/>
      <c r="AK89" s="250"/>
      <c r="AL89" s="239" t="str">
        <f t="shared" si="2"/>
        <v>Jalacingo</v>
      </c>
      <c r="AM89" s="239" t="str">
        <f t="shared" si="3"/>
        <v>30086</v>
      </c>
      <c r="AO89" s="250"/>
      <c r="AP89" s="242">
        <v>87</v>
      </c>
      <c r="AQ89" s="251"/>
      <c r="AR89" s="251"/>
      <c r="AS89" s="251"/>
      <c r="AT89" s="251"/>
      <c r="AU89" s="251"/>
      <c r="AV89" s="251"/>
      <c r="AW89" s="247" t="s">
        <v>3143</v>
      </c>
      <c r="AX89" s="251"/>
      <c r="AY89" s="251"/>
      <c r="AZ89" s="251"/>
      <c r="BA89" s="251"/>
      <c r="BB89" s="251"/>
      <c r="BC89" s="251"/>
      <c r="BD89" s="247" t="s">
        <v>3144</v>
      </c>
      <c r="BE89" s="461" t="s">
        <v>3145</v>
      </c>
      <c r="BF89" s="247" t="s">
        <v>3146</v>
      </c>
      <c r="BG89" s="251"/>
      <c r="BH89" s="251"/>
      <c r="BI89" s="251"/>
      <c r="BJ89" s="247" t="s">
        <v>3147</v>
      </c>
      <c r="BK89" s="247" t="s">
        <v>3148</v>
      </c>
      <c r="BL89" s="251"/>
      <c r="BM89" s="251"/>
      <c r="BN89" s="251"/>
      <c r="BO89" s="251"/>
      <c r="BP89" s="251"/>
      <c r="BQ89" s="251"/>
      <c r="BR89" s="251"/>
      <c r="BS89" s="251"/>
      <c r="BT89" s="247" t="s">
        <v>3149</v>
      </c>
      <c r="BU89" s="247" t="s">
        <v>3150</v>
      </c>
      <c r="BV89" s="251"/>
      <c r="BW89" s="250"/>
      <c r="BX89" s="250"/>
      <c r="BY89" s="250"/>
      <c r="BZ89" s="252"/>
      <c r="CA89" s="252"/>
      <c r="CB89" s="252"/>
      <c r="CC89" s="252"/>
      <c r="CD89" s="252"/>
      <c r="CE89" s="252"/>
      <c r="CF89" s="248" t="s">
        <v>3151</v>
      </c>
      <c r="CG89" s="252"/>
      <c r="CH89" s="252"/>
      <c r="CI89" s="252"/>
      <c r="CJ89" s="252"/>
      <c r="CK89" s="252"/>
      <c r="CL89" s="252"/>
      <c r="CM89" s="248" t="s">
        <v>3152</v>
      </c>
      <c r="CN89" s="456" t="s">
        <v>3153</v>
      </c>
      <c r="CO89" s="248" t="s">
        <v>3154</v>
      </c>
      <c r="CP89" s="252"/>
      <c r="CQ89" s="252"/>
      <c r="CR89" s="252"/>
      <c r="CS89" s="248" t="s">
        <v>3155</v>
      </c>
      <c r="CT89" s="248" t="s">
        <v>3156</v>
      </c>
      <c r="CU89" s="252"/>
      <c r="CV89" s="252"/>
      <c r="CW89" s="252"/>
      <c r="CX89" s="252"/>
      <c r="CY89" s="252"/>
      <c r="CZ89" s="252"/>
      <c r="DA89" s="252"/>
      <c r="DB89" s="252"/>
      <c r="DC89" s="248" t="s">
        <v>3157</v>
      </c>
      <c r="DD89" s="248" t="s">
        <v>3158</v>
      </c>
      <c r="DE89" s="252"/>
    </row>
    <row r="90" spans="1:109" ht="15" customHeight="1" thickBot="1">
      <c r="A90" s="118"/>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H90" s="250"/>
      <c r="AI90" s="250"/>
      <c r="AJ90" s="250"/>
      <c r="AK90" s="250"/>
      <c r="AL90" s="239" t="str">
        <f t="shared" si="2"/>
        <v>Xalapa</v>
      </c>
      <c r="AM90" s="239" t="str">
        <f t="shared" si="3"/>
        <v>30087</v>
      </c>
      <c r="AO90" s="250"/>
      <c r="AP90" s="242">
        <v>88</v>
      </c>
      <c r="AQ90" s="251"/>
      <c r="AR90" s="251"/>
      <c r="AS90" s="251"/>
      <c r="AT90" s="251"/>
      <c r="AU90" s="251"/>
      <c r="AV90" s="251"/>
      <c r="AW90" s="247" t="s">
        <v>3159</v>
      </c>
      <c r="AX90" s="251"/>
      <c r="AY90" s="251"/>
      <c r="AZ90" s="251"/>
      <c r="BA90" s="251"/>
      <c r="BB90" s="251"/>
      <c r="BC90" s="251"/>
      <c r="BD90" s="247" t="s">
        <v>3160</v>
      </c>
      <c r="BE90" s="461" t="s">
        <v>3161</v>
      </c>
      <c r="BF90" s="247" t="s">
        <v>3162</v>
      </c>
      <c r="BG90" s="251"/>
      <c r="BH90" s="251"/>
      <c r="BI90" s="251"/>
      <c r="BJ90" s="247" t="s">
        <v>3163</v>
      </c>
      <c r="BK90" s="247" t="s">
        <v>3164</v>
      </c>
      <c r="BL90" s="251"/>
      <c r="BM90" s="251"/>
      <c r="BN90" s="251"/>
      <c r="BO90" s="251"/>
      <c r="BP90" s="251"/>
      <c r="BQ90" s="251"/>
      <c r="BR90" s="251"/>
      <c r="BS90" s="251"/>
      <c r="BT90" s="247" t="s">
        <v>3165</v>
      </c>
      <c r="BU90" s="247" t="s">
        <v>3166</v>
      </c>
      <c r="BV90" s="251"/>
      <c r="BW90" s="250"/>
      <c r="BX90" s="250"/>
      <c r="BY90" s="250"/>
      <c r="BZ90" s="252"/>
      <c r="CA90" s="252"/>
      <c r="CB90" s="252"/>
      <c r="CC90" s="252"/>
      <c r="CD90" s="252"/>
      <c r="CE90" s="252"/>
      <c r="CF90" s="248" t="s">
        <v>3167</v>
      </c>
      <c r="CG90" s="252"/>
      <c r="CH90" s="252"/>
      <c r="CI90" s="252"/>
      <c r="CJ90" s="252"/>
      <c r="CK90" s="252"/>
      <c r="CL90" s="252"/>
      <c r="CM90" s="248" t="s">
        <v>3168</v>
      </c>
      <c r="CN90" s="456" t="s">
        <v>3169</v>
      </c>
      <c r="CO90" s="248" t="s">
        <v>3170</v>
      </c>
      <c r="CP90" s="252"/>
      <c r="CQ90" s="252"/>
      <c r="CR90" s="252"/>
      <c r="CS90" s="248" t="s">
        <v>3171</v>
      </c>
      <c r="CT90" s="248" t="s">
        <v>3172</v>
      </c>
      <c r="CU90" s="252"/>
      <c r="CV90" s="252"/>
      <c r="CW90" s="252"/>
      <c r="CX90" s="252"/>
      <c r="CY90" s="252"/>
      <c r="CZ90" s="252"/>
      <c r="DA90" s="252"/>
      <c r="DB90" s="252"/>
      <c r="DC90" s="248" t="s">
        <v>3173</v>
      </c>
      <c r="DD90" s="248" t="s">
        <v>3174</v>
      </c>
      <c r="DE90" s="252"/>
    </row>
    <row r="91" spans="1:109" ht="15" customHeight="1">
      <c r="A91" s="129"/>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8"/>
      <c r="AH91" s="250"/>
      <c r="AI91" s="250"/>
      <c r="AJ91" s="250"/>
      <c r="AK91" s="250"/>
      <c r="AL91" s="239" t="str">
        <f t="shared" si="2"/>
        <v>Jalcomulco</v>
      </c>
      <c r="AM91" s="239" t="str">
        <f t="shared" si="3"/>
        <v>30088</v>
      </c>
      <c r="AO91" s="250"/>
      <c r="AP91" s="242">
        <v>89</v>
      </c>
      <c r="AQ91" s="251"/>
      <c r="AR91" s="251"/>
      <c r="AS91" s="251"/>
      <c r="AT91" s="251"/>
      <c r="AU91" s="251"/>
      <c r="AV91" s="251"/>
      <c r="AW91" s="247" t="s">
        <v>3175</v>
      </c>
      <c r="AX91" s="251"/>
      <c r="AY91" s="251"/>
      <c r="AZ91" s="251"/>
      <c r="BA91" s="251"/>
      <c r="BB91" s="251"/>
      <c r="BC91" s="251"/>
      <c r="BD91" s="247" t="s">
        <v>3176</v>
      </c>
      <c r="BE91" s="461" t="s">
        <v>3177</v>
      </c>
      <c r="BF91" s="247" t="s">
        <v>3178</v>
      </c>
      <c r="BG91" s="251"/>
      <c r="BH91" s="251"/>
      <c r="BI91" s="251"/>
      <c r="BJ91" s="247" t="s">
        <v>3179</v>
      </c>
      <c r="BK91" s="247" t="s">
        <v>3180</v>
      </c>
      <c r="BL91" s="251"/>
      <c r="BM91" s="251"/>
      <c r="BN91" s="251"/>
      <c r="BO91" s="251"/>
      <c r="BP91" s="251"/>
      <c r="BQ91" s="251"/>
      <c r="BR91" s="251"/>
      <c r="BS91" s="251"/>
      <c r="BT91" s="247" t="s">
        <v>3181</v>
      </c>
      <c r="BU91" s="247" t="s">
        <v>3182</v>
      </c>
      <c r="BV91" s="251"/>
      <c r="BW91" s="250"/>
      <c r="BX91" s="250"/>
      <c r="BY91" s="250"/>
      <c r="BZ91" s="252"/>
      <c r="CA91" s="252"/>
      <c r="CB91" s="252"/>
      <c r="CC91" s="252"/>
      <c r="CD91" s="252"/>
      <c r="CE91" s="252"/>
      <c r="CF91" s="248" t="s">
        <v>3183</v>
      </c>
      <c r="CG91" s="252"/>
      <c r="CH91" s="252"/>
      <c r="CI91" s="252"/>
      <c r="CJ91" s="252"/>
      <c r="CK91" s="252"/>
      <c r="CL91" s="252"/>
      <c r="CM91" s="248" t="s">
        <v>3184</v>
      </c>
      <c r="CN91" s="456" t="s">
        <v>1474</v>
      </c>
      <c r="CO91" s="248" t="s">
        <v>3185</v>
      </c>
      <c r="CP91" s="252"/>
      <c r="CQ91" s="252"/>
      <c r="CR91" s="252"/>
      <c r="CS91" s="248" t="s">
        <v>3186</v>
      </c>
      <c r="CT91" s="248" t="s">
        <v>3187</v>
      </c>
      <c r="CU91" s="252"/>
      <c r="CV91" s="252"/>
      <c r="CW91" s="252"/>
      <c r="CX91" s="252"/>
      <c r="CY91" s="252"/>
      <c r="CZ91" s="252"/>
      <c r="DA91" s="252"/>
      <c r="DB91" s="252"/>
      <c r="DC91" s="248" t="s">
        <v>3188</v>
      </c>
      <c r="DD91" s="248" t="s">
        <v>3189</v>
      </c>
      <c r="DE91" s="252"/>
    </row>
    <row r="92" spans="1:109" ht="36" customHeight="1">
      <c r="A92" s="129"/>
      <c r="B92" s="149"/>
      <c r="C92" s="537" t="s">
        <v>3190</v>
      </c>
      <c r="D92" s="537"/>
      <c r="E92" s="537"/>
      <c r="F92" s="537"/>
      <c r="G92" s="537"/>
      <c r="H92" s="537"/>
      <c r="I92" s="537"/>
      <c r="J92" s="537"/>
      <c r="K92" s="537"/>
      <c r="L92" s="537"/>
      <c r="M92" s="537"/>
      <c r="N92" s="537"/>
      <c r="O92" s="537"/>
      <c r="P92" s="537"/>
      <c r="Q92" s="537"/>
      <c r="R92" s="537"/>
      <c r="S92" s="537"/>
      <c r="T92" s="537"/>
      <c r="U92" s="537"/>
      <c r="V92" s="537"/>
      <c r="W92" s="537"/>
      <c r="X92" s="537"/>
      <c r="Y92" s="537"/>
      <c r="Z92" s="537"/>
      <c r="AA92" s="537"/>
      <c r="AB92" s="537"/>
      <c r="AC92" s="537"/>
      <c r="AD92" s="151"/>
      <c r="AH92" s="250"/>
      <c r="AI92" s="250"/>
      <c r="AJ92" s="250"/>
      <c r="AK92" s="250"/>
      <c r="AL92" s="239" t="str">
        <f t="shared" si="2"/>
        <v>Jáltipan</v>
      </c>
      <c r="AM92" s="239" t="str">
        <f t="shared" si="3"/>
        <v>30089</v>
      </c>
      <c r="AO92" s="250"/>
      <c r="AP92" s="242">
        <v>90</v>
      </c>
      <c r="AQ92" s="251"/>
      <c r="AR92" s="251"/>
      <c r="AS92" s="251"/>
      <c r="AT92" s="251"/>
      <c r="AU92" s="251"/>
      <c r="AV92" s="251"/>
      <c r="AW92" s="247" t="s">
        <v>3191</v>
      </c>
      <c r="AX92" s="251"/>
      <c r="AY92" s="251"/>
      <c r="AZ92" s="251"/>
      <c r="BA92" s="251"/>
      <c r="BB92" s="251"/>
      <c r="BC92" s="251"/>
      <c r="BD92" s="247" t="s">
        <v>3192</v>
      </c>
      <c r="BE92" s="461" t="s">
        <v>3193</v>
      </c>
      <c r="BF92" s="247" t="s">
        <v>3194</v>
      </c>
      <c r="BG92" s="251"/>
      <c r="BH92" s="251"/>
      <c r="BI92" s="251"/>
      <c r="BJ92" s="247" t="s">
        <v>3195</v>
      </c>
      <c r="BK92" s="247" t="s">
        <v>3196</v>
      </c>
      <c r="BL92" s="251"/>
      <c r="BM92" s="251"/>
      <c r="BN92" s="251"/>
      <c r="BO92" s="251"/>
      <c r="BP92" s="251"/>
      <c r="BQ92" s="251"/>
      <c r="BR92" s="251"/>
      <c r="BS92" s="251"/>
      <c r="BT92" s="247" t="s">
        <v>3197</v>
      </c>
      <c r="BU92" s="247" t="s">
        <v>3198</v>
      </c>
      <c r="BV92" s="251"/>
      <c r="BW92" s="250"/>
      <c r="BX92" s="250"/>
      <c r="BY92" s="250"/>
      <c r="BZ92" s="252"/>
      <c r="CA92" s="252"/>
      <c r="CB92" s="252"/>
      <c r="CC92" s="252"/>
      <c r="CD92" s="252"/>
      <c r="CE92" s="252"/>
      <c r="CF92" s="248" t="s">
        <v>3199</v>
      </c>
      <c r="CG92" s="252"/>
      <c r="CH92" s="252"/>
      <c r="CI92" s="252"/>
      <c r="CJ92" s="252"/>
      <c r="CK92" s="252"/>
      <c r="CL92" s="252"/>
      <c r="CM92" s="248" t="s">
        <v>3200</v>
      </c>
      <c r="CN92" s="456" t="s">
        <v>3201</v>
      </c>
      <c r="CO92" s="248" t="s">
        <v>3202</v>
      </c>
      <c r="CP92" s="252"/>
      <c r="CQ92" s="252"/>
      <c r="CR92" s="252"/>
      <c r="CS92" s="248" t="s">
        <v>3203</v>
      </c>
      <c r="CT92" s="248" t="s">
        <v>3204</v>
      </c>
      <c r="CU92" s="252"/>
      <c r="CV92" s="252"/>
      <c r="CW92" s="252"/>
      <c r="CX92" s="252"/>
      <c r="CY92" s="252"/>
      <c r="CZ92" s="252"/>
      <c r="DA92" s="252"/>
      <c r="DB92" s="252"/>
      <c r="DC92" s="248" t="s">
        <v>3205</v>
      </c>
      <c r="DD92" s="248" t="s">
        <v>3206</v>
      </c>
      <c r="DE92" s="252"/>
    </row>
    <row r="93" spans="1:109" ht="6.75" customHeight="1">
      <c r="A93" s="129"/>
      <c r="B93" s="14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151"/>
      <c r="AH93" s="250"/>
      <c r="AI93" s="250"/>
      <c r="AJ93" s="250"/>
      <c r="AK93" s="250"/>
      <c r="AL93" s="239" t="str">
        <f t="shared" si="2"/>
        <v>Jamapa</v>
      </c>
      <c r="AM93" s="239" t="str">
        <f t="shared" si="3"/>
        <v>30090</v>
      </c>
      <c r="AO93" s="250"/>
      <c r="AP93" s="242">
        <v>91</v>
      </c>
      <c r="AQ93" s="251"/>
      <c r="AR93" s="251"/>
      <c r="AS93" s="251"/>
      <c r="AT93" s="251"/>
      <c r="AU93" s="251"/>
      <c r="AV93" s="251"/>
      <c r="AW93" s="247" t="s">
        <v>3207</v>
      </c>
      <c r="AX93" s="251"/>
      <c r="AY93" s="251"/>
      <c r="AZ93" s="251"/>
      <c r="BA93" s="251"/>
      <c r="BB93" s="251"/>
      <c r="BC93" s="251"/>
      <c r="BD93" s="247" t="s">
        <v>3208</v>
      </c>
      <c r="BE93" s="461" t="s">
        <v>3209</v>
      </c>
      <c r="BF93" s="247" t="s">
        <v>3210</v>
      </c>
      <c r="BG93" s="251"/>
      <c r="BH93" s="251"/>
      <c r="BI93" s="251"/>
      <c r="BJ93" s="247" t="s">
        <v>3211</v>
      </c>
      <c r="BK93" s="247" t="s">
        <v>3212</v>
      </c>
      <c r="BL93" s="251"/>
      <c r="BM93" s="251"/>
      <c r="BN93" s="251"/>
      <c r="BO93" s="251"/>
      <c r="BP93" s="251"/>
      <c r="BQ93" s="251"/>
      <c r="BR93" s="251"/>
      <c r="BS93" s="251"/>
      <c r="BT93" s="247" t="s">
        <v>3213</v>
      </c>
      <c r="BU93" s="247" t="s">
        <v>3214</v>
      </c>
      <c r="BV93" s="251"/>
      <c r="BW93" s="250"/>
      <c r="BX93" s="250"/>
      <c r="BY93" s="250"/>
      <c r="BZ93" s="252"/>
      <c r="CA93" s="252"/>
      <c r="CB93" s="252"/>
      <c r="CC93" s="252"/>
      <c r="CD93" s="252"/>
      <c r="CE93" s="252"/>
      <c r="CF93" s="248" t="s">
        <v>3215</v>
      </c>
      <c r="CG93" s="252"/>
      <c r="CH93" s="252"/>
      <c r="CI93" s="252"/>
      <c r="CJ93" s="252"/>
      <c r="CK93" s="252"/>
      <c r="CL93" s="252"/>
      <c r="CM93" s="248" t="s">
        <v>3216</v>
      </c>
      <c r="CN93" s="456" t="s">
        <v>3217</v>
      </c>
      <c r="CO93" s="248" t="s">
        <v>3218</v>
      </c>
      <c r="CP93" s="252"/>
      <c r="CQ93" s="252"/>
      <c r="CR93" s="252"/>
      <c r="CS93" s="248" t="s">
        <v>3219</v>
      </c>
      <c r="CT93" s="248" t="s">
        <v>3220</v>
      </c>
      <c r="CU93" s="252"/>
      <c r="CV93" s="252"/>
      <c r="CW93" s="252"/>
      <c r="CX93" s="252"/>
      <c r="CY93" s="252"/>
      <c r="CZ93" s="252"/>
      <c r="DA93" s="252"/>
      <c r="DB93" s="252"/>
      <c r="DC93" s="248" t="s">
        <v>3221</v>
      </c>
      <c r="DD93" s="248" t="s">
        <v>3222</v>
      </c>
      <c r="DE93" s="252"/>
    </row>
    <row r="94" spans="1:109" ht="84" customHeight="1">
      <c r="A94" s="129"/>
      <c r="B94" s="149"/>
      <c r="C94" s="537" t="s">
        <v>3223</v>
      </c>
      <c r="D94" s="537"/>
      <c r="E94" s="537"/>
      <c r="F94" s="537"/>
      <c r="G94" s="537"/>
      <c r="H94" s="537"/>
      <c r="I94" s="537"/>
      <c r="J94" s="537"/>
      <c r="K94" s="537"/>
      <c r="L94" s="537"/>
      <c r="M94" s="537"/>
      <c r="N94" s="537"/>
      <c r="O94" s="537"/>
      <c r="P94" s="537"/>
      <c r="Q94" s="537"/>
      <c r="R94" s="537"/>
      <c r="S94" s="537"/>
      <c r="T94" s="537"/>
      <c r="U94" s="537"/>
      <c r="V94" s="537"/>
      <c r="W94" s="537"/>
      <c r="X94" s="537"/>
      <c r="Y94" s="537"/>
      <c r="Z94" s="537"/>
      <c r="AA94" s="537"/>
      <c r="AB94" s="537"/>
      <c r="AC94" s="537"/>
      <c r="AD94" s="151"/>
      <c r="AH94" s="250"/>
      <c r="AI94" s="250"/>
      <c r="AJ94" s="250"/>
      <c r="AK94" s="250"/>
      <c r="AL94" s="239" t="str">
        <f t="shared" si="2"/>
        <v>Jesús Carranza</v>
      </c>
      <c r="AM94" s="239" t="str">
        <f t="shared" si="3"/>
        <v>30091</v>
      </c>
      <c r="AO94" s="250"/>
      <c r="AP94" s="242">
        <v>92</v>
      </c>
      <c r="AQ94" s="251"/>
      <c r="AR94" s="251"/>
      <c r="AS94" s="251"/>
      <c r="AT94" s="251"/>
      <c r="AU94" s="251"/>
      <c r="AV94" s="251"/>
      <c r="AW94" s="247" t="s">
        <v>3224</v>
      </c>
      <c r="AX94" s="251"/>
      <c r="AY94" s="251"/>
      <c r="AZ94" s="251"/>
      <c r="BA94" s="251"/>
      <c r="BB94" s="251"/>
      <c r="BC94" s="251"/>
      <c r="BD94" s="247" t="s">
        <v>3225</v>
      </c>
      <c r="BE94" s="461" t="s">
        <v>3226</v>
      </c>
      <c r="BF94" s="247" t="s">
        <v>3227</v>
      </c>
      <c r="BG94" s="251"/>
      <c r="BH94" s="251"/>
      <c r="BI94" s="251"/>
      <c r="BJ94" s="247" t="s">
        <v>3228</v>
      </c>
      <c r="BK94" s="247" t="s">
        <v>3229</v>
      </c>
      <c r="BL94" s="251"/>
      <c r="BM94" s="251"/>
      <c r="BN94" s="251"/>
      <c r="BO94" s="251"/>
      <c r="BP94" s="251"/>
      <c r="BQ94" s="251"/>
      <c r="BR94" s="251"/>
      <c r="BS94" s="251"/>
      <c r="BT94" s="247" t="s">
        <v>3230</v>
      </c>
      <c r="BU94" s="247" t="s">
        <v>3231</v>
      </c>
      <c r="BV94" s="251"/>
      <c r="BW94" s="250"/>
      <c r="BX94" s="250"/>
      <c r="BY94" s="250"/>
      <c r="BZ94" s="252"/>
      <c r="CA94" s="252"/>
      <c r="CB94" s="252"/>
      <c r="CC94" s="252"/>
      <c r="CD94" s="252"/>
      <c r="CE94" s="252"/>
      <c r="CF94" s="248" t="s">
        <v>3232</v>
      </c>
      <c r="CG94" s="252"/>
      <c r="CH94" s="252"/>
      <c r="CI94" s="252"/>
      <c r="CJ94" s="252"/>
      <c r="CK94" s="252"/>
      <c r="CL94" s="252"/>
      <c r="CM94" s="248" t="s">
        <v>3233</v>
      </c>
      <c r="CN94" s="456" t="s">
        <v>3234</v>
      </c>
      <c r="CO94" s="248" t="s">
        <v>3235</v>
      </c>
      <c r="CP94" s="252"/>
      <c r="CQ94" s="252"/>
      <c r="CR94" s="252"/>
      <c r="CS94" s="248" t="s">
        <v>3236</v>
      </c>
      <c r="CT94" s="248" t="s">
        <v>3237</v>
      </c>
      <c r="CU94" s="252"/>
      <c r="CV94" s="252"/>
      <c r="CW94" s="252"/>
      <c r="CX94" s="252"/>
      <c r="CY94" s="252"/>
      <c r="CZ94" s="252"/>
      <c r="DA94" s="252"/>
      <c r="DB94" s="252"/>
      <c r="DC94" s="248" t="s">
        <v>3238</v>
      </c>
      <c r="DD94" s="248" t="s">
        <v>3239</v>
      </c>
      <c r="DE94" s="252"/>
    </row>
    <row r="95" spans="1:109" ht="6.75" customHeight="1">
      <c r="A95" s="129"/>
      <c r="B95" s="14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151"/>
      <c r="AH95" s="250"/>
      <c r="AI95" s="250"/>
      <c r="AJ95" s="250"/>
      <c r="AK95" s="250"/>
      <c r="AL95" s="239" t="str">
        <f t="shared" si="2"/>
        <v>Xico</v>
      </c>
      <c r="AM95" s="239" t="str">
        <f t="shared" si="3"/>
        <v>30092</v>
      </c>
      <c r="AO95" s="250"/>
      <c r="AP95" s="242">
        <v>93</v>
      </c>
      <c r="AQ95" s="251"/>
      <c r="AR95" s="251"/>
      <c r="AS95" s="251"/>
      <c r="AT95" s="251"/>
      <c r="AU95" s="251"/>
      <c r="AV95" s="251"/>
      <c r="AW95" s="247" t="s">
        <v>3240</v>
      </c>
      <c r="AX95" s="251"/>
      <c r="AY95" s="251"/>
      <c r="AZ95" s="251"/>
      <c r="BA95" s="251"/>
      <c r="BB95" s="251"/>
      <c r="BC95" s="251"/>
      <c r="BD95" s="247" t="s">
        <v>3241</v>
      </c>
      <c r="BE95" s="461" t="s">
        <v>3242</v>
      </c>
      <c r="BF95" s="247" t="s">
        <v>3243</v>
      </c>
      <c r="BG95" s="251"/>
      <c r="BH95" s="251"/>
      <c r="BI95" s="251"/>
      <c r="BJ95" s="247" t="s">
        <v>3244</v>
      </c>
      <c r="BK95" s="247" t="s">
        <v>3245</v>
      </c>
      <c r="BL95" s="251"/>
      <c r="BM95" s="251"/>
      <c r="BN95" s="251"/>
      <c r="BO95" s="251"/>
      <c r="BP95" s="251"/>
      <c r="BQ95" s="251"/>
      <c r="BR95" s="251"/>
      <c r="BS95" s="251"/>
      <c r="BT95" s="247" t="s">
        <v>3246</v>
      </c>
      <c r="BU95" s="247" t="s">
        <v>3247</v>
      </c>
      <c r="BV95" s="251"/>
      <c r="BW95" s="250"/>
      <c r="BX95" s="250"/>
      <c r="BY95" s="250"/>
      <c r="BZ95" s="252"/>
      <c r="CA95" s="252"/>
      <c r="CB95" s="252"/>
      <c r="CC95" s="252"/>
      <c r="CD95" s="252"/>
      <c r="CE95" s="252"/>
      <c r="CF95" s="248" t="s">
        <v>3248</v>
      </c>
      <c r="CG95" s="252"/>
      <c r="CH95" s="252"/>
      <c r="CI95" s="252"/>
      <c r="CJ95" s="252"/>
      <c r="CK95" s="252"/>
      <c r="CL95" s="252"/>
      <c r="CM95" s="248" t="s">
        <v>3249</v>
      </c>
      <c r="CN95" s="456" t="s">
        <v>3250</v>
      </c>
      <c r="CO95" s="248" t="s">
        <v>3251</v>
      </c>
      <c r="CP95" s="252"/>
      <c r="CQ95" s="252"/>
      <c r="CR95" s="252"/>
      <c r="CS95" s="248" t="s">
        <v>3252</v>
      </c>
      <c r="CT95" s="248" t="s">
        <v>3253</v>
      </c>
      <c r="CU95" s="252"/>
      <c r="CV95" s="252"/>
      <c r="CW95" s="252"/>
      <c r="CX95" s="252"/>
      <c r="CY95" s="252"/>
      <c r="CZ95" s="252"/>
      <c r="DA95" s="252"/>
      <c r="DB95" s="252"/>
      <c r="DC95" s="248" t="s">
        <v>3254</v>
      </c>
      <c r="DD95" s="248" t="s">
        <v>3255</v>
      </c>
      <c r="DE95" s="252"/>
    </row>
    <row r="96" spans="1:109" ht="96" customHeight="1">
      <c r="A96" s="129"/>
      <c r="B96" s="149"/>
      <c r="C96" s="547" t="s">
        <v>3256</v>
      </c>
      <c r="D96" s="547"/>
      <c r="E96" s="547"/>
      <c r="F96" s="547"/>
      <c r="G96" s="547"/>
      <c r="H96" s="547"/>
      <c r="I96" s="547"/>
      <c r="J96" s="547"/>
      <c r="K96" s="547"/>
      <c r="L96" s="547"/>
      <c r="M96" s="547"/>
      <c r="N96" s="547"/>
      <c r="O96" s="547"/>
      <c r="P96" s="547"/>
      <c r="Q96" s="547"/>
      <c r="R96" s="547"/>
      <c r="S96" s="547"/>
      <c r="T96" s="547"/>
      <c r="U96" s="547"/>
      <c r="V96" s="547"/>
      <c r="W96" s="547"/>
      <c r="X96" s="547"/>
      <c r="Y96" s="547"/>
      <c r="Z96" s="547"/>
      <c r="AA96" s="547"/>
      <c r="AB96" s="547"/>
      <c r="AC96" s="547"/>
      <c r="AD96" s="151"/>
      <c r="AH96" s="250"/>
      <c r="AI96" s="250"/>
      <c r="AJ96" s="250"/>
      <c r="AK96" s="250"/>
      <c r="AL96" s="239" t="str">
        <f t="shared" si="2"/>
        <v>Jilotepec</v>
      </c>
      <c r="AM96" s="239" t="str">
        <f t="shared" si="3"/>
        <v>30093</v>
      </c>
      <c r="AO96" s="250"/>
      <c r="AP96" s="242">
        <v>94</v>
      </c>
      <c r="AQ96" s="251"/>
      <c r="AR96" s="251"/>
      <c r="AS96" s="251"/>
      <c r="AT96" s="251"/>
      <c r="AU96" s="251"/>
      <c r="AV96" s="251"/>
      <c r="AW96" s="247" t="s">
        <v>3257</v>
      </c>
      <c r="AX96" s="251"/>
      <c r="AY96" s="251"/>
      <c r="AZ96" s="251"/>
      <c r="BA96" s="251"/>
      <c r="BB96" s="251"/>
      <c r="BC96" s="251"/>
      <c r="BD96" s="247" t="s">
        <v>3258</v>
      </c>
      <c r="BE96" s="461" t="s">
        <v>3259</v>
      </c>
      <c r="BF96" s="247" t="s">
        <v>3260</v>
      </c>
      <c r="BG96" s="251"/>
      <c r="BH96" s="251"/>
      <c r="BI96" s="251"/>
      <c r="BJ96" s="247" t="s">
        <v>3261</v>
      </c>
      <c r="BK96" s="247" t="s">
        <v>3262</v>
      </c>
      <c r="BL96" s="251"/>
      <c r="BM96" s="251"/>
      <c r="BN96" s="251"/>
      <c r="BO96" s="251"/>
      <c r="BP96" s="251"/>
      <c r="BQ96" s="251"/>
      <c r="BR96" s="251"/>
      <c r="BS96" s="251"/>
      <c r="BT96" s="247" t="s">
        <v>3263</v>
      </c>
      <c r="BU96" s="247" t="s">
        <v>3264</v>
      </c>
      <c r="BV96" s="251"/>
      <c r="BW96" s="250"/>
      <c r="BX96" s="250"/>
      <c r="BY96" s="250"/>
      <c r="BZ96" s="252"/>
      <c r="CA96" s="252"/>
      <c r="CB96" s="252"/>
      <c r="CC96" s="252"/>
      <c r="CD96" s="252"/>
      <c r="CE96" s="252"/>
      <c r="CF96" s="248" t="s">
        <v>3265</v>
      </c>
      <c r="CG96" s="252"/>
      <c r="CH96" s="252"/>
      <c r="CI96" s="252"/>
      <c r="CJ96" s="252"/>
      <c r="CK96" s="252"/>
      <c r="CL96" s="252"/>
      <c r="CM96" s="248" t="s">
        <v>3266</v>
      </c>
      <c r="CN96" s="456" t="s">
        <v>3267</v>
      </c>
      <c r="CO96" s="248" t="s">
        <v>3268</v>
      </c>
      <c r="CP96" s="252"/>
      <c r="CQ96" s="252"/>
      <c r="CR96" s="252"/>
      <c r="CS96" s="248" t="s">
        <v>3269</v>
      </c>
      <c r="CT96" s="248" t="s">
        <v>3270</v>
      </c>
      <c r="CU96" s="252"/>
      <c r="CV96" s="252"/>
      <c r="CW96" s="252"/>
      <c r="CX96" s="252"/>
      <c r="CY96" s="252"/>
      <c r="CZ96" s="252"/>
      <c r="DA96" s="252"/>
      <c r="DB96" s="252"/>
      <c r="DC96" s="248" t="s">
        <v>2164</v>
      </c>
      <c r="DD96" s="248" t="s">
        <v>3271</v>
      </c>
      <c r="DE96" s="252"/>
    </row>
    <row r="97" spans="1:109" ht="6.75" customHeight="1">
      <c r="A97" s="129"/>
      <c r="B97" s="14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151"/>
      <c r="AH97" s="250"/>
      <c r="AI97" s="250"/>
      <c r="AJ97" s="250"/>
      <c r="AK97" s="250"/>
      <c r="AL97" s="239" t="str">
        <f t="shared" si="2"/>
        <v>Juan Rodríguez Clara</v>
      </c>
      <c r="AM97" s="239" t="str">
        <f t="shared" si="3"/>
        <v>30094</v>
      </c>
      <c r="AO97" s="250"/>
      <c r="AP97" s="242">
        <v>95</v>
      </c>
      <c r="AQ97" s="251"/>
      <c r="AR97" s="251"/>
      <c r="AS97" s="251"/>
      <c r="AT97" s="251"/>
      <c r="AU97" s="251"/>
      <c r="AV97" s="251"/>
      <c r="AW97" s="247" t="s">
        <v>3272</v>
      </c>
      <c r="AX97" s="251"/>
      <c r="AY97" s="251"/>
      <c r="AZ97" s="251"/>
      <c r="BA97" s="251"/>
      <c r="BB97" s="251"/>
      <c r="BC97" s="251"/>
      <c r="BD97" s="247" t="s">
        <v>3273</v>
      </c>
      <c r="BE97" s="461" t="s">
        <v>3274</v>
      </c>
      <c r="BF97" s="247" t="s">
        <v>3275</v>
      </c>
      <c r="BG97" s="251"/>
      <c r="BH97" s="251"/>
      <c r="BI97" s="251"/>
      <c r="BJ97" s="247" t="s">
        <v>3276</v>
      </c>
      <c r="BK97" s="247" t="s">
        <v>3277</v>
      </c>
      <c r="BL97" s="251"/>
      <c r="BM97" s="251"/>
      <c r="BN97" s="251"/>
      <c r="BO97" s="251"/>
      <c r="BP97" s="251"/>
      <c r="BQ97" s="251"/>
      <c r="BR97" s="251"/>
      <c r="BS97" s="251"/>
      <c r="BT97" s="247" t="s">
        <v>3278</v>
      </c>
      <c r="BU97" s="247" t="s">
        <v>3279</v>
      </c>
      <c r="BV97" s="251"/>
      <c r="BW97" s="250"/>
      <c r="BX97" s="250"/>
      <c r="BY97" s="250"/>
      <c r="BZ97" s="252"/>
      <c r="CA97" s="252"/>
      <c r="CB97" s="252"/>
      <c r="CC97" s="252"/>
      <c r="CD97" s="252"/>
      <c r="CE97" s="252"/>
      <c r="CF97" s="248" t="s">
        <v>3280</v>
      </c>
      <c r="CG97" s="252"/>
      <c r="CH97" s="252"/>
      <c r="CI97" s="252"/>
      <c r="CJ97" s="252"/>
      <c r="CK97" s="252"/>
      <c r="CL97" s="252"/>
      <c r="CM97" s="248" t="s">
        <v>3281</v>
      </c>
      <c r="CN97" s="456" t="s">
        <v>3282</v>
      </c>
      <c r="CO97" s="248" t="s">
        <v>3283</v>
      </c>
      <c r="CP97" s="252"/>
      <c r="CQ97" s="252"/>
      <c r="CR97" s="252"/>
      <c r="CS97" s="248" t="s">
        <v>3284</v>
      </c>
      <c r="CT97" s="248" t="s">
        <v>3285</v>
      </c>
      <c r="CU97" s="252"/>
      <c r="CV97" s="252"/>
      <c r="CW97" s="252"/>
      <c r="CX97" s="252"/>
      <c r="CY97" s="252"/>
      <c r="CZ97" s="252"/>
      <c r="DA97" s="252"/>
      <c r="DB97" s="252"/>
      <c r="DC97" s="248" t="s">
        <v>3286</v>
      </c>
      <c r="DD97" s="248" t="s">
        <v>3287</v>
      </c>
      <c r="DE97" s="252"/>
    </row>
    <row r="98" spans="1:109" ht="36" customHeight="1">
      <c r="A98" s="129"/>
      <c r="B98" s="149"/>
      <c r="C98" s="542" t="s">
        <v>6005</v>
      </c>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151"/>
      <c r="AH98" s="250"/>
      <c r="AI98" s="250"/>
      <c r="AJ98" s="250"/>
      <c r="AK98" s="250"/>
      <c r="AL98" s="239" t="str">
        <f t="shared" si="2"/>
        <v>Juchique de Ferrer</v>
      </c>
      <c r="AM98" s="239" t="str">
        <f t="shared" si="3"/>
        <v>30095</v>
      </c>
      <c r="AO98" s="250"/>
      <c r="AP98" s="242">
        <v>96</v>
      </c>
      <c r="AQ98" s="251"/>
      <c r="AR98" s="251"/>
      <c r="AS98" s="251"/>
      <c r="AT98" s="251"/>
      <c r="AU98" s="251"/>
      <c r="AV98" s="251"/>
      <c r="AW98" s="247" t="s">
        <v>3288</v>
      </c>
      <c r="AX98" s="251"/>
      <c r="AY98" s="251"/>
      <c r="AZ98" s="251"/>
      <c r="BA98" s="251"/>
      <c r="BB98" s="251"/>
      <c r="BC98" s="251"/>
      <c r="BD98" s="247" t="s">
        <v>3289</v>
      </c>
      <c r="BE98" s="461" t="s">
        <v>3290</v>
      </c>
      <c r="BF98" s="247" t="s">
        <v>3291</v>
      </c>
      <c r="BG98" s="251"/>
      <c r="BH98" s="251"/>
      <c r="BI98" s="251"/>
      <c r="BJ98" s="247" t="s">
        <v>3292</v>
      </c>
      <c r="BK98" s="247" t="s">
        <v>3293</v>
      </c>
      <c r="BL98" s="251"/>
      <c r="BM98" s="251"/>
      <c r="BN98" s="251"/>
      <c r="BO98" s="251"/>
      <c r="BP98" s="251"/>
      <c r="BQ98" s="251"/>
      <c r="BR98" s="251"/>
      <c r="BS98" s="251"/>
      <c r="BT98" s="247" t="s">
        <v>3294</v>
      </c>
      <c r="BU98" s="247" t="s">
        <v>3295</v>
      </c>
      <c r="BV98" s="251"/>
      <c r="BW98" s="250"/>
      <c r="BX98" s="250"/>
      <c r="BY98" s="250"/>
      <c r="BZ98" s="252"/>
      <c r="CA98" s="252"/>
      <c r="CB98" s="252"/>
      <c r="CC98" s="252"/>
      <c r="CD98" s="252"/>
      <c r="CE98" s="252"/>
      <c r="CF98" s="248" t="s">
        <v>3296</v>
      </c>
      <c r="CG98" s="252"/>
      <c r="CH98" s="252"/>
      <c r="CI98" s="252"/>
      <c r="CJ98" s="252"/>
      <c r="CK98" s="252"/>
      <c r="CL98" s="252"/>
      <c r="CM98" s="248" t="s">
        <v>3297</v>
      </c>
      <c r="CN98" s="456" t="s">
        <v>3298</v>
      </c>
      <c r="CO98" s="248" t="s">
        <v>3299</v>
      </c>
      <c r="CP98" s="252"/>
      <c r="CQ98" s="252"/>
      <c r="CR98" s="252"/>
      <c r="CS98" s="248" t="s">
        <v>3300</v>
      </c>
      <c r="CT98" s="248" t="s">
        <v>3301</v>
      </c>
      <c r="CU98" s="252"/>
      <c r="CV98" s="252"/>
      <c r="CW98" s="252"/>
      <c r="CX98" s="252"/>
      <c r="CY98" s="252"/>
      <c r="CZ98" s="252"/>
      <c r="DA98" s="252"/>
      <c r="DB98" s="252"/>
      <c r="DC98" s="248" t="s">
        <v>3302</v>
      </c>
      <c r="DD98" s="248" t="s">
        <v>3303</v>
      </c>
      <c r="DE98" s="252"/>
    </row>
    <row r="99" spans="1:109" ht="6.75" customHeight="1">
      <c r="A99" s="129"/>
      <c r="B99" s="149"/>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1"/>
      <c r="AH99" s="250"/>
      <c r="AI99" s="250"/>
      <c r="AJ99" s="250"/>
      <c r="AK99" s="250"/>
      <c r="AL99" s="239" t="str">
        <f t="shared" si="2"/>
        <v>Landero y Coss</v>
      </c>
      <c r="AM99" s="239" t="str">
        <f t="shared" si="3"/>
        <v>30096</v>
      </c>
      <c r="AO99" s="250"/>
      <c r="AP99" s="242">
        <v>97</v>
      </c>
      <c r="AQ99" s="251"/>
      <c r="AR99" s="251"/>
      <c r="AS99" s="251"/>
      <c r="AT99" s="251"/>
      <c r="AU99" s="251"/>
      <c r="AV99" s="251"/>
      <c r="AW99" s="247" t="s">
        <v>3304</v>
      </c>
      <c r="AX99" s="251"/>
      <c r="AY99" s="251"/>
      <c r="AZ99" s="251"/>
      <c r="BA99" s="251"/>
      <c r="BB99" s="251"/>
      <c r="BC99" s="251"/>
      <c r="BD99" s="247" t="s">
        <v>3305</v>
      </c>
      <c r="BE99" s="461" t="s">
        <v>3306</v>
      </c>
      <c r="BF99" s="247" t="s">
        <v>3307</v>
      </c>
      <c r="BG99" s="251"/>
      <c r="BH99" s="251"/>
      <c r="BI99" s="251"/>
      <c r="BJ99" s="247" t="s">
        <v>3308</v>
      </c>
      <c r="BK99" s="247" t="s">
        <v>3309</v>
      </c>
      <c r="BL99" s="251"/>
      <c r="BM99" s="251"/>
      <c r="BN99" s="251"/>
      <c r="BO99" s="251"/>
      <c r="BP99" s="251"/>
      <c r="BQ99" s="251"/>
      <c r="BR99" s="251"/>
      <c r="BS99" s="251"/>
      <c r="BT99" s="247" t="s">
        <v>3310</v>
      </c>
      <c r="BU99" s="247" t="s">
        <v>3311</v>
      </c>
      <c r="BV99" s="251"/>
      <c r="BW99" s="250"/>
      <c r="BX99" s="250"/>
      <c r="BY99" s="250"/>
      <c r="BZ99" s="252"/>
      <c r="CA99" s="252"/>
      <c r="CB99" s="252"/>
      <c r="CC99" s="252"/>
      <c r="CD99" s="252"/>
      <c r="CE99" s="252"/>
      <c r="CF99" s="248" t="s">
        <v>3312</v>
      </c>
      <c r="CG99" s="252"/>
      <c r="CH99" s="252"/>
      <c r="CI99" s="252"/>
      <c r="CJ99" s="252"/>
      <c r="CK99" s="252"/>
      <c r="CL99" s="252"/>
      <c r="CM99" s="248" t="s">
        <v>3313</v>
      </c>
      <c r="CN99" s="456" t="s">
        <v>3314</v>
      </c>
      <c r="CO99" s="248" t="s">
        <v>3315</v>
      </c>
      <c r="CP99" s="252"/>
      <c r="CQ99" s="252"/>
      <c r="CR99" s="252"/>
      <c r="CS99" s="248" t="s">
        <v>3316</v>
      </c>
      <c r="CT99" s="248" t="s">
        <v>3317</v>
      </c>
      <c r="CU99" s="252"/>
      <c r="CV99" s="252"/>
      <c r="CW99" s="252"/>
      <c r="CX99" s="252"/>
      <c r="CY99" s="252"/>
      <c r="CZ99" s="252"/>
      <c r="DA99" s="252"/>
      <c r="DB99" s="252"/>
      <c r="DC99" s="248" t="s">
        <v>3318</v>
      </c>
      <c r="DD99" s="248" t="s">
        <v>3319</v>
      </c>
      <c r="DE99" s="252"/>
    </row>
    <row r="100" spans="1:109" ht="15" customHeight="1">
      <c r="A100" s="129"/>
      <c r="B100" s="149"/>
      <c r="C100" s="537" t="s">
        <v>3320</v>
      </c>
      <c r="D100" s="537"/>
      <c r="E100" s="537"/>
      <c r="F100" s="537"/>
      <c r="G100" s="537"/>
      <c r="H100" s="537"/>
      <c r="I100" s="537"/>
      <c r="J100" s="537"/>
      <c r="K100" s="537"/>
      <c r="L100" s="537"/>
      <c r="M100" s="537"/>
      <c r="N100" s="537"/>
      <c r="O100" s="537"/>
      <c r="P100" s="537"/>
      <c r="Q100" s="537"/>
      <c r="R100" s="537"/>
      <c r="S100" s="537"/>
      <c r="T100" s="537"/>
      <c r="U100" s="537"/>
      <c r="V100" s="537"/>
      <c r="W100" s="537"/>
      <c r="X100" s="537"/>
      <c r="Y100" s="537"/>
      <c r="Z100" s="537"/>
      <c r="AA100" s="537"/>
      <c r="AB100" s="537"/>
      <c r="AC100" s="537"/>
      <c r="AD100" s="151"/>
      <c r="AH100" s="250"/>
      <c r="AI100" s="250"/>
      <c r="AJ100" s="250"/>
      <c r="AK100" s="250"/>
      <c r="AL100" s="239" t="str">
        <f t="shared" si="2"/>
        <v>Lerdo de Tejada</v>
      </c>
      <c r="AM100" s="239" t="str">
        <f t="shared" si="3"/>
        <v>30097</v>
      </c>
      <c r="AO100" s="250"/>
      <c r="AP100" s="242">
        <v>98</v>
      </c>
      <c r="AQ100" s="251"/>
      <c r="AR100" s="251"/>
      <c r="AS100" s="251"/>
      <c r="AT100" s="251"/>
      <c r="AU100" s="251"/>
      <c r="AV100" s="251"/>
      <c r="AW100" s="247" t="s">
        <v>3321</v>
      </c>
      <c r="AX100" s="251"/>
      <c r="AY100" s="251"/>
      <c r="AZ100" s="251"/>
      <c r="BA100" s="251"/>
      <c r="BB100" s="251"/>
      <c r="BC100" s="251"/>
      <c r="BD100" s="247" t="s">
        <v>3322</v>
      </c>
      <c r="BE100" s="461" t="s">
        <v>3323</v>
      </c>
      <c r="BF100" s="247" t="s">
        <v>3324</v>
      </c>
      <c r="BG100" s="251"/>
      <c r="BH100" s="251"/>
      <c r="BI100" s="251"/>
      <c r="BJ100" s="247" t="s">
        <v>3325</v>
      </c>
      <c r="BK100" s="247" t="s">
        <v>3326</v>
      </c>
      <c r="BL100" s="251"/>
      <c r="BM100" s="251"/>
      <c r="BN100" s="251"/>
      <c r="BO100" s="251"/>
      <c r="BP100" s="251"/>
      <c r="BQ100" s="251"/>
      <c r="BR100" s="251"/>
      <c r="BS100" s="251"/>
      <c r="BT100" s="247" t="s">
        <v>3327</v>
      </c>
      <c r="BU100" s="247" t="s">
        <v>3328</v>
      </c>
      <c r="BV100" s="251"/>
      <c r="BW100" s="250"/>
      <c r="BX100" s="250"/>
      <c r="BY100" s="250"/>
      <c r="BZ100" s="252"/>
      <c r="CA100" s="252"/>
      <c r="CB100" s="252"/>
      <c r="CC100" s="252"/>
      <c r="CD100" s="252"/>
      <c r="CE100" s="252"/>
      <c r="CF100" s="248" t="s">
        <v>3329</v>
      </c>
      <c r="CG100" s="252"/>
      <c r="CH100" s="252"/>
      <c r="CI100" s="252"/>
      <c r="CJ100" s="252"/>
      <c r="CK100" s="252"/>
      <c r="CL100" s="252"/>
      <c r="CM100" s="248" t="s">
        <v>3330</v>
      </c>
      <c r="CN100" s="456" t="s">
        <v>3331</v>
      </c>
      <c r="CO100" s="248" t="s">
        <v>3332</v>
      </c>
      <c r="CP100" s="252"/>
      <c r="CQ100" s="252"/>
      <c r="CR100" s="252"/>
      <c r="CS100" s="248" t="s">
        <v>3333</v>
      </c>
      <c r="CT100" s="248" t="s">
        <v>3334</v>
      </c>
      <c r="CU100" s="252"/>
      <c r="CV100" s="252"/>
      <c r="CW100" s="252"/>
      <c r="CX100" s="252"/>
      <c r="CY100" s="252"/>
      <c r="CZ100" s="252"/>
      <c r="DA100" s="252"/>
      <c r="DB100" s="252"/>
      <c r="DC100" s="248" t="s">
        <v>3335</v>
      </c>
      <c r="DD100" s="248" t="s">
        <v>3336</v>
      </c>
      <c r="DE100" s="252"/>
    </row>
    <row r="101" spans="1:109" ht="6.75" customHeight="1">
      <c r="A101" s="129"/>
      <c r="B101" s="14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151"/>
      <c r="AH101" s="250"/>
      <c r="AI101" s="250"/>
      <c r="AJ101" s="250"/>
      <c r="AK101" s="250"/>
      <c r="AL101" s="239" t="str">
        <f t="shared" si="2"/>
        <v>Magdalena</v>
      </c>
      <c r="AM101" s="239" t="str">
        <f t="shared" si="3"/>
        <v>30098</v>
      </c>
      <c r="AO101" s="250"/>
      <c r="AP101" s="242">
        <v>99</v>
      </c>
      <c r="AQ101" s="251"/>
      <c r="AR101" s="251"/>
      <c r="AS101" s="251"/>
      <c r="AT101" s="251"/>
      <c r="AU101" s="251"/>
      <c r="AV101" s="251"/>
      <c r="AW101" s="247" t="s">
        <v>3337</v>
      </c>
      <c r="AX101" s="251"/>
      <c r="AY101" s="251"/>
      <c r="AZ101" s="251"/>
      <c r="BA101" s="251"/>
      <c r="BB101" s="251"/>
      <c r="BC101" s="251"/>
      <c r="BD101" s="247" t="s">
        <v>3338</v>
      </c>
      <c r="BE101" s="461" t="s">
        <v>3339</v>
      </c>
      <c r="BF101" s="247" t="s">
        <v>3340</v>
      </c>
      <c r="BG101" s="251"/>
      <c r="BH101" s="251"/>
      <c r="BI101" s="251"/>
      <c r="BJ101" s="247" t="s">
        <v>3341</v>
      </c>
      <c r="BK101" s="247" t="s">
        <v>3342</v>
      </c>
      <c r="BL101" s="251"/>
      <c r="BM101" s="251"/>
      <c r="BN101" s="251"/>
      <c r="BO101" s="251"/>
      <c r="BP101" s="251"/>
      <c r="BQ101" s="251"/>
      <c r="BR101" s="251"/>
      <c r="BS101" s="251"/>
      <c r="BT101" s="247" t="s">
        <v>3343</v>
      </c>
      <c r="BU101" s="247" t="s">
        <v>3344</v>
      </c>
      <c r="BV101" s="251"/>
      <c r="BW101" s="250"/>
      <c r="BX101" s="250"/>
      <c r="BY101" s="250"/>
      <c r="BZ101" s="252"/>
      <c r="CA101" s="252"/>
      <c r="CB101" s="252"/>
      <c r="CC101" s="252"/>
      <c r="CD101" s="252"/>
      <c r="CE101" s="252"/>
      <c r="CF101" s="248" t="s">
        <v>3345</v>
      </c>
      <c r="CG101" s="252"/>
      <c r="CH101" s="252"/>
      <c r="CI101" s="252"/>
      <c r="CJ101" s="252"/>
      <c r="CK101" s="252"/>
      <c r="CL101" s="252"/>
      <c r="CM101" s="248" t="s">
        <v>3346</v>
      </c>
      <c r="CN101" s="456" t="s">
        <v>3347</v>
      </c>
      <c r="CO101" s="248" t="s">
        <v>1083</v>
      </c>
      <c r="CP101" s="252"/>
      <c r="CQ101" s="252"/>
      <c r="CR101" s="252"/>
      <c r="CS101" s="248" t="s">
        <v>3348</v>
      </c>
      <c r="CT101" s="248" t="s">
        <v>3349</v>
      </c>
      <c r="CU101" s="252"/>
      <c r="CV101" s="252"/>
      <c r="CW101" s="252"/>
      <c r="CX101" s="252"/>
      <c r="CY101" s="252"/>
      <c r="CZ101" s="252"/>
      <c r="DA101" s="252"/>
      <c r="DB101" s="252"/>
      <c r="DC101" s="248" t="s">
        <v>1843</v>
      </c>
      <c r="DD101" s="248" t="s">
        <v>3350</v>
      </c>
      <c r="DE101" s="252"/>
    </row>
    <row r="102" spans="1:109" ht="15" customHeight="1">
      <c r="A102" s="129"/>
      <c r="B102" s="149"/>
      <c r="C102" s="9"/>
      <c r="D102" s="9"/>
      <c r="E102" s="9"/>
      <c r="F102" s="549" t="s">
        <v>7</v>
      </c>
      <c r="G102" s="550"/>
      <c r="H102" s="550"/>
      <c r="I102" s="550"/>
      <c r="J102" s="551"/>
      <c r="K102" s="540" t="s">
        <v>3351</v>
      </c>
      <c r="L102" s="540"/>
      <c r="M102" s="540"/>
      <c r="N102" s="540"/>
      <c r="O102" s="540"/>
      <c r="P102" s="540"/>
      <c r="Q102" s="540"/>
      <c r="R102" s="540"/>
      <c r="S102" s="540"/>
      <c r="T102" s="540"/>
      <c r="U102" s="540"/>
      <c r="V102" s="540"/>
      <c r="W102" s="540"/>
      <c r="X102" s="540"/>
      <c r="Y102" s="540"/>
      <c r="Z102" s="540"/>
      <c r="AA102" s="9"/>
      <c r="AB102" s="9"/>
      <c r="AC102" s="9"/>
      <c r="AD102" s="151"/>
      <c r="AH102" s="250"/>
      <c r="AI102" s="250"/>
      <c r="AJ102" s="250"/>
      <c r="AK102" s="250"/>
      <c r="AL102" s="239" t="str">
        <f t="shared" si="2"/>
        <v>Maltrata</v>
      </c>
      <c r="AM102" s="239" t="str">
        <f t="shared" si="3"/>
        <v>30099</v>
      </c>
      <c r="AO102" s="250"/>
      <c r="AP102" s="242">
        <v>100</v>
      </c>
      <c r="AQ102" s="251"/>
      <c r="AR102" s="251"/>
      <c r="AS102" s="251"/>
      <c r="AT102" s="251"/>
      <c r="AU102" s="251"/>
      <c r="AV102" s="251"/>
      <c r="AW102" s="247" t="s">
        <v>3352</v>
      </c>
      <c r="AX102" s="251"/>
      <c r="AY102" s="251"/>
      <c r="AZ102" s="251"/>
      <c r="BA102" s="251"/>
      <c r="BB102" s="251"/>
      <c r="BC102" s="251"/>
      <c r="BD102" s="247" t="s">
        <v>3353</v>
      </c>
      <c r="BE102" s="461" t="s">
        <v>3354</v>
      </c>
      <c r="BF102" s="247" t="s">
        <v>3355</v>
      </c>
      <c r="BG102" s="251"/>
      <c r="BH102" s="251"/>
      <c r="BI102" s="251"/>
      <c r="BJ102" s="247" t="s">
        <v>3356</v>
      </c>
      <c r="BK102" s="247" t="s">
        <v>3357</v>
      </c>
      <c r="BL102" s="251"/>
      <c r="BM102" s="251"/>
      <c r="BN102" s="251"/>
      <c r="BO102" s="251"/>
      <c r="BP102" s="251"/>
      <c r="BQ102" s="251"/>
      <c r="BR102" s="251"/>
      <c r="BS102" s="251"/>
      <c r="BT102" s="247" t="s">
        <v>3358</v>
      </c>
      <c r="BU102" s="247" t="s">
        <v>3359</v>
      </c>
      <c r="BV102" s="251"/>
      <c r="BW102" s="250"/>
      <c r="BX102" s="250"/>
      <c r="BY102" s="250"/>
      <c r="BZ102" s="252"/>
      <c r="CA102" s="252"/>
      <c r="CB102" s="252"/>
      <c r="CC102" s="252"/>
      <c r="CD102" s="252"/>
      <c r="CE102" s="252"/>
      <c r="CF102" s="248" t="s">
        <v>3360</v>
      </c>
      <c r="CG102" s="252"/>
      <c r="CH102" s="252"/>
      <c r="CI102" s="252"/>
      <c r="CJ102" s="252"/>
      <c r="CK102" s="252"/>
      <c r="CL102" s="252"/>
      <c r="CM102" s="248" t="s">
        <v>1087</v>
      </c>
      <c r="CN102" s="456" t="s">
        <v>3361</v>
      </c>
      <c r="CO102" s="248" t="s">
        <v>3362</v>
      </c>
      <c r="CP102" s="252"/>
      <c r="CQ102" s="252"/>
      <c r="CR102" s="252"/>
      <c r="CS102" s="248" t="s">
        <v>3363</v>
      </c>
      <c r="CT102" s="248" t="s">
        <v>3364</v>
      </c>
      <c r="CU102" s="252"/>
      <c r="CV102" s="252"/>
      <c r="CW102" s="252"/>
      <c r="CX102" s="252"/>
      <c r="CY102" s="252"/>
      <c r="CZ102" s="252"/>
      <c r="DA102" s="252"/>
      <c r="DB102" s="252"/>
      <c r="DC102" s="248" t="s">
        <v>3365</v>
      </c>
      <c r="DD102" s="248" t="s">
        <v>3366</v>
      </c>
      <c r="DE102" s="252"/>
    </row>
    <row r="103" spans="1:109" ht="24" customHeight="1">
      <c r="A103" s="129"/>
      <c r="B103" s="149"/>
      <c r="C103" s="9"/>
      <c r="D103" s="9"/>
      <c r="E103" s="9"/>
      <c r="F103" s="553" t="s">
        <v>6006</v>
      </c>
      <c r="G103" s="554"/>
      <c r="H103" s="554"/>
      <c r="I103" s="554"/>
      <c r="J103" s="555"/>
      <c r="K103" s="556" t="s">
        <v>3367</v>
      </c>
      <c r="L103" s="556"/>
      <c r="M103" s="556"/>
      <c r="N103" s="556"/>
      <c r="O103" s="556"/>
      <c r="P103" s="556"/>
      <c r="Q103" s="556"/>
      <c r="R103" s="556"/>
      <c r="S103" s="556"/>
      <c r="T103" s="556"/>
      <c r="U103" s="556"/>
      <c r="V103" s="556"/>
      <c r="W103" s="556"/>
      <c r="X103" s="556"/>
      <c r="Y103" s="556"/>
      <c r="Z103" s="556"/>
      <c r="AA103" s="9"/>
      <c r="AB103" s="9"/>
      <c r="AC103" s="9"/>
      <c r="AD103" s="151"/>
      <c r="AH103" s="250"/>
      <c r="AI103" s="250"/>
      <c r="AJ103" s="250"/>
      <c r="AK103" s="250"/>
      <c r="AL103" s="239" t="str">
        <f t="shared" si="2"/>
        <v>Manlio Fabio Altamirano</v>
      </c>
      <c r="AM103" s="239" t="str">
        <f t="shared" si="3"/>
        <v>30100</v>
      </c>
      <c r="AO103" s="250"/>
      <c r="AP103" s="242">
        <v>101</v>
      </c>
      <c r="AQ103" s="251"/>
      <c r="AR103" s="251"/>
      <c r="AS103" s="251"/>
      <c r="AT103" s="251"/>
      <c r="AU103" s="251"/>
      <c r="AV103" s="251"/>
      <c r="AW103" s="247" t="s">
        <v>3368</v>
      </c>
      <c r="AX103" s="251"/>
      <c r="AY103" s="251"/>
      <c r="AZ103" s="251"/>
      <c r="BA103" s="251"/>
      <c r="BB103" s="251"/>
      <c r="BC103" s="251"/>
      <c r="BD103" s="247" t="s">
        <v>3369</v>
      </c>
      <c r="BE103" s="461" t="s">
        <v>3370</v>
      </c>
      <c r="BF103" s="247" t="s">
        <v>3371</v>
      </c>
      <c r="BG103" s="251"/>
      <c r="BH103" s="251"/>
      <c r="BI103" s="251"/>
      <c r="BJ103" s="247" t="s">
        <v>3372</v>
      </c>
      <c r="BK103" s="247" t="s">
        <v>3373</v>
      </c>
      <c r="BL103" s="251"/>
      <c r="BM103" s="251"/>
      <c r="BN103" s="251"/>
      <c r="BO103" s="251"/>
      <c r="BP103" s="251"/>
      <c r="BQ103" s="251"/>
      <c r="BR103" s="251"/>
      <c r="BS103" s="251"/>
      <c r="BT103" s="247" t="s">
        <v>3374</v>
      </c>
      <c r="BU103" s="247" t="s">
        <v>3375</v>
      </c>
      <c r="BV103" s="251"/>
      <c r="BW103" s="250"/>
      <c r="BX103" s="250"/>
      <c r="BY103" s="250"/>
      <c r="BZ103" s="252"/>
      <c r="CA103" s="252"/>
      <c r="CB103" s="252"/>
      <c r="CC103" s="252"/>
      <c r="CD103" s="252"/>
      <c r="CE103" s="252"/>
      <c r="CF103" s="248" t="s">
        <v>3376</v>
      </c>
      <c r="CG103" s="252"/>
      <c r="CH103" s="252"/>
      <c r="CI103" s="252"/>
      <c r="CJ103" s="252"/>
      <c r="CK103" s="252"/>
      <c r="CL103" s="252"/>
      <c r="CM103" s="248" t="s">
        <v>3377</v>
      </c>
      <c r="CN103" s="456" t="s">
        <v>3378</v>
      </c>
      <c r="CO103" s="248" t="s">
        <v>3379</v>
      </c>
      <c r="CP103" s="252"/>
      <c r="CQ103" s="252"/>
      <c r="CR103" s="252"/>
      <c r="CS103" s="248" t="s">
        <v>3380</v>
      </c>
      <c r="CT103" s="248" t="s">
        <v>3381</v>
      </c>
      <c r="CU103" s="252"/>
      <c r="CV103" s="252"/>
      <c r="CW103" s="252"/>
      <c r="CX103" s="252"/>
      <c r="CY103" s="252"/>
      <c r="CZ103" s="252"/>
      <c r="DA103" s="252"/>
      <c r="DB103" s="252"/>
      <c r="DC103" s="248" t="s">
        <v>3382</v>
      </c>
      <c r="DD103" s="248" t="s">
        <v>3383</v>
      </c>
      <c r="DE103" s="252"/>
    </row>
    <row r="104" spans="1:109" ht="36" customHeight="1">
      <c r="A104" s="129"/>
      <c r="B104" s="149"/>
      <c r="C104" s="9"/>
      <c r="D104" s="9"/>
      <c r="E104" s="9"/>
      <c r="F104" s="553" t="s">
        <v>6007</v>
      </c>
      <c r="G104" s="554"/>
      <c r="H104" s="554"/>
      <c r="I104" s="554"/>
      <c r="J104" s="555"/>
      <c r="K104" s="556" t="s">
        <v>3384</v>
      </c>
      <c r="L104" s="556"/>
      <c r="M104" s="556"/>
      <c r="N104" s="556"/>
      <c r="O104" s="556"/>
      <c r="P104" s="556"/>
      <c r="Q104" s="556"/>
      <c r="R104" s="556"/>
      <c r="S104" s="556"/>
      <c r="T104" s="556"/>
      <c r="U104" s="556"/>
      <c r="V104" s="556"/>
      <c r="W104" s="556"/>
      <c r="X104" s="556"/>
      <c r="Y104" s="556"/>
      <c r="Z104" s="556"/>
      <c r="AA104" s="9"/>
      <c r="AB104" s="9"/>
      <c r="AC104" s="9"/>
      <c r="AD104" s="151"/>
      <c r="AH104" s="250"/>
      <c r="AI104" s="250"/>
      <c r="AJ104" s="250"/>
      <c r="AK104" s="250"/>
      <c r="AL104" s="239" t="str">
        <f t="shared" si="2"/>
        <v>Mariano Escobedo</v>
      </c>
      <c r="AM104" s="239" t="str">
        <f t="shared" si="3"/>
        <v>30101</v>
      </c>
      <c r="AO104" s="250"/>
      <c r="AP104" s="242">
        <v>102</v>
      </c>
      <c r="AQ104" s="251"/>
      <c r="AR104" s="251"/>
      <c r="AS104" s="251"/>
      <c r="AT104" s="251"/>
      <c r="AU104" s="251"/>
      <c r="AV104" s="251"/>
      <c r="AW104" s="247" t="s">
        <v>3385</v>
      </c>
      <c r="AX104" s="251"/>
      <c r="AY104" s="251"/>
      <c r="AZ104" s="251"/>
      <c r="BA104" s="251"/>
      <c r="BB104" s="251"/>
      <c r="BC104" s="251"/>
      <c r="BD104" s="247" t="s">
        <v>3386</v>
      </c>
      <c r="BE104" s="461" t="s">
        <v>3387</v>
      </c>
      <c r="BF104" s="247" t="s">
        <v>3388</v>
      </c>
      <c r="BG104" s="251"/>
      <c r="BH104" s="251"/>
      <c r="BI104" s="251"/>
      <c r="BJ104" s="247" t="s">
        <v>3389</v>
      </c>
      <c r="BK104" s="247" t="s">
        <v>3390</v>
      </c>
      <c r="BL104" s="251"/>
      <c r="BM104" s="251"/>
      <c r="BN104" s="251"/>
      <c r="BO104" s="251"/>
      <c r="BP104" s="251"/>
      <c r="BQ104" s="251"/>
      <c r="BR104" s="251"/>
      <c r="BS104" s="251"/>
      <c r="BT104" s="247" t="s">
        <v>3391</v>
      </c>
      <c r="BU104" s="247" t="s">
        <v>3392</v>
      </c>
      <c r="BV104" s="251"/>
      <c r="BW104" s="250"/>
      <c r="BX104" s="250"/>
      <c r="BY104" s="250"/>
      <c r="BZ104" s="252"/>
      <c r="CA104" s="252"/>
      <c r="CB104" s="252"/>
      <c r="CC104" s="252"/>
      <c r="CD104" s="252"/>
      <c r="CE104" s="252"/>
      <c r="CF104" s="248" t="s">
        <v>3393</v>
      </c>
      <c r="CG104" s="252"/>
      <c r="CH104" s="252"/>
      <c r="CI104" s="252"/>
      <c r="CJ104" s="252"/>
      <c r="CK104" s="252"/>
      <c r="CL104" s="252"/>
      <c r="CM104" s="248" t="s">
        <v>3312</v>
      </c>
      <c r="CN104" s="456" t="s">
        <v>3394</v>
      </c>
      <c r="CO104" s="248" t="s">
        <v>3395</v>
      </c>
      <c r="CP104" s="252"/>
      <c r="CQ104" s="252"/>
      <c r="CR104" s="252"/>
      <c r="CS104" s="248" t="s">
        <v>3396</v>
      </c>
      <c r="CT104" s="248" t="s">
        <v>3397</v>
      </c>
      <c r="CU104" s="252"/>
      <c r="CV104" s="252"/>
      <c r="CW104" s="252"/>
      <c r="CX104" s="252"/>
      <c r="CY104" s="252"/>
      <c r="CZ104" s="252"/>
      <c r="DA104" s="252"/>
      <c r="DB104" s="252"/>
      <c r="DC104" s="248" t="s">
        <v>3398</v>
      </c>
      <c r="DD104" s="248" t="s">
        <v>3399</v>
      </c>
      <c r="DE104" s="252"/>
    </row>
    <row r="105" spans="1:109" ht="36" customHeight="1">
      <c r="A105" s="129"/>
      <c r="B105" s="149"/>
      <c r="C105" s="9"/>
      <c r="D105" s="9"/>
      <c r="E105" s="9"/>
      <c r="F105" s="553" t="s">
        <v>6008</v>
      </c>
      <c r="G105" s="554"/>
      <c r="H105" s="554"/>
      <c r="I105" s="554"/>
      <c r="J105" s="555"/>
      <c r="K105" s="556" t="s">
        <v>3400</v>
      </c>
      <c r="L105" s="556"/>
      <c r="M105" s="556"/>
      <c r="N105" s="556"/>
      <c r="O105" s="556"/>
      <c r="P105" s="556"/>
      <c r="Q105" s="556"/>
      <c r="R105" s="556"/>
      <c r="S105" s="556"/>
      <c r="T105" s="556"/>
      <c r="U105" s="556"/>
      <c r="V105" s="556"/>
      <c r="W105" s="556"/>
      <c r="X105" s="556"/>
      <c r="Y105" s="556"/>
      <c r="Z105" s="556"/>
      <c r="AA105" s="9"/>
      <c r="AB105" s="9"/>
      <c r="AC105" s="9"/>
      <c r="AD105" s="151"/>
      <c r="AH105" s="250"/>
      <c r="AI105" s="250"/>
      <c r="AJ105" s="250"/>
      <c r="AK105" s="250"/>
      <c r="AL105" s="239" t="str">
        <f t="shared" si="2"/>
        <v>Martínez de la Torre</v>
      </c>
      <c r="AM105" s="239" t="str">
        <f t="shared" si="3"/>
        <v>30102</v>
      </c>
      <c r="AO105" s="250"/>
      <c r="AP105" s="242">
        <v>103</v>
      </c>
      <c r="AQ105" s="251"/>
      <c r="AR105" s="251"/>
      <c r="AS105" s="251"/>
      <c r="AT105" s="251"/>
      <c r="AU105" s="251"/>
      <c r="AV105" s="251"/>
      <c r="AW105" s="247" t="s">
        <v>3401</v>
      </c>
      <c r="AX105" s="251"/>
      <c r="AY105" s="251"/>
      <c r="AZ105" s="251"/>
      <c r="BA105" s="251"/>
      <c r="BB105" s="251"/>
      <c r="BC105" s="251"/>
      <c r="BD105" s="247" t="s">
        <v>3402</v>
      </c>
      <c r="BE105" s="461" t="s">
        <v>3403</v>
      </c>
      <c r="BF105" s="247" t="s">
        <v>3404</v>
      </c>
      <c r="BG105" s="251"/>
      <c r="BH105" s="251"/>
      <c r="BI105" s="251"/>
      <c r="BJ105" s="247" t="s">
        <v>3405</v>
      </c>
      <c r="BK105" s="247" t="s">
        <v>3406</v>
      </c>
      <c r="BL105" s="251"/>
      <c r="BM105" s="251"/>
      <c r="BN105" s="251"/>
      <c r="BO105" s="251"/>
      <c r="BP105" s="251"/>
      <c r="BQ105" s="251"/>
      <c r="BR105" s="251"/>
      <c r="BS105" s="251"/>
      <c r="BT105" s="247" t="s">
        <v>3407</v>
      </c>
      <c r="BU105" s="247" t="s">
        <v>3408</v>
      </c>
      <c r="BV105" s="251"/>
      <c r="BW105" s="250"/>
      <c r="BX105" s="250"/>
      <c r="BY105" s="250"/>
      <c r="BZ105" s="252"/>
      <c r="CA105" s="252"/>
      <c r="CB105" s="252"/>
      <c r="CC105" s="252"/>
      <c r="CD105" s="252"/>
      <c r="CE105" s="252"/>
      <c r="CF105" s="248" t="s">
        <v>3409</v>
      </c>
      <c r="CG105" s="252"/>
      <c r="CH105" s="252"/>
      <c r="CI105" s="252"/>
      <c r="CJ105" s="252"/>
      <c r="CK105" s="252"/>
      <c r="CL105" s="252"/>
      <c r="CM105" s="248" t="s">
        <v>3410</v>
      </c>
      <c r="CN105" s="456" t="s">
        <v>3411</v>
      </c>
      <c r="CO105" s="248" t="s">
        <v>3412</v>
      </c>
      <c r="CP105" s="252"/>
      <c r="CQ105" s="252"/>
      <c r="CR105" s="252"/>
      <c r="CS105" s="248" t="s">
        <v>3413</v>
      </c>
      <c r="CT105" s="248" t="s">
        <v>3414</v>
      </c>
      <c r="CU105" s="252"/>
      <c r="CV105" s="252"/>
      <c r="CW105" s="252"/>
      <c r="CX105" s="252"/>
      <c r="CY105" s="252"/>
      <c r="CZ105" s="252"/>
      <c r="DA105" s="252"/>
      <c r="DB105" s="252"/>
      <c r="DC105" s="248" t="s">
        <v>3415</v>
      </c>
      <c r="DD105" s="248" t="s">
        <v>3416</v>
      </c>
      <c r="DE105" s="252"/>
    </row>
    <row r="106" spans="1:109" ht="24" customHeight="1">
      <c r="A106" s="129"/>
      <c r="B106" s="149"/>
      <c r="C106" s="9"/>
      <c r="D106" s="9"/>
      <c r="E106" s="9"/>
      <c r="F106" s="553" t="s">
        <v>6009</v>
      </c>
      <c r="G106" s="554"/>
      <c r="H106" s="554"/>
      <c r="I106" s="554"/>
      <c r="J106" s="555"/>
      <c r="K106" s="556" t="s">
        <v>3417</v>
      </c>
      <c r="L106" s="556"/>
      <c r="M106" s="556"/>
      <c r="N106" s="556"/>
      <c r="O106" s="556"/>
      <c r="P106" s="556"/>
      <c r="Q106" s="556"/>
      <c r="R106" s="556"/>
      <c r="S106" s="556"/>
      <c r="T106" s="556"/>
      <c r="U106" s="556"/>
      <c r="V106" s="556"/>
      <c r="W106" s="556"/>
      <c r="X106" s="556"/>
      <c r="Y106" s="556"/>
      <c r="Z106" s="556"/>
      <c r="AA106" s="9"/>
      <c r="AB106" s="9"/>
      <c r="AC106" s="9"/>
      <c r="AD106" s="151"/>
      <c r="AH106" s="250"/>
      <c r="AI106" s="250"/>
      <c r="AJ106" s="250"/>
      <c r="AK106" s="250"/>
      <c r="AL106" s="239" t="str">
        <f t="shared" si="2"/>
        <v>Mecatlán</v>
      </c>
      <c r="AM106" s="239" t="str">
        <f t="shared" si="3"/>
        <v>30103</v>
      </c>
      <c r="AO106" s="250"/>
      <c r="AP106" s="242">
        <v>104</v>
      </c>
      <c r="AQ106" s="251"/>
      <c r="AR106" s="251"/>
      <c r="AS106" s="251"/>
      <c r="AT106" s="251"/>
      <c r="AU106" s="251"/>
      <c r="AV106" s="251"/>
      <c r="AW106" s="247" t="s">
        <v>3418</v>
      </c>
      <c r="AX106" s="251"/>
      <c r="AY106" s="251"/>
      <c r="AZ106" s="251"/>
      <c r="BA106" s="251"/>
      <c r="BB106" s="251"/>
      <c r="BC106" s="251"/>
      <c r="BD106" s="247" t="s">
        <v>3419</v>
      </c>
      <c r="BE106" s="461" t="s">
        <v>3420</v>
      </c>
      <c r="BF106" s="247" t="s">
        <v>3421</v>
      </c>
      <c r="BG106" s="251"/>
      <c r="BH106" s="251"/>
      <c r="BI106" s="251"/>
      <c r="BJ106" s="247" t="s">
        <v>3422</v>
      </c>
      <c r="BK106" s="247" t="s">
        <v>3423</v>
      </c>
      <c r="BL106" s="251"/>
      <c r="BM106" s="251"/>
      <c r="BN106" s="251"/>
      <c r="BO106" s="251"/>
      <c r="BP106" s="251"/>
      <c r="BQ106" s="251"/>
      <c r="BR106" s="251"/>
      <c r="BS106" s="251"/>
      <c r="BT106" s="247" t="s">
        <v>3424</v>
      </c>
      <c r="BU106" s="247" t="s">
        <v>3425</v>
      </c>
      <c r="BV106" s="251"/>
      <c r="BW106" s="250"/>
      <c r="BX106" s="250"/>
      <c r="BY106" s="250"/>
      <c r="BZ106" s="252"/>
      <c r="CA106" s="252"/>
      <c r="CB106" s="252"/>
      <c r="CC106" s="252"/>
      <c r="CD106" s="252"/>
      <c r="CE106" s="252"/>
      <c r="CF106" s="248" t="s">
        <v>3426</v>
      </c>
      <c r="CG106" s="252"/>
      <c r="CH106" s="252"/>
      <c r="CI106" s="252"/>
      <c r="CJ106" s="252"/>
      <c r="CK106" s="252"/>
      <c r="CL106" s="252"/>
      <c r="CM106" s="248" t="s">
        <v>3427</v>
      </c>
      <c r="CN106" s="456" t="s">
        <v>3428</v>
      </c>
      <c r="CO106" s="248" t="s">
        <v>974</v>
      </c>
      <c r="CP106" s="252"/>
      <c r="CQ106" s="252"/>
      <c r="CR106" s="252"/>
      <c r="CS106" s="248" t="s">
        <v>3429</v>
      </c>
      <c r="CT106" s="248" t="s">
        <v>3430</v>
      </c>
      <c r="CU106" s="252"/>
      <c r="CV106" s="252"/>
      <c r="CW106" s="252"/>
      <c r="CX106" s="252"/>
      <c r="CY106" s="252"/>
      <c r="CZ106" s="252"/>
      <c r="DA106" s="252"/>
      <c r="DB106" s="252"/>
      <c r="DC106" s="248" t="s">
        <v>3431</v>
      </c>
      <c r="DD106" s="248" t="s">
        <v>3432</v>
      </c>
      <c r="DE106" s="252"/>
    </row>
    <row r="107" spans="1:109" ht="6.75" customHeight="1">
      <c r="A107" s="129"/>
      <c r="B107" s="14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151"/>
      <c r="AH107" s="250"/>
      <c r="AI107" s="250"/>
      <c r="AJ107" s="250"/>
      <c r="AK107" s="250"/>
      <c r="AL107" s="239" t="str">
        <f t="shared" si="2"/>
        <v>Mecayapan</v>
      </c>
      <c r="AM107" s="239" t="str">
        <f t="shared" si="3"/>
        <v>30104</v>
      </c>
      <c r="AO107" s="250"/>
      <c r="AP107" s="242">
        <v>105</v>
      </c>
      <c r="AQ107" s="251"/>
      <c r="AR107" s="251"/>
      <c r="AS107" s="251"/>
      <c r="AT107" s="251"/>
      <c r="AU107" s="251"/>
      <c r="AV107" s="251"/>
      <c r="AW107" s="247" t="s">
        <v>3433</v>
      </c>
      <c r="AX107" s="251"/>
      <c r="AY107" s="251"/>
      <c r="AZ107" s="251"/>
      <c r="BA107" s="251"/>
      <c r="BB107" s="251"/>
      <c r="BC107" s="251"/>
      <c r="BD107" s="247" t="s">
        <v>3434</v>
      </c>
      <c r="BE107" s="461" t="s">
        <v>3435</v>
      </c>
      <c r="BF107" s="247" t="s">
        <v>3436</v>
      </c>
      <c r="BG107" s="251"/>
      <c r="BH107" s="251"/>
      <c r="BI107" s="251"/>
      <c r="BJ107" s="247" t="s">
        <v>3437</v>
      </c>
      <c r="BK107" s="247" t="s">
        <v>3438</v>
      </c>
      <c r="BL107" s="251"/>
      <c r="BM107" s="251"/>
      <c r="BN107" s="251"/>
      <c r="BO107" s="251"/>
      <c r="BP107" s="251"/>
      <c r="BQ107" s="251"/>
      <c r="BR107" s="251"/>
      <c r="BS107" s="251"/>
      <c r="BT107" s="247" t="s">
        <v>3439</v>
      </c>
      <c r="BU107" s="247" t="s">
        <v>3440</v>
      </c>
      <c r="BV107" s="251"/>
      <c r="BW107" s="250"/>
      <c r="BX107" s="250"/>
      <c r="BY107" s="250"/>
      <c r="BZ107" s="252"/>
      <c r="CA107" s="252"/>
      <c r="CB107" s="252"/>
      <c r="CC107" s="252"/>
      <c r="CD107" s="252"/>
      <c r="CE107" s="252"/>
      <c r="CF107" s="248" t="s">
        <v>3441</v>
      </c>
      <c r="CG107" s="252"/>
      <c r="CH107" s="252"/>
      <c r="CI107" s="252"/>
      <c r="CJ107" s="252"/>
      <c r="CK107" s="252"/>
      <c r="CL107" s="252"/>
      <c r="CM107" s="248" t="s">
        <v>3442</v>
      </c>
      <c r="CN107" s="456" t="s">
        <v>3443</v>
      </c>
      <c r="CO107" s="248" t="s">
        <v>3444</v>
      </c>
      <c r="CP107" s="252"/>
      <c r="CQ107" s="252"/>
      <c r="CR107" s="252"/>
      <c r="CS107" s="248" t="s">
        <v>3445</v>
      </c>
      <c r="CT107" s="248" t="s">
        <v>3446</v>
      </c>
      <c r="CU107" s="252"/>
      <c r="CV107" s="252"/>
      <c r="CW107" s="252"/>
      <c r="CX107" s="252"/>
      <c r="CY107" s="252"/>
      <c r="CZ107" s="252"/>
      <c r="DA107" s="252"/>
      <c r="DB107" s="252"/>
      <c r="DC107" s="248" t="s">
        <v>3447</v>
      </c>
      <c r="DD107" s="248" t="s">
        <v>3448</v>
      </c>
      <c r="DE107" s="252"/>
    </row>
    <row r="108" spans="1:109" ht="36" customHeight="1">
      <c r="A108" s="129"/>
      <c r="B108" s="149"/>
      <c r="C108" s="537" t="s">
        <v>3449</v>
      </c>
      <c r="D108" s="537"/>
      <c r="E108" s="537"/>
      <c r="F108" s="537"/>
      <c r="G108" s="537"/>
      <c r="H108" s="537"/>
      <c r="I108" s="537"/>
      <c r="J108" s="537"/>
      <c r="K108" s="537"/>
      <c r="L108" s="537"/>
      <c r="M108" s="537"/>
      <c r="N108" s="537"/>
      <c r="O108" s="537"/>
      <c r="P108" s="537"/>
      <c r="Q108" s="537"/>
      <c r="R108" s="537"/>
      <c r="S108" s="537"/>
      <c r="T108" s="537"/>
      <c r="U108" s="537"/>
      <c r="V108" s="537"/>
      <c r="W108" s="537"/>
      <c r="X108" s="537"/>
      <c r="Y108" s="537"/>
      <c r="Z108" s="537"/>
      <c r="AA108" s="537"/>
      <c r="AB108" s="537"/>
      <c r="AC108" s="537"/>
      <c r="AD108" s="151"/>
      <c r="AH108" s="250"/>
      <c r="AI108" s="250"/>
      <c r="AJ108" s="250"/>
      <c r="AK108" s="250"/>
      <c r="AL108" s="239" t="str">
        <f t="shared" si="2"/>
        <v>Medellín de Bravo</v>
      </c>
      <c r="AM108" s="239" t="str">
        <f t="shared" si="3"/>
        <v>30105</v>
      </c>
      <c r="AO108" s="250"/>
      <c r="AP108" s="242">
        <v>106</v>
      </c>
      <c r="AQ108" s="251"/>
      <c r="AR108" s="251"/>
      <c r="AS108" s="251"/>
      <c r="AT108" s="251"/>
      <c r="AU108" s="251"/>
      <c r="AV108" s="251"/>
      <c r="AW108" s="247" t="s">
        <v>3450</v>
      </c>
      <c r="AX108" s="251"/>
      <c r="AY108" s="251"/>
      <c r="AZ108" s="251"/>
      <c r="BA108" s="251"/>
      <c r="BB108" s="251"/>
      <c r="BC108" s="251"/>
      <c r="BD108" s="247" t="s">
        <v>3451</v>
      </c>
      <c r="BE108" s="461" t="s">
        <v>3452</v>
      </c>
      <c r="BF108" s="247" t="s">
        <v>3453</v>
      </c>
      <c r="BG108" s="251"/>
      <c r="BH108" s="251"/>
      <c r="BI108" s="251"/>
      <c r="BJ108" s="247" t="s">
        <v>3454</v>
      </c>
      <c r="BK108" s="247" t="s">
        <v>3455</v>
      </c>
      <c r="BL108" s="251"/>
      <c r="BM108" s="251"/>
      <c r="BN108" s="251"/>
      <c r="BO108" s="251"/>
      <c r="BP108" s="251"/>
      <c r="BQ108" s="251"/>
      <c r="BR108" s="251"/>
      <c r="BS108" s="251"/>
      <c r="BT108" s="247" t="s">
        <v>3456</v>
      </c>
      <c r="BU108" s="247" t="s">
        <v>3457</v>
      </c>
      <c r="BV108" s="251"/>
      <c r="BW108" s="250"/>
      <c r="BX108" s="250"/>
      <c r="BY108" s="250"/>
      <c r="BZ108" s="252"/>
      <c r="CA108" s="252"/>
      <c r="CB108" s="252"/>
      <c r="CC108" s="252"/>
      <c r="CD108" s="252"/>
      <c r="CE108" s="252"/>
      <c r="CF108" s="248" t="s">
        <v>974</v>
      </c>
      <c r="CG108" s="252"/>
      <c r="CH108" s="252"/>
      <c r="CI108" s="252"/>
      <c r="CJ108" s="252"/>
      <c r="CK108" s="252"/>
      <c r="CL108" s="252"/>
      <c r="CM108" s="248" t="s">
        <v>3458</v>
      </c>
      <c r="CN108" s="456" t="s">
        <v>3459</v>
      </c>
      <c r="CO108" s="248" t="s">
        <v>3460</v>
      </c>
      <c r="CP108" s="252"/>
      <c r="CQ108" s="252"/>
      <c r="CR108" s="252"/>
      <c r="CS108" s="248" t="s">
        <v>3461</v>
      </c>
      <c r="CT108" s="248" t="s">
        <v>2600</v>
      </c>
      <c r="CU108" s="252"/>
      <c r="CV108" s="252"/>
      <c r="CW108" s="252"/>
      <c r="CX108" s="252"/>
      <c r="CY108" s="252"/>
      <c r="CZ108" s="252"/>
      <c r="DA108" s="252"/>
      <c r="DB108" s="252"/>
      <c r="DC108" s="248" t="s">
        <v>3462</v>
      </c>
      <c r="DD108" s="248" t="s">
        <v>3463</v>
      </c>
      <c r="DE108" s="252"/>
    </row>
    <row r="109" spans="1:109" ht="6.75" customHeight="1">
      <c r="A109" s="129"/>
      <c r="B109" s="14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151"/>
      <c r="AH109" s="250"/>
      <c r="AI109" s="250"/>
      <c r="AJ109" s="250"/>
      <c r="AK109" s="250"/>
      <c r="AL109" s="239" t="str">
        <f t="shared" si="2"/>
        <v>Miahuatlán</v>
      </c>
      <c r="AM109" s="239" t="str">
        <f t="shared" si="3"/>
        <v>30106</v>
      </c>
      <c r="AO109" s="250"/>
      <c r="AP109" s="242">
        <v>107</v>
      </c>
      <c r="AQ109" s="251"/>
      <c r="AR109" s="251"/>
      <c r="AS109" s="251"/>
      <c r="AT109" s="251"/>
      <c r="AU109" s="251"/>
      <c r="AV109" s="251"/>
      <c r="AW109" s="247" t="s">
        <v>3464</v>
      </c>
      <c r="AX109" s="251"/>
      <c r="AY109" s="251"/>
      <c r="AZ109" s="251"/>
      <c r="BA109" s="251"/>
      <c r="BB109" s="251"/>
      <c r="BC109" s="251"/>
      <c r="BD109" s="247" t="s">
        <v>3465</v>
      </c>
      <c r="BE109" s="461" t="s">
        <v>3466</v>
      </c>
      <c r="BF109" s="247" t="s">
        <v>3467</v>
      </c>
      <c r="BG109" s="251"/>
      <c r="BH109" s="251"/>
      <c r="BI109" s="251"/>
      <c r="BJ109" s="247" t="s">
        <v>3468</v>
      </c>
      <c r="BK109" s="247" t="s">
        <v>3469</v>
      </c>
      <c r="BL109" s="251"/>
      <c r="BM109" s="251"/>
      <c r="BN109" s="251"/>
      <c r="BO109" s="251"/>
      <c r="BP109" s="251"/>
      <c r="BQ109" s="251"/>
      <c r="BR109" s="251"/>
      <c r="BS109" s="251"/>
      <c r="BT109" s="247" t="s">
        <v>3470</v>
      </c>
      <c r="BU109" s="247" t="s">
        <v>3471</v>
      </c>
      <c r="BV109" s="251"/>
      <c r="BW109" s="250"/>
      <c r="BX109" s="250"/>
      <c r="BY109" s="250"/>
      <c r="BZ109" s="252"/>
      <c r="CA109" s="252"/>
      <c r="CB109" s="252"/>
      <c r="CC109" s="252"/>
      <c r="CD109" s="252"/>
      <c r="CE109" s="252"/>
      <c r="CF109" s="248" t="s">
        <v>3472</v>
      </c>
      <c r="CG109" s="252"/>
      <c r="CH109" s="252"/>
      <c r="CI109" s="252"/>
      <c r="CJ109" s="252"/>
      <c r="CK109" s="252"/>
      <c r="CL109" s="252"/>
      <c r="CM109" s="248" t="s">
        <v>3473</v>
      </c>
      <c r="CN109" s="456" t="s">
        <v>3474</v>
      </c>
      <c r="CO109" s="248" t="s">
        <v>3475</v>
      </c>
      <c r="CP109" s="252"/>
      <c r="CQ109" s="252"/>
      <c r="CR109" s="252"/>
      <c r="CS109" s="248" t="s">
        <v>3476</v>
      </c>
      <c r="CT109" s="248" t="s">
        <v>3477</v>
      </c>
      <c r="CU109" s="252"/>
      <c r="CV109" s="252"/>
      <c r="CW109" s="252"/>
      <c r="CX109" s="252"/>
      <c r="CY109" s="252"/>
      <c r="CZ109" s="252"/>
      <c r="DA109" s="252"/>
      <c r="DB109" s="252"/>
      <c r="DC109" s="248" t="s">
        <v>3478</v>
      </c>
      <c r="DD109" s="248" t="s">
        <v>3479</v>
      </c>
      <c r="DE109" s="252"/>
    </row>
    <row r="110" spans="1:109" ht="15" customHeight="1">
      <c r="A110" s="129"/>
      <c r="B110" s="149"/>
      <c r="C110" s="8"/>
      <c r="D110" s="10" t="s">
        <v>3480</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151"/>
      <c r="AH110" s="250"/>
      <c r="AI110" s="250"/>
      <c r="AJ110" s="250"/>
      <c r="AK110" s="250"/>
      <c r="AL110" s="239" t="str">
        <f t="shared" si="2"/>
        <v>Las Minas</v>
      </c>
      <c r="AM110" s="239" t="str">
        <f t="shared" si="3"/>
        <v>30107</v>
      </c>
      <c r="AO110" s="250"/>
      <c r="AP110" s="242">
        <v>108</v>
      </c>
      <c r="AQ110" s="251"/>
      <c r="AR110" s="251"/>
      <c r="AS110" s="251"/>
      <c r="AT110" s="251"/>
      <c r="AU110" s="251"/>
      <c r="AV110" s="251"/>
      <c r="AW110" s="247" t="s">
        <v>3481</v>
      </c>
      <c r="AX110" s="251"/>
      <c r="AY110" s="251"/>
      <c r="AZ110" s="251"/>
      <c r="BA110" s="251"/>
      <c r="BB110" s="251"/>
      <c r="BC110" s="251"/>
      <c r="BD110" s="247" t="s">
        <v>3482</v>
      </c>
      <c r="BE110" s="461" t="s">
        <v>3483</v>
      </c>
      <c r="BF110" s="247" t="s">
        <v>3484</v>
      </c>
      <c r="BG110" s="251"/>
      <c r="BH110" s="251"/>
      <c r="BI110" s="251"/>
      <c r="BJ110" s="247" t="s">
        <v>3485</v>
      </c>
      <c r="BK110" s="247" t="s">
        <v>3486</v>
      </c>
      <c r="BL110" s="251"/>
      <c r="BM110" s="251"/>
      <c r="BN110" s="251"/>
      <c r="BO110" s="251"/>
      <c r="BP110" s="251"/>
      <c r="BQ110" s="251"/>
      <c r="BR110" s="251"/>
      <c r="BS110" s="251"/>
      <c r="BT110" s="247" t="s">
        <v>3487</v>
      </c>
      <c r="BU110" s="251"/>
      <c r="BV110" s="251"/>
      <c r="BW110" s="250"/>
      <c r="BX110" s="250"/>
      <c r="BY110" s="250"/>
      <c r="BZ110" s="252"/>
      <c r="CA110" s="252"/>
      <c r="CB110" s="252"/>
      <c r="CC110" s="252"/>
      <c r="CD110" s="252"/>
      <c r="CE110" s="252"/>
      <c r="CF110" s="248" t="s">
        <v>3488</v>
      </c>
      <c r="CG110" s="252"/>
      <c r="CH110" s="252"/>
      <c r="CI110" s="252"/>
      <c r="CJ110" s="252"/>
      <c r="CK110" s="252"/>
      <c r="CL110" s="252"/>
      <c r="CM110" s="248" t="s">
        <v>3489</v>
      </c>
      <c r="CN110" s="456" t="s">
        <v>3490</v>
      </c>
      <c r="CO110" s="248" t="s">
        <v>3491</v>
      </c>
      <c r="CP110" s="252"/>
      <c r="CQ110" s="252"/>
      <c r="CR110" s="252"/>
      <c r="CS110" s="248" t="s">
        <v>3492</v>
      </c>
      <c r="CT110" s="248" t="s">
        <v>3493</v>
      </c>
      <c r="CU110" s="252"/>
      <c r="CV110" s="252"/>
      <c r="CW110" s="252"/>
      <c r="CX110" s="252"/>
      <c r="CY110" s="252"/>
      <c r="CZ110" s="252"/>
      <c r="DA110" s="252"/>
      <c r="DB110" s="252"/>
      <c r="DC110" s="248" t="s">
        <v>3494</v>
      </c>
      <c r="DD110" s="248"/>
      <c r="DE110" s="252"/>
    </row>
    <row r="111" spans="1:109" ht="6.75" customHeight="1">
      <c r="A111" s="129"/>
      <c r="B111" s="149"/>
      <c r="C111" s="8"/>
      <c r="D111" s="10"/>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151"/>
      <c r="AH111" s="250"/>
      <c r="AI111" s="250"/>
      <c r="AJ111" s="250"/>
      <c r="AK111" s="250"/>
      <c r="AL111" s="239" t="str">
        <f t="shared" si="2"/>
        <v>Minatitlán</v>
      </c>
      <c r="AM111" s="239" t="str">
        <f t="shared" si="3"/>
        <v>30108</v>
      </c>
      <c r="AO111" s="250"/>
      <c r="AP111" s="242">
        <v>109</v>
      </c>
      <c r="AQ111" s="251"/>
      <c r="AR111" s="251"/>
      <c r="AS111" s="251"/>
      <c r="AT111" s="251"/>
      <c r="AU111" s="251"/>
      <c r="AV111" s="251"/>
      <c r="AW111" s="247" t="s">
        <v>3495</v>
      </c>
      <c r="AX111" s="251"/>
      <c r="AY111" s="251"/>
      <c r="AZ111" s="251"/>
      <c r="BA111" s="251"/>
      <c r="BB111" s="251"/>
      <c r="BC111" s="251"/>
      <c r="BD111" s="247" t="s">
        <v>3496</v>
      </c>
      <c r="BE111" s="461" t="s">
        <v>3497</v>
      </c>
      <c r="BF111" s="247" t="s">
        <v>3498</v>
      </c>
      <c r="BG111" s="251"/>
      <c r="BH111" s="251"/>
      <c r="BI111" s="251"/>
      <c r="BJ111" s="247" t="s">
        <v>3499</v>
      </c>
      <c r="BK111" s="247" t="s">
        <v>3500</v>
      </c>
      <c r="BL111" s="251"/>
      <c r="BM111" s="251"/>
      <c r="BN111" s="251"/>
      <c r="BO111" s="251"/>
      <c r="BP111" s="251"/>
      <c r="BQ111" s="251"/>
      <c r="BR111" s="251"/>
      <c r="BS111" s="251"/>
      <c r="BT111" s="247" t="s">
        <v>3501</v>
      </c>
      <c r="BU111" s="251"/>
      <c r="BV111" s="251"/>
      <c r="BW111" s="250"/>
      <c r="BX111" s="250"/>
      <c r="BY111" s="250"/>
      <c r="BZ111" s="252"/>
      <c r="CA111" s="252"/>
      <c r="CB111" s="252"/>
      <c r="CC111" s="252"/>
      <c r="CD111" s="252"/>
      <c r="CE111" s="252"/>
      <c r="CF111" s="248" t="s">
        <v>3502</v>
      </c>
      <c r="CG111" s="252"/>
      <c r="CH111" s="252"/>
      <c r="CI111" s="252"/>
      <c r="CJ111" s="252"/>
      <c r="CK111" s="252"/>
      <c r="CL111" s="252"/>
      <c r="CM111" s="248" t="s">
        <v>1083</v>
      </c>
      <c r="CN111" s="456" t="s">
        <v>3503</v>
      </c>
      <c r="CO111" s="248" t="s">
        <v>3504</v>
      </c>
      <c r="CP111" s="252"/>
      <c r="CQ111" s="252"/>
      <c r="CR111" s="252"/>
      <c r="CS111" s="248" t="s">
        <v>3505</v>
      </c>
      <c r="CT111" s="248" t="s">
        <v>3506</v>
      </c>
      <c r="CU111" s="252"/>
      <c r="CV111" s="252"/>
      <c r="CW111" s="252"/>
      <c r="CX111" s="252"/>
      <c r="CY111" s="252"/>
      <c r="CZ111" s="252"/>
      <c r="DA111" s="252"/>
      <c r="DB111" s="252"/>
      <c r="DC111" s="248" t="s">
        <v>531</v>
      </c>
      <c r="DD111" s="252"/>
      <c r="DE111" s="252"/>
    </row>
    <row r="112" spans="1:109" ht="24" customHeight="1">
      <c r="A112" s="129"/>
      <c r="B112" s="149"/>
      <c r="C112" s="8"/>
      <c r="D112" s="542" t="s">
        <v>6010</v>
      </c>
      <c r="E112" s="542"/>
      <c r="F112" s="542"/>
      <c r="G112" s="542"/>
      <c r="H112" s="542"/>
      <c r="I112" s="542"/>
      <c r="J112" s="542"/>
      <c r="K112" s="542"/>
      <c r="L112" s="542"/>
      <c r="M112" s="542"/>
      <c r="N112" s="542"/>
      <c r="O112" s="542"/>
      <c r="P112" s="542"/>
      <c r="Q112" s="542"/>
      <c r="R112" s="542"/>
      <c r="S112" s="542"/>
      <c r="T112" s="542"/>
      <c r="U112" s="542"/>
      <c r="V112" s="542"/>
      <c r="W112" s="542"/>
      <c r="X112" s="542"/>
      <c r="Y112" s="542"/>
      <c r="Z112" s="542"/>
      <c r="AA112" s="542"/>
      <c r="AB112" s="542"/>
      <c r="AC112" s="542"/>
      <c r="AD112" s="151"/>
      <c r="AH112" s="250"/>
      <c r="AI112" s="250"/>
      <c r="AJ112" s="250"/>
      <c r="AK112" s="250"/>
      <c r="AL112" s="239" t="str">
        <f t="shared" si="2"/>
        <v>Misantla</v>
      </c>
      <c r="AM112" s="239" t="str">
        <f t="shared" si="3"/>
        <v>30109</v>
      </c>
      <c r="AO112" s="250"/>
      <c r="AP112" s="242">
        <v>110</v>
      </c>
      <c r="AQ112" s="251"/>
      <c r="AR112" s="251"/>
      <c r="AS112" s="251"/>
      <c r="AT112" s="251"/>
      <c r="AU112" s="251"/>
      <c r="AV112" s="251"/>
      <c r="AW112" s="247" t="s">
        <v>3507</v>
      </c>
      <c r="AX112" s="251"/>
      <c r="AY112" s="251"/>
      <c r="AZ112" s="251"/>
      <c r="BA112" s="251"/>
      <c r="BB112" s="251"/>
      <c r="BC112" s="251"/>
      <c r="BD112" s="247" t="s">
        <v>3508</v>
      </c>
      <c r="BE112" s="461" t="s">
        <v>3509</v>
      </c>
      <c r="BF112" s="247" t="s">
        <v>3510</v>
      </c>
      <c r="BG112" s="251"/>
      <c r="BH112" s="251"/>
      <c r="BI112" s="251"/>
      <c r="BJ112" s="247" t="s">
        <v>3511</v>
      </c>
      <c r="BK112" s="247" t="s">
        <v>3512</v>
      </c>
      <c r="BL112" s="251"/>
      <c r="BM112" s="251"/>
      <c r="BN112" s="251"/>
      <c r="BO112" s="251"/>
      <c r="BP112" s="251"/>
      <c r="BQ112" s="251"/>
      <c r="BR112" s="251"/>
      <c r="BS112" s="251"/>
      <c r="BT112" s="247" t="s">
        <v>3513</v>
      </c>
      <c r="BU112" s="251"/>
      <c r="BV112" s="251"/>
      <c r="BW112" s="250"/>
      <c r="BX112" s="250"/>
      <c r="BY112" s="250"/>
      <c r="BZ112" s="252"/>
      <c r="CA112" s="252"/>
      <c r="CB112" s="252"/>
      <c r="CC112" s="252"/>
      <c r="CD112" s="252"/>
      <c r="CE112" s="252"/>
      <c r="CF112" s="248" t="s">
        <v>2979</v>
      </c>
      <c r="CG112" s="252"/>
      <c r="CH112" s="252"/>
      <c r="CI112" s="252"/>
      <c r="CJ112" s="252"/>
      <c r="CK112" s="252"/>
      <c r="CL112" s="252"/>
      <c r="CM112" s="248" t="s">
        <v>3514</v>
      </c>
      <c r="CN112" s="456" t="s">
        <v>3515</v>
      </c>
      <c r="CO112" s="248" t="s">
        <v>3516</v>
      </c>
      <c r="CP112" s="252"/>
      <c r="CQ112" s="252"/>
      <c r="CR112" s="252"/>
      <c r="CS112" s="248" t="s">
        <v>3517</v>
      </c>
      <c r="CT112" s="248" t="s">
        <v>3518</v>
      </c>
      <c r="CU112" s="252"/>
      <c r="CV112" s="252"/>
      <c r="CW112" s="252"/>
      <c r="CX112" s="252"/>
      <c r="CY112" s="252"/>
      <c r="CZ112" s="252"/>
      <c r="DA112" s="252"/>
      <c r="DB112" s="252"/>
      <c r="DC112" s="248" t="s">
        <v>3519</v>
      </c>
      <c r="DD112" s="252"/>
      <c r="DE112" s="252"/>
    </row>
    <row r="113" spans="1:109" ht="6.75" customHeight="1">
      <c r="A113" s="129"/>
      <c r="B113" s="149"/>
      <c r="C113" s="8"/>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151"/>
      <c r="AH113" s="250"/>
      <c r="AI113" s="250"/>
      <c r="AJ113" s="250"/>
      <c r="AK113" s="250"/>
      <c r="AL113" s="239" t="str">
        <f t="shared" si="2"/>
        <v>Mixtla de Altamirano</v>
      </c>
      <c r="AM113" s="239" t="str">
        <f t="shared" si="3"/>
        <v>30110</v>
      </c>
      <c r="AO113" s="250"/>
      <c r="AP113" s="242">
        <v>111</v>
      </c>
      <c r="AQ113" s="251"/>
      <c r="AR113" s="251"/>
      <c r="AS113" s="251"/>
      <c r="AT113" s="251"/>
      <c r="AU113" s="251"/>
      <c r="AV113" s="251"/>
      <c r="AW113" s="247" t="s">
        <v>3520</v>
      </c>
      <c r="AX113" s="251"/>
      <c r="AY113" s="251"/>
      <c r="AZ113" s="251"/>
      <c r="BA113" s="251"/>
      <c r="BB113" s="251"/>
      <c r="BC113" s="251"/>
      <c r="BD113" s="247" t="s">
        <v>3521</v>
      </c>
      <c r="BE113" s="461" t="s">
        <v>3522</v>
      </c>
      <c r="BF113" s="247" t="s">
        <v>3523</v>
      </c>
      <c r="BG113" s="251"/>
      <c r="BH113" s="251"/>
      <c r="BI113" s="251"/>
      <c r="BJ113" s="247" t="s">
        <v>3524</v>
      </c>
      <c r="BK113" s="247" t="s">
        <v>3525</v>
      </c>
      <c r="BL113" s="251"/>
      <c r="BM113" s="251"/>
      <c r="BN113" s="251"/>
      <c r="BO113" s="251"/>
      <c r="BP113" s="251"/>
      <c r="BQ113" s="251"/>
      <c r="BR113" s="251"/>
      <c r="BS113" s="251"/>
      <c r="BT113" s="247" t="s">
        <v>3526</v>
      </c>
      <c r="BU113" s="251"/>
      <c r="BV113" s="251"/>
      <c r="BW113" s="250"/>
      <c r="BX113" s="250"/>
      <c r="BY113" s="250"/>
      <c r="BZ113" s="252"/>
      <c r="CA113" s="252"/>
      <c r="CB113" s="252"/>
      <c r="CC113" s="252"/>
      <c r="CD113" s="252"/>
      <c r="CE113" s="252"/>
      <c r="CF113" s="248" t="s">
        <v>3527</v>
      </c>
      <c r="CG113" s="252"/>
      <c r="CH113" s="252"/>
      <c r="CI113" s="252"/>
      <c r="CJ113" s="252"/>
      <c r="CK113" s="252"/>
      <c r="CL113" s="252"/>
      <c r="CM113" s="248" t="s">
        <v>3528</v>
      </c>
      <c r="CN113" s="456" t="s">
        <v>3529</v>
      </c>
      <c r="CO113" s="248" t="s">
        <v>3530</v>
      </c>
      <c r="CP113" s="252"/>
      <c r="CQ113" s="252"/>
      <c r="CR113" s="252"/>
      <c r="CS113" s="248" t="s">
        <v>3531</v>
      </c>
      <c r="CT113" s="248" t="s">
        <v>3532</v>
      </c>
      <c r="CU113" s="252"/>
      <c r="CV113" s="252"/>
      <c r="CW113" s="252"/>
      <c r="CX113" s="252"/>
      <c r="CY113" s="252"/>
      <c r="CZ113" s="252"/>
      <c r="DA113" s="252"/>
      <c r="DB113" s="252"/>
      <c r="DC113" s="248" t="s">
        <v>3533</v>
      </c>
      <c r="DD113" s="252"/>
      <c r="DE113" s="252"/>
    </row>
    <row r="114" spans="1:109" ht="15" customHeight="1">
      <c r="A114" s="129"/>
      <c r="B114" s="149"/>
      <c r="C114" s="8"/>
      <c r="D114" s="10" t="s">
        <v>3534</v>
      </c>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151"/>
      <c r="AH114" s="250"/>
      <c r="AI114" s="250"/>
      <c r="AJ114" s="250"/>
      <c r="AK114" s="250"/>
      <c r="AL114" s="239" t="str">
        <f t="shared" si="2"/>
        <v>Moloacán</v>
      </c>
      <c r="AM114" s="239" t="str">
        <f t="shared" si="3"/>
        <v>30111</v>
      </c>
      <c r="AO114" s="250"/>
      <c r="AP114" s="242">
        <v>112</v>
      </c>
      <c r="AQ114" s="251"/>
      <c r="AR114" s="251"/>
      <c r="AS114" s="251"/>
      <c r="AT114" s="251"/>
      <c r="AU114" s="251"/>
      <c r="AV114" s="251"/>
      <c r="AW114" s="247" t="s">
        <v>3535</v>
      </c>
      <c r="AX114" s="251"/>
      <c r="AY114" s="251"/>
      <c r="AZ114" s="251"/>
      <c r="BA114" s="251"/>
      <c r="BB114" s="251"/>
      <c r="BC114" s="251"/>
      <c r="BD114" s="247" t="s">
        <v>3536</v>
      </c>
      <c r="BE114" s="461" t="s">
        <v>3537</v>
      </c>
      <c r="BF114" s="247" t="s">
        <v>3538</v>
      </c>
      <c r="BG114" s="251"/>
      <c r="BH114" s="251"/>
      <c r="BI114" s="251"/>
      <c r="BJ114" s="247" t="s">
        <v>3539</v>
      </c>
      <c r="BK114" s="247" t="s">
        <v>3540</v>
      </c>
      <c r="BL114" s="251"/>
      <c r="BM114" s="251"/>
      <c r="BN114" s="251"/>
      <c r="BO114" s="251"/>
      <c r="BP114" s="251"/>
      <c r="BQ114" s="251"/>
      <c r="BR114" s="251"/>
      <c r="BS114" s="251"/>
      <c r="BT114" s="247" t="s">
        <v>3541</v>
      </c>
      <c r="BU114" s="251"/>
      <c r="BV114" s="251"/>
      <c r="BW114" s="250"/>
      <c r="BX114" s="250"/>
      <c r="BY114" s="250"/>
      <c r="BZ114" s="252"/>
      <c r="CA114" s="252"/>
      <c r="CB114" s="252"/>
      <c r="CC114" s="252"/>
      <c r="CD114" s="252"/>
      <c r="CE114" s="252"/>
      <c r="CF114" s="248" t="s">
        <v>3542</v>
      </c>
      <c r="CG114" s="252"/>
      <c r="CH114" s="252"/>
      <c r="CI114" s="252"/>
      <c r="CJ114" s="252"/>
      <c r="CK114" s="252"/>
      <c r="CL114" s="252"/>
      <c r="CM114" s="248" t="s">
        <v>3543</v>
      </c>
      <c r="CN114" s="456" t="s">
        <v>3544</v>
      </c>
      <c r="CO114" s="248" t="s">
        <v>3545</v>
      </c>
      <c r="CP114" s="252"/>
      <c r="CQ114" s="252"/>
      <c r="CR114" s="252"/>
      <c r="CS114" s="248" t="s">
        <v>3546</v>
      </c>
      <c r="CT114" s="248" t="s">
        <v>2766</v>
      </c>
      <c r="CU114" s="252"/>
      <c r="CV114" s="252"/>
      <c r="CW114" s="252"/>
      <c r="CX114" s="252"/>
      <c r="CY114" s="252"/>
      <c r="CZ114" s="252"/>
      <c r="DA114" s="252"/>
      <c r="DB114" s="252"/>
      <c r="DC114" s="248" t="s">
        <v>3547</v>
      </c>
      <c r="DD114" s="252"/>
      <c r="DE114" s="252"/>
    </row>
    <row r="115" spans="1:109" ht="6.75" customHeight="1">
      <c r="A115" s="129"/>
      <c r="B115" s="149"/>
      <c r="C115" s="8"/>
      <c r="D115" s="10"/>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151"/>
      <c r="AH115" s="250"/>
      <c r="AI115" s="250"/>
      <c r="AJ115" s="250"/>
      <c r="AK115" s="250"/>
      <c r="AL115" s="239" t="str">
        <f t="shared" si="2"/>
        <v>Naolinco</v>
      </c>
      <c r="AM115" s="239" t="str">
        <f t="shared" si="3"/>
        <v>30112</v>
      </c>
      <c r="AO115" s="250"/>
      <c r="AP115" s="242">
        <v>113</v>
      </c>
      <c r="AQ115" s="251"/>
      <c r="AR115" s="251"/>
      <c r="AS115" s="251"/>
      <c r="AT115" s="251"/>
      <c r="AU115" s="251"/>
      <c r="AV115" s="251"/>
      <c r="AW115" s="247" t="s">
        <v>3548</v>
      </c>
      <c r="AX115" s="251"/>
      <c r="AY115" s="251"/>
      <c r="AZ115" s="251"/>
      <c r="BA115" s="251"/>
      <c r="BB115" s="251"/>
      <c r="BC115" s="251"/>
      <c r="BD115" s="247" t="s">
        <v>3549</v>
      </c>
      <c r="BE115" s="461" t="s">
        <v>3550</v>
      </c>
      <c r="BF115" s="247" t="s">
        <v>3551</v>
      </c>
      <c r="BG115" s="251"/>
      <c r="BH115" s="251"/>
      <c r="BI115" s="251"/>
      <c r="BJ115" s="247" t="s">
        <v>3552</v>
      </c>
      <c r="BK115" s="247" t="s">
        <v>3553</v>
      </c>
      <c r="BL115" s="251"/>
      <c r="BM115" s="251"/>
      <c r="BN115" s="251"/>
      <c r="BO115" s="251"/>
      <c r="BP115" s="251"/>
      <c r="BQ115" s="251"/>
      <c r="BR115" s="251"/>
      <c r="BS115" s="251"/>
      <c r="BT115" s="247" t="s">
        <v>3554</v>
      </c>
      <c r="BU115" s="251"/>
      <c r="BV115" s="251"/>
      <c r="BW115" s="250"/>
      <c r="BX115" s="250"/>
      <c r="BY115" s="250"/>
      <c r="BZ115" s="252"/>
      <c r="CA115" s="252"/>
      <c r="CB115" s="252"/>
      <c r="CC115" s="252"/>
      <c r="CD115" s="252"/>
      <c r="CE115" s="252"/>
      <c r="CF115" s="248" t="s">
        <v>162</v>
      </c>
      <c r="CG115" s="252"/>
      <c r="CH115" s="252"/>
      <c r="CI115" s="252"/>
      <c r="CJ115" s="252"/>
      <c r="CK115" s="252"/>
      <c r="CL115" s="252"/>
      <c r="CM115" s="248" t="s">
        <v>3555</v>
      </c>
      <c r="CN115" s="456" t="s">
        <v>3556</v>
      </c>
      <c r="CO115" s="248" t="s">
        <v>3557</v>
      </c>
      <c r="CP115" s="252"/>
      <c r="CQ115" s="252"/>
      <c r="CR115" s="252"/>
      <c r="CS115" s="248" t="s">
        <v>3558</v>
      </c>
      <c r="CT115" s="248" t="s">
        <v>3559</v>
      </c>
      <c r="CU115" s="252"/>
      <c r="CV115" s="252"/>
      <c r="CW115" s="252"/>
      <c r="CX115" s="252"/>
      <c r="CY115" s="252"/>
      <c r="CZ115" s="252"/>
      <c r="DA115" s="252"/>
      <c r="DB115" s="252"/>
      <c r="DC115" s="248" t="s">
        <v>3560</v>
      </c>
      <c r="DD115" s="252"/>
      <c r="DE115" s="252"/>
    </row>
    <row r="116" spans="1:109" ht="24" customHeight="1">
      <c r="A116" s="129"/>
      <c r="B116" s="149"/>
      <c r="C116" s="8"/>
      <c r="D116" s="537" t="s">
        <v>3561</v>
      </c>
      <c r="E116" s="537"/>
      <c r="F116" s="537"/>
      <c r="G116" s="537"/>
      <c r="H116" s="537"/>
      <c r="I116" s="537"/>
      <c r="J116" s="537"/>
      <c r="K116" s="537"/>
      <c r="L116" s="537"/>
      <c r="M116" s="537"/>
      <c r="N116" s="537"/>
      <c r="O116" s="537"/>
      <c r="P116" s="537"/>
      <c r="Q116" s="537"/>
      <c r="R116" s="537"/>
      <c r="S116" s="537"/>
      <c r="T116" s="537"/>
      <c r="U116" s="537"/>
      <c r="V116" s="537"/>
      <c r="W116" s="537"/>
      <c r="X116" s="537"/>
      <c r="Y116" s="537"/>
      <c r="Z116" s="537"/>
      <c r="AA116" s="537"/>
      <c r="AB116" s="537"/>
      <c r="AC116" s="537"/>
      <c r="AD116" s="151"/>
      <c r="AH116" s="250"/>
      <c r="AI116" s="250"/>
      <c r="AJ116" s="250"/>
      <c r="AK116" s="250"/>
      <c r="AL116" s="239" t="str">
        <f t="shared" si="2"/>
        <v>Naranjal</v>
      </c>
      <c r="AM116" s="239" t="str">
        <f t="shared" si="3"/>
        <v>30113</v>
      </c>
      <c r="AO116" s="250"/>
      <c r="AP116" s="242">
        <v>114</v>
      </c>
      <c r="AQ116" s="251"/>
      <c r="AR116" s="251"/>
      <c r="AS116" s="251"/>
      <c r="AT116" s="251"/>
      <c r="AU116" s="251"/>
      <c r="AV116" s="251"/>
      <c r="AW116" s="247" t="s">
        <v>3562</v>
      </c>
      <c r="AX116" s="251"/>
      <c r="AY116" s="251"/>
      <c r="AZ116" s="251"/>
      <c r="BA116" s="251"/>
      <c r="BB116" s="251"/>
      <c r="BC116" s="251"/>
      <c r="BD116" s="247" t="s">
        <v>3563</v>
      </c>
      <c r="BE116" s="461" t="s">
        <v>3564</v>
      </c>
      <c r="BF116" s="247" t="s">
        <v>3565</v>
      </c>
      <c r="BG116" s="251"/>
      <c r="BH116" s="251"/>
      <c r="BI116" s="251"/>
      <c r="BJ116" s="247" t="s">
        <v>3566</v>
      </c>
      <c r="BK116" s="247" t="s">
        <v>3567</v>
      </c>
      <c r="BL116" s="251"/>
      <c r="BM116" s="251"/>
      <c r="BN116" s="251"/>
      <c r="BO116" s="251"/>
      <c r="BP116" s="251"/>
      <c r="BQ116" s="251"/>
      <c r="BR116" s="251"/>
      <c r="BS116" s="251"/>
      <c r="BT116" s="247" t="s">
        <v>3568</v>
      </c>
      <c r="BU116" s="251"/>
      <c r="BV116" s="251"/>
      <c r="BW116" s="250"/>
      <c r="BX116" s="250"/>
      <c r="BY116" s="250"/>
      <c r="BZ116" s="252"/>
      <c r="CA116" s="252"/>
      <c r="CB116" s="252"/>
      <c r="CC116" s="252"/>
      <c r="CD116" s="252"/>
      <c r="CE116" s="252"/>
      <c r="CF116" s="248" t="s">
        <v>3569</v>
      </c>
      <c r="CG116" s="252"/>
      <c r="CH116" s="252"/>
      <c r="CI116" s="252"/>
      <c r="CJ116" s="252"/>
      <c r="CK116" s="252"/>
      <c r="CL116" s="252"/>
      <c r="CM116" s="248" t="s">
        <v>3570</v>
      </c>
      <c r="CN116" s="456" t="s">
        <v>3571</v>
      </c>
      <c r="CO116" s="248" t="s">
        <v>3572</v>
      </c>
      <c r="CP116" s="252"/>
      <c r="CQ116" s="252"/>
      <c r="CR116" s="252"/>
      <c r="CS116" s="248" t="s">
        <v>3573</v>
      </c>
      <c r="CT116" s="248" t="s">
        <v>3574</v>
      </c>
      <c r="CU116" s="252"/>
      <c r="CV116" s="252"/>
      <c r="CW116" s="252"/>
      <c r="CX116" s="252"/>
      <c r="CY116" s="252"/>
      <c r="CZ116" s="252"/>
      <c r="DA116" s="252"/>
      <c r="DB116" s="252"/>
      <c r="DC116" s="248" t="s">
        <v>3575</v>
      </c>
      <c r="DD116" s="252"/>
      <c r="DE116" s="252"/>
    </row>
    <row r="117" spans="1:109" ht="6.75" customHeight="1">
      <c r="A117" s="129"/>
      <c r="B117" s="149"/>
      <c r="C117" s="8"/>
      <c r="D117" s="467"/>
      <c r="E117" s="467"/>
      <c r="F117" s="467"/>
      <c r="G117" s="467"/>
      <c r="H117" s="467"/>
      <c r="I117" s="467"/>
      <c r="J117" s="467"/>
      <c r="K117" s="467"/>
      <c r="L117" s="467"/>
      <c r="M117" s="467"/>
      <c r="N117" s="467"/>
      <c r="O117" s="467"/>
      <c r="P117" s="467"/>
      <c r="Q117" s="467"/>
      <c r="R117" s="467"/>
      <c r="S117" s="467"/>
      <c r="T117" s="467"/>
      <c r="U117" s="467"/>
      <c r="V117" s="467"/>
      <c r="W117" s="467"/>
      <c r="X117" s="467"/>
      <c r="Y117" s="467"/>
      <c r="Z117" s="467"/>
      <c r="AA117" s="467"/>
      <c r="AB117" s="467"/>
      <c r="AC117" s="467"/>
      <c r="AD117" s="151"/>
      <c r="AH117" s="250"/>
      <c r="AI117" s="250"/>
      <c r="AJ117" s="250"/>
      <c r="AK117" s="250"/>
      <c r="AL117" s="239" t="str">
        <f t="shared" si="2"/>
        <v>Nautla</v>
      </c>
      <c r="AM117" s="239" t="str">
        <f t="shared" si="3"/>
        <v>30114</v>
      </c>
      <c r="AO117" s="250"/>
      <c r="AP117" s="242">
        <v>115</v>
      </c>
      <c r="AQ117" s="251"/>
      <c r="AR117" s="251"/>
      <c r="AS117" s="251"/>
      <c r="AT117" s="251"/>
      <c r="AU117" s="251"/>
      <c r="AV117" s="251"/>
      <c r="AW117" s="247" t="s">
        <v>3576</v>
      </c>
      <c r="AX117" s="251"/>
      <c r="AY117" s="251"/>
      <c r="AZ117" s="251"/>
      <c r="BA117" s="251"/>
      <c r="BB117" s="251"/>
      <c r="BC117" s="251"/>
      <c r="BD117" s="247" t="s">
        <v>3577</v>
      </c>
      <c r="BE117" s="461" t="s">
        <v>3578</v>
      </c>
      <c r="BF117" s="251"/>
      <c r="BG117" s="251"/>
      <c r="BH117" s="251"/>
      <c r="BI117" s="251"/>
      <c r="BJ117" s="247" t="s">
        <v>3579</v>
      </c>
      <c r="BK117" s="247" t="s">
        <v>3580</v>
      </c>
      <c r="BL117" s="251"/>
      <c r="BM117" s="251"/>
      <c r="BN117" s="251"/>
      <c r="BO117" s="251"/>
      <c r="BP117" s="251"/>
      <c r="BQ117" s="251"/>
      <c r="BR117" s="251"/>
      <c r="BS117" s="251"/>
      <c r="BT117" s="247" t="s">
        <v>3581</v>
      </c>
      <c r="BU117" s="251"/>
      <c r="BV117" s="251"/>
      <c r="BW117" s="250"/>
      <c r="BX117" s="250"/>
      <c r="BY117" s="250"/>
      <c r="BZ117" s="252"/>
      <c r="CA117" s="252"/>
      <c r="CB117" s="252"/>
      <c r="CC117" s="252"/>
      <c r="CD117" s="252"/>
      <c r="CE117" s="252"/>
      <c r="CF117" s="248" t="s">
        <v>3582</v>
      </c>
      <c r="CG117" s="252"/>
      <c r="CH117" s="252"/>
      <c r="CI117" s="252"/>
      <c r="CJ117" s="252"/>
      <c r="CK117" s="252"/>
      <c r="CL117" s="252"/>
      <c r="CM117" s="248" t="s">
        <v>3583</v>
      </c>
      <c r="CN117" s="456" t="s">
        <v>3584</v>
      </c>
      <c r="CO117" s="248"/>
      <c r="CP117" s="252"/>
      <c r="CQ117" s="252"/>
      <c r="CR117" s="252"/>
      <c r="CS117" s="248" t="s">
        <v>3585</v>
      </c>
      <c r="CT117" s="248" t="s">
        <v>1188</v>
      </c>
      <c r="CU117" s="252"/>
      <c r="CV117" s="252"/>
      <c r="CW117" s="252"/>
      <c r="CX117" s="252"/>
      <c r="CY117" s="252"/>
      <c r="CZ117" s="252"/>
      <c r="DA117" s="252"/>
      <c r="DB117" s="252"/>
      <c r="DC117" s="248" t="s">
        <v>3586</v>
      </c>
      <c r="DD117" s="252"/>
      <c r="DE117" s="252"/>
    </row>
    <row r="118" spans="1:109" ht="15" customHeight="1">
      <c r="A118" s="129"/>
      <c r="B118" s="149"/>
      <c r="C118" s="8"/>
      <c r="D118" s="10" t="s">
        <v>3587</v>
      </c>
      <c r="E118" s="468"/>
      <c r="F118" s="468"/>
      <c r="G118" s="469"/>
      <c r="H118" s="557" t="s">
        <v>6011</v>
      </c>
      <c r="I118" s="557"/>
      <c r="J118" s="557"/>
      <c r="K118" s="557"/>
      <c r="L118" s="557"/>
      <c r="M118" s="557"/>
      <c r="N118" s="557"/>
      <c r="O118" s="557"/>
      <c r="P118" s="557"/>
      <c r="Q118" s="557"/>
      <c r="R118" s="557"/>
      <c r="S118" s="557"/>
      <c r="T118" s="557"/>
      <c r="U118" s="557"/>
      <c r="V118" s="557"/>
      <c r="W118" s="557"/>
      <c r="X118" s="557"/>
      <c r="Y118" s="557"/>
      <c r="Z118" s="557"/>
      <c r="AA118" s="557"/>
      <c r="AB118" s="557"/>
      <c r="AC118" s="557"/>
      <c r="AD118" s="151"/>
      <c r="AH118" s="250"/>
      <c r="AI118" s="250"/>
      <c r="AJ118" s="250"/>
      <c r="AK118" s="250"/>
      <c r="AL118" s="239" t="str">
        <f t="shared" si="2"/>
        <v>Nogales</v>
      </c>
      <c r="AM118" s="239" t="str">
        <f t="shared" si="3"/>
        <v>30115</v>
      </c>
      <c r="AO118" s="250"/>
      <c r="AP118" s="242">
        <v>116</v>
      </c>
      <c r="AQ118" s="251"/>
      <c r="AR118" s="251"/>
      <c r="AS118" s="251"/>
      <c r="AT118" s="251"/>
      <c r="AU118" s="251"/>
      <c r="AV118" s="251"/>
      <c r="AW118" s="247" t="s">
        <v>3588</v>
      </c>
      <c r="AX118" s="251"/>
      <c r="AY118" s="251"/>
      <c r="AZ118" s="251"/>
      <c r="BA118" s="251"/>
      <c r="BB118" s="251"/>
      <c r="BC118" s="251"/>
      <c r="BD118" s="247" t="s">
        <v>3589</v>
      </c>
      <c r="BE118" s="461" t="s">
        <v>3590</v>
      </c>
      <c r="BF118" s="251"/>
      <c r="BG118" s="251"/>
      <c r="BH118" s="251"/>
      <c r="BI118" s="251"/>
      <c r="BJ118" s="247" t="s">
        <v>3591</v>
      </c>
      <c r="BK118" s="247" t="s">
        <v>3592</v>
      </c>
      <c r="BL118" s="251"/>
      <c r="BM118" s="251"/>
      <c r="BN118" s="251"/>
      <c r="BO118" s="251"/>
      <c r="BP118" s="251"/>
      <c r="BQ118" s="251"/>
      <c r="BR118" s="251"/>
      <c r="BS118" s="251"/>
      <c r="BT118" s="247" t="s">
        <v>3593</v>
      </c>
      <c r="BU118" s="251"/>
      <c r="BV118" s="251"/>
      <c r="BW118" s="250"/>
      <c r="BX118" s="250"/>
      <c r="BY118" s="250"/>
      <c r="BZ118" s="252"/>
      <c r="CA118" s="252"/>
      <c r="CB118" s="252"/>
      <c r="CC118" s="252"/>
      <c r="CD118" s="252"/>
      <c r="CE118" s="252"/>
      <c r="CF118" s="248" t="s">
        <v>3594</v>
      </c>
      <c r="CG118" s="252"/>
      <c r="CH118" s="252"/>
      <c r="CI118" s="252"/>
      <c r="CJ118" s="252"/>
      <c r="CK118" s="252"/>
      <c r="CL118" s="252"/>
      <c r="CM118" s="248" t="s">
        <v>3571</v>
      </c>
      <c r="CN118" s="456" t="s">
        <v>3595</v>
      </c>
      <c r="CO118" s="252"/>
      <c r="CP118" s="252"/>
      <c r="CQ118" s="252"/>
      <c r="CR118" s="252"/>
      <c r="CS118" s="248" t="s">
        <v>3596</v>
      </c>
      <c r="CT118" s="248" t="s">
        <v>3597</v>
      </c>
      <c r="CU118" s="252"/>
      <c r="CV118" s="252"/>
      <c r="CW118" s="252"/>
      <c r="CX118" s="252"/>
      <c r="CY118" s="252"/>
      <c r="CZ118" s="252"/>
      <c r="DA118" s="252"/>
      <c r="DB118" s="252"/>
      <c r="DC118" s="248" t="s">
        <v>2104</v>
      </c>
      <c r="DD118" s="252"/>
      <c r="DE118" s="252"/>
    </row>
    <row r="119" spans="1:109" ht="6.75" customHeight="1">
      <c r="A119" s="129"/>
      <c r="B119" s="149"/>
      <c r="C119" s="8"/>
      <c r="D119" s="13"/>
      <c r="E119" s="13"/>
      <c r="F119" s="13"/>
      <c r="G119" s="11"/>
      <c r="H119" s="12"/>
      <c r="I119" s="11"/>
      <c r="J119" s="11"/>
      <c r="K119" s="11"/>
      <c r="L119" s="11"/>
      <c r="M119" s="11"/>
      <c r="N119" s="11"/>
      <c r="O119" s="11"/>
      <c r="P119" s="11"/>
      <c r="Q119" s="11"/>
      <c r="R119" s="11"/>
      <c r="S119" s="11"/>
      <c r="T119" s="11"/>
      <c r="U119" s="11"/>
      <c r="V119" s="11"/>
      <c r="W119" s="11"/>
      <c r="X119" s="11"/>
      <c r="Y119" s="11"/>
      <c r="Z119" s="11"/>
      <c r="AA119" s="11"/>
      <c r="AB119" s="11"/>
      <c r="AC119" s="11"/>
      <c r="AD119" s="151"/>
      <c r="AH119" s="250"/>
      <c r="AI119" s="250"/>
      <c r="AJ119" s="250"/>
      <c r="AK119" s="250"/>
      <c r="AL119" s="239" t="str">
        <f t="shared" si="2"/>
        <v>Oluta</v>
      </c>
      <c r="AM119" s="239" t="str">
        <f t="shared" si="3"/>
        <v>30116</v>
      </c>
      <c r="AO119" s="250"/>
      <c r="AP119" s="242">
        <v>117</v>
      </c>
      <c r="AQ119" s="251"/>
      <c r="AR119" s="251"/>
      <c r="AS119" s="251"/>
      <c r="AT119" s="251"/>
      <c r="AU119" s="251"/>
      <c r="AV119" s="251"/>
      <c r="AW119" s="247" t="s">
        <v>3598</v>
      </c>
      <c r="AX119" s="251"/>
      <c r="AY119" s="251"/>
      <c r="AZ119" s="251"/>
      <c r="BA119" s="251"/>
      <c r="BB119" s="251"/>
      <c r="BC119" s="251"/>
      <c r="BD119" s="247" t="s">
        <v>3599</v>
      </c>
      <c r="BE119" s="461" t="s">
        <v>3600</v>
      </c>
      <c r="BF119" s="251"/>
      <c r="BG119" s="251"/>
      <c r="BH119" s="251"/>
      <c r="BI119" s="251"/>
      <c r="BJ119" s="247" t="s">
        <v>3601</v>
      </c>
      <c r="BK119" s="247" t="s">
        <v>3602</v>
      </c>
      <c r="BL119" s="251"/>
      <c r="BM119" s="251"/>
      <c r="BN119" s="251"/>
      <c r="BO119" s="251"/>
      <c r="BP119" s="251"/>
      <c r="BQ119" s="251"/>
      <c r="BR119" s="251"/>
      <c r="BS119" s="251"/>
      <c r="BT119" s="247" t="s">
        <v>3603</v>
      </c>
      <c r="BU119" s="251"/>
      <c r="BV119" s="251"/>
      <c r="BW119" s="250"/>
      <c r="BX119" s="250"/>
      <c r="BY119" s="250"/>
      <c r="BZ119" s="252"/>
      <c r="CA119" s="252"/>
      <c r="CB119" s="252"/>
      <c r="CC119" s="252"/>
      <c r="CD119" s="252"/>
      <c r="CE119" s="252"/>
      <c r="CF119" s="248" t="s">
        <v>3604</v>
      </c>
      <c r="CG119" s="252"/>
      <c r="CH119" s="252"/>
      <c r="CI119" s="252"/>
      <c r="CJ119" s="252"/>
      <c r="CK119" s="252"/>
      <c r="CL119" s="252"/>
      <c r="CM119" s="248" t="s">
        <v>2353</v>
      </c>
      <c r="CN119" s="456" t="s">
        <v>3605</v>
      </c>
      <c r="CO119" s="252"/>
      <c r="CP119" s="252"/>
      <c r="CQ119" s="252"/>
      <c r="CR119" s="252"/>
      <c r="CS119" s="248" t="s">
        <v>3606</v>
      </c>
      <c r="CT119" s="248" t="s">
        <v>3607</v>
      </c>
      <c r="CU119" s="252"/>
      <c r="CV119" s="252"/>
      <c r="CW119" s="252"/>
      <c r="CX119" s="252"/>
      <c r="CY119" s="252"/>
      <c r="CZ119" s="252"/>
      <c r="DA119" s="252"/>
      <c r="DB119" s="252"/>
      <c r="DC119" s="248" t="s">
        <v>3608</v>
      </c>
      <c r="DD119" s="252"/>
      <c r="DE119" s="252"/>
    </row>
    <row r="120" spans="1:109" ht="15" customHeight="1">
      <c r="A120" s="129"/>
      <c r="B120" s="149"/>
      <c r="C120" s="8"/>
      <c r="D120" s="10" t="s">
        <v>3609</v>
      </c>
      <c r="E120" s="10"/>
      <c r="F120" s="10"/>
      <c r="G120" s="235"/>
      <c r="H120" s="557" t="s">
        <v>6012</v>
      </c>
      <c r="I120" s="557"/>
      <c r="J120" s="557"/>
      <c r="K120" s="557"/>
      <c r="L120" s="557"/>
      <c r="M120" s="557"/>
      <c r="N120" s="557"/>
      <c r="O120" s="557"/>
      <c r="P120" s="557"/>
      <c r="Q120" s="557"/>
      <c r="R120" s="557"/>
      <c r="S120" s="557"/>
      <c r="T120" s="557"/>
      <c r="U120" s="557"/>
      <c r="V120" s="557"/>
      <c r="W120" s="557"/>
      <c r="X120" s="557"/>
      <c r="Y120" s="557"/>
      <c r="Z120" s="557"/>
      <c r="AA120" s="557"/>
      <c r="AB120" s="557"/>
      <c r="AC120" s="557"/>
      <c r="AD120" s="151"/>
      <c r="AH120" s="250"/>
      <c r="AI120" s="250"/>
      <c r="AJ120" s="250"/>
      <c r="AK120" s="250"/>
      <c r="AL120" s="239" t="str">
        <f t="shared" si="2"/>
        <v>Omealca</v>
      </c>
      <c r="AM120" s="239" t="str">
        <f t="shared" si="3"/>
        <v>30117</v>
      </c>
      <c r="AO120" s="250"/>
      <c r="AP120" s="242">
        <v>118</v>
      </c>
      <c r="AQ120" s="251"/>
      <c r="AR120" s="251"/>
      <c r="AS120" s="251"/>
      <c r="AT120" s="251"/>
      <c r="AU120" s="251"/>
      <c r="AV120" s="251"/>
      <c r="AW120" s="247" t="s">
        <v>3610</v>
      </c>
      <c r="AX120" s="251"/>
      <c r="AY120" s="251"/>
      <c r="AZ120" s="251"/>
      <c r="BA120" s="251"/>
      <c r="BB120" s="251"/>
      <c r="BC120" s="251"/>
      <c r="BD120" s="247" t="s">
        <v>3611</v>
      </c>
      <c r="BE120" s="461" t="s">
        <v>3612</v>
      </c>
      <c r="BF120" s="251"/>
      <c r="BG120" s="251"/>
      <c r="BH120" s="251"/>
      <c r="BI120" s="251"/>
      <c r="BJ120" s="247" t="s">
        <v>3613</v>
      </c>
      <c r="BK120" s="247" t="s">
        <v>3614</v>
      </c>
      <c r="BL120" s="251"/>
      <c r="BM120" s="251"/>
      <c r="BN120" s="251"/>
      <c r="BO120" s="251"/>
      <c r="BP120" s="251"/>
      <c r="BQ120" s="251"/>
      <c r="BR120" s="251"/>
      <c r="BS120" s="251"/>
      <c r="BT120" s="247" t="s">
        <v>3615</v>
      </c>
      <c r="BU120" s="251"/>
      <c r="BV120" s="251"/>
      <c r="BW120" s="250"/>
      <c r="BX120" s="250"/>
      <c r="BY120" s="250"/>
      <c r="BZ120" s="252"/>
      <c r="CA120" s="252"/>
      <c r="CB120" s="252"/>
      <c r="CC120" s="252"/>
      <c r="CD120" s="252"/>
      <c r="CE120" s="252"/>
      <c r="CF120" s="248" t="s">
        <v>3616</v>
      </c>
      <c r="CG120" s="252"/>
      <c r="CH120" s="252"/>
      <c r="CI120" s="252"/>
      <c r="CJ120" s="252"/>
      <c r="CK120" s="252"/>
      <c r="CL120" s="252"/>
      <c r="CM120" s="248" t="s">
        <v>3617</v>
      </c>
      <c r="CN120" s="456" t="s">
        <v>3618</v>
      </c>
      <c r="CO120" s="252"/>
      <c r="CP120" s="252"/>
      <c r="CQ120" s="252"/>
      <c r="CR120" s="252"/>
      <c r="CS120" s="248" t="s">
        <v>3619</v>
      </c>
      <c r="CT120" s="248" t="s">
        <v>3620</v>
      </c>
      <c r="CU120" s="252"/>
      <c r="CV120" s="252"/>
      <c r="CW120" s="252"/>
      <c r="CX120" s="252"/>
      <c r="CY120" s="252"/>
      <c r="CZ120" s="252"/>
      <c r="DA120" s="252"/>
      <c r="DB120" s="252"/>
      <c r="DC120" s="248" t="s">
        <v>3621</v>
      </c>
      <c r="DD120" s="252"/>
      <c r="DE120" s="252"/>
    </row>
    <row r="121" spans="1:109" ht="15" customHeight="1" thickBot="1">
      <c r="A121" s="129"/>
      <c r="B121" s="167"/>
      <c r="C121" s="168"/>
      <c r="D121" s="170"/>
      <c r="E121" s="170"/>
      <c r="F121" s="170"/>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69"/>
      <c r="AH121" s="250"/>
      <c r="AI121" s="250"/>
      <c r="AJ121" s="250"/>
      <c r="AK121" s="250"/>
      <c r="AL121" s="239" t="str">
        <f t="shared" si="2"/>
        <v>Orizaba</v>
      </c>
      <c r="AM121" s="239" t="str">
        <f t="shared" si="3"/>
        <v>30118</v>
      </c>
      <c r="AO121" s="250"/>
      <c r="AP121" s="242">
        <v>119</v>
      </c>
      <c r="AQ121" s="251"/>
      <c r="AR121" s="251"/>
      <c r="AS121" s="251"/>
      <c r="AT121" s="251"/>
      <c r="AU121" s="251"/>
      <c r="AV121" s="251"/>
      <c r="AW121" s="247" t="s">
        <v>3622</v>
      </c>
      <c r="AX121" s="251"/>
      <c r="AY121" s="251"/>
      <c r="AZ121" s="251"/>
      <c r="BA121" s="251"/>
      <c r="BB121" s="251"/>
      <c r="BC121" s="251"/>
      <c r="BD121" s="247" t="s">
        <v>3623</v>
      </c>
      <c r="BE121" s="461" t="s">
        <v>3624</v>
      </c>
      <c r="BF121" s="251"/>
      <c r="BG121" s="251"/>
      <c r="BH121" s="251"/>
      <c r="BI121" s="251"/>
      <c r="BJ121" s="247" t="s">
        <v>3625</v>
      </c>
      <c r="BK121" s="247" t="s">
        <v>3626</v>
      </c>
      <c r="BL121" s="251"/>
      <c r="BM121" s="251"/>
      <c r="BN121" s="251"/>
      <c r="BO121" s="251"/>
      <c r="BP121" s="251"/>
      <c r="BQ121" s="251"/>
      <c r="BR121" s="251"/>
      <c r="BS121" s="251"/>
      <c r="BT121" s="247" t="s">
        <v>3627</v>
      </c>
      <c r="BU121" s="251"/>
      <c r="BV121" s="251"/>
      <c r="BW121" s="250"/>
      <c r="BX121" s="250"/>
      <c r="BY121" s="250"/>
      <c r="BZ121" s="252"/>
      <c r="CA121" s="252"/>
      <c r="CB121" s="252"/>
      <c r="CC121" s="252"/>
      <c r="CD121" s="252"/>
      <c r="CE121" s="252"/>
      <c r="CF121" s="248" t="s">
        <v>3628</v>
      </c>
      <c r="CG121" s="252"/>
      <c r="CH121" s="252"/>
      <c r="CI121" s="252"/>
      <c r="CJ121" s="252"/>
      <c r="CK121" s="252"/>
      <c r="CL121" s="252"/>
      <c r="CM121" s="248" t="s">
        <v>3629</v>
      </c>
      <c r="CN121" s="456" t="s">
        <v>3630</v>
      </c>
      <c r="CO121" s="252"/>
      <c r="CP121" s="252"/>
      <c r="CQ121" s="252"/>
      <c r="CR121" s="252"/>
      <c r="CS121" s="248" t="s">
        <v>3631</v>
      </c>
      <c r="CT121" s="248" t="s">
        <v>3632</v>
      </c>
      <c r="CU121" s="252"/>
      <c r="CV121" s="252"/>
      <c r="CW121" s="252"/>
      <c r="CX121" s="252"/>
      <c r="CY121" s="252"/>
      <c r="CZ121" s="252"/>
      <c r="DA121" s="252"/>
      <c r="DB121" s="252"/>
      <c r="DC121" s="248" t="s">
        <v>3633</v>
      </c>
      <c r="DD121" s="252"/>
      <c r="DE121" s="252"/>
    </row>
    <row r="122" spans="1:109" ht="15" customHeight="1" thickBo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H122" s="250"/>
      <c r="AI122" s="250"/>
      <c r="AJ122" s="250"/>
      <c r="AK122" s="250"/>
      <c r="AL122" s="239" t="str">
        <f t="shared" si="2"/>
        <v>Otatitlán</v>
      </c>
      <c r="AM122" s="239" t="str">
        <f t="shared" si="3"/>
        <v>30119</v>
      </c>
      <c r="AO122" s="250"/>
      <c r="AP122" s="242">
        <v>120</v>
      </c>
      <c r="AQ122" s="251"/>
      <c r="AR122" s="251"/>
      <c r="AS122" s="251"/>
      <c r="AT122" s="251"/>
      <c r="AU122" s="251"/>
      <c r="AV122" s="251"/>
      <c r="AW122" s="247" t="s">
        <v>3634</v>
      </c>
      <c r="AX122" s="251"/>
      <c r="AY122" s="251"/>
      <c r="AZ122" s="251"/>
      <c r="BA122" s="251"/>
      <c r="BB122" s="251"/>
      <c r="BC122" s="251"/>
      <c r="BD122" s="247" t="s">
        <v>3635</v>
      </c>
      <c r="BE122" s="461" t="s">
        <v>3636</v>
      </c>
      <c r="BF122" s="251"/>
      <c r="BG122" s="251"/>
      <c r="BH122" s="251"/>
      <c r="BI122" s="251"/>
      <c r="BJ122" s="247" t="s">
        <v>3637</v>
      </c>
      <c r="BK122" s="247" t="s">
        <v>3638</v>
      </c>
      <c r="BL122" s="251"/>
      <c r="BM122" s="251"/>
      <c r="BN122" s="251"/>
      <c r="BO122" s="251"/>
      <c r="BP122" s="251"/>
      <c r="BQ122" s="251"/>
      <c r="BR122" s="251"/>
      <c r="BS122" s="251"/>
      <c r="BT122" s="247" t="s">
        <v>3639</v>
      </c>
      <c r="BU122" s="251"/>
      <c r="BV122" s="251"/>
      <c r="BW122" s="250"/>
      <c r="BX122" s="250"/>
      <c r="BY122" s="250"/>
      <c r="BZ122" s="252"/>
      <c r="CA122" s="252"/>
      <c r="CB122" s="252"/>
      <c r="CC122" s="252"/>
      <c r="CD122" s="252"/>
      <c r="CE122" s="252"/>
      <c r="CF122" s="481" t="s">
        <v>3640</v>
      </c>
      <c r="CG122" s="252"/>
      <c r="CH122" s="252"/>
      <c r="CI122" s="252"/>
      <c r="CJ122" s="252"/>
      <c r="CK122" s="252"/>
      <c r="CL122" s="252"/>
      <c r="CM122" s="248" t="s">
        <v>3641</v>
      </c>
      <c r="CN122" s="456" t="s">
        <v>3642</v>
      </c>
      <c r="CO122" s="252"/>
      <c r="CP122" s="252"/>
      <c r="CQ122" s="252"/>
      <c r="CR122" s="252"/>
      <c r="CS122" s="248" t="s">
        <v>3643</v>
      </c>
      <c r="CT122" s="248" t="s">
        <v>3644</v>
      </c>
      <c r="CU122" s="252"/>
      <c r="CV122" s="252"/>
      <c r="CW122" s="252"/>
      <c r="CX122" s="252"/>
      <c r="CY122" s="252"/>
      <c r="CZ122" s="252"/>
      <c r="DA122" s="252"/>
      <c r="DB122" s="252"/>
      <c r="DC122" s="248" t="s">
        <v>3645</v>
      </c>
      <c r="DD122" s="252"/>
      <c r="DE122" s="252"/>
    </row>
    <row r="123" spans="1:109" ht="15" customHeight="1">
      <c r="A123" s="129"/>
      <c r="B123" s="146"/>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8"/>
      <c r="AH123" s="250"/>
      <c r="AI123" s="250"/>
      <c r="AJ123" s="250"/>
      <c r="AK123" s="250"/>
      <c r="AL123" s="239" t="str">
        <f t="shared" si="2"/>
        <v>Oteapan</v>
      </c>
      <c r="AM123" s="239" t="str">
        <f t="shared" si="3"/>
        <v>30120</v>
      </c>
      <c r="AO123" s="250"/>
      <c r="AP123" s="242">
        <v>121</v>
      </c>
      <c r="AQ123" s="251"/>
      <c r="AR123" s="251"/>
      <c r="AS123" s="251"/>
      <c r="AT123" s="251"/>
      <c r="AU123" s="251"/>
      <c r="AV123" s="251"/>
      <c r="AW123" s="247" t="s">
        <v>3646</v>
      </c>
      <c r="AX123" s="251"/>
      <c r="AY123" s="251"/>
      <c r="AZ123" s="251"/>
      <c r="BA123" s="251"/>
      <c r="BB123" s="251"/>
      <c r="BC123" s="251"/>
      <c r="BD123" s="247" t="s">
        <v>3647</v>
      </c>
      <c r="BE123" s="461" t="s">
        <v>3648</v>
      </c>
      <c r="BF123" s="251"/>
      <c r="BG123" s="251"/>
      <c r="BH123" s="251"/>
      <c r="BI123" s="251"/>
      <c r="BJ123" s="247" t="s">
        <v>3649</v>
      </c>
      <c r="BK123" s="247" t="s">
        <v>3650</v>
      </c>
      <c r="BL123" s="251"/>
      <c r="BM123" s="251"/>
      <c r="BN123" s="251"/>
      <c r="BO123" s="251"/>
      <c r="BP123" s="251"/>
      <c r="BQ123" s="251"/>
      <c r="BR123" s="251"/>
      <c r="BS123" s="251"/>
      <c r="BT123" s="247" t="s">
        <v>3651</v>
      </c>
      <c r="BU123" s="251"/>
      <c r="BV123" s="251"/>
      <c r="BW123" s="250"/>
      <c r="BX123" s="250"/>
      <c r="BY123" s="250"/>
      <c r="BZ123" s="252"/>
      <c r="CA123" s="252"/>
      <c r="CB123" s="252"/>
      <c r="CC123" s="252"/>
      <c r="CD123" s="252"/>
      <c r="CE123" s="252"/>
      <c r="CF123" s="481" t="s">
        <v>3652</v>
      </c>
      <c r="CG123" s="252"/>
      <c r="CH123" s="252"/>
      <c r="CI123" s="252"/>
      <c r="CJ123" s="252"/>
      <c r="CK123" s="252"/>
      <c r="CL123" s="252"/>
      <c r="CM123" s="248" t="s">
        <v>3653</v>
      </c>
      <c r="CN123" s="456" t="s">
        <v>3654</v>
      </c>
      <c r="CO123" s="252"/>
      <c r="CP123" s="252"/>
      <c r="CQ123" s="252"/>
      <c r="CR123" s="252"/>
      <c r="CS123" s="248" t="s">
        <v>3655</v>
      </c>
      <c r="CT123" s="248" t="s">
        <v>3656</v>
      </c>
      <c r="CU123" s="252"/>
      <c r="CV123" s="252"/>
      <c r="CW123" s="252"/>
      <c r="CX123" s="252"/>
      <c r="CY123" s="252"/>
      <c r="CZ123" s="252"/>
      <c r="DA123" s="252"/>
      <c r="DB123" s="252"/>
      <c r="DC123" s="248" t="s">
        <v>3657</v>
      </c>
      <c r="DD123" s="252"/>
      <c r="DE123" s="252"/>
    </row>
    <row r="124" spans="1:109" ht="24" customHeight="1">
      <c r="A124" s="129"/>
      <c r="B124" s="149"/>
      <c r="C124" s="537" t="s">
        <v>3658</v>
      </c>
      <c r="D124" s="537"/>
      <c r="E124" s="537"/>
      <c r="F124" s="537"/>
      <c r="G124" s="537"/>
      <c r="H124" s="537"/>
      <c r="I124" s="537"/>
      <c r="J124" s="537"/>
      <c r="K124" s="537"/>
      <c r="L124" s="537"/>
      <c r="M124" s="537"/>
      <c r="N124" s="537"/>
      <c r="O124" s="537"/>
      <c r="P124" s="537"/>
      <c r="Q124" s="537"/>
      <c r="R124" s="537"/>
      <c r="S124" s="537"/>
      <c r="T124" s="537"/>
      <c r="U124" s="537"/>
      <c r="V124" s="537"/>
      <c r="W124" s="537"/>
      <c r="X124" s="537"/>
      <c r="Y124" s="537"/>
      <c r="Z124" s="537"/>
      <c r="AA124" s="537"/>
      <c r="AB124" s="537"/>
      <c r="AC124" s="537"/>
      <c r="AD124" s="151"/>
      <c r="AH124" s="250"/>
      <c r="AI124" s="250"/>
      <c r="AJ124" s="250"/>
      <c r="AK124" s="250"/>
      <c r="AL124" s="239" t="str">
        <f t="shared" si="2"/>
        <v>Ozuluama de Mascareñas</v>
      </c>
      <c r="AM124" s="239" t="str">
        <f t="shared" si="3"/>
        <v>30121</v>
      </c>
      <c r="AO124" s="250"/>
      <c r="AP124" s="242">
        <v>122</v>
      </c>
      <c r="AQ124" s="251"/>
      <c r="AR124" s="251"/>
      <c r="AS124" s="251"/>
      <c r="AT124" s="251"/>
      <c r="AU124" s="251"/>
      <c r="AV124" s="251"/>
      <c r="AW124" s="247" t="s">
        <v>3659</v>
      </c>
      <c r="AX124" s="251"/>
      <c r="AY124" s="251"/>
      <c r="AZ124" s="251"/>
      <c r="BA124" s="251"/>
      <c r="BB124" s="251"/>
      <c r="BC124" s="251"/>
      <c r="BD124" s="247" t="s">
        <v>3660</v>
      </c>
      <c r="BE124" s="461" t="s">
        <v>3661</v>
      </c>
      <c r="BF124" s="251"/>
      <c r="BG124" s="251"/>
      <c r="BH124" s="251"/>
      <c r="BI124" s="251"/>
      <c r="BJ124" s="247" t="s">
        <v>3662</v>
      </c>
      <c r="BK124" s="247" t="s">
        <v>3663</v>
      </c>
      <c r="BL124" s="251"/>
      <c r="BM124" s="251"/>
      <c r="BN124" s="251"/>
      <c r="BO124" s="251"/>
      <c r="BP124" s="251"/>
      <c r="BQ124" s="251"/>
      <c r="BR124" s="251"/>
      <c r="BS124" s="251"/>
      <c r="BT124" s="247" t="s">
        <v>3664</v>
      </c>
      <c r="BU124" s="251"/>
      <c r="BV124" s="251"/>
      <c r="BW124" s="250"/>
      <c r="BX124" s="250"/>
      <c r="BY124" s="250"/>
      <c r="BZ124" s="252"/>
      <c r="CA124" s="252"/>
      <c r="CB124" s="252"/>
      <c r="CC124" s="252"/>
      <c r="CD124" s="252"/>
      <c r="CE124" s="252"/>
      <c r="CF124" s="481" t="s">
        <v>3665</v>
      </c>
      <c r="CG124" s="252"/>
      <c r="CH124" s="252"/>
      <c r="CI124" s="252"/>
      <c r="CJ124" s="252"/>
      <c r="CK124" s="252"/>
      <c r="CL124" s="252"/>
      <c r="CM124" s="248" t="s">
        <v>3666</v>
      </c>
      <c r="CN124" s="456" t="s">
        <v>3667</v>
      </c>
      <c r="CO124" s="252"/>
      <c r="CP124" s="252"/>
      <c r="CQ124" s="252"/>
      <c r="CR124" s="252"/>
      <c r="CS124" s="248" t="s">
        <v>3668</v>
      </c>
      <c r="CT124" s="248" t="s">
        <v>3669</v>
      </c>
      <c r="CU124" s="252"/>
      <c r="CV124" s="252"/>
      <c r="CW124" s="252"/>
      <c r="CX124" s="252"/>
      <c r="CY124" s="252"/>
      <c r="CZ124" s="252"/>
      <c r="DA124" s="252"/>
      <c r="DB124" s="252"/>
      <c r="DC124" s="248" t="s">
        <v>3670</v>
      </c>
      <c r="DD124" s="252"/>
      <c r="DE124" s="252"/>
    </row>
    <row r="125" spans="1:109" ht="6.75" customHeight="1">
      <c r="A125" s="129"/>
      <c r="B125" s="14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151"/>
      <c r="AH125" s="250"/>
      <c r="AI125" s="250"/>
      <c r="AJ125" s="250"/>
      <c r="AK125" s="250"/>
      <c r="AL125" s="239" t="str">
        <f t="shared" si="2"/>
        <v>Pajapan</v>
      </c>
      <c r="AM125" s="239" t="str">
        <f t="shared" si="3"/>
        <v>30122</v>
      </c>
      <c r="AO125" s="250"/>
      <c r="AP125" s="242">
        <v>123</v>
      </c>
      <c r="AQ125" s="251"/>
      <c r="AR125" s="251"/>
      <c r="AS125" s="251"/>
      <c r="AT125" s="251"/>
      <c r="AU125" s="251"/>
      <c r="AV125" s="251"/>
      <c r="AW125" s="247" t="s">
        <v>3671</v>
      </c>
      <c r="AX125" s="251"/>
      <c r="AY125" s="251"/>
      <c r="AZ125" s="251"/>
      <c r="BA125" s="251"/>
      <c r="BB125" s="251"/>
      <c r="BC125" s="251"/>
      <c r="BD125" s="247" t="s">
        <v>3672</v>
      </c>
      <c r="BE125" s="461" t="s">
        <v>3673</v>
      </c>
      <c r="BF125" s="251"/>
      <c r="BG125" s="251"/>
      <c r="BH125" s="251"/>
      <c r="BI125" s="251"/>
      <c r="BJ125" s="247" t="s">
        <v>3674</v>
      </c>
      <c r="BK125" s="247" t="s">
        <v>3675</v>
      </c>
      <c r="BL125" s="251"/>
      <c r="BM125" s="251"/>
      <c r="BN125" s="251"/>
      <c r="BO125" s="251"/>
      <c r="BP125" s="251"/>
      <c r="BQ125" s="251"/>
      <c r="BR125" s="251"/>
      <c r="BS125" s="251"/>
      <c r="BT125" s="247" t="s">
        <v>3676</v>
      </c>
      <c r="BU125" s="251"/>
      <c r="BV125" s="251"/>
      <c r="BW125" s="250"/>
      <c r="BX125" s="250"/>
      <c r="BY125" s="250"/>
      <c r="BZ125" s="252"/>
      <c r="CA125" s="252"/>
      <c r="CB125" s="252"/>
      <c r="CC125" s="252"/>
      <c r="CD125" s="252"/>
      <c r="CE125" s="252"/>
      <c r="CF125" s="481" t="s">
        <v>491</v>
      </c>
      <c r="CG125" s="252"/>
      <c r="CH125" s="252"/>
      <c r="CI125" s="252"/>
      <c r="CJ125" s="252"/>
      <c r="CK125" s="252"/>
      <c r="CL125" s="252"/>
      <c r="CM125" s="248" t="s">
        <v>3677</v>
      </c>
      <c r="CN125" s="456" t="s">
        <v>3678</v>
      </c>
      <c r="CO125" s="252"/>
      <c r="CP125" s="252"/>
      <c r="CQ125" s="252"/>
      <c r="CR125" s="252"/>
      <c r="CS125" s="248" t="s">
        <v>3679</v>
      </c>
      <c r="CT125" s="248" t="s">
        <v>3680</v>
      </c>
      <c r="CU125" s="252"/>
      <c r="CV125" s="252"/>
      <c r="CW125" s="252"/>
      <c r="CX125" s="252"/>
      <c r="CY125" s="252"/>
      <c r="CZ125" s="252"/>
      <c r="DA125" s="252"/>
      <c r="DB125" s="252"/>
      <c r="DC125" s="248" t="s">
        <v>3681</v>
      </c>
      <c r="DD125" s="252"/>
      <c r="DE125" s="252"/>
    </row>
    <row r="126" spans="1:109" ht="15" customHeight="1">
      <c r="A126" s="129"/>
      <c r="B126" s="149"/>
      <c r="C126" s="8"/>
      <c r="D126" s="234" t="s">
        <v>3682</v>
      </c>
      <c r="E126" s="8"/>
      <c r="F126" s="8"/>
      <c r="G126" s="557" t="s">
        <v>6013</v>
      </c>
      <c r="H126" s="557"/>
      <c r="I126" s="557"/>
      <c r="J126" s="557"/>
      <c r="K126" s="557"/>
      <c r="L126" s="557"/>
      <c r="M126" s="557"/>
      <c r="N126" s="557"/>
      <c r="O126" s="557"/>
      <c r="P126" s="557"/>
      <c r="Q126" s="557"/>
      <c r="R126" s="557"/>
      <c r="S126" s="557"/>
      <c r="T126" s="557"/>
      <c r="U126" s="557"/>
      <c r="V126" s="557"/>
      <c r="W126" s="557"/>
      <c r="X126" s="557"/>
      <c r="Y126" s="557"/>
      <c r="Z126" s="557"/>
      <c r="AA126" s="557"/>
      <c r="AB126" s="557"/>
      <c r="AC126" s="557"/>
      <c r="AD126" s="151"/>
      <c r="AH126" s="250"/>
      <c r="AI126" s="250"/>
      <c r="AJ126" s="250"/>
      <c r="AK126" s="250"/>
      <c r="AL126" s="239" t="str">
        <f t="shared" si="2"/>
        <v>Pánuco</v>
      </c>
      <c r="AM126" s="239" t="str">
        <f t="shared" si="3"/>
        <v>30123</v>
      </c>
      <c r="AO126" s="250"/>
      <c r="AP126" s="242">
        <v>124</v>
      </c>
      <c r="AQ126" s="251"/>
      <c r="AR126" s="251"/>
      <c r="AS126" s="251"/>
      <c r="AT126" s="251"/>
      <c r="AU126" s="251"/>
      <c r="AV126" s="251"/>
      <c r="AW126" s="247" t="s">
        <v>3683</v>
      </c>
      <c r="AX126" s="251"/>
      <c r="AY126" s="251"/>
      <c r="AZ126" s="251"/>
      <c r="BA126" s="251"/>
      <c r="BB126" s="251"/>
      <c r="BC126" s="251"/>
      <c r="BD126" s="247" t="s">
        <v>3684</v>
      </c>
      <c r="BE126" s="461" t="s">
        <v>3685</v>
      </c>
      <c r="BF126" s="251"/>
      <c r="BG126" s="251"/>
      <c r="BH126" s="251"/>
      <c r="BI126" s="251"/>
      <c r="BJ126" s="247" t="s">
        <v>3686</v>
      </c>
      <c r="BK126" s="247" t="s">
        <v>3687</v>
      </c>
      <c r="BL126" s="251"/>
      <c r="BM126" s="251"/>
      <c r="BN126" s="251"/>
      <c r="BO126" s="251"/>
      <c r="BP126" s="251"/>
      <c r="BQ126" s="251"/>
      <c r="BR126" s="251"/>
      <c r="BS126" s="251"/>
      <c r="BT126" s="247" t="s">
        <v>3688</v>
      </c>
      <c r="BU126" s="251"/>
      <c r="BV126" s="251"/>
      <c r="BW126" s="250"/>
      <c r="BX126" s="250"/>
      <c r="BY126" s="250"/>
      <c r="BZ126" s="252"/>
      <c r="CA126" s="252"/>
      <c r="CB126" s="252"/>
      <c r="CC126" s="252"/>
      <c r="CD126" s="252"/>
      <c r="CE126" s="252"/>
      <c r="CF126" s="481" t="s">
        <v>3689</v>
      </c>
      <c r="CG126" s="252"/>
      <c r="CH126" s="252"/>
      <c r="CI126" s="252"/>
      <c r="CJ126" s="252"/>
      <c r="CK126" s="252"/>
      <c r="CL126" s="252"/>
      <c r="CM126" s="248" t="s">
        <v>3690</v>
      </c>
      <c r="CN126" s="456" t="s">
        <v>3691</v>
      </c>
      <c r="CO126" s="252"/>
      <c r="CP126" s="252"/>
      <c r="CQ126" s="252"/>
      <c r="CR126" s="252"/>
      <c r="CS126" s="248" t="s">
        <v>3692</v>
      </c>
      <c r="CT126" s="248" t="s">
        <v>3693</v>
      </c>
      <c r="CU126" s="252"/>
      <c r="CV126" s="252"/>
      <c r="CW126" s="252"/>
      <c r="CX126" s="252"/>
      <c r="CY126" s="252"/>
      <c r="CZ126" s="252"/>
      <c r="DA126" s="252"/>
      <c r="DB126" s="252"/>
      <c r="DC126" s="248" t="s">
        <v>1887</v>
      </c>
      <c r="DD126" s="252"/>
      <c r="DE126" s="252"/>
    </row>
    <row r="127" spans="1:109" ht="15" customHeight="1">
      <c r="A127" s="129"/>
      <c r="B127" s="149"/>
      <c r="C127" s="8"/>
      <c r="D127" s="234" t="s">
        <v>3694</v>
      </c>
      <c r="E127" s="8"/>
      <c r="F127" s="8"/>
      <c r="G127" s="8"/>
      <c r="H127" s="8"/>
      <c r="I127" s="8"/>
      <c r="J127" s="8"/>
      <c r="K127" s="541" t="s">
        <v>6014</v>
      </c>
      <c r="L127" s="541"/>
      <c r="M127" s="541"/>
      <c r="N127" s="541"/>
      <c r="O127" s="541"/>
      <c r="P127" s="541"/>
      <c r="Q127" s="541"/>
      <c r="R127" s="541"/>
      <c r="S127" s="541"/>
      <c r="T127" s="541"/>
      <c r="U127" s="541"/>
      <c r="V127" s="541"/>
      <c r="W127" s="541"/>
      <c r="X127" s="541"/>
      <c r="Y127" s="541"/>
      <c r="Z127" s="541"/>
      <c r="AA127" s="541"/>
      <c r="AB127" s="541"/>
      <c r="AC127" s="541"/>
      <c r="AD127" s="151"/>
      <c r="AH127" s="250"/>
      <c r="AI127" s="250"/>
      <c r="AJ127" s="250"/>
      <c r="AK127" s="250"/>
      <c r="AL127" s="239" t="str">
        <f t="shared" si="2"/>
        <v>Papantla</v>
      </c>
      <c r="AM127" s="239" t="str">
        <f t="shared" si="3"/>
        <v>30124</v>
      </c>
      <c r="AO127" s="250"/>
      <c r="AP127" s="242">
        <v>125</v>
      </c>
      <c r="AQ127" s="251"/>
      <c r="AR127" s="251"/>
      <c r="AS127" s="251"/>
      <c r="AT127" s="251"/>
      <c r="AU127" s="251"/>
      <c r="AV127" s="251"/>
      <c r="AW127" s="247" t="s">
        <v>3695</v>
      </c>
      <c r="AX127" s="251"/>
      <c r="AY127" s="251"/>
      <c r="AZ127" s="251"/>
      <c r="BA127" s="251"/>
      <c r="BB127" s="251"/>
      <c r="BC127" s="251"/>
      <c r="BD127" s="247" t="s">
        <v>3696</v>
      </c>
      <c r="BE127" s="461" t="s">
        <v>3697</v>
      </c>
      <c r="BF127" s="251"/>
      <c r="BG127" s="251"/>
      <c r="BH127" s="251"/>
      <c r="BI127" s="251"/>
      <c r="BJ127" s="247" t="s">
        <v>3698</v>
      </c>
      <c r="BK127" s="247" t="s">
        <v>3699</v>
      </c>
      <c r="BL127" s="251"/>
      <c r="BM127" s="251"/>
      <c r="BN127" s="251"/>
      <c r="BO127" s="251"/>
      <c r="BP127" s="251"/>
      <c r="BQ127" s="251"/>
      <c r="BR127" s="251"/>
      <c r="BS127" s="251"/>
      <c r="BT127" s="247" t="s">
        <v>3700</v>
      </c>
      <c r="BU127" s="251"/>
      <c r="BV127" s="251"/>
      <c r="BW127" s="250"/>
      <c r="BX127" s="250"/>
      <c r="BY127" s="250"/>
      <c r="BZ127" s="252"/>
      <c r="CA127" s="252"/>
      <c r="CB127" s="252"/>
      <c r="CC127" s="252"/>
      <c r="CD127" s="252"/>
      <c r="CE127" s="252"/>
      <c r="CF127" s="481" t="s">
        <v>3701</v>
      </c>
      <c r="CG127" s="252"/>
      <c r="CH127" s="252"/>
      <c r="CI127" s="252"/>
      <c r="CJ127" s="252"/>
      <c r="CK127" s="252"/>
      <c r="CL127" s="252"/>
      <c r="CM127" s="248" t="s">
        <v>3702</v>
      </c>
      <c r="CN127" s="456" t="s">
        <v>3703</v>
      </c>
      <c r="CO127" s="252"/>
      <c r="CP127" s="252"/>
      <c r="CQ127" s="252"/>
      <c r="CR127" s="252"/>
      <c r="CS127" s="248" t="s">
        <v>3704</v>
      </c>
      <c r="CT127" s="248" t="s">
        <v>3705</v>
      </c>
      <c r="CU127" s="252"/>
      <c r="CV127" s="252"/>
      <c r="CW127" s="252"/>
      <c r="CX127" s="252"/>
      <c r="CY127" s="252"/>
      <c r="CZ127" s="252"/>
      <c r="DA127" s="252"/>
      <c r="DB127" s="252"/>
      <c r="DC127" s="248" t="s">
        <v>3706</v>
      </c>
      <c r="DD127" s="252"/>
      <c r="DE127" s="252"/>
    </row>
    <row r="128" spans="1:109" ht="15" customHeight="1">
      <c r="A128" s="129"/>
      <c r="B128" s="149"/>
      <c r="C128" s="8"/>
      <c r="D128" s="234" t="s">
        <v>3707</v>
      </c>
      <c r="E128" s="8"/>
      <c r="F128" s="8"/>
      <c r="G128" s="557" t="s">
        <v>6015</v>
      </c>
      <c r="H128" s="557"/>
      <c r="I128" s="557"/>
      <c r="J128" s="557"/>
      <c r="K128" s="557"/>
      <c r="L128" s="557"/>
      <c r="M128" s="557"/>
      <c r="N128" s="557"/>
      <c r="O128" s="557"/>
      <c r="P128" s="557"/>
      <c r="Q128" s="557"/>
      <c r="R128" s="557"/>
      <c r="S128" s="557"/>
      <c r="T128" s="557"/>
      <c r="U128" s="557"/>
      <c r="V128" s="557"/>
      <c r="W128" s="557"/>
      <c r="X128" s="557"/>
      <c r="Y128" s="557"/>
      <c r="Z128" s="557"/>
      <c r="AA128" s="557"/>
      <c r="AB128" s="557"/>
      <c r="AC128" s="557"/>
      <c r="AD128" s="151"/>
      <c r="AH128" s="250"/>
      <c r="AI128" s="250"/>
      <c r="AJ128" s="250"/>
      <c r="AK128" s="250"/>
      <c r="AL128" s="239" t="str">
        <f t="shared" si="2"/>
        <v>Paso del Macho</v>
      </c>
      <c r="AM128" s="239" t="str">
        <f t="shared" si="3"/>
        <v>30125</v>
      </c>
      <c r="AO128" s="250"/>
      <c r="AP128" s="242">
        <v>126</v>
      </c>
      <c r="AQ128" s="251"/>
      <c r="AR128" s="251"/>
      <c r="AS128" s="251"/>
      <c r="AT128" s="251"/>
      <c r="AU128" s="251"/>
      <c r="AV128" s="251"/>
      <c r="AW128" s="255"/>
      <c r="AX128" s="251"/>
      <c r="AY128" s="251"/>
      <c r="AZ128" s="251"/>
      <c r="BA128" s="251"/>
      <c r="BB128" s="251"/>
      <c r="BC128" s="251"/>
      <c r="BD128" s="247" t="s">
        <v>3708</v>
      </c>
      <c r="BE128" s="461" t="s">
        <v>3709</v>
      </c>
      <c r="BF128" s="251"/>
      <c r="BG128" s="251"/>
      <c r="BH128" s="251"/>
      <c r="BI128" s="251"/>
      <c r="BJ128" s="247" t="s">
        <v>3710</v>
      </c>
      <c r="BK128" s="247" t="s">
        <v>3711</v>
      </c>
      <c r="BL128" s="251"/>
      <c r="BM128" s="251"/>
      <c r="BN128" s="251"/>
      <c r="BO128" s="251"/>
      <c r="BP128" s="251"/>
      <c r="BQ128" s="251"/>
      <c r="BR128" s="251"/>
      <c r="BS128" s="251"/>
      <c r="BT128" s="247" t="s">
        <v>3712</v>
      </c>
      <c r="BU128" s="251"/>
      <c r="BV128" s="251"/>
      <c r="BW128" s="250"/>
      <c r="BX128" s="250"/>
      <c r="BY128" s="250"/>
      <c r="BZ128" s="252"/>
      <c r="CA128" s="252"/>
      <c r="CB128" s="252"/>
      <c r="CC128" s="252"/>
      <c r="CD128" s="252"/>
      <c r="CE128" s="252"/>
      <c r="CF128" s="248"/>
      <c r="CG128" s="252"/>
      <c r="CH128" s="252"/>
      <c r="CI128" s="252"/>
      <c r="CJ128" s="252"/>
      <c r="CK128" s="252"/>
      <c r="CL128" s="252"/>
      <c r="CM128" s="248" t="s">
        <v>3713</v>
      </c>
      <c r="CN128" s="456" t="s">
        <v>3714</v>
      </c>
      <c r="CO128" s="252"/>
      <c r="CP128" s="252"/>
      <c r="CQ128" s="252"/>
      <c r="CR128" s="252"/>
      <c r="CS128" s="248" t="s">
        <v>3715</v>
      </c>
      <c r="CT128" s="248" t="s">
        <v>3716</v>
      </c>
      <c r="CU128" s="252"/>
      <c r="CV128" s="252"/>
      <c r="CW128" s="252"/>
      <c r="CX128" s="252"/>
      <c r="CY128" s="252"/>
      <c r="CZ128" s="252"/>
      <c r="DA128" s="252"/>
      <c r="DB128" s="252"/>
      <c r="DC128" s="248" t="s">
        <v>3717</v>
      </c>
      <c r="DD128" s="252"/>
      <c r="DE128" s="252"/>
    </row>
    <row r="129" spans="1:109" ht="15" customHeight="1">
      <c r="A129" s="129"/>
      <c r="B129" s="149"/>
      <c r="C129" s="8"/>
      <c r="D129" s="234" t="s">
        <v>3718</v>
      </c>
      <c r="E129" s="8"/>
      <c r="F129" s="8"/>
      <c r="G129" s="8"/>
      <c r="H129" s="8"/>
      <c r="I129" s="541" t="s">
        <v>6016</v>
      </c>
      <c r="J129" s="541"/>
      <c r="K129" s="541"/>
      <c r="L129" s="541"/>
      <c r="M129" s="541"/>
      <c r="N129" s="541"/>
      <c r="O129" s="541"/>
      <c r="P129" s="541"/>
      <c r="Q129" s="541"/>
      <c r="R129" s="541"/>
      <c r="S129" s="541"/>
      <c r="T129" s="541"/>
      <c r="U129" s="541"/>
      <c r="V129" s="541"/>
      <c r="W129" s="541"/>
      <c r="X129" s="541"/>
      <c r="Y129" s="541"/>
      <c r="Z129" s="541"/>
      <c r="AA129" s="541"/>
      <c r="AB129" s="541"/>
      <c r="AC129" s="541"/>
      <c r="AD129" s="151"/>
      <c r="AH129" s="250"/>
      <c r="AI129" s="250"/>
      <c r="AJ129" s="250"/>
      <c r="AK129" s="250"/>
      <c r="AL129" s="239" t="str">
        <f t="shared" si="2"/>
        <v>Paso de Ovejas</v>
      </c>
      <c r="AM129" s="239" t="str">
        <f t="shared" si="3"/>
        <v>30126</v>
      </c>
      <c r="AO129" s="250"/>
      <c r="AP129" s="242">
        <v>127</v>
      </c>
      <c r="AQ129" s="251"/>
      <c r="AR129" s="251"/>
      <c r="AS129" s="251"/>
      <c r="AT129" s="251"/>
      <c r="AU129" s="251"/>
      <c r="AV129" s="251"/>
      <c r="AW129" s="251"/>
      <c r="AX129" s="251"/>
      <c r="AY129" s="251"/>
      <c r="AZ129" s="251"/>
      <c r="BA129" s="251"/>
      <c r="BB129" s="251"/>
      <c r="BC129" s="251"/>
      <c r="BD129" s="251"/>
      <c r="BE129" s="251"/>
      <c r="BF129" s="251"/>
      <c r="BG129" s="251"/>
      <c r="BH129" s="251"/>
      <c r="BI129" s="251"/>
      <c r="BJ129" s="247" t="s">
        <v>3719</v>
      </c>
      <c r="BK129" s="247" t="s">
        <v>3720</v>
      </c>
      <c r="BL129" s="251"/>
      <c r="BM129" s="251"/>
      <c r="BN129" s="251"/>
      <c r="BO129" s="251"/>
      <c r="BP129" s="251"/>
      <c r="BQ129" s="251"/>
      <c r="BR129" s="251"/>
      <c r="BS129" s="251"/>
      <c r="BT129" s="247" t="s">
        <v>3721</v>
      </c>
      <c r="BU129" s="251"/>
      <c r="BV129" s="251"/>
      <c r="BW129" s="250"/>
      <c r="BX129" s="250"/>
      <c r="BY129" s="250"/>
      <c r="BZ129" s="252"/>
      <c r="CA129" s="252"/>
      <c r="CB129" s="252"/>
      <c r="CC129" s="252"/>
      <c r="CD129" s="252"/>
      <c r="CE129" s="252"/>
      <c r="CF129" s="252"/>
      <c r="CG129" s="252"/>
      <c r="CH129" s="252"/>
      <c r="CI129" s="252"/>
      <c r="CJ129" s="252"/>
      <c r="CK129" s="252"/>
      <c r="CL129" s="252"/>
      <c r="CM129" s="248"/>
      <c r="CN129" s="248"/>
      <c r="CO129" s="252"/>
      <c r="CP129" s="252"/>
      <c r="CQ129" s="252"/>
      <c r="CR129" s="252"/>
      <c r="CS129" s="248" t="s">
        <v>3722</v>
      </c>
      <c r="CT129" s="248" t="s">
        <v>3723</v>
      </c>
      <c r="CU129" s="252"/>
      <c r="CV129" s="252"/>
      <c r="CW129" s="252"/>
      <c r="CX129" s="252"/>
      <c r="CY129" s="252"/>
      <c r="CZ129" s="252"/>
      <c r="DA129" s="252"/>
      <c r="DB129" s="252"/>
      <c r="DC129" s="248" t="s">
        <v>3724</v>
      </c>
      <c r="DD129" s="252"/>
      <c r="DE129" s="252"/>
    </row>
    <row r="130" spans="1:109" ht="15" customHeight="1">
      <c r="A130" s="129"/>
      <c r="B130" s="149"/>
      <c r="C130" s="8"/>
      <c r="D130" s="234" t="s">
        <v>3725</v>
      </c>
      <c r="E130" s="8"/>
      <c r="F130" s="8"/>
      <c r="G130" s="557" t="s">
        <v>6017</v>
      </c>
      <c r="H130" s="557"/>
      <c r="I130" s="557"/>
      <c r="J130" s="557"/>
      <c r="K130" s="557"/>
      <c r="L130" s="557"/>
      <c r="M130" s="557"/>
      <c r="N130" s="557"/>
      <c r="O130" s="557"/>
      <c r="P130" s="557"/>
      <c r="Q130" s="557"/>
      <c r="R130" s="234" t="s">
        <v>3726</v>
      </c>
      <c r="S130" s="234"/>
      <c r="T130" s="234"/>
      <c r="U130" s="541">
        <v>8496</v>
      </c>
      <c r="V130" s="541"/>
      <c r="W130" s="541"/>
      <c r="X130" s="541"/>
      <c r="Y130" s="541"/>
      <c r="Z130" s="541"/>
      <c r="AA130" s="541"/>
      <c r="AB130" s="541"/>
      <c r="AC130" s="541"/>
      <c r="AD130" s="151"/>
      <c r="AH130" s="250"/>
      <c r="AI130" s="250"/>
      <c r="AJ130" s="250"/>
      <c r="AK130" s="250"/>
      <c r="AL130" s="239" t="str">
        <f t="shared" si="2"/>
        <v>La Perla</v>
      </c>
      <c r="AM130" s="239" t="str">
        <f t="shared" si="3"/>
        <v>30127</v>
      </c>
      <c r="AO130" s="250"/>
      <c r="AP130" s="242">
        <v>128</v>
      </c>
      <c r="AQ130" s="251"/>
      <c r="AR130" s="251"/>
      <c r="AS130" s="251"/>
      <c r="AT130" s="251"/>
      <c r="AU130" s="251"/>
      <c r="AV130" s="251"/>
      <c r="AW130" s="251"/>
      <c r="AX130" s="251"/>
      <c r="AY130" s="251"/>
      <c r="AZ130" s="251"/>
      <c r="BA130" s="251"/>
      <c r="BB130" s="251"/>
      <c r="BC130" s="251"/>
      <c r="BD130" s="251"/>
      <c r="BE130" s="251"/>
      <c r="BF130" s="251"/>
      <c r="BG130" s="251"/>
      <c r="BH130" s="251"/>
      <c r="BI130" s="251"/>
      <c r="BJ130" s="247" t="s">
        <v>3727</v>
      </c>
      <c r="BK130" s="247" t="s">
        <v>3728</v>
      </c>
      <c r="BL130" s="251"/>
      <c r="BM130" s="251"/>
      <c r="BN130" s="251"/>
      <c r="BO130" s="251"/>
      <c r="BP130" s="251"/>
      <c r="BQ130" s="251"/>
      <c r="BR130" s="251"/>
      <c r="BS130" s="251"/>
      <c r="BT130" s="247" t="s">
        <v>3729</v>
      </c>
      <c r="BU130" s="251"/>
      <c r="BV130" s="251"/>
      <c r="BW130" s="250"/>
      <c r="BX130" s="250"/>
      <c r="BY130" s="250"/>
      <c r="BZ130" s="252"/>
      <c r="CA130" s="252"/>
      <c r="CB130" s="252"/>
      <c r="CC130" s="252"/>
      <c r="CD130" s="252"/>
      <c r="CE130" s="252"/>
      <c r="CF130" s="252"/>
      <c r="CG130" s="252"/>
      <c r="CH130" s="252"/>
      <c r="CI130" s="252"/>
      <c r="CJ130" s="252"/>
      <c r="CK130" s="252"/>
      <c r="CL130" s="252"/>
      <c r="CM130" s="252"/>
      <c r="CN130" s="252"/>
      <c r="CO130" s="252"/>
      <c r="CP130" s="252"/>
      <c r="CQ130" s="252"/>
      <c r="CR130" s="252"/>
      <c r="CS130" s="248" t="s">
        <v>3730</v>
      </c>
      <c r="CT130" s="248" t="s">
        <v>3731</v>
      </c>
      <c r="CU130" s="252"/>
      <c r="CV130" s="252"/>
      <c r="CW130" s="252"/>
      <c r="CX130" s="252"/>
      <c r="CY130" s="252"/>
      <c r="CZ130" s="252"/>
      <c r="DA130" s="252"/>
      <c r="DB130" s="252"/>
      <c r="DC130" s="248" t="s">
        <v>3732</v>
      </c>
      <c r="DD130" s="252"/>
      <c r="DE130" s="252"/>
    </row>
    <row r="131" spans="1:109" ht="15" customHeight="1" thickBot="1">
      <c r="A131" s="129"/>
      <c r="B131" s="167"/>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9"/>
      <c r="AH131" s="250"/>
      <c r="AI131" s="250"/>
      <c r="AJ131" s="250"/>
      <c r="AK131" s="250"/>
      <c r="AL131" s="239" t="str">
        <f t="shared" si="2"/>
        <v>Perote</v>
      </c>
      <c r="AM131" s="239" t="str">
        <f t="shared" si="3"/>
        <v>30128</v>
      </c>
      <c r="AO131" s="250"/>
      <c r="AP131" s="242">
        <v>129</v>
      </c>
      <c r="AQ131" s="251"/>
      <c r="AR131" s="251"/>
      <c r="AS131" s="251"/>
      <c r="AT131" s="251"/>
      <c r="AU131" s="251"/>
      <c r="AV131" s="251"/>
      <c r="AW131" s="251"/>
      <c r="AX131" s="251"/>
      <c r="AY131" s="251"/>
      <c r="AZ131" s="251"/>
      <c r="BA131" s="251"/>
      <c r="BB131" s="251"/>
      <c r="BC131" s="251"/>
      <c r="BD131" s="251"/>
      <c r="BE131" s="251"/>
      <c r="BF131" s="251"/>
      <c r="BG131" s="251"/>
      <c r="BH131" s="251"/>
      <c r="BI131" s="251"/>
      <c r="BJ131" s="247" t="s">
        <v>3733</v>
      </c>
      <c r="BK131" s="247" t="s">
        <v>3734</v>
      </c>
      <c r="BL131" s="251"/>
      <c r="BM131" s="251"/>
      <c r="BN131" s="251"/>
      <c r="BO131" s="251"/>
      <c r="BP131" s="251"/>
      <c r="BQ131" s="251"/>
      <c r="BR131" s="251"/>
      <c r="BS131" s="251"/>
      <c r="BT131" s="247" t="s">
        <v>3735</v>
      </c>
      <c r="BU131" s="251"/>
      <c r="BV131" s="251"/>
      <c r="BW131" s="250"/>
      <c r="BX131" s="250"/>
      <c r="BY131" s="250"/>
      <c r="BZ131" s="252"/>
      <c r="CA131" s="252"/>
      <c r="CB131" s="252"/>
      <c r="CC131" s="252"/>
      <c r="CD131" s="252"/>
      <c r="CE131" s="252"/>
      <c r="CF131" s="252"/>
      <c r="CG131" s="252"/>
      <c r="CH131" s="252"/>
      <c r="CI131" s="252"/>
      <c r="CJ131" s="252"/>
      <c r="CK131" s="252"/>
      <c r="CL131" s="252"/>
      <c r="CM131" s="252"/>
      <c r="CN131" s="252"/>
      <c r="CO131" s="252"/>
      <c r="CP131" s="252"/>
      <c r="CQ131" s="252"/>
      <c r="CR131" s="252"/>
      <c r="CS131" s="248" t="s">
        <v>3736</v>
      </c>
      <c r="CT131" s="248" t="s">
        <v>3737</v>
      </c>
      <c r="CU131" s="252"/>
      <c r="CV131" s="252"/>
      <c r="CW131" s="252"/>
      <c r="CX131" s="252"/>
      <c r="CY131" s="252"/>
      <c r="CZ131" s="252"/>
      <c r="DA131" s="252"/>
      <c r="DB131" s="252"/>
      <c r="DC131" s="248" t="s">
        <v>3738</v>
      </c>
      <c r="DD131" s="252"/>
      <c r="DE131" s="252"/>
    </row>
    <row r="132" spans="1:109" ht="15" customHeight="1">
      <c r="AH132" s="250"/>
      <c r="AI132" s="250"/>
      <c r="AJ132" s="250"/>
      <c r="AK132" s="250"/>
      <c r="AL132" s="239" t="str">
        <f t="shared" ref="AL132:AL195" si="4">IFERROR(IF(HLOOKUP($N$10, $BZ$3:$DE$573, $AP132, FALSE )="", "", HLOOKUP($N$10, $BZ$3:$DE$573, $AP132, FALSE)), "")</f>
        <v>Platón Sánchez</v>
      </c>
      <c r="AM132" s="239" t="str">
        <f t="shared" ref="AM132:AM195" si="5">IFERROR(IF(AL132="", "", HLOOKUP($N$10, $AQ$3:$BV$573, AP132, FALSE)), "")</f>
        <v>30129</v>
      </c>
      <c r="AO132" s="250"/>
      <c r="AP132" s="242">
        <v>130</v>
      </c>
      <c r="AQ132" s="251"/>
      <c r="AR132" s="251"/>
      <c r="AS132" s="251"/>
      <c r="AT132" s="251"/>
      <c r="AU132" s="251"/>
      <c r="AV132" s="251"/>
      <c r="AW132" s="251"/>
      <c r="AX132" s="251"/>
      <c r="AY132" s="251"/>
      <c r="AZ132" s="251"/>
      <c r="BA132" s="251"/>
      <c r="BB132" s="251"/>
      <c r="BC132" s="251"/>
      <c r="BD132" s="251"/>
      <c r="BE132" s="251"/>
      <c r="BF132" s="251"/>
      <c r="BG132" s="251"/>
      <c r="BH132" s="251"/>
      <c r="BI132" s="251"/>
      <c r="BJ132" s="247" t="s">
        <v>3739</v>
      </c>
      <c r="BK132" s="247" t="s">
        <v>3740</v>
      </c>
      <c r="BL132" s="251"/>
      <c r="BM132" s="251"/>
      <c r="BN132" s="251"/>
      <c r="BO132" s="251"/>
      <c r="BP132" s="251"/>
      <c r="BQ132" s="251"/>
      <c r="BR132" s="251"/>
      <c r="BS132" s="251"/>
      <c r="BT132" s="247" t="s">
        <v>3741</v>
      </c>
      <c r="BU132" s="251"/>
      <c r="BV132" s="251"/>
      <c r="BW132" s="250"/>
      <c r="BX132" s="250"/>
      <c r="BY132" s="250"/>
      <c r="BZ132" s="252"/>
      <c r="CA132" s="252"/>
      <c r="CB132" s="252"/>
      <c r="CC132" s="252"/>
      <c r="CD132" s="252"/>
      <c r="CE132" s="252"/>
      <c r="CF132" s="252"/>
      <c r="CG132" s="252"/>
      <c r="CH132" s="252"/>
      <c r="CI132" s="252"/>
      <c r="CJ132" s="252"/>
      <c r="CK132" s="252"/>
      <c r="CL132" s="252"/>
      <c r="CM132" s="252"/>
      <c r="CN132" s="252"/>
      <c r="CO132" s="252"/>
      <c r="CP132" s="252"/>
      <c r="CQ132" s="252"/>
      <c r="CR132" s="252"/>
      <c r="CS132" s="248" t="s">
        <v>3742</v>
      </c>
      <c r="CT132" s="248" t="s">
        <v>3743</v>
      </c>
      <c r="CU132" s="252"/>
      <c r="CV132" s="252"/>
      <c r="CW132" s="252"/>
      <c r="CX132" s="252"/>
      <c r="CY132" s="252"/>
      <c r="CZ132" s="252"/>
      <c r="DA132" s="252"/>
      <c r="DB132" s="252"/>
      <c r="DC132" s="248" t="s">
        <v>3744</v>
      </c>
      <c r="DD132" s="252"/>
      <c r="DE132" s="252"/>
    </row>
    <row r="133" spans="1:109" ht="15" customHeight="1">
      <c r="AH133" s="250"/>
      <c r="AI133" s="250"/>
      <c r="AJ133" s="250"/>
      <c r="AK133" s="250"/>
      <c r="AL133" s="239" t="str">
        <f t="shared" si="4"/>
        <v>Playa Vicente</v>
      </c>
      <c r="AM133" s="239" t="str">
        <f t="shared" si="5"/>
        <v>30130</v>
      </c>
      <c r="AO133" s="250"/>
      <c r="AP133" s="242">
        <v>131</v>
      </c>
      <c r="AQ133" s="251"/>
      <c r="AR133" s="251"/>
      <c r="AS133" s="251"/>
      <c r="AT133" s="251"/>
      <c r="AU133" s="251"/>
      <c r="AV133" s="251"/>
      <c r="AW133" s="251"/>
      <c r="AX133" s="251"/>
      <c r="AY133" s="251"/>
      <c r="AZ133" s="251"/>
      <c r="BA133" s="251"/>
      <c r="BB133" s="251"/>
      <c r="BC133" s="251"/>
      <c r="BD133" s="251"/>
      <c r="BE133" s="251"/>
      <c r="BF133" s="251"/>
      <c r="BG133" s="251"/>
      <c r="BH133" s="251"/>
      <c r="BI133" s="251"/>
      <c r="BJ133" s="247" t="s">
        <v>3745</v>
      </c>
      <c r="BK133" s="247" t="s">
        <v>3746</v>
      </c>
      <c r="BL133" s="251"/>
      <c r="BM133" s="251"/>
      <c r="BN133" s="251"/>
      <c r="BO133" s="251"/>
      <c r="BP133" s="251"/>
      <c r="BQ133" s="251"/>
      <c r="BR133" s="251"/>
      <c r="BS133" s="251"/>
      <c r="BT133" s="247" t="s">
        <v>3747</v>
      </c>
      <c r="BU133" s="251"/>
      <c r="BV133" s="251"/>
      <c r="BW133" s="250"/>
      <c r="BX133" s="250"/>
      <c r="BY133" s="250"/>
      <c r="BZ133" s="252"/>
      <c r="CA133" s="252"/>
      <c r="CB133" s="252"/>
      <c r="CC133" s="252"/>
      <c r="CD133" s="252"/>
      <c r="CE133" s="252"/>
      <c r="CF133" s="252"/>
      <c r="CG133" s="252"/>
      <c r="CH133" s="252"/>
      <c r="CI133" s="252"/>
      <c r="CJ133" s="252"/>
      <c r="CK133" s="252"/>
      <c r="CL133" s="252"/>
      <c r="CM133" s="252"/>
      <c r="CN133" s="252"/>
      <c r="CO133" s="252"/>
      <c r="CP133" s="252"/>
      <c r="CQ133" s="252"/>
      <c r="CR133" s="252"/>
      <c r="CS133" s="248" t="s">
        <v>3748</v>
      </c>
      <c r="CT133" s="248" t="s">
        <v>3749</v>
      </c>
      <c r="CU133" s="252"/>
      <c r="CV133" s="252"/>
      <c r="CW133" s="252"/>
      <c r="CX133" s="252"/>
      <c r="CY133" s="252"/>
      <c r="CZ133" s="252"/>
      <c r="DA133" s="252"/>
      <c r="DB133" s="252"/>
      <c r="DC133" s="248" t="s">
        <v>3750</v>
      </c>
      <c r="DD133" s="252"/>
      <c r="DE133" s="252"/>
    </row>
    <row r="134" spans="1:109" ht="15" customHeight="1">
      <c r="AH134" s="250"/>
      <c r="AI134" s="250"/>
      <c r="AJ134" s="250"/>
      <c r="AK134" s="250"/>
      <c r="AL134" s="239" t="str">
        <f t="shared" si="4"/>
        <v>Poza Rica de Hidalgo</v>
      </c>
      <c r="AM134" s="239" t="str">
        <f t="shared" si="5"/>
        <v>30131</v>
      </c>
      <c r="AO134" s="250"/>
      <c r="AP134" s="242">
        <v>132</v>
      </c>
      <c r="AQ134" s="251"/>
      <c r="AR134" s="251"/>
      <c r="AS134" s="251"/>
      <c r="AT134" s="251"/>
      <c r="AU134" s="251"/>
      <c r="AV134" s="251"/>
      <c r="AW134" s="251"/>
      <c r="AX134" s="251"/>
      <c r="AY134" s="251"/>
      <c r="AZ134" s="251"/>
      <c r="BA134" s="251"/>
      <c r="BB134" s="251"/>
      <c r="BC134" s="251"/>
      <c r="BD134" s="251"/>
      <c r="BE134" s="251"/>
      <c r="BF134" s="251"/>
      <c r="BG134" s="251"/>
      <c r="BH134" s="251"/>
      <c r="BI134" s="251"/>
      <c r="BJ134" s="247" t="s">
        <v>3751</v>
      </c>
      <c r="BK134" s="247" t="s">
        <v>3752</v>
      </c>
      <c r="BL134" s="251"/>
      <c r="BM134" s="251"/>
      <c r="BN134" s="251"/>
      <c r="BO134" s="251"/>
      <c r="BP134" s="251"/>
      <c r="BQ134" s="251"/>
      <c r="BR134" s="251"/>
      <c r="BS134" s="251"/>
      <c r="BT134" s="247" t="s">
        <v>3753</v>
      </c>
      <c r="BU134" s="251"/>
      <c r="BV134" s="251"/>
      <c r="BW134" s="250"/>
      <c r="BX134" s="250"/>
      <c r="BY134" s="250"/>
      <c r="BZ134" s="252"/>
      <c r="CA134" s="252"/>
      <c r="CB134" s="252"/>
      <c r="CC134" s="252"/>
      <c r="CD134" s="252"/>
      <c r="CE134" s="252"/>
      <c r="CF134" s="252"/>
      <c r="CG134" s="252"/>
      <c r="CH134" s="252"/>
      <c r="CI134" s="252"/>
      <c r="CJ134" s="252"/>
      <c r="CK134" s="252"/>
      <c r="CL134" s="252"/>
      <c r="CM134" s="252"/>
      <c r="CN134" s="252"/>
      <c r="CO134" s="252"/>
      <c r="CP134" s="252"/>
      <c r="CQ134" s="252"/>
      <c r="CR134" s="252"/>
      <c r="CS134" s="248" t="s">
        <v>3754</v>
      </c>
      <c r="CT134" s="248" t="s">
        <v>3755</v>
      </c>
      <c r="CU134" s="252"/>
      <c r="CV134" s="252"/>
      <c r="CW134" s="252"/>
      <c r="CX134" s="252"/>
      <c r="CY134" s="252"/>
      <c r="CZ134" s="252"/>
      <c r="DA134" s="252"/>
      <c r="DB134" s="252"/>
      <c r="DC134" s="248" t="s">
        <v>3756</v>
      </c>
      <c r="DD134" s="252"/>
      <c r="DE134" s="252"/>
    </row>
    <row r="135" spans="1:109" ht="15" customHeight="1">
      <c r="AH135" s="250"/>
      <c r="AI135" s="250"/>
      <c r="AJ135" s="250"/>
      <c r="AK135" s="250"/>
      <c r="AL135" s="239" t="str">
        <f t="shared" si="4"/>
        <v>Las Vigas de Ramírez</v>
      </c>
      <c r="AM135" s="239" t="str">
        <f t="shared" si="5"/>
        <v>30132</v>
      </c>
      <c r="AO135" s="250"/>
      <c r="AP135" s="242">
        <v>133</v>
      </c>
      <c r="AQ135" s="251"/>
      <c r="AR135" s="251"/>
      <c r="AS135" s="251"/>
      <c r="AT135" s="251"/>
      <c r="AU135" s="251"/>
      <c r="AV135" s="251"/>
      <c r="AW135" s="251"/>
      <c r="AX135" s="251"/>
      <c r="AY135" s="251"/>
      <c r="AZ135" s="251"/>
      <c r="BA135" s="251"/>
      <c r="BB135" s="251"/>
      <c r="BC135" s="251"/>
      <c r="BD135" s="251"/>
      <c r="BE135" s="251"/>
      <c r="BF135" s="251"/>
      <c r="BG135" s="251"/>
      <c r="BH135" s="251"/>
      <c r="BI135" s="251"/>
      <c r="BJ135" s="247" t="s">
        <v>3757</v>
      </c>
      <c r="BK135" s="247" t="s">
        <v>3758</v>
      </c>
      <c r="BL135" s="251"/>
      <c r="BM135" s="251"/>
      <c r="BN135" s="251"/>
      <c r="BO135" s="251"/>
      <c r="BP135" s="251"/>
      <c r="BQ135" s="251"/>
      <c r="BR135" s="251"/>
      <c r="BS135" s="251"/>
      <c r="BT135" s="247" t="s">
        <v>3759</v>
      </c>
      <c r="BU135" s="251"/>
      <c r="BV135" s="251"/>
      <c r="BW135" s="250"/>
      <c r="BX135" s="250"/>
      <c r="BY135" s="250"/>
      <c r="BZ135" s="252"/>
      <c r="CA135" s="252"/>
      <c r="CB135" s="252"/>
      <c r="CC135" s="252"/>
      <c r="CD135" s="252"/>
      <c r="CE135" s="252"/>
      <c r="CF135" s="252"/>
      <c r="CG135" s="252"/>
      <c r="CH135" s="252"/>
      <c r="CI135" s="252"/>
      <c r="CJ135" s="252"/>
      <c r="CK135" s="252"/>
      <c r="CL135" s="252"/>
      <c r="CM135" s="252"/>
      <c r="CN135" s="252"/>
      <c r="CO135" s="252"/>
      <c r="CP135" s="252"/>
      <c r="CQ135" s="252"/>
      <c r="CR135" s="252"/>
      <c r="CS135" s="248" t="s">
        <v>3760</v>
      </c>
      <c r="CT135" s="248" t="s">
        <v>3761</v>
      </c>
      <c r="CU135" s="252"/>
      <c r="CV135" s="252"/>
      <c r="CW135" s="252"/>
      <c r="CX135" s="252"/>
      <c r="CY135" s="252"/>
      <c r="CZ135" s="252"/>
      <c r="DA135" s="252"/>
      <c r="DB135" s="252"/>
      <c r="DC135" s="248" t="s">
        <v>3762</v>
      </c>
      <c r="DD135" s="252"/>
      <c r="DE135" s="252"/>
    </row>
    <row r="136" spans="1:109" ht="15" customHeight="1">
      <c r="AH136" s="250"/>
      <c r="AI136" s="250"/>
      <c r="AJ136" s="250"/>
      <c r="AK136" s="250"/>
      <c r="AL136" s="239" t="str">
        <f t="shared" si="4"/>
        <v>Pueblo Viejo</v>
      </c>
      <c r="AM136" s="239" t="str">
        <f t="shared" si="5"/>
        <v>30133</v>
      </c>
      <c r="AO136" s="250"/>
      <c r="AP136" s="242">
        <v>134</v>
      </c>
      <c r="AQ136" s="251"/>
      <c r="AR136" s="251"/>
      <c r="AS136" s="251"/>
      <c r="AT136" s="251"/>
      <c r="AU136" s="251"/>
      <c r="AV136" s="251"/>
      <c r="AW136" s="251"/>
      <c r="AX136" s="251"/>
      <c r="AY136" s="251"/>
      <c r="AZ136" s="251"/>
      <c r="BA136" s="251"/>
      <c r="BB136" s="251"/>
      <c r="BC136" s="251"/>
      <c r="BD136" s="251"/>
      <c r="BE136" s="251"/>
      <c r="BF136" s="251"/>
      <c r="BG136" s="251"/>
      <c r="BH136" s="251"/>
      <c r="BI136" s="251"/>
      <c r="BJ136" s="247" t="s">
        <v>3763</v>
      </c>
      <c r="BK136" s="247" t="s">
        <v>3764</v>
      </c>
      <c r="BL136" s="251"/>
      <c r="BM136" s="251"/>
      <c r="BN136" s="251"/>
      <c r="BO136" s="251"/>
      <c r="BP136" s="251"/>
      <c r="BQ136" s="251"/>
      <c r="BR136" s="251"/>
      <c r="BS136" s="251"/>
      <c r="BT136" s="247" t="s">
        <v>3765</v>
      </c>
      <c r="BU136" s="251"/>
      <c r="BV136" s="251"/>
      <c r="BW136" s="250"/>
      <c r="BX136" s="250"/>
      <c r="BY136" s="250"/>
      <c r="BZ136" s="252"/>
      <c r="CA136" s="252"/>
      <c r="CB136" s="252"/>
      <c r="CC136" s="252"/>
      <c r="CD136" s="252"/>
      <c r="CE136" s="252"/>
      <c r="CF136" s="252"/>
      <c r="CG136" s="252"/>
      <c r="CH136" s="252"/>
      <c r="CI136" s="252"/>
      <c r="CJ136" s="252"/>
      <c r="CK136" s="252"/>
      <c r="CL136" s="252"/>
      <c r="CM136" s="252"/>
      <c r="CN136" s="252"/>
      <c r="CO136" s="252"/>
      <c r="CP136" s="252"/>
      <c r="CQ136" s="252"/>
      <c r="CR136" s="252"/>
      <c r="CS136" s="248" t="s">
        <v>3766</v>
      </c>
      <c r="CT136" s="248" t="s">
        <v>3767</v>
      </c>
      <c r="CU136" s="252"/>
      <c r="CV136" s="252"/>
      <c r="CW136" s="252"/>
      <c r="CX136" s="252"/>
      <c r="CY136" s="252"/>
      <c r="CZ136" s="252"/>
      <c r="DA136" s="252"/>
      <c r="DB136" s="252"/>
      <c r="DC136" s="248" t="s">
        <v>3768</v>
      </c>
      <c r="DD136" s="252"/>
      <c r="DE136" s="252"/>
    </row>
    <row r="137" spans="1:109" ht="15" customHeight="1">
      <c r="AH137" s="250"/>
      <c r="AI137" s="250"/>
      <c r="AJ137" s="250"/>
      <c r="AK137" s="250"/>
      <c r="AL137" s="239" t="str">
        <f t="shared" si="4"/>
        <v>Puente Nacional</v>
      </c>
      <c r="AM137" s="239" t="str">
        <f t="shared" si="5"/>
        <v>30134</v>
      </c>
      <c r="AO137" s="250"/>
      <c r="AP137" s="242">
        <v>135</v>
      </c>
      <c r="AQ137" s="251"/>
      <c r="AR137" s="251"/>
      <c r="AS137" s="251"/>
      <c r="AT137" s="251"/>
      <c r="AU137" s="251"/>
      <c r="AV137" s="251"/>
      <c r="AW137" s="251"/>
      <c r="AX137" s="251"/>
      <c r="AY137" s="251"/>
      <c r="AZ137" s="251"/>
      <c r="BA137" s="251"/>
      <c r="BB137" s="251"/>
      <c r="BC137" s="251"/>
      <c r="BD137" s="251"/>
      <c r="BE137" s="251"/>
      <c r="BF137" s="251"/>
      <c r="BG137" s="251"/>
      <c r="BH137" s="251"/>
      <c r="BI137" s="251"/>
      <c r="BJ137" s="247" t="s">
        <v>3769</v>
      </c>
      <c r="BK137" s="247" t="s">
        <v>3770</v>
      </c>
      <c r="BL137" s="251"/>
      <c r="BM137" s="251"/>
      <c r="BN137" s="251"/>
      <c r="BO137" s="251"/>
      <c r="BP137" s="251"/>
      <c r="BQ137" s="251"/>
      <c r="BR137" s="251"/>
      <c r="BS137" s="251"/>
      <c r="BT137" s="247" t="s">
        <v>3771</v>
      </c>
      <c r="BU137" s="251"/>
      <c r="BV137" s="251"/>
      <c r="BW137" s="250"/>
      <c r="BX137" s="250"/>
      <c r="BY137" s="250"/>
      <c r="BZ137" s="252"/>
      <c r="CA137" s="252"/>
      <c r="CB137" s="252"/>
      <c r="CC137" s="252"/>
      <c r="CD137" s="252"/>
      <c r="CE137" s="252"/>
      <c r="CF137" s="252"/>
      <c r="CG137" s="252"/>
      <c r="CH137" s="252"/>
      <c r="CI137" s="252"/>
      <c r="CJ137" s="252"/>
      <c r="CK137" s="252"/>
      <c r="CL137" s="252"/>
      <c r="CM137" s="252"/>
      <c r="CN137" s="252"/>
      <c r="CO137" s="252"/>
      <c r="CP137" s="252"/>
      <c r="CQ137" s="252"/>
      <c r="CR137" s="252"/>
      <c r="CS137" s="248" t="s">
        <v>3772</v>
      </c>
      <c r="CT137" s="248" t="s">
        <v>3773</v>
      </c>
      <c r="CU137" s="252"/>
      <c r="CV137" s="252"/>
      <c r="CW137" s="252"/>
      <c r="CX137" s="252"/>
      <c r="CY137" s="252"/>
      <c r="CZ137" s="252"/>
      <c r="DA137" s="252"/>
      <c r="DB137" s="252"/>
      <c r="DC137" s="248" t="s">
        <v>3774</v>
      </c>
      <c r="DD137" s="252"/>
      <c r="DE137" s="252"/>
    </row>
    <row r="138" spans="1:109" ht="71.25" hidden="1">
      <c r="AH138" s="250"/>
      <c r="AI138" s="250"/>
      <c r="AJ138" s="250"/>
      <c r="AK138" s="250"/>
      <c r="AL138" s="239" t="str">
        <f t="shared" si="4"/>
        <v>Rafael Delgado</v>
      </c>
      <c r="AM138" s="239" t="str">
        <f t="shared" si="5"/>
        <v>30135</v>
      </c>
      <c r="AO138" s="250"/>
      <c r="AP138" s="242">
        <v>136</v>
      </c>
      <c r="AQ138" s="251"/>
      <c r="AR138" s="251"/>
      <c r="AS138" s="251"/>
      <c r="AT138" s="251"/>
      <c r="AU138" s="251"/>
      <c r="AV138" s="251"/>
      <c r="AW138" s="251"/>
      <c r="AX138" s="251"/>
      <c r="AY138" s="251"/>
      <c r="AZ138" s="251"/>
      <c r="BA138" s="251"/>
      <c r="BB138" s="251"/>
      <c r="BC138" s="251"/>
      <c r="BD138" s="251"/>
      <c r="BE138" s="251"/>
      <c r="BF138" s="251"/>
      <c r="BG138" s="251"/>
      <c r="BH138" s="251"/>
      <c r="BI138" s="251"/>
      <c r="BJ138" s="247" t="s">
        <v>3775</v>
      </c>
      <c r="BK138" s="247" t="s">
        <v>3776</v>
      </c>
      <c r="BL138" s="251"/>
      <c r="BM138" s="251"/>
      <c r="BN138" s="251"/>
      <c r="BO138" s="251"/>
      <c r="BP138" s="251"/>
      <c r="BQ138" s="251"/>
      <c r="BR138" s="251"/>
      <c r="BS138" s="251"/>
      <c r="BT138" s="247" t="s">
        <v>3777</v>
      </c>
      <c r="BU138" s="251"/>
      <c r="BV138" s="251"/>
      <c r="BW138" s="250"/>
      <c r="BX138" s="250"/>
      <c r="BY138" s="250"/>
      <c r="BZ138" s="252"/>
      <c r="CA138" s="252"/>
      <c r="CB138" s="252"/>
      <c r="CC138" s="252"/>
      <c r="CD138" s="252"/>
      <c r="CE138" s="252"/>
      <c r="CF138" s="252"/>
      <c r="CG138" s="252"/>
      <c r="CH138" s="252"/>
      <c r="CI138" s="252"/>
      <c r="CJ138" s="252"/>
      <c r="CK138" s="252"/>
      <c r="CL138" s="252"/>
      <c r="CM138" s="252"/>
      <c r="CN138" s="252"/>
      <c r="CO138" s="252"/>
      <c r="CP138" s="252"/>
      <c r="CQ138" s="252"/>
      <c r="CR138" s="252"/>
      <c r="CS138" s="248" t="s">
        <v>3778</v>
      </c>
      <c r="CT138" s="248" t="s">
        <v>3779</v>
      </c>
      <c r="CU138" s="252"/>
      <c r="CV138" s="252"/>
      <c r="CW138" s="252"/>
      <c r="CX138" s="252"/>
      <c r="CY138" s="252"/>
      <c r="CZ138" s="252"/>
      <c r="DA138" s="252"/>
      <c r="DB138" s="252"/>
      <c r="DC138" s="248" t="s">
        <v>3780</v>
      </c>
      <c r="DD138" s="252"/>
      <c r="DE138" s="252"/>
    </row>
    <row r="139" spans="1:109" ht="71.25" hidden="1">
      <c r="AH139" s="250"/>
      <c r="AI139" s="250"/>
      <c r="AJ139" s="250"/>
      <c r="AK139" s="250"/>
      <c r="AL139" s="239" t="str">
        <f t="shared" si="4"/>
        <v>Rafael Lucio</v>
      </c>
      <c r="AM139" s="239" t="str">
        <f t="shared" si="5"/>
        <v>30136</v>
      </c>
      <c r="AO139" s="250"/>
      <c r="AP139" s="242">
        <v>137</v>
      </c>
      <c r="AQ139" s="251"/>
      <c r="AR139" s="251"/>
      <c r="AS139" s="251"/>
      <c r="AT139" s="251"/>
      <c r="AU139" s="251"/>
      <c r="AV139" s="251"/>
      <c r="AW139" s="251"/>
      <c r="AX139" s="251"/>
      <c r="AY139" s="251"/>
      <c r="AZ139" s="251"/>
      <c r="BA139" s="251"/>
      <c r="BB139" s="251"/>
      <c r="BC139" s="251"/>
      <c r="BD139" s="251"/>
      <c r="BE139" s="251"/>
      <c r="BF139" s="251"/>
      <c r="BG139" s="251"/>
      <c r="BH139" s="251"/>
      <c r="BI139" s="251"/>
      <c r="BJ139" s="247" t="s">
        <v>3781</v>
      </c>
      <c r="BK139" s="247" t="s">
        <v>3782</v>
      </c>
      <c r="BL139" s="251"/>
      <c r="BM139" s="251"/>
      <c r="BN139" s="251"/>
      <c r="BO139" s="251"/>
      <c r="BP139" s="251"/>
      <c r="BQ139" s="251"/>
      <c r="BR139" s="251"/>
      <c r="BS139" s="251"/>
      <c r="BT139" s="247" t="s">
        <v>3783</v>
      </c>
      <c r="BU139" s="251"/>
      <c r="BV139" s="251"/>
      <c r="BW139" s="250"/>
      <c r="BX139" s="250"/>
      <c r="BY139" s="250"/>
      <c r="BZ139" s="252"/>
      <c r="CA139" s="252"/>
      <c r="CB139" s="252"/>
      <c r="CC139" s="252"/>
      <c r="CD139" s="252"/>
      <c r="CE139" s="252"/>
      <c r="CF139" s="252"/>
      <c r="CG139" s="252"/>
      <c r="CH139" s="252"/>
      <c r="CI139" s="252"/>
      <c r="CJ139" s="252"/>
      <c r="CK139" s="252"/>
      <c r="CL139" s="252"/>
      <c r="CM139" s="252"/>
      <c r="CN139" s="252"/>
      <c r="CO139" s="252"/>
      <c r="CP139" s="252"/>
      <c r="CQ139" s="252"/>
      <c r="CR139" s="252"/>
      <c r="CS139" s="248" t="s">
        <v>3784</v>
      </c>
      <c r="CT139" s="248" t="s">
        <v>3785</v>
      </c>
      <c r="CU139" s="252"/>
      <c r="CV139" s="252"/>
      <c r="CW139" s="252"/>
      <c r="CX139" s="252"/>
      <c r="CY139" s="252"/>
      <c r="CZ139" s="252"/>
      <c r="DA139" s="252"/>
      <c r="DB139" s="252"/>
      <c r="DC139" s="248" t="s">
        <v>3786</v>
      </c>
      <c r="DD139" s="252"/>
      <c r="DE139" s="252"/>
    </row>
    <row r="140" spans="1:109" ht="85.5" hidden="1">
      <c r="AH140" s="250"/>
      <c r="AI140" s="250"/>
      <c r="AJ140" s="250"/>
      <c r="AK140" s="250"/>
      <c r="AL140" s="239" t="str">
        <f t="shared" si="4"/>
        <v>Los Reyes</v>
      </c>
      <c r="AM140" s="239" t="str">
        <f t="shared" si="5"/>
        <v>30137</v>
      </c>
      <c r="AO140" s="250"/>
      <c r="AP140" s="242">
        <v>138</v>
      </c>
      <c r="AQ140" s="251"/>
      <c r="AR140" s="251"/>
      <c r="AS140" s="251"/>
      <c r="AT140" s="251"/>
      <c r="AU140" s="251"/>
      <c r="AV140" s="251"/>
      <c r="AW140" s="251"/>
      <c r="AX140" s="251"/>
      <c r="AY140" s="251"/>
      <c r="AZ140" s="251"/>
      <c r="BA140" s="251"/>
      <c r="BB140" s="251"/>
      <c r="BC140" s="251"/>
      <c r="BD140" s="251"/>
      <c r="BE140" s="251"/>
      <c r="BF140" s="251"/>
      <c r="BG140" s="251"/>
      <c r="BH140" s="251"/>
      <c r="BI140" s="251"/>
      <c r="BJ140" s="247" t="s">
        <v>3787</v>
      </c>
      <c r="BK140" s="247" t="s">
        <v>3788</v>
      </c>
      <c r="BL140" s="251"/>
      <c r="BM140" s="251"/>
      <c r="BN140" s="251"/>
      <c r="BO140" s="251"/>
      <c r="BP140" s="251"/>
      <c r="BQ140" s="251"/>
      <c r="BR140" s="251"/>
      <c r="BS140" s="251"/>
      <c r="BT140" s="247" t="s">
        <v>3789</v>
      </c>
      <c r="BU140" s="251"/>
      <c r="BV140" s="251"/>
      <c r="BW140" s="250"/>
      <c r="BX140" s="250"/>
      <c r="BY140" s="250"/>
      <c r="BZ140" s="252"/>
      <c r="CA140" s="252"/>
      <c r="CB140" s="252"/>
      <c r="CC140" s="252"/>
      <c r="CD140" s="252"/>
      <c r="CE140" s="252"/>
      <c r="CF140" s="252"/>
      <c r="CG140" s="252"/>
      <c r="CH140" s="252"/>
      <c r="CI140" s="252"/>
      <c r="CJ140" s="252"/>
      <c r="CK140" s="252"/>
      <c r="CL140" s="252"/>
      <c r="CM140" s="252"/>
      <c r="CN140" s="252"/>
      <c r="CO140" s="252"/>
      <c r="CP140" s="252"/>
      <c r="CQ140" s="252"/>
      <c r="CR140" s="252"/>
      <c r="CS140" s="248" t="s">
        <v>3790</v>
      </c>
      <c r="CT140" s="248" t="s">
        <v>3791</v>
      </c>
      <c r="CU140" s="252"/>
      <c r="CV140" s="252"/>
      <c r="CW140" s="252"/>
      <c r="CX140" s="252"/>
      <c r="CY140" s="252"/>
      <c r="CZ140" s="252"/>
      <c r="DA140" s="252"/>
      <c r="DB140" s="252"/>
      <c r="DC140" s="248" t="s">
        <v>2939</v>
      </c>
      <c r="DD140" s="252"/>
      <c r="DE140" s="252"/>
    </row>
    <row r="141" spans="1:109" ht="85.5" hidden="1">
      <c r="AH141" s="250"/>
      <c r="AI141" s="250"/>
      <c r="AJ141" s="250"/>
      <c r="AK141" s="250"/>
      <c r="AL141" s="239" t="str">
        <f t="shared" si="4"/>
        <v>Río Blanco</v>
      </c>
      <c r="AM141" s="239" t="str">
        <f t="shared" si="5"/>
        <v>30138</v>
      </c>
      <c r="AO141" s="250"/>
      <c r="AP141" s="242">
        <v>139</v>
      </c>
      <c r="AQ141" s="251"/>
      <c r="AR141" s="251"/>
      <c r="AS141" s="251"/>
      <c r="AT141" s="251"/>
      <c r="AU141" s="251"/>
      <c r="AV141" s="251"/>
      <c r="AW141" s="251"/>
      <c r="AX141" s="251"/>
      <c r="AY141" s="251"/>
      <c r="AZ141" s="251"/>
      <c r="BA141" s="251"/>
      <c r="BB141" s="251"/>
      <c r="BC141" s="251"/>
      <c r="BD141" s="251"/>
      <c r="BE141" s="251"/>
      <c r="BF141" s="251"/>
      <c r="BG141" s="251"/>
      <c r="BH141" s="251"/>
      <c r="BI141" s="251"/>
      <c r="BJ141" s="247" t="s">
        <v>3792</v>
      </c>
      <c r="BK141" s="247" t="s">
        <v>3793</v>
      </c>
      <c r="BL141" s="251"/>
      <c r="BM141" s="251"/>
      <c r="BN141" s="251"/>
      <c r="BO141" s="251"/>
      <c r="BP141" s="251"/>
      <c r="BQ141" s="251"/>
      <c r="BR141" s="251"/>
      <c r="BS141" s="251"/>
      <c r="BT141" s="247" t="s">
        <v>3794</v>
      </c>
      <c r="BU141" s="251"/>
      <c r="BV141" s="251"/>
      <c r="BW141" s="250"/>
      <c r="BX141" s="250"/>
      <c r="BY141" s="250"/>
      <c r="BZ141" s="252"/>
      <c r="CA141" s="252"/>
      <c r="CB141" s="252"/>
      <c r="CC141" s="252"/>
      <c r="CD141" s="252"/>
      <c r="CE141" s="252"/>
      <c r="CF141" s="252"/>
      <c r="CG141" s="252"/>
      <c r="CH141" s="252"/>
      <c r="CI141" s="252"/>
      <c r="CJ141" s="252"/>
      <c r="CK141" s="252"/>
      <c r="CL141" s="252"/>
      <c r="CM141" s="252"/>
      <c r="CN141" s="252"/>
      <c r="CO141" s="252"/>
      <c r="CP141" s="252"/>
      <c r="CQ141" s="252"/>
      <c r="CR141" s="252"/>
      <c r="CS141" s="248" t="s">
        <v>3795</v>
      </c>
      <c r="CT141" s="248" t="s">
        <v>3796</v>
      </c>
      <c r="CU141" s="252"/>
      <c r="CV141" s="252"/>
      <c r="CW141" s="252"/>
      <c r="CX141" s="252"/>
      <c r="CY141" s="252"/>
      <c r="CZ141" s="252"/>
      <c r="DA141" s="252"/>
      <c r="DB141" s="252"/>
      <c r="DC141" s="248" t="s">
        <v>3797</v>
      </c>
      <c r="DD141" s="252"/>
      <c r="DE141" s="252"/>
    </row>
    <row r="142" spans="1:109" ht="71.25" hidden="1">
      <c r="AH142" s="250"/>
      <c r="AI142" s="250"/>
      <c r="AJ142" s="250"/>
      <c r="AK142" s="250"/>
      <c r="AL142" s="239" t="str">
        <f t="shared" si="4"/>
        <v>Saltabarranca</v>
      </c>
      <c r="AM142" s="239" t="str">
        <f t="shared" si="5"/>
        <v>30139</v>
      </c>
      <c r="AO142" s="250"/>
      <c r="AP142" s="242">
        <v>140</v>
      </c>
      <c r="AQ142" s="251"/>
      <c r="AR142" s="251"/>
      <c r="AS142" s="251"/>
      <c r="AT142" s="251"/>
      <c r="AU142" s="251"/>
      <c r="AV142" s="251"/>
      <c r="AW142" s="251"/>
      <c r="AX142" s="251"/>
      <c r="AY142" s="251"/>
      <c r="AZ142" s="251"/>
      <c r="BA142" s="251"/>
      <c r="BB142" s="251"/>
      <c r="BC142" s="251"/>
      <c r="BD142" s="251"/>
      <c r="BE142" s="251"/>
      <c r="BF142" s="251"/>
      <c r="BG142" s="251"/>
      <c r="BH142" s="251"/>
      <c r="BI142" s="251"/>
      <c r="BJ142" s="247" t="s">
        <v>3798</v>
      </c>
      <c r="BK142" s="247" t="s">
        <v>3799</v>
      </c>
      <c r="BL142" s="251"/>
      <c r="BM142" s="251"/>
      <c r="BN142" s="251"/>
      <c r="BO142" s="251"/>
      <c r="BP142" s="251"/>
      <c r="BQ142" s="251"/>
      <c r="BR142" s="251"/>
      <c r="BS142" s="251"/>
      <c r="BT142" s="247" t="s">
        <v>3800</v>
      </c>
      <c r="BU142" s="251"/>
      <c r="BV142" s="251"/>
      <c r="BW142" s="250"/>
      <c r="BX142" s="250"/>
      <c r="BY142" s="250"/>
      <c r="BZ142" s="252"/>
      <c r="CA142" s="252"/>
      <c r="CB142" s="252"/>
      <c r="CC142" s="252"/>
      <c r="CD142" s="252"/>
      <c r="CE142" s="252"/>
      <c r="CF142" s="252"/>
      <c r="CG142" s="252"/>
      <c r="CH142" s="252"/>
      <c r="CI142" s="252"/>
      <c r="CJ142" s="252"/>
      <c r="CK142" s="252"/>
      <c r="CL142" s="252"/>
      <c r="CM142" s="252"/>
      <c r="CN142" s="252"/>
      <c r="CO142" s="252"/>
      <c r="CP142" s="252"/>
      <c r="CQ142" s="252"/>
      <c r="CR142" s="252"/>
      <c r="CS142" s="248" t="s">
        <v>3801</v>
      </c>
      <c r="CT142" s="248" t="s">
        <v>3802</v>
      </c>
      <c r="CU142" s="252"/>
      <c r="CV142" s="252"/>
      <c r="CW142" s="252"/>
      <c r="CX142" s="252"/>
      <c r="CY142" s="252"/>
      <c r="CZ142" s="252"/>
      <c r="DA142" s="252"/>
      <c r="DB142" s="252"/>
      <c r="DC142" s="248" t="s">
        <v>3803</v>
      </c>
      <c r="DD142" s="252"/>
      <c r="DE142" s="252"/>
    </row>
    <row r="143" spans="1:109" ht="71.25" hidden="1">
      <c r="AH143" s="250"/>
      <c r="AI143" s="250"/>
      <c r="AJ143" s="250"/>
      <c r="AK143" s="250"/>
      <c r="AL143" s="239" t="str">
        <f t="shared" si="4"/>
        <v>San Andrés Tenejapan</v>
      </c>
      <c r="AM143" s="239" t="str">
        <f t="shared" si="5"/>
        <v>30140</v>
      </c>
      <c r="AO143" s="250"/>
      <c r="AP143" s="242">
        <v>141</v>
      </c>
      <c r="AQ143" s="251"/>
      <c r="AR143" s="251"/>
      <c r="AS143" s="251"/>
      <c r="AT143" s="251"/>
      <c r="AU143" s="251"/>
      <c r="AV143" s="251"/>
      <c r="AW143" s="251"/>
      <c r="AX143" s="251"/>
      <c r="AY143" s="251"/>
      <c r="AZ143" s="251"/>
      <c r="BA143" s="251"/>
      <c r="BB143" s="251"/>
      <c r="BC143" s="251"/>
      <c r="BD143" s="251"/>
      <c r="BE143" s="251"/>
      <c r="BF143" s="251"/>
      <c r="BG143" s="251"/>
      <c r="BH143" s="251"/>
      <c r="BI143" s="251"/>
      <c r="BJ143" s="247" t="s">
        <v>3804</v>
      </c>
      <c r="BK143" s="247" t="s">
        <v>3805</v>
      </c>
      <c r="BL143" s="251"/>
      <c r="BM143" s="251"/>
      <c r="BN143" s="251"/>
      <c r="BO143" s="251"/>
      <c r="BP143" s="251"/>
      <c r="BQ143" s="251"/>
      <c r="BR143" s="251"/>
      <c r="BS143" s="251"/>
      <c r="BT143" s="247" t="s">
        <v>3806</v>
      </c>
      <c r="BU143" s="251"/>
      <c r="BV143" s="251"/>
      <c r="BW143" s="250"/>
      <c r="BX143" s="250"/>
      <c r="BY143" s="250"/>
      <c r="BZ143" s="252"/>
      <c r="CA143" s="252"/>
      <c r="CB143" s="252"/>
      <c r="CC143" s="252"/>
      <c r="CD143" s="252"/>
      <c r="CE143" s="252"/>
      <c r="CF143" s="252"/>
      <c r="CG143" s="252"/>
      <c r="CH143" s="252"/>
      <c r="CI143" s="252"/>
      <c r="CJ143" s="252"/>
      <c r="CK143" s="252"/>
      <c r="CL143" s="252"/>
      <c r="CM143" s="252"/>
      <c r="CN143" s="252"/>
      <c r="CO143" s="252"/>
      <c r="CP143" s="252"/>
      <c r="CQ143" s="252"/>
      <c r="CR143" s="252"/>
      <c r="CS143" s="248" t="s">
        <v>3807</v>
      </c>
      <c r="CT143" s="248" t="s">
        <v>3808</v>
      </c>
      <c r="CU143" s="252"/>
      <c r="CV143" s="252"/>
      <c r="CW143" s="252"/>
      <c r="CX143" s="252"/>
      <c r="CY143" s="252"/>
      <c r="CZ143" s="252"/>
      <c r="DA143" s="252"/>
      <c r="DB143" s="252"/>
      <c r="DC143" s="248" t="s">
        <v>3809</v>
      </c>
      <c r="DD143" s="252"/>
      <c r="DE143" s="252"/>
    </row>
    <row r="144" spans="1:109" ht="85.5" hidden="1">
      <c r="AH144" s="250"/>
      <c r="AI144" s="250"/>
      <c r="AJ144" s="250"/>
      <c r="AK144" s="250"/>
      <c r="AL144" s="239" t="str">
        <f t="shared" si="4"/>
        <v>San Andrés Tuxtla</v>
      </c>
      <c r="AM144" s="239" t="str">
        <f t="shared" si="5"/>
        <v>30141</v>
      </c>
      <c r="AO144" s="250"/>
      <c r="AP144" s="242">
        <v>142</v>
      </c>
      <c r="AQ144" s="251"/>
      <c r="AR144" s="251"/>
      <c r="AS144" s="251"/>
      <c r="AT144" s="251"/>
      <c r="AU144" s="251"/>
      <c r="AV144" s="251"/>
      <c r="AW144" s="251"/>
      <c r="AX144" s="251"/>
      <c r="AY144" s="251"/>
      <c r="AZ144" s="251"/>
      <c r="BA144" s="251"/>
      <c r="BB144" s="251"/>
      <c r="BC144" s="251"/>
      <c r="BD144" s="251"/>
      <c r="BE144" s="251"/>
      <c r="BF144" s="251"/>
      <c r="BG144" s="251"/>
      <c r="BH144" s="251"/>
      <c r="BI144" s="251"/>
      <c r="BJ144" s="247" t="s">
        <v>3810</v>
      </c>
      <c r="BK144" s="247" t="s">
        <v>3811</v>
      </c>
      <c r="BL144" s="251"/>
      <c r="BM144" s="251"/>
      <c r="BN144" s="251"/>
      <c r="BO144" s="251"/>
      <c r="BP144" s="251"/>
      <c r="BQ144" s="251"/>
      <c r="BR144" s="251"/>
      <c r="BS144" s="251"/>
      <c r="BT144" s="247" t="s">
        <v>3812</v>
      </c>
      <c r="BU144" s="251"/>
      <c r="BV144" s="251"/>
      <c r="BW144" s="250"/>
      <c r="BX144" s="250"/>
      <c r="BY144" s="250"/>
      <c r="BZ144" s="252"/>
      <c r="CA144" s="252"/>
      <c r="CB144" s="252"/>
      <c r="CC144" s="252"/>
      <c r="CD144" s="252"/>
      <c r="CE144" s="252"/>
      <c r="CF144" s="252"/>
      <c r="CG144" s="252"/>
      <c r="CH144" s="252"/>
      <c r="CI144" s="252"/>
      <c r="CJ144" s="252"/>
      <c r="CK144" s="252"/>
      <c r="CL144" s="252"/>
      <c r="CM144" s="252"/>
      <c r="CN144" s="252"/>
      <c r="CO144" s="252"/>
      <c r="CP144" s="252"/>
      <c r="CQ144" s="252"/>
      <c r="CR144" s="252"/>
      <c r="CS144" s="248" t="s">
        <v>3813</v>
      </c>
      <c r="CT144" s="248" t="s">
        <v>3814</v>
      </c>
      <c r="CU144" s="252"/>
      <c r="CV144" s="252"/>
      <c r="CW144" s="252"/>
      <c r="CX144" s="252"/>
      <c r="CY144" s="252"/>
      <c r="CZ144" s="252"/>
      <c r="DA144" s="252"/>
      <c r="DB144" s="252"/>
      <c r="DC144" s="248" t="s">
        <v>3815</v>
      </c>
      <c r="DD144" s="252"/>
      <c r="DE144" s="252"/>
    </row>
    <row r="145" spans="34:109" ht="85.5" hidden="1">
      <c r="AH145" s="250"/>
      <c r="AI145" s="250"/>
      <c r="AJ145" s="250"/>
      <c r="AK145" s="250"/>
      <c r="AL145" s="239" t="str">
        <f t="shared" si="4"/>
        <v>San Juan Evangelista</v>
      </c>
      <c r="AM145" s="239" t="str">
        <f t="shared" si="5"/>
        <v>30142</v>
      </c>
      <c r="AO145" s="250"/>
      <c r="AP145" s="242">
        <v>143</v>
      </c>
      <c r="AQ145" s="251"/>
      <c r="AR145" s="251"/>
      <c r="AS145" s="251"/>
      <c r="AT145" s="251"/>
      <c r="AU145" s="251"/>
      <c r="AV145" s="251"/>
      <c r="AW145" s="251"/>
      <c r="AX145" s="251"/>
      <c r="AY145" s="251"/>
      <c r="AZ145" s="251"/>
      <c r="BA145" s="251"/>
      <c r="BB145" s="251"/>
      <c r="BC145" s="251"/>
      <c r="BD145" s="251"/>
      <c r="BE145" s="251"/>
      <c r="BF145" s="251"/>
      <c r="BG145" s="251"/>
      <c r="BH145" s="251"/>
      <c r="BI145" s="251"/>
      <c r="BJ145" s="247" t="s">
        <v>3816</v>
      </c>
      <c r="BK145" s="247" t="s">
        <v>3817</v>
      </c>
      <c r="BL145" s="251"/>
      <c r="BM145" s="251"/>
      <c r="BN145" s="251"/>
      <c r="BO145" s="251"/>
      <c r="BP145" s="251"/>
      <c r="BQ145" s="251"/>
      <c r="BR145" s="251"/>
      <c r="BS145" s="251"/>
      <c r="BT145" s="247" t="s">
        <v>3818</v>
      </c>
      <c r="BU145" s="251"/>
      <c r="BV145" s="251"/>
      <c r="BW145" s="250"/>
      <c r="BX145" s="250"/>
      <c r="BY145" s="250"/>
      <c r="BZ145" s="252"/>
      <c r="CA145" s="252"/>
      <c r="CB145" s="252"/>
      <c r="CC145" s="252"/>
      <c r="CD145" s="252"/>
      <c r="CE145" s="252"/>
      <c r="CF145" s="252"/>
      <c r="CG145" s="252"/>
      <c r="CH145" s="252"/>
      <c r="CI145" s="252"/>
      <c r="CJ145" s="252"/>
      <c r="CK145" s="252"/>
      <c r="CL145" s="252"/>
      <c r="CM145" s="252"/>
      <c r="CN145" s="252"/>
      <c r="CO145" s="252"/>
      <c r="CP145" s="252"/>
      <c r="CQ145" s="252"/>
      <c r="CR145" s="252"/>
      <c r="CS145" s="248" t="s">
        <v>3819</v>
      </c>
      <c r="CT145" s="248" t="s">
        <v>3820</v>
      </c>
      <c r="CU145" s="252"/>
      <c r="CV145" s="252"/>
      <c r="CW145" s="252"/>
      <c r="CX145" s="252"/>
      <c r="CY145" s="252"/>
      <c r="CZ145" s="252"/>
      <c r="DA145" s="252"/>
      <c r="DB145" s="252"/>
      <c r="DC145" s="248" t="s">
        <v>3821</v>
      </c>
      <c r="DD145" s="252"/>
      <c r="DE145" s="252"/>
    </row>
    <row r="146" spans="34:109" ht="71.25" hidden="1">
      <c r="AH146" s="250"/>
      <c r="AI146" s="250"/>
      <c r="AJ146" s="250"/>
      <c r="AK146" s="250"/>
      <c r="AL146" s="239" t="str">
        <f t="shared" si="4"/>
        <v>Santiago Tuxtla</v>
      </c>
      <c r="AM146" s="239" t="str">
        <f t="shared" si="5"/>
        <v>30143</v>
      </c>
      <c r="AO146" s="250"/>
      <c r="AP146" s="242">
        <v>144</v>
      </c>
      <c r="AQ146" s="251"/>
      <c r="AR146" s="251"/>
      <c r="AS146" s="251"/>
      <c r="AT146" s="251"/>
      <c r="AU146" s="251"/>
      <c r="AV146" s="251"/>
      <c r="AW146" s="251"/>
      <c r="AX146" s="251"/>
      <c r="AY146" s="251"/>
      <c r="AZ146" s="251"/>
      <c r="BA146" s="251"/>
      <c r="BB146" s="251"/>
      <c r="BC146" s="251"/>
      <c r="BD146" s="251"/>
      <c r="BE146" s="251"/>
      <c r="BF146" s="251"/>
      <c r="BG146" s="251"/>
      <c r="BH146" s="251"/>
      <c r="BI146" s="251"/>
      <c r="BJ146" s="247" t="s">
        <v>3822</v>
      </c>
      <c r="BK146" s="247" t="s">
        <v>3823</v>
      </c>
      <c r="BL146" s="251"/>
      <c r="BM146" s="251"/>
      <c r="BN146" s="251"/>
      <c r="BO146" s="251"/>
      <c r="BP146" s="251"/>
      <c r="BQ146" s="251"/>
      <c r="BR146" s="251"/>
      <c r="BS146" s="251"/>
      <c r="BT146" s="247" t="s">
        <v>3824</v>
      </c>
      <c r="BU146" s="251"/>
      <c r="BV146" s="251"/>
      <c r="BW146" s="250"/>
      <c r="BX146" s="250"/>
      <c r="BY146" s="250"/>
      <c r="BZ146" s="252"/>
      <c r="CA146" s="252"/>
      <c r="CB146" s="252"/>
      <c r="CC146" s="252"/>
      <c r="CD146" s="252"/>
      <c r="CE146" s="252"/>
      <c r="CF146" s="252"/>
      <c r="CG146" s="252"/>
      <c r="CH146" s="252"/>
      <c r="CI146" s="252"/>
      <c r="CJ146" s="252"/>
      <c r="CK146" s="252"/>
      <c r="CL146" s="252"/>
      <c r="CM146" s="252"/>
      <c r="CN146" s="252"/>
      <c r="CO146" s="252"/>
      <c r="CP146" s="252"/>
      <c r="CQ146" s="252"/>
      <c r="CR146" s="252"/>
      <c r="CS146" s="248" t="s">
        <v>3825</v>
      </c>
      <c r="CT146" s="248" t="s">
        <v>3826</v>
      </c>
      <c r="CU146" s="252"/>
      <c r="CV146" s="252"/>
      <c r="CW146" s="252"/>
      <c r="CX146" s="252"/>
      <c r="CY146" s="252"/>
      <c r="CZ146" s="252"/>
      <c r="DA146" s="252"/>
      <c r="DB146" s="252"/>
      <c r="DC146" s="248" t="s">
        <v>3827</v>
      </c>
      <c r="DD146" s="252"/>
      <c r="DE146" s="252"/>
    </row>
    <row r="147" spans="34:109" ht="85.5" hidden="1">
      <c r="AH147" s="250"/>
      <c r="AI147" s="250"/>
      <c r="AJ147" s="250"/>
      <c r="AK147" s="250"/>
      <c r="AL147" s="239" t="str">
        <f t="shared" si="4"/>
        <v>Sayula de Alemán</v>
      </c>
      <c r="AM147" s="239" t="str">
        <f t="shared" si="5"/>
        <v>30144</v>
      </c>
      <c r="AO147" s="250"/>
      <c r="AP147" s="242">
        <v>145</v>
      </c>
      <c r="AQ147" s="251"/>
      <c r="AR147" s="251"/>
      <c r="AS147" s="251"/>
      <c r="AT147" s="251"/>
      <c r="AU147" s="251"/>
      <c r="AV147" s="251"/>
      <c r="AW147" s="251"/>
      <c r="AX147" s="251"/>
      <c r="AY147" s="251"/>
      <c r="AZ147" s="251"/>
      <c r="BA147" s="251"/>
      <c r="BB147" s="251"/>
      <c r="BC147" s="251"/>
      <c r="BD147" s="251"/>
      <c r="BE147" s="251"/>
      <c r="BF147" s="251"/>
      <c r="BG147" s="251"/>
      <c r="BH147" s="251"/>
      <c r="BI147" s="251"/>
      <c r="BJ147" s="247" t="s">
        <v>3828</v>
      </c>
      <c r="BK147" s="247" t="s">
        <v>3829</v>
      </c>
      <c r="BL147" s="251"/>
      <c r="BM147" s="251"/>
      <c r="BN147" s="251"/>
      <c r="BO147" s="251"/>
      <c r="BP147" s="251"/>
      <c r="BQ147" s="251"/>
      <c r="BR147" s="251"/>
      <c r="BS147" s="251"/>
      <c r="BT147" s="247" t="s">
        <v>3830</v>
      </c>
      <c r="BU147" s="251"/>
      <c r="BV147" s="251"/>
      <c r="BW147" s="250"/>
      <c r="BX147" s="250"/>
      <c r="BY147" s="250"/>
      <c r="BZ147" s="252"/>
      <c r="CA147" s="252"/>
      <c r="CB147" s="252"/>
      <c r="CC147" s="252"/>
      <c r="CD147" s="252"/>
      <c r="CE147" s="252"/>
      <c r="CF147" s="252"/>
      <c r="CG147" s="252"/>
      <c r="CH147" s="252"/>
      <c r="CI147" s="252"/>
      <c r="CJ147" s="252"/>
      <c r="CK147" s="252"/>
      <c r="CL147" s="252"/>
      <c r="CM147" s="252"/>
      <c r="CN147" s="252"/>
      <c r="CO147" s="252"/>
      <c r="CP147" s="252"/>
      <c r="CQ147" s="252"/>
      <c r="CR147" s="252"/>
      <c r="CS147" s="248" t="s">
        <v>3831</v>
      </c>
      <c r="CT147" s="248" t="s">
        <v>3832</v>
      </c>
      <c r="CU147" s="252"/>
      <c r="CV147" s="252"/>
      <c r="CW147" s="252"/>
      <c r="CX147" s="252"/>
      <c r="CY147" s="252"/>
      <c r="CZ147" s="252"/>
      <c r="DA147" s="252"/>
      <c r="DB147" s="252"/>
      <c r="DC147" s="248" t="s">
        <v>3833</v>
      </c>
      <c r="DD147" s="252"/>
      <c r="DE147" s="252"/>
    </row>
    <row r="148" spans="34:109" ht="71.25" hidden="1">
      <c r="AH148" s="250"/>
      <c r="AI148" s="250"/>
      <c r="AJ148" s="250"/>
      <c r="AK148" s="250"/>
      <c r="AL148" s="239" t="str">
        <f t="shared" si="4"/>
        <v>Soconusco</v>
      </c>
      <c r="AM148" s="239" t="str">
        <f t="shared" si="5"/>
        <v>30145</v>
      </c>
      <c r="AO148" s="250"/>
      <c r="AP148" s="242">
        <v>146</v>
      </c>
      <c r="AQ148" s="251"/>
      <c r="AR148" s="251"/>
      <c r="AS148" s="251"/>
      <c r="AT148" s="251"/>
      <c r="AU148" s="251"/>
      <c r="AV148" s="251"/>
      <c r="AW148" s="251"/>
      <c r="AX148" s="251"/>
      <c r="AY148" s="251"/>
      <c r="AZ148" s="251"/>
      <c r="BA148" s="251"/>
      <c r="BB148" s="251"/>
      <c r="BC148" s="251"/>
      <c r="BD148" s="251"/>
      <c r="BE148" s="251"/>
      <c r="BF148" s="251"/>
      <c r="BG148" s="251"/>
      <c r="BH148" s="251"/>
      <c r="BI148" s="251"/>
      <c r="BJ148" s="247" t="s">
        <v>3834</v>
      </c>
      <c r="BK148" s="247" t="s">
        <v>3835</v>
      </c>
      <c r="BL148" s="251"/>
      <c r="BM148" s="251"/>
      <c r="BN148" s="251"/>
      <c r="BO148" s="251"/>
      <c r="BP148" s="251"/>
      <c r="BQ148" s="251"/>
      <c r="BR148" s="251"/>
      <c r="BS148" s="251"/>
      <c r="BT148" s="247" t="s">
        <v>3836</v>
      </c>
      <c r="BU148" s="251"/>
      <c r="BV148" s="251"/>
      <c r="BW148" s="250"/>
      <c r="BX148" s="250"/>
      <c r="BY148" s="250"/>
      <c r="BZ148" s="252"/>
      <c r="CA148" s="252"/>
      <c r="CB148" s="252"/>
      <c r="CC148" s="252"/>
      <c r="CD148" s="252"/>
      <c r="CE148" s="252"/>
      <c r="CF148" s="252"/>
      <c r="CG148" s="252"/>
      <c r="CH148" s="252"/>
      <c r="CI148" s="252"/>
      <c r="CJ148" s="252"/>
      <c r="CK148" s="252"/>
      <c r="CL148" s="252"/>
      <c r="CM148" s="252"/>
      <c r="CN148" s="252"/>
      <c r="CO148" s="252"/>
      <c r="CP148" s="252"/>
      <c r="CQ148" s="252"/>
      <c r="CR148" s="252"/>
      <c r="CS148" s="248" t="s">
        <v>3837</v>
      </c>
      <c r="CT148" s="248" t="s">
        <v>3838</v>
      </c>
      <c r="CU148" s="252"/>
      <c r="CV148" s="252"/>
      <c r="CW148" s="252"/>
      <c r="CX148" s="252"/>
      <c r="CY148" s="252"/>
      <c r="CZ148" s="252"/>
      <c r="DA148" s="252"/>
      <c r="DB148" s="252"/>
      <c r="DC148" s="248" t="s">
        <v>3839</v>
      </c>
      <c r="DD148" s="252"/>
      <c r="DE148" s="252"/>
    </row>
    <row r="149" spans="34:109" ht="71.25" hidden="1">
      <c r="AH149" s="250"/>
      <c r="AI149" s="250"/>
      <c r="AJ149" s="250"/>
      <c r="AK149" s="250"/>
      <c r="AL149" s="239" t="str">
        <f t="shared" si="4"/>
        <v>Sochiapa</v>
      </c>
      <c r="AM149" s="239" t="str">
        <f t="shared" si="5"/>
        <v>30146</v>
      </c>
      <c r="AO149" s="250"/>
      <c r="AP149" s="242">
        <v>147</v>
      </c>
      <c r="AQ149" s="251"/>
      <c r="AR149" s="251"/>
      <c r="AS149" s="251"/>
      <c r="AT149" s="251"/>
      <c r="AU149" s="251"/>
      <c r="AV149" s="251"/>
      <c r="AW149" s="251"/>
      <c r="AX149" s="251"/>
      <c r="AY149" s="251"/>
      <c r="AZ149" s="251"/>
      <c r="BA149" s="251"/>
      <c r="BB149" s="251"/>
      <c r="BC149" s="251"/>
      <c r="BD149" s="251"/>
      <c r="BE149" s="251"/>
      <c r="BF149" s="251"/>
      <c r="BG149" s="251"/>
      <c r="BH149" s="251"/>
      <c r="BI149" s="251"/>
      <c r="BJ149" s="247" t="s">
        <v>3840</v>
      </c>
      <c r="BK149" s="247" t="s">
        <v>3841</v>
      </c>
      <c r="BL149" s="251"/>
      <c r="BM149" s="251"/>
      <c r="BN149" s="251"/>
      <c r="BO149" s="251"/>
      <c r="BP149" s="251"/>
      <c r="BQ149" s="251"/>
      <c r="BR149" s="251"/>
      <c r="BS149" s="251"/>
      <c r="BT149" s="247" t="s">
        <v>3842</v>
      </c>
      <c r="BU149" s="251"/>
      <c r="BV149" s="251"/>
      <c r="BW149" s="250"/>
      <c r="BX149" s="250"/>
      <c r="BY149" s="250"/>
      <c r="BZ149" s="252"/>
      <c r="CA149" s="252"/>
      <c r="CB149" s="252"/>
      <c r="CC149" s="252"/>
      <c r="CD149" s="252"/>
      <c r="CE149" s="252"/>
      <c r="CF149" s="252"/>
      <c r="CG149" s="252"/>
      <c r="CH149" s="252"/>
      <c r="CI149" s="252"/>
      <c r="CJ149" s="252"/>
      <c r="CK149" s="252"/>
      <c r="CL149" s="252"/>
      <c r="CM149" s="252"/>
      <c r="CN149" s="252"/>
      <c r="CO149" s="252"/>
      <c r="CP149" s="252"/>
      <c r="CQ149" s="252"/>
      <c r="CR149" s="252"/>
      <c r="CS149" s="248" t="s">
        <v>3843</v>
      </c>
      <c r="CT149" s="248" t="s">
        <v>3844</v>
      </c>
      <c r="CU149" s="252"/>
      <c r="CV149" s="252"/>
      <c r="CW149" s="252"/>
      <c r="CX149" s="252"/>
      <c r="CY149" s="252"/>
      <c r="CZ149" s="252"/>
      <c r="DA149" s="252"/>
      <c r="DB149" s="252"/>
      <c r="DC149" s="248" t="s">
        <v>3845</v>
      </c>
      <c r="DD149" s="252"/>
      <c r="DE149" s="252"/>
    </row>
    <row r="150" spans="34:109" ht="71.25" hidden="1">
      <c r="AH150" s="250"/>
      <c r="AI150" s="250"/>
      <c r="AJ150" s="250"/>
      <c r="AK150" s="250"/>
      <c r="AL150" s="239" t="str">
        <f t="shared" si="4"/>
        <v>Soledad Atzompa</v>
      </c>
      <c r="AM150" s="239" t="str">
        <f t="shared" si="5"/>
        <v>30147</v>
      </c>
      <c r="AO150" s="250"/>
      <c r="AP150" s="242">
        <v>148</v>
      </c>
      <c r="AQ150" s="251"/>
      <c r="AR150" s="251"/>
      <c r="AS150" s="251"/>
      <c r="AT150" s="251"/>
      <c r="AU150" s="251"/>
      <c r="AV150" s="251"/>
      <c r="AW150" s="251"/>
      <c r="AX150" s="251"/>
      <c r="AY150" s="251"/>
      <c r="AZ150" s="251"/>
      <c r="BA150" s="251"/>
      <c r="BB150" s="251"/>
      <c r="BC150" s="251"/>
      <c r="BD150" s="251"/>
      <c r="BE150" s="251"/>
      <c r="BF150" s="251"/>
      <c r="BG150" s="251"/>
      <c r="BH150" s="251"/>
      <c r="BI150" s="251"/>
      <c r="BJ150" s="247" t="s">
        <v>3846</v>
      </c>
      <c r="BK150" s="247" t="s">
        <v>3847</v>
      </c>
      <c r="BL150" s="251"/>
      <c r="BM150" s="251"/>
      <c r="BN150" s="251"/>
      <c r="BO150" s="251"/>
      <c r="BP150" s="251"/>
      <c r="BQ150" s="251"/>
      <c r="BR150" s="251"/>
      <c r="BS150" s="251"/>
      <c r="BT150" s="247" t="s">
        <v>3848</v>
      </c>
      <c r="BU150" s="251"/>
      <c r="BV150" s="251"/>
      <c r="BW150" s="250"/>
      <c r="BX150" s="250"/>
      <c r="BY150" s="250"/>
      <c r="BZ150" s="252"/>
      <c r="CA150" s="252"/>
      <c r="CB150" s="252"/>
      <c r="CC150" s="252"/>
      <c r="CD150" s="252"/>
      <c r="CE150" s="252"/>
      <c r="CF150" s="252"/>
      <c r="CG150" s="252"/>
      <c r="CH150" s="252"/>
      <c r="CI150" s="252"/>
      <c r="CJ150" s="252"/>
      <c r="CK150" s="252"/>
      <c r="CL150" s="252"/>
      <c r="CM150" s="252"/>
      <c r="CN150" s="252"/>
      <c r="CO150" s="252"/>
      <c r="CP150" s="252"/>
      <c r="CQ150" s="252"/>
      <c r="CR150" s="252"/>
      <c r="CS150" s="248" t="s">
        <v>3849</v>
      </c>
      <c r="CT150" s="248" t="s">
        <v>3850</v>
      </c>
      <c r="CU150" s="252"/>
      <c r="CV150" s="252"/>
      <c r="CW150" s="252"/>
      <c r="CX150" s="252"/>
      <c r="CY150" s="252"/>
      <c r="CZ150" s="252"/>
      <c r="DA150" s="252"/>
      <c r="DB150" s="252"/>
      <c r="DC150" s="248" t="s">
        <v>3851</v>
      </c>
      <c r="DD150" s="252"/>
      <c r="DE150" s="252"/>
    </row>
    <row r="151" spans="34:109" ht="85.5" hidden="1">
      <c r="AH151" s="250"/>
      <c r="AI151" s="250"/>
      <c r="AJ151" s="250"/>
      <c r="AK151" s="250"/>
      <c r="AL151" s="239" t="str">
        <f t="shared" si="4"/>
        <v>Soledad de Doblado</v>
      </c>
      <c r="AM151" s="239" t="str">
        <f t="shared" si="5"/>
        <v>30148</v>
      </c>
      <c r="AO151" s="250"/>
      <c r="AP151" s="242">
        <v>149</v>
      </c>
      <c r="AQ151" s="251"/>
      <c r="AR151" s="251"/>
      <c r="AS151" s="251"/>
      <c r="AT151" s="251"/>
      <c r="AU151" s="251"/>
      <c r="AV151" s="251"/>
      <c r="AW151" s="251"/>
      <c r="AX151" s="251"/>
      <c r="AY151" s="251"/>
      <c r="AZ151" s="251"/>
      <c r="BA151" s="251"/>
      <c r="BB151" s="251"/>
      <c r="BC151" s="251"/>
      <c r="BD151" s="251"/>
      <c r="BE151" s="251"/>
      <c r="BF151" s="251"/>
      <c r="BG151" s="251"/>
      <c r="BH151" s="251"/>
      <c r="BI151" s="251"/>
      <c r="BJ151" s="247" t="s">
        <v>3852</v>
      </c>
      <c r="BK151" s="247" t="s">
        <v>3853</v>
      </c>
      <c r="BL151" s="251"/>
      <c r="BM151" s="251"/>
      <c r="BN151" s="251"/>
      <c r="BO151" s="251"/>
      <c r="BP151" s="251"/>
      <c r="BQ151" s="251"/>
      <c r="BR151" s="251"/>
      <c r="BS151" s="251"/>
      <c r="BT151" s="247" t="s">
        <v>3854</v>
      </c>
      <c r="BU151" s="251"/>
      <c r="BV151" s="251"/>
      <c r="BW151" s="250"/>
      <c r="BX151" s="250"/>
      <c r="BY151" s="250"/>
      <c r="BZ151" s="252"/>
      <c r="CA151" s="252"/>
      <c r="CB151" s="252"/>
      <c r="CC151" s="252"/>
      <c r="CD151" s="252"/>
      <c r="CE151" s="252"/>
      <c r="CF151" s="252"/>
      <c r="CG151" s="252"/>
      <c r="CH151" s="252"/>
      <c r="CI151" s="252"/>
      <c r="CJ151" s="252"/>
      <c r="CK151" s="252"/>
      <c r="CL151" s="252"/>
      <c r="CM151" s="252"/>
      <c r="CN151" s="252"/>
      <c r="CO151" s="252"/>
      <c r="CP151" s="252"/>
      <c r="CQ151" s="252"/>
      <c r="CR151" s="252"/>
      <c r="CS151" s="248" t="s">
        <v>3855</v>
      </c>
      <c r="CT151" s="248" t="s">
        <v>3856</v>
      </c>
      <c r="CU151" s="252"/>
      <c r="CV151" s="252"/>
      <c r="CW151" s="252"/>
      <c r="CX151" s="252"/>
      <c r="CY151" s="252"/>
      <c r="CZ151" s="252"/>
      <c r="DA151" s="252"/>
      <c r="DB151" s="252"/>
      <c r="DC151" s="248" t="s">
        <v>3857</v>
      </c>
      <c r="DD151" s="252"/>
      <c r="DE151" s="252"/>
    </row>
    <row r="152" spans="34:109" ht="57" hidden="1">
      <c r="AH152" s="250"/>
      <c r="AI152" s="250"/>
      <c r="AJ152" s="250"/>
      <c r="AK152" s="250"/>
      <c r="AL152" s="239" t="str">
        <f t="shared" si="4"/>
        <v>Soteapan</v>
      </c>
      <c r="AM152" s="239" t="str">
        <f t="shared" si="5"/>
        <v>30149</v>
      </c>
      <c r="AO152" s="250"/>
      <c r="AP152" s="242">
        <v>150</v>
      </c>
      <c r="AQ152" s="251"/>
      <c r="AR152" s="251"/>
      <c r="AS152" s="251"/>
      <c r="AT152" s="251"/>
      <c r="AU152" s="251"/>
      <c r="AV152" s="251"/>
      <c r="AW152" s="251"/>
      <c r="AX152" s="251"/>
      <c r="AY152" s="251"/>
      <c r="AZ152" s="251"/>
      <c r="BA152" s="251"/>
      <c r="BB152" s="251"/>
      <c r="BC152" s="251"/>
      <c r="BD152" s="251"/>
      <c r="BE152" s="251"/>
      <c r="BF152" s="251"/>
      <c r="BG152" s="251"/>
      <c r="BH152" s="251"/>
      <c r="BI152" s="251"/>
      <c r="BJ152" s="247" t="s">
        <v>3858</v>
      </c>
      <c r="BK152" s="247" t="s">
        <v>3859</v>
      </c>
      <c r="BL152" s="251"/>
      <c r="BM152" s="251"/>
      <c r="BN152" s="251"/>
      <c r="BO152" s="251"/>
      <c r="BP152" s="251"/>
      <c r="BQ152" s="251"/>
      <c r="BR152" s="251"/>
      <c r="BS152" s="251"/>
      <c r="BT152" s="247" t="s">
        <v>3860</v>
      </c>
      <c r="BU152" s="251"/>
      <c r="BV152" s="251"/>
      <c r="BW152" s="250"/>
      <c r="BX152" s="250"/>
      <c r="BY152" s="250"/>
      <c r="BZ152" s="252"/>
      <c r="CA152" s="252"/>
      <c r="CB152" s="252"/>
      <c r="CC152" s="252"/>
      <c r="CD152" s="252"/>
      <c r="CE152" s="252"/>
      <c r="CF152" s="252"/>
      <c r="CG152" s="252"/>
      <c r="CH152" s="252"/>
      <c r="CI152" s="252"/>
      <c r="CJ152" s="252"/>
      <c r="CK152" s="252"/>
      <c r="CL152" s="252"/>
      <c r="CM152" s="252"/>
      <c r="CN152" s="252"/>
      <c r="CO152" s="252"/>
      <c r="CP152" s="252"/>
      <c r="CQ152" s="252"/>
      <c r="CR152" s="252"/>
      <c r="CS152" s="248" t="s">
        <v>3861</v>
      </c>
      <c r="CT152" s="248" t="s">
        <v>3862</v>
      </c>
      <c r="CU152" s="252"/>
      <c r="CV152" s="252"/>
      <c r="CW152" s="252"/>
      <c r="CX152" s="252"/>
      <c r="CY152" s="252"/>
      <c r="CZ152" s="252"/>
      <c r="DA152" s="252"/>
      <c r="DB152" s="252"/>
      <c r="DC152" s="248" t="s">
        <v>3863</v>
      </c>
      <c r="DD152" s="252"/>
      <c r="DE152" s="252"/>
    </row>
    <row r="153" spans="34:109" ht="85.5" hidden="1">
      <c r="AH153" s="250"/>
      <c r="AI153" s="250"/>
      <c r="AJ153" s="250"/>
      <c r="AK153" s="250"/>
      <c r="AL153" s="239" t="str">
        <f t="shared" si="4"/>
        <v>Tamalín</v>
      </c>
      <c r="AM153" s="239" t="str">
        <f t="shared" si="5"/>
        <v>30150</v>
      </c>
      <c r="AO153" s="250"/>
      <c r="AP153" s="242">
        <v>151</v>
      </c>
      <c r="AQ153" s="251"/>
      <c r="AR153" s="251"/>
      <c r="AS153" s="251"/>
      <c r="AT153" s="251"/>
      <c r="AU153" s="251"/>
      <c r="AV153" s="251"/>
      <c r="AW153" s="251"/>
      <c r="AX153" s="251"/>
      <c r="AY153" s="251"/>
      <c r="AZ153" s="251"/>
      <c r="BA153" s="251"/>
      <c r="BB153" s="251"/>
      <c r="BC153" s="251"/>
      <c r="BD153" s="251"/>
      <c r="BE153" s="251"/>
      <c r="BF153" s="251"/>
      <c r="BG153" s="251"/>
      <c r="BH153" s="251"/>
      <c r="BI153" s="251"/>
      <c r="BJ153" s="247" t="s">
        <v>3864</v>
      </c>
      <c r="BK153" s="247" t="s">
        <v>3865</v>
      </c>
      <c r="BL153" s="251"/>
      <c r="BM153" s="251"/>
      <c r="BN153" s="251"/>
      <c r="BO153" s="251"/>
      <c r="BP153" s="251"/>
      <c r="BQ153" s="251"/>
      <c r="BR153" s="251"/>
      <c r="BS153" s="251"/>
      <c r="BT153" s="247" t="s">
        <v>3866</v>
      </c>
      <c r="BU153" s="251"/>
      <c r="BV153" s="251"/>
      <c r="BW153" s="250"/>
      <c r="BX153" s="250"/>
      <c r="BY153" s="250"/>
      <c r="BZ153" s="252"/>
      <c r="CA153" s="252"/>
      <c r="CB153" s="252"/>
      <c r="CC153" s="252"/>
      <c r="CD153" s="252"/>
      <c r="CE153" s="252"/>
      <c r="CF153" s="252"/>
      <c r="CG153" s="252"/>
      <c r="CH153" s="252"/>
      <c r="CI153" s="252"/>
      <c r="CJ153" s="252"/>
      <c r="CK153" s="252"/>
      <c r="CL153" s="252"/>
      <c r="CM153" s="252"/>
      <c r="CN153" s="252"/>
      <c r="CO153" s="252"/>
      <c r="CP153" s="252"/>
      <c r="CQ153" s="252"/>
      <c r="CR153" s="252"/>
      <c r="CS153" s="248" t="s">
        <v>3867</v>
      </c>
      <c r="CT153" s="248" t="s">
        <v>3868</v>
      </c>
      <c r="CU153" s="252"/>
      <c r="CV153" s="252"/>
      <c r="CW153" s="252"/>
      <c r="CX153" s="252"/>
      <c r="CY153" s="252"/>
      <c r="CZ153" s="252"/>
      <c r="DA153" s="252"/>
      <c r="DB153" s="252"/>
      <c r="DC153" s="248" t="s">
        <v>3869</v>
      </c>
      <c r="DD153" s="252"/>
      <c r="DE153" s="252"/>
    </row>
    <row r="154" spans="34:109" ht="85.5" hidden="1">
      <c r="AH154" s="250"/>
      <c r="AI154" s="250"/>
      <c r="AJ154" s="250"/>
      <c r="AK154" s="250"/>
      <c r="AL154" s="239" t="str">
        <f t="shared" si="4"/>
        <v>Tamiahua</v>
      </c>
      <c r="AM154" s="239" t="str">
        <f t="shared" si="5"/>
        <v>30151</v>
      </c>
      <c r="AO154" s="250"/>
      <c r="AP154" s="242">
        <v>152</v>
      </c>
      <c r="AQ154" s="251"/>
      <c r="AR154" s="251"/>
      <c r="AS154" s="251"/>
      <c r="AT154" s="251"/>
      <c r="AU154" s="251"/>
      <c r="AV154" s="251"/>
      <c r="AW154" s="251"/>
      <c r="AX154" s="251"/>
      <c r="AY154" s="251"/>
      <c r="AZ154" s="251"/>
      <c r="BA154" s="251"/>
      <c r="BB154" s="251"/>
      <c r="BC154" s="251"/>
      <c r="BD154" s="251"/>
      <c r="BE154" s="251"/>
      <c r="BF154" s="251"/>
      <c r="BG154" s="251"/>
      <c r="BH154" s="251"/>
      <c r="BI154" s="251"/>
      <c r="BJ154" s="247" t="s">
        <v>3870</v>
      </c>
      <c r="BK154" s="247" t="s">
        <v>3871</v>
      </c>
      <c r="BL154" s="251"/>
      <c r="BM154" s="251"/>
      <c r="BN154" s="251"/>
      <c r="BO154" s="251"/>
      <c r="BP154" s="251"/>
      <c r="BQ154" s="251"/>
      <c r="BR154" s="251"/>
      <c r="BS154" s="251"/>
      <c r="BT154" s="247" t="s">
        <v>3872</v>
      </c>
      <c r="BU154" s="251"/>
      <c r="BV154" s="251"/>
      <c r="BW154" s="250"/>
      <c r="BX154" s="250"/>
      <c r="BY154" s="250"/>
      <c r="BZ154" s="252"/>
      <c r="CA154" s="252"/>
      <c r="CB154" s="252"/>
      <c r="CC154" s="252"/>
      <c r="CD154" s="252"/>
      <c r="CE154" s="252"/>
      <c r="CF154" s="252"/>
      <c r="CG154" s="252"/>
      <c r="CH154" s="252"/>
      <c r="CI154" s="252"/>
      <c r="CJ154" s="252"/>
      <c r="CK154" s="252"/>
      <c r="CL154" s="252"/>
      <c r="CM154" s="252"/>
      <c r="CN154" s="252"/>
      <c r="CO154" s="252"/>
      <c r="CP154" s="252"/>
      <c r="CQ154" s="252"/>
      <c r="CR154" s="252"/>
      <c r="CS154" s="248" t="s">
        <v>3873</v>
      </c>
      <c r="CT154" s="248" t="s">
        <v>3874</v>
      </c>
      <c r="CU154" s="252"/>
      <c r="CV154" s="252"/>
      <c r="CW154" s="252"/>
      <c r="CX154" s="252"/>
      <c r="CY154" s="252"/>
      <c r="CZ154" s="252"/>
      <c r="DA154" s="252"/>
      <c r="DB154" s="252"/>
      <c r="DC154" s="248" t="s">
        <v>3875</v>
      </c>
      <c r="DD154" s="252"/>
      <c r="DE154" s="252"/>
    </row>
    <row r="155" spans="34:109" ht="85.5" hidden="1">
      <c r="AH155" s="250"/>
      <c r="AI155" s="250"/>
      <c r="AJ155" s="250"/>
      <c r="AK155" s="250"/>
      <c r="AL155" s="239" t="str">
        <f t="shared" si="4"/>
        <v>Tampico Alto</v>
      </c>
      <c r="AM155" s="239" t="str">
        <f t="shared" si="5"/>
        <v>30152</v>
      </c>
      <c r="AO155" s="250"/>
      <c r="AP155" s="242">
        <v>153</v>
      </c>
      <c r="AQ155" s="251"/>
      <c r="AR155" s="251"/>
      <c r="AS155" s="251"/>
      <c r="AT155" s="251"/>
      <c r="AU155" s="251"/>
      <c r="AV155" s="251"/>
      <c r="AW155" s="251"/>
      <c r="AX155" s="251"/>
      <c r="AY155" s="251"/>
      <c r="AZ155" s="251"/>
      <c r="BA155" s="251"/>
      <c r="BB155" s="251"/>
      <c r="BC155" s="251"/>
      <c r="BD155" s="251"/>
      <c r="BE155" s="251"/>
      <c r="BF155" s="251"/>
      <c r="BG155" s="251"/>
      <c r="BH155" s="251"/>
      <c r="BI155" s="251"/>
      <c r="BJ155" s="247" t="s">
        <v>3876</v>
      </c>
      <c r="BK155" s="247" t="s">
        <v>3877</v>
      </c>
      <c r="BL155" s="251"/>
      <c r="BM155" s="251"/>
      <c r="BN155" s="251"/>
      <c r="BO155" s="251"/>
      <c r="BP155" s="251"/>
      <c r="BQ155" s="251"/>
      <c r="BR155" s="251"/>
      <c r="BS155" s="251"/>
      <c r="BT155" s="247" t="s">
        <v>3878</v>
      </c>
      <c r="BU155" s="251"/>
      <c r="BV155" s="251"/>
      <c r="BW155" s="250"/>
      <c r="BX155" s="250"/>
      <c r="BY155" s="250"/>
      <c r="BZ155" s="252"/>
      <c r="CA155" s="252"/>
      <c r="CB155" s="252"/>
      <c r="CC155" s="252"/>
      <c r="CD155" s="252"/>
      <c r="CE155" s="252"/>
      <c r="CF155" s="252"/>
      <c r="CG155" s="252"/>
      <c r="CH155" s="252"/>
      <c r="CI155" s="252"/>
      <c r="CJ155" s="252"/>
      <c r="CK155" s="252"/>
      <c r="CL155" s="252"/>
      <c r="CM155" s="252"/>
      <c r="CN155" s="252"/>
      <c r="CO155" s="252"/>
      <c r="CP155" s="252"/>
      <c r="CQ155" s="252"/>
      <c r="CR155" s="252"/>
      <c r="CS155" s="248" t="s">
        <v>3879</v>
      </c>
      <c r="CT155" s="248" t="s">
        <v>3880</v>
      </c>
      <c r="CU155" s="252"/>
      <c r="CV155" s="252"/>
      <c r="CW155" s="252"/>
      <c r="CX155" s="252"/>
      <c r="CY155" s="252"/>
      <c r="CZ155" s="252"/>
      <c r="DA155" s="252"/>
      <c r="DB155" s="252"/>
      <c r="DC155" s="248" t="s">
        <v>3881</v>
      </c>
      <c r="DD155" s="252"/>
      <c r="DE155" s="252"/>
    </row>
    <row r="156" spans="34:109" ht="71.25" hidden="1">
      <c r="AH156" s="250"/>
      <c r="AI156" s="250"/>
      <c r="AJ156" s="250"/>
      <c r="AK156" s="250"/>
      <c r="AL156" s="239" t="str">
        <f t="shared" si="4"/>
        <v>Tancoco</v>
      </c>
      <c r="AM156" s="239" t="str">
        <f t="shared" si="5"/>
        <v>30153</v>
      </c>
      <c r="AO156" s="250"/>
      <c r="AP156" s="242">
        <v>154</v>
      </c>
      <c r="AQ156" s="251"/>
      <c r="AR156" s="251"/>
      <c r="AS156" s="251"/>
      <c r="AT156" s="251"/>
      <c r="AU156" s="251"/>
      <c r="AV156" s="251"/>
      <c r="AW156" s="251"/>
      <c r="AX156" s="251"/>
      <c r="AY156" s="251"/>
      <c r="AZ156" s="251"/>
      <c r="BA156" s="251"/>
      <c r="BB156" s="251"/>
      <c r="BC156" s="251"/>
      <c r="BD156" s="251"/>
      <c r="BE156" s="251"/>
      <c r="BF156" s="251"/>
      <c r="BG156" s="251"/>
      <c r="BH156" s="251"/>
      <c r="BI156" s="251"/>
      <c r="BJ156" s="247" t="s">
        <v>3882</v>
      </c>
      <c r="BK156" s="247" t="s">
        <v>3883</v>
      </c>
      <c r="BL156" s="251"/>
      <c r="BM156" s="251"/>
      <c r="BN156" s="251"/>
      <c r="BO156" s="251"/>
      <c r="BP156" s="251"/>
      <c r="BQ156" s="251"/>
      <c r="BR156" s="251"/>
      <c r="BS156" s="251"/>
      <c r="BT156" s="247" t="s">
        <v>3884</v>
      </c>
      <c r="BU156" s="251"/>
      <c r="BV156" s="251"/>
      <c r="BW156" s="250"/>
      <c r="BX156" s="250"/>
      <c r="BY156" s="250"/>
      <c r="BZ156" s="252"/>
      <c r="CA156" s="252"/>
      <c r="CB156" s="252"/>
      <c r="CC156" s="252"/>
      <c r="CD156" s="252"/>
      <c r="CE156" s="252"/>
      <c r="CF156" s="252"/>
      <c r="CG156" s="252"/>
      <c r="CH156" s="252"/>
      <c r="CI156" s="252"/>
      <c r="CJ156" s="252"/>
      <c r="CK156" s="252"/>
      <c r="CL156" s="252"/>
      <c r="CM156" s="252"/>
      <c r="CN156" s="252"/>
      <c r="CO156" s="252"/>
      <c r="CP156" s="252"/>
      <c r="CQ156" s="252"/>
      <c r="CR156" s="252"/>
      <c r="CS156" s="248" t="s">
        <v>3885</v>
      </c>
      <c r="CT156" s="248" t="s">
        <v>3886</v>
      </c>
      <c r="CU156" s="252"/>
      <c r="CV156" s="252"/>
      <c r="CW156" s="252"/>
      <c r="CX156" s="252"/>
      <c r="CY156" s="252"/>
      <c r="CZ156" s="252"/>
      <c r="DA156" s="252"/>
      <c r="DB156" s="252"/>
      <c r="DC156" s="248" t="s">
        <v>3887</v>
      </c>
      <c r="DD156" s="252"/>
      <c r="DE156" s="252"/>
    </row>
    <row r="157" spans="34:109" ht="71.25" hidden="1">
      <c r="AH157" s="250"/>
      <c r="AI157" s="250"/>
      <c r="AJ157" s="250"/>
      <c r="AK157" s="250"/>
      <c r="AL157" s="239" t="str">
        <f t="shared" si="4"/>
        <v>Tantima</v>
      </c>
      <c r="AM157" s="239" t="str">
        <f t="shared" si="5"/>
        <v>30154</v>
      </c>
      <c r="AO157" s="250"/>
      <c r="AP157" s="242">
        <v>155</v>
      </c>
      <c r="AQ157" s="251"/>
      <c r="AR157" s="251"/>
      <c r="AS157" s="251"/>
      <c r="AT157" s="251"/>
      <c r="AU157" s="251"/>
      <c r="AV157" s="251"/>
      <c r="AW157" s="251"/>
      <c r="AX157" s="251"/>
      <c r="AY157" s="251"/>
      <c r="AZ157" s="251"/>
      <c r="BA157" s="251"/>
      <c r="BB157" s="251"/>
      <c r="BC157" s="251"/>
      <c r="BD157" s="251"/>
      <c r="BE157" s="251"/>
      <c r="BF157" s="251"/>
      <c r="BG157" s="251"/>
      <c r="BH157" s="251"/>
      <c r="BI157" s="251"/>
      <c r="BJ157" s="247" t="s">
        <v>3888</v>
      </c>
      <c r="BK157" s="247" t="s">
        <v>3889</v>
      </c>
      <c r="BL157" s="251"/>
      <c r="BM157" s="251"/>
      <c r="BN157" s="251"/>
      <c r="BO157" s="251"/>
      <c r="BP157" s="251"/>
      <c r="BQ157" s="251"/>
      <c r="BR157" s="251"/>
      <c r="BS157" s="251"/>
      <c r="BT157" s="247" t="s">
        <v>3890</v>
      </c>
      <c r="BU157" s="251"/>
      <c r="BV157" s="251"/>
      <c r="BW157" s="250"/>
      <c r="BX157" s="250"/>
      <c r="BY157" s="250"/>
      <c r="BZ157" s="252"/>
      <c r="CA157" s="252"/>
      <c r="CB157" s="252"/>
      <c r="CC157" s="252"/>
      <c r="CD157" s="252"/>
      <c r="CE157" s="252"/>
      <c r="CF157" s="252"/>
      <c r="CG157" s="252"/>
      <c r="CH157" s="252"/>
      <c r="CI157" s="252"/>
      <c r="CJ157" s="252"/>
      <c r="CK157" s="252"/>
      <c r="CL157" s="252"/>
      <c r="CM157" s="252"/>
      <c r="CN157" s="252"/>
      <c r="CO157" s="252"/>
      <c r="CP157" s="252"/>
      <c r="CQ157" s="252"/>
      <c r="CR157" s="252"/>
      <c r="CS157" s="248" t="s">
        <v>3891</v>
      </c>
      <c r="CT157" s="248" t="s">
        <v>3892</v>
      </c>
      <c r="CU157" s="252"/>
      <c r="CV157" s="252"/>
      <c r="CW157" s="252"/>
      <c r="CX157" s="252"/>
      <c r="CY157" s="252"/>
      <c r="CZ157" s="252"/>
      <c r="DA157" s="252"/>
      <c r="DB157" s="252"/>
      <c r="DC157" s="248" t="s">
        <v>3893</v>
      </c>
      <c r="DD157" s="252"/>
      <c r="DE157" s="252"/>
    </row>
    <row r="158" spans="34:109" ht="57" hidden="1">
      <c r="AH158" s="250"/>
      <c r="AI158" s="250"/>
      <c r="AJ158" s="250"/>
      <c r="AK158" s="250"/>
      <c r="AL158" s="239" t="str">
        <f t="shared" si="4"/>
        <v>Tantoyuca</v>
      </c>
      <c r="AM158" s="239" t="str">
        <f t="shared" si="5"/>
        <v>30155</v>
      </c>
      <c r="AO158" s="250"/>
      <c r="AP158" s="242">
        <v>156</v>
      </c>
      <c r="AQ158" s="251"/>
      <c r="AR158" s="251"/>
      <c r="AS158" s="251"/>
      <c r="AT158" s="251"/>
      <c r="AU158" s="251"/>
      <c r="AV158" s="251"/>
      <c r="AW158" s="251"/>
      <c r="AX158" s="251"/>
      <c r="AY158" s="251"/>
      <c r="AZ158" s="251"/>
      <c r="BA158" s="251"/>
      <c r="BB158" s="251"/>
      <c r="BC158" s="251"/>
      <c r="BD158" s="251"/>
      <c r="BE158" s="251"/>
      <c r="BF158" s="251"/>
      <c r="BG158" s="251"/>
      <c r="BH158" s="251"/>
      <c r="BI158" s="251"/>
      <c r="BJ158" s="247" t="s">
        <v>3894</v>
      </c>
      <c r="BK158" s="247" t="s">
        <v>3895</v>
      </c>
      <c r="BL158" s="251"/>
      <c r="BM158" s="251"/>
      <c r="BN158" s="251"/>
      <c r="BO158" s="251"/>
      <c r="BP158" s="251"/>
      <c r="BQ158" s="251"/>
      <c r="BR158" s="251"/>
      <c r="BS158" s="251"/>
      <c r="BT158" s="247" t="s">
        <v>3896</v>
      </c>
      <c r="BU158" s="251"/>
      <c r="BV158" s="251"/>
      <c r="BW158" s="250"/>
      <c r="BX158" s="250"/>
      <c r="BY158" s="250"/>
      <c r="BZ158" s="252"/>
      <c r="CA158" s="252"/>
      <c r="CB158" s="252"/>
      <c r="CC158" s="252"/>
      <c r="CD158" s="252"/>
      <c r="CE158" s="252"/>
      <c r="CF158" s="252"/>
      <c r="CG158" s="252"/>
      <c r="CH158" s="252"/>
      <c r="CI158" s="252"/>
      <c r="CJ158" s="252"/>
      <c r="CK158" s="252"/>
      <c r="CL158" s="252"/>
      <c r="CM158" s="252"/>
      <c r="CN158" s="252"/>
      <c r="CO158" s="252"/>
      <c r="CP158" s="252"/>
      <c r="CQ158" s="252"/>
      <c r="CR158" s="252"/>
      <c r="CS158" s="248" t="s">
        <v>3897</v>
      </c>
      <c r="CT158" s="248" t="s">
        <v>3898</v>
      </c>
      <c r="CU158" s="252"/>
      <c r="CV158" s="252"/>
      <c r="CW158" s="252"/>
      <c r="CX158" s="252"/>
      <c r="CY158" s="252"/>
      <c r="CZ158" s="252"/>
      <c r="DA158" s="252"/>
      <c r="DB158" s="252"/>
      <c r="DC158" s="248" t="s">
        <v>3899</v>
      </c>
      <c r="DD158" s="252"/>
      <c r="DE158" s="252"/>
    </row>
    <row r="159" spans="34:109" ht="71.25" hidden="1">
      <c r="AH159" s="250"/>
      <c r="AI159" s="250"/>
      <c r="AJ159" s="250"/>
      <c r="AK159" s="250"/>
      <c r="AL159" s="239" t="str">
        <f t="shared" si="4"/>
        <v>Tatatila</v>
      </c>
      <c r="AM159" s="239" t="str">
        <f t="shared" si="5"/>
        <v>30156</v>
      </c>
      <c r="AO159" s="250"/>
      <c r="AP159" s="242">
        <v>157</v>
      </c>
      <c r="AQ159" s="251"/>
      <c r="AR159" s="251"/>
      <c r="AS159" s="251"/>
      <c r="AT159" s="251"/>
      <c r="AU159" s="251"/>
      <c r="AV159" s="251"/>
      <c r="AW159" s="251"/>
      <c r="AX159" s="251"/>
      <c r="AY159" s="251"/>
      <c r="AZ159" s="251"/>
      <c r="BA159" s="251"/>
      <c r="BB159" s="251"/>
      <c r="BC159" s="251"/>
      <c r="BD159" s="251"/>
      <c r="BE159" s="251"/>
      <c r="BF159" s="251"/>
      <c r="BG159" s="251"/>
      <c r="BH159" s="251"/>
      <c r="BI159" s="251"/>
      <c r="BJ159" s="247" t="s">
        <v>3900</v>
      </c>
      <c r="BK159" s="247" t="s">
        <v>3901</v>
      </c>
      <c r="BL159" s="251"/>
      <c r="BM159" s="251"/>
      <c r="BN159" s="251"/>
      <c r="BO159" s="251"/>
      <c r="BP159" s="251"/>
      <c r="BQ159" s="251"/>
      <c r="BR159" s="251"/>
      <c r="BS159" s="251"/>
      <c r="BT159" s="247" t="s">
        <v>3902</v>
      </c>
      <c r="BU159" s="251"/>
      <c r="BV159" s="251"/>
      <c r="BW159" s="250"/>
      <c r="BX159" s="250"/>
      <c r="BY159" s="250"/>
      <c r="BZ159" s="252"/>
      <c r="CA159" s="252"/>
      <c r="CB159" s="252"/>
      <c r="CC159" s="252"/>
      <c r="CD159" s="252"/>
      <c r="CE159" s="252"/>
      <c r="CF159" s="252"/>
      <c r="CG159" s="252"/>
      <c r="CH159" s="252"/>
      <c r="CI159" s="252"/>
      <c r="CJ159" s="252"/>
      <c r="CK159" s="252"/>
      <c r="CL159" s="252"/>
      <c r="CM159" s="252"/>
      <c r="CN159" s="252"/>
      <c r="CO159" s="252"/>
      <c r="CP159" s="252"/>
      <c r="CQ159" s="252"/>
      <c r="CR159" s="252"/>
      <c r="CS159" s="248" t="s">
        <v>3903</v>
      </c>
      <c r="CT159" s="248" t="s">
        <v>3904</v>
      </c>
      <c r="CU159" s="252"/>
      <c r="CV159" s="252"/>
      <c r="CW159" s="252"/>
      <c r="CX159" s="252"/>
      <c r="CY159" s="252"/>
      <c r="CZ159" s="252"/>
      <c r="DA159" s="252"/>
      <c r="DB159" s="252"/>
      <c r="DC159" s="248" t="s">
        <v>3905</v>
      </c>
      <c r="DD159" s="252"/>
      <c r="DE159" s="252"/>
    </row>
    <row r="160" spans="34:109" ht="71.25" hidden="1">
      <c r="AH160" s="250"/>
      <c r="AI160" s="250"/>
      <c r="AJ160" s="250"/>
      <c r="AK160" s="250"/>
      <c r="AL160" s="239" t="str">
        <f t="shared" si="4"/>
        <v>Castillo de Teayo</v>
      </c>
      <c r="AM160" s="239" t="str">
        <f t="shared" si="5"/>
        <v>30157</v>
      </c>
      <c r="AO160" s="250"/>
      <c r="AP160" s="242">
        <v>158</v>
      </c>
      <c r="AQ160" s="251"/>
      <c r="AR160" s="251"/>
      <c r="AS160" s="251"/>
      <c r="AT160" s="251"/>
      <c r="AU160" s="251"/>
      <c r="AV160" s="251"/>
      <c r="AW160" s="251"/>
      <c r="AX160" s="251"/>
      <c r="AY160" s="251"/>
      <c r="AZ160" s="251"/>
      <c r="BA160" s="251"/>
      <c r="BB160" s="251"/>
      <c r="BC160" s="251"/>
      <c r="BD160" s="251"/>
      <c r="BE160" s="251"/>
      <c r="BF160" s="251"/>
      <c r="BG160" s="251"/>
      <c r="BH160" s="251"/>
      <c r="BI160" s="251"/>
      <c r="BJ160" s="247" t="s">
        <v>3906</v>
      </c>
      <c r="BK160" s="247" t="s">
        <v>3907</v>
      </c>
      <c r="BL160" s="251"/>
      <c r="BM160" s="251"/>
      <c r="BN160" s="251"/>
      <c r="BO160" s="251"/>
      <c r="BP160" s="251"/>
      <c r="BQ160" s="251"/>
      <c r="BR160" s="251"/>
      <c r="BS160" s="251"/>
      <c r="BT160" s="247" t="s">
        <v>3908</v>
      </c>
      <c r="BU160" s="251"/>
      <c r="BV160" s="251"/>
      <c r="BW160" s="250"/>
      <c r="BX160" s="250"/>
      <c r="BY160" s="250"/>
      <c r="BZ160" s="252"/>
      <c r="CA160" s="252"/>
      <c r="CB160" s="252"/>
      <c r="CC160" s="252"/>
      <c r="CD160" s="252"/>
      <c r="CE160" s="252"/>
      <c r="CF160" s="252"/>
      <c r="CG160" s="252"/>
      <c r="CH160" s="252"/>
      <c r="CI160" s="252"/>
      <c r="CJ160" s="252"/>
      <c r="CK160" s="252"/>
      <c r="CL160" s="252"/>
      <c r="CM160" s="252"/>
      <c r="CN160" s="252"/>
      <c r="CO160" s="252"/>
      <c r="CP160" s="252"/>
      <c r="CQ160" s="252"/>
      <c r="CR160" s="252"/>
      <c r="CS160" s="248" t="s">
        <v>3909</v>
      </c>
      <c r="CT160" s="248" t="s">
        <v>3910</v>
      </c>
      <c r="CU160" s="252"/>
      <c r="CV160" s="252"/>
      <c r="CW160" s="252"/>
      <c r="CX160" s="252"/>
      <c r="CY160" s="252"/>
      <c r="CZ160" s="252"/>
      <c r="DA160" s="252"/>
      <c r="DB160" s="252"/>
      <c r="DC160" s="248" t="s">
        <v>3911</v>
      </c>
      <c r="DD160" s="252"/>
      <c r="DE160" s="252"/>
    </row>
    <row r="161" spans="34:109" ht="71.25" hidden="1">
      <c r="AH161" s="250"/>
      <c r="AI161" s="250"/>
      <c r="AJ161" s="250"/>
      <c r="AK161" s="250"/>
      <c r="AL161" s="239" t="str">
        <f t="shared" si="4"/>
        <v>Tecolutla</v>
      </c>
      <c r="AM161" s="239" t="str">
        <f t="shared" si="5"/>
        <v>30158</v>
      </c>
      <c r="AO161" s="250"/>
      <c r="AP161" s="242">
        <v>159</v>
      </c>
      <c r="AQ161" s="251"/>
      <c r="AR161" s="251"/>
      <c r="AS161" s="251"/>
      <c r="AT161" s="251"/>
      <c r="AU161" s="251"/>
      <c r="AV161" s="251"/>
      <c r="AW161" s="251"/>
      <c r="AX161" s="251"/>
      <c r="AY161" s="251"/>
      <c r="AZ161" s="251"/>
      <c r="BA161" s="251"/>
      <c r="BB161" s="251"/>
      <c r="BC161" s="251"/>
      <c r="BD161" s="251"/>
      <c r="BE161" s="251"/>
      <c r="BF161" s="251"/>
      <c r="BG161" s="251"/>
      <c r="BH161" s="251"/>
      <c r="BI161" s="251"/>
      <c r="BJ161" s="247" t="s">
        <v>3912</v>
      </c>
      <c r="BK161" s="247" t="s">
        <v>3913</v>
      </c>
      <c r="BL161" s="251"/>
      <c r="BM161" s="251"/>
      <c r="BN161" s="251"/>
      <c r="BO161" s="251"/>
      <c r="BP161" s="251"/>
      <c r="BQ161" s="251"/>
      <c r="BR161" s="251"/>
      <c r="BS161" s="251"/>
      <c r="BT161" s="247" t="s">
        <v>3914</v>
      </c>
      <c r="BU161" s="251"/>
      <c r="BV161" s="251"/>
      <c r="BW161" s="250"/>
      <c r="BX161" s="250"/>
      <c r="BY161" s="250"/>
      <c r="BZ161" s="252"/>
      <c r="CA161" s="252"/>
      <c r="CB161" s="252"/>
      <c r="CC161" s="252"/>
      <c r="CD161" s="252"/>
      <c r="CE161" s="252"/>
      <c r="CF161" s="252"/>
      <c r="CG161" s="252"/>
      <c r="CH161" s="252"/>
      <c r="CI161" s="252"/>
      <c r="CJ161" s="252"/>
      <c r="CK161" s="252"/>
      <c r="CL161" s="252"/>
      <c r="CM161" s="252"/>
      <c r="CN161" s="252"/>
      <c r="CO161" s="252"/>
      <c r="CP161" s="252"/>
      <c r="CQ161" s="252"/>
      <c r="CR161" s="252"/>
      <c r="CS161" s="248" t="s">
        <v>3915</v>
      </c>
      <c r="CT161" s="248" t="s">
        <v>3916</v>
      </c>
      <c r="CU161" s="252"/>
      <c r="CV161" s="252"/>
      <c r="CW161" s="252"/>
      <c r="CX161" s="252"/>
      <c r="CY161" s="252"/>
      <c r="CZ161" s="252"/>
      <c r="DA161" s="252"/>
      <c r="DB161" s="252"/>
      <c r="DC161" s="248" t="s">
        <v>3917</v>
      </c>
      <c r="DD161" s="252"/>
      <c r="DE161" s="252"/>
    </row>
    <row r="162" spans="34:109" ht="71.25" hidden="1">
      <c r="AH162" s="250"/>
      <c r="AI162" s="250"/>
      <c r="AJ162" s="250"/>
      <c r="AK162" s="250"/>
      <c r="AL162" s="239" t="str">
        <f t="shared" si="4"/>
        <v>Tehuipango</v>
      </c>
      <c r="AM162" s="239" t="str">
        <f t="shared" si="5"/>
        <v>30159</v>
      </c>
      <c r="AO162" s="250"/>
      <c r="AP162" s="242">
        <v>160</v>
      </c>
      <c r="AQ162" s="251"/>
      <c r="AR162" s="251"/>
      <c r="AS162" s="251"/>
      <c r="AT162" s="251"/>
      <c r="AU162" s="251"/>
      <c r="AV162" s="251"/>
      <c r="AW162" s="251"/>
      <c r="AX162" s="251"/>
      <c r="AY162" s="251"/>
      <c r="AZ162" s="251"/>
      <c r="BA162" s="251"/>
      <c r="BB162" s="251"/>
      <c r="BC162" s="251"/>
      <c r="BD162" s="251"/>
      <c r="BE162" s="251"/>
      <c r="BF162" s="251"/>
      <c r="BG162" s="251"/>
      <c r="BH162" s="251"/>
      <c r="BI162" s="251"/>
      <c r="BJ162" s="247" t="s">
        <v>3918</v>
      </c>
      <c r="BK162" s="247" t="s">
        <v>3919</v>
      </c>
      <c r="BL162" s="251"/>
      <c r="BM162" s="251"/>
      <c r="BN162" s="251"/>
      <c r="BO162" s="251"/>
      <c r="BP162" s="251"/>
      <c r="BQ162" s="251"/>
      <c r="BR162" s="251"/>
      <c r="BS162" s="251"/>
      <c r="BT162" s="247" t="s">
        <v>3920</v>
      </c>
      <c r="BU162" s="251"/>
      <c r="BV162" s="251"/>
      <c r="BW162" s="250"/>
      <c r="BX162" s="250"/>
      <c r="BY162" s="250"/>
      <c r="BZ162" s="252"/>
      <c r="CA162" s="252"/>
      <c r="CB162" s="252"/>
      <c r="CC162" s="252"/>
      <c r="CD162" s="252"/>
      <c r="CE162" s="252"/>
      <c r="CF162" s="252"/>
      <c r="CG162" s="252"/>
      <c r="CH162" s="252"/>
      <c r="CI162" s="252"/>
      <c r="CJ162" s="252"/>
      <c r="CK162" s="252"/>
      <c r="CL162" s="252"/>
      <c r="CM162" s="252"/>
      <c r="CN162" s="252"/>
      <c r="CO162" s="252"/>
      <c r="CP162" s="252"/>
      <c r="CQ162" s="252"/>
      <c r="CR162" s="252"/>
      <c r="CS162" s="248" t="s">
        <v>3921</v>
      </c>
      <c r="CT162" s="248" t="s">
        <v>3922</v>
      </c>
      <c r="CU162" s="252"/>
      <c r="CV162" s="252"/>
      <c r="CW162" s="252"/>
      <c r="CX162" s="252"/>
      <c r="CY162" s="252"/>
      <c r="CZ162" s="252"/>
      <c r="DA162" s="252"/>
      <c r="DB162" s="252"/>
      <c r="DC162" s="248" t="s">
        <v>3923</v>
      </c>
      <c r="DD162" s="252"/>
      <c r="DE162" s="252"/>
    </row>
    <row r="163" spans="34:109" ht="85.5" hidden="1">
      <c r="AH163" s="250"/>
      <c r="AI163" s="250"/>
      <c r="AJ163" s="250"/>
      <c r="AK163" s="250"/>
      <c r="AL163" s="239" t="str">
        <f t="shared" si="4"/>
        <v>Álamo Temapache</v>
      </c>
      <c r="AM163" s="239" t="str">
        <f t="shared" si="5"/>
        <v>30160</v>
      </c>
      <c r="AO163" s="250"/>
      <c r="AP163" s="242">
        <v>161</v>
      </c>
      <c r="AQ163" s="251"/>
      <c r="AR163" s="251"/>
      <c r="AS163" s="251"/>
      <c r="AT163" s="251"/>
      <c r="AU163" s="251"/>
      <c r="AV163" s="251"/>
      <c r="AW163" s="251"/>
      <c r="AX163" s="251"/>
      <c r="AY163" s="251"/>
      <c r="AZ163" s="251"/>
      <c r="BA163" s="251"/>
      <c r="BB163" s="251"/>
      <c r="BC163" s="251"/>
      <c r="BD163" s="251"/>
      <c r="BE163" s="251"/>
      <c r="BF163" s="251"/>
      <c r="BG163" s="251"/>
      <c r="BH163" s="251"/>
      <c r="BI163" s="251"/>
      <c r="BJ163" s="247" t="s">
        <v>3924</v>
      </c>
      <c r="BK163" s="247" t="s">
        <v>3925</v>
      </c>
      <c r="BL163" s="251"/>
      <c r="BM163" s="251"/>
      <c r="BN163" s="251"/>
      <c r="BO163" s="251"/>
      <c r="BP163" s="251"/>
      <c r="BQ163" s="251"/>
      <c r="BR163" s="251"/>
      <c r="BS163" s="251"/>
      <c r="BT163" s="247" t="s">
        <v>3926</v>
      </c>
      <c r="BU163" s="251"/>
      <c r="BV163" s="251"/>
      <c r="BW163" s="250"/>
      <c r="BX163" s="250"/>
      <c r="BY163" s="250"/>
      <c r="BZ163" s="252"/>
      <c r="CA163" s="252"/>
      <c r="CB163" s="252"/>
      <c r="CC163" s="252"/>
      <c r="CD163" s="252"/>
      <c r="CE163" s="252"/>
      <c r="CF163" s="252"/>
      <c r="CG163" s="252"/>
      <c r="CH163" s="252"/>
      <c r="CI163" s="252"/>
      <c r="CJ163" s="252"/>
      <c r="CK163" s="252"/>
      <c r="CL163" s="252"/>
      <c r="CM163" s="252"/>
      <c r="CN163" s="252"/>
      <c r="CO163" s="252"/>
      <c r="CP163" s="252"/>
      <c r="CQ163" s="252"/>
      <c r="CR163" s="252"/>
      <c r="CS163" s="248" t="s">
        <v>3927</v>
      </c>
      <c r="CT163" s="248" t="s">
        <v>3928</v>
      </c>
      <c r="CU163" s="252"/>
      <c r="CV163" s="252"/>
      <c r="CW163" s="252"/>
      <c r="CX163" s="252"/>
      <c r="CY163" s="252"/>
      <c r="CZ163" s="252"/>
      <c r="DA163" s="252"/>
      <c r="DB163" s="252"/>
      <c r="DC163" s="248" t="s">
        <v>3929</v>
      </c>
      <c r="DD163" s="252"/>
      <c r="DE163" s="252"/>
    </row>
    <row r="164" spans="34:109" ht="71.25" hidden="1">
      <c r="AH164" s="250"/>
      <c r="AI164" s="250"/>
      <c r="AJ164" s="250"/>
      <c r="AK164" s="250"/>
      <c r="AL164" s="239" t="str">
        <f t="shared" si="4"/>
        <v>Tempoal</v>
      </c>
      <c r="AM164" s="239" t="str">
        <f t="shared" si="5"/>
        <v>30161</v>
      </c>
      <c r="AO164" s="250"/>
      <c r="AP164" s="242">
        <v>162</v>
      </c>
      <c r="AQ164" s="251"/>
      <c r="AR164" s="251"/>
      <c r="AS164" s="251"/>
      <c r="AT164" s="251"/>
      <c r="AU164" s="251"/>
      <c r="AV164" s="251"/>
      <c r="AW164" s="251"/>
      <c r="AX164" s="251"/>
      <c r="AY164" s="251"/>
      <c r="AZ164" s="251"/>
      <c r="BA164" s="251"/>
      <c r="BB164" s="251"/>
      <c r="BC164" s="251"/>
      <c r="BD164" s="251"/>
      <c r="BE164" s="251"/>
      <c r="BF164" s="251"/>
      <c r="BG164" s="251"/>
      <c r="BH164" s="251"/>
      <c r="BI164" s="251"/>
      <c r="BJ164" s="247" t="s">
        <v>3930</v>
      </c>
      <c r="BK164" s="247" t="s">
        <v>3931</v>
      </c>
      <c r="BL164" s="251"/>
      <c r="BM164" s="251"/>
      <c r="BN164" s="251"/>
      <c r="BO164" s="251"/>
      <c r="BP164" s="251"/>
      <c r="BQ164" s="251"/>
      <c r="BR164" s="251"/>
      <c r="BS164" s="251"/>
      <c r="BT164" s="247" t="s">
        <v>3932</v>
      </c>
      <c r="BU164" s="251"/>
      <c r="BV164" s="251"/>
      <c r="BW164" s="250"/>
      <c r="BX164" s="250"/>
      <c r="BY164" s="250"/>
      <c r="BZ164" s="252"/>
      <c r="CA164" s="252"/>
      <c r="CB164" s="252"/>
      <c r="CC164" s="252"/>
      <c r="CD164" s="252"/>
      <c r="CE164" s="252"/>
      <c r="CF164" s="252"/>
      <c r="CG164" s="252"/>
      <c r="CH164" s="252"/>
      <c r="CI164" s="252"/>
      <c r="CJ164" s="252"/>
      <c r="CK164" s="252"/>
      <c r="CL164" s="252"/>
      <c r="CM164" s="252"/>
      <c r="CN164" s="252"/>
      <c r="CO164" s="252"/>
      <c r="CP164" s="252"/>
      <c r="CQ164" s="252"/>
      <c r="CR164" s="252"/>
      <c r="CS164" s="248" t="s">
        <v>3933</v>
      </c>
      <c r="CT164" s="248" t="s">
        <v>3934</v>
      </c>
      <c r="CU164" s="252"/>
      <c r="CV164" s="252"/>
      <c r="CW164" s="252"/>
      <c r="CX164" s="252"/>
      <c r="CY164" s="252"/>
      <c r="CZ164" s="252"/>
      <c r="DA164" s="252"/>
      <c r="DB164" s="252"/>
      <c r="DC164" s="248" t="s">
        <v>3935</v>
      </c>
      <c r="DD164" s="252"/>
      <c r="DE164" s="252"/>
    </row>
    <row r="165" spans="34:109" ht="71.25" hidden="1">
      <c r="AH165" s="250"/>
      <c r="AI165" s="250"/>
      <c r="AJ165" s="250"/>
      <c r="AK165" s="250"/>
      <c r="AL165" s="239" t="str">
        <f t="shared" si="4"/>
        <v>Tenampa</v>
      </c>
      <c r="AM165" s="239" t="str">
        <f t="shared" si="5"/>
        <v>30162</v>
      </c>
      <c r="AO165" s="250"/>
      <c r="AP165" s="242">
        <v>163</v>
      </c>
      <c r="AQ165" s="251"/>
      <c r="AR165" s="251"/>
      <c r="AS165" s="251"/>
      <c r="AT165" s="251"/>
      <c r="AU165" s="251"/>
      <c r="AV165" s="251"/>
      <c r="AW165" s="251"/>
      <c r="AX165" s="251"/>
      <c r="AY165" s="251"/>
      <c r="AZ165" s="251"/>
      <c r="BA165" s="251"/>
      <c r="BB165" s="251"/>
      <c r="BC165" s="251"/>
      <c r="BD165" s="251"/>
      <c r="BE165" s="251"/>
      <c r="BF165" s="251"/>
      <c r="BG165" s="251"/>
      <c r="BH165" s="251"/>
      <c r="BI165" s="251"/>
      <c r="BJ165" s="247" t="s">
        <v>3936</v>
      </c>
      <c r="BK165" s="247" t="s">
        <v>3937</v>
      </c>
      <c r="BL165" s="251"/>
      <c r="BM165" s="251"/>
      <c r="BN165" s="251"/>
      <c r="BO165" s="251"/>
      <c r="BP165" s="251"/>
      <c r="BQ165" s="251"/>
      <c r="BR165" s="251"/>
      <c r="BS165" s="251"/>
      <c r="BT165" s="247" t="s">
        <v>3938</v>
      </c>
      <c r="BU165" s="251"/>
      <c r="BV165" s="251"/>
      <c r="BW165" s="250"/>
      <c r="BX165" s="250"/>
      <c r="BY165" s="250"/>
      <c r="BZ165" s="252"/>
      <c r="CA165" s="252"/>
      <c r="CB165" s="252"/>
      <c r="CC165" s="252"/>
      <c r="CD165" s="252"/>
      <c r="CE165" s="252"/>
      <c r="CF165" s="252"/>
      <c r="CG165" s="252"/>
      <c r="CH165" s="252"/>
      <c r="CI165" s="252"/>
      <c r="CJ165" s="252"/>
      <c r="CK165" s="252"/>
      <c r="CL165" s="252"/>
      <c r="CM165" s="252"/>
      <c r="CN165" s="252"/>
      <c r="CO165" s="252"/>
      <c r="CP165" s="252"/>
      <c r="CQ165" s="252"/>
      <c r="CR165" s="252"/>
      <c r="CS165" s="248" t="s">
        <v>3939</v>
      </c>
      <c r="CT165" s="248" t="s">
        <v>3940</v>
      </c>
      <c r="CU165" s="252"/>
      <c r="CV165" s="252"/>
      <c r="CW165" s="252"/>
      <c r="CX165" s="252"/>
      <c r="CY165" s="252"/>
      <c r="CZ165" s="252"/>
      <c r="DA165" s="252"/>
      <c r="DB165" s="252"/>
      <c r="DC165" s="248" t="s">
        <v>3941</v>
      </c>
      <c r="DD165" s="252"/>
      <c r="DE165" s="252"/>
    </row>
    <row r="166" spans="34:109" ht="71.25" hidden="1">
      <c r="AH166" s="250"/>
      <c r="AI166" s="250"/>
      <c r="AJ166" s="250"/>
      <c r="AK166" s="250"/>
      <c r="AL166" s="239" t="str">
        <f t="shared" si="4"/>
        <v>Tenochtitlán</v>
      </c>
      <c r="AM166" s="239" t="str">
        <f t="shared" si="5"/>
        <v>30163</v>
      </c>
      <c r="AO166" s="250"/>
      <c r="AP166" s="242">
        <v>164</v>
      </c>
      <c r="AQ166" s="251"/>
      <c r="AR166" s="251"/>
      <c r="AS166" s="251"/>
      <c r="AT166" s="251"/>
      <c r="AU166" s="251"/>
      <c r="AV166" s="251"/>
      <c r="AW166" s="251"/>
      <c r="AX166" s="251"/>
      <c r="AY166" s="251"/>
      <c r="AZ166" s="251"/>
      <c r="BA166" s="251"/>
      <c r="BB166" s="251"/>
      <c r="BC166" s="251"/>
      <c r="BD166" s="251"/>
      <c r="BE166" s="251"/>
      <c r="BF166" s="251"/>
      <c r="BG166" s="251"/>
      <c r="BH166" s="251"/>
      <c r="BI166" s="251"/>
      <c r="BJ166" s="247" t="s">
        <v>3942</v>
      </c>
      <c r="BK166" s="247" t="s">
        <v>3943</v>
      </c>
      <c r="BL166" s="251"/>
      <c r="BM166" s="251"/>
      <c r="BN166" s="251"/>
      <c r="BO166" s="251"/>
      <c r="BP166" s="251"/>
      <c r="BQ166" s="251"/>
      <c r="BR166" s="251"/>
      <c r="BS166" s="251"/>
      <c r="BT166" s="247" t="s">
        <v>3944</v>
      </c>
      <c r="BU166" s="251"/>
      <c r="BV166" s="251"/>
      <c r="BW166" s="250"/>
      <c r="BX166" s="250"/>
      <c r="BY166" s="250"/>
      <c r="BZ166" s="252"/>
      <c r="CA166" s="252"/>
      <c r="CB166" s="252"/>
      <c r="CC166" s="252"/>
      <c r="CD166" s="252"/>
      <c r="CE166" s="252"/>
      <c r="CF166" s="252"/>
      <c r="CG166" s="252"/>
      <c r="CH166" s="252"/>
      <c r="CI166" s="252"/>
      <c r="CJ166" s="252"/>
      <c r="CK166" s="252"/>
      <c r="CL166" s="252"/>
      <c r="CM166" s="252"/>
      <c r="CN166" s="252"/>
      <c r="CO166" s="252"/>
      <c r="CP166" s="252"/>
      <c r="CQ166" s="252"/>
      <c r="CR166" s="252"/>
      <c r="CS166" s="248" t="s">
        <v>3945</v>
      </c>
      <c r="CT166" s="248" t="s">
        <v>3946</v>
      </c>
      <c r="CU166" s="252"/>
      <c r="CV166" s="252"/>
      <c r="CW166" s="252"/>
      <c r="CX166" s="252"/>
      <c r="CY166" s="252"/>
      <c r="CZ166" s="252"/>
      <c r="DA166" s="252"/>
      <c r="DB166" s="252"/>
      <c r="DC166" s="248" t="s">
        <v>3947</v>
      </c>
      <c r="DD166" s="252"/>
      <c r="DE166" s="252"/>
    </row>
    <row r="167" spans="34:109" ht="57" hidden="1">
      <c r="AH167" s="250"/>
      <c r="AI167" s="250"/>
      <c r="AJ167" s="250"/>
      <c r="AK167" s="250"/>
      <c r="AL167" s="239" t="str">
        <f t="shared" si="4"/>
        <v>Teocelo</v>
      </c>
      <c r="AM167" s="239" t="str">
        <f t="shared" si="5"/>
        <v>30164</v>
      </c>
      <c r="AO167" s="250"/>
      <c r="AP167" s="242">
        <v>165</v>
      </c>
      <c r="AQ167" s="251"/>
      <c r="AR167" s="251"/>
      <c r="AS167" s="251"/>
      <c r="AT167" s="251"/>
      <c r="AU167" s="251"/>
      <c r="AV167" s="251"/>
      <c r="AW167" s="251"/>
      <c r="AX167" s="251"/>
      <c r="AY167" s="251"/>
      <c r="AZ167" s="251"/>
      <c r="BA167" s="251"/>
      <c r="BB167" s="251"/>
      <c r="BC167" s="251"/>
      <c r="BD167" s="251"/>
      <c r="BE167" s="251"/>
      <c r="BF167" s="251"/>
      <c r="BG167" s="251"/>
      <c r="BH167" s="251"/>
      <c r="BI167" s="251"/>
      <c r="BJ167" s="247" t="s">
        <v>3948</v>
      </c>
      <c r="BK167" s="247" t="s">
        <v>3949</v>
      </c>
      <c r="BL167" s="251"/>
      <c r="BM167" s="251"/>
      <c r="BN167" s="251"/>
      <c r="BO167" s="251"/>
      <c r="BP167" s="251"/>
      <c r="BQ167" s="251"/>
      <c r="BR167" s="251"/>
      <c r="BS167" s="251"/>
      <c r="BT167" s="247" t="s">
        <v>3950</v>
      </c>
      <c r="BU167" s="251"/>
      <c r="BV167" s="251"/>
      <c r="BW167" s="250"/>
      <c r="BX167" s="250"/>
      <c r="BY167" s="250"/>
      <c r="BZ167" s="252"/>
      <c r="CA167" s="252"/>
      <c r="CB167" s="252"/>
      <c r="CC167" s="252"/>
      <c r="CD167" s="252"/>
      <c r="CE167" s="252"/>
      <c r="CF167" s="252"/>
      <c r="CG167" s="252"/>
      <c r="CH167" s="252"/>
      <c r="CI167" s="252"/>
      <c r="CJ167" s="252"/>
      <c r="CK167" s="252"/>
      <c r="CL167" s="252"/>
      <c r="CM167" s="252"/>
      <c r="CN167" s="252"/>
      <c r="CO167" s="252"/>
      <c r="CP167" s="252"/>
      <c r="CQ167" s="252"/>
      <c r="CR167" s="252"/>
      <c r="CS167" s="248" t="s">
        <v>3951</v>
      </c>
      <c r="CT167" s="248" t="s">
        <v>3952</v>
      </c>
      <c r="CU167" s="252"/>
      <c r="CV167" s="252"/>
      <c r="CW167" s="252"/>
      <c r="CX167" s="252"/>
      <c r="CY167" s="252"/>
      <c r="CZ167" s="252"/>
      <c r="DA167" s="252"/>
      <c r="DB167" s="252"/>
      <c r="DC167" s="248" t="s">
        <v>3953</v>
      </c>
      <c r="DD167" s="252"/>
      <c r="DE167" s="252"/>
    </row>
    <row r="168" spans="34:109" ht="57" hidden="1">
      <c r="AH168" s="250"/>
      <c r="AI168" s="250"/>
      <c r="AJ168" s="250"/>
      <c r="AK168" s="250"/>
      <c r="AL168" s="239" t="str">
        <f t="shared" si="4"/>
        <v>Tepatlaxco</v>
      </c>
      <c r="AM168" s="239" t="str">
        <f t="shared" si="5"/>
        <v>30165</v>
      </c>
      <c r="AO168" s="250"/>
      <c r="AP168" s="242">
        <v>166</v>
      </c>
      <c r="AQ168" s="251"/>
      <c r="AR168" s="251"/>
      <c r="AS168" s="251"/>
      <c r="AT168" s="251"/>
      <c r="AU168" s="251"/>
      <c r="AV168" s="251"/>
      <c r="AW168" s="251"/>
      <c r="AX168" s="251"/>
      <c r="AY168" s="251"/>
      <c r="AZ168" s="251"/>
      <c r="BA168" s="251"/>
      <c r="BB168" s="251"/>
      <c r="BC168" s="251"/>
      <c r="BD168" s="251"/>
      <c r="BE168" s="251"/>
      <c r="BF168" s="251"/>
      <c r="BG168" s="251"/>
      <c r="BH168" s="251"/>
      <c r="BI168" s="251"/>
      <c r="BJ168" s="247" t="s">
        <v>3954</v>
      </c>
      <c r="BK168" s="247" t="s">
        <v>3955</v>
      </c>
      <c r="BL168" s="251"/>
      <c r="BM168" s="251"/>
      <c r="BN168" s="251"/>
      <c r="BO168" s="251"/>
      <c r="BP168" s="251"/>
      <c r="BQ168" s="251"/>
      <c r="BR168" s="251"/>
      <c r="BS168" s="251"/>
      <c r="BT168" s="247" t="s">
        <v>3956</v>
      </c>
      <c r="BU168" s="251"/>
      <c r="BV168" s="251"/>
      <c r="BW168" s="250"/>
      <c r="BX168" s="250"/>
      <c r="BY168" s="250"/>
      <c r="BZ168" s="252"/>
      <c r="CA168" s="252"/>
      <c r="CB168" s="252"/>
      <c r="CC168" s="252"/>
      <c r="CD168" s="252"/>
      <c r="CE168" s="252"/>
      <c r="CF168" s="252"/>
      <c r="CG168" s="252"/>
      <c r="CH168" s="252"/>
      <c r="CI168" s="252"/>
      <c r="CJ168" s="252"/>
      <c r="CK168" s="252"/>
      <c r="CL168" s="252"/>
      <c r="CM168" s="252"/>
      <c r="CN168" s="252"/>
      <c r="CO168" s="252"/>
      <c r="CP168" s="252"/>
      <c r="CQ168" s="252"/>
      <c r="CR168" s="252"/>
      <c r="CS168" s="248" t="s">
        <v>3957</v>
      </c>
      <c r="CT168" s="248" t="s">
        <v>3958</v>
      </c>
      <c r="CU168" s="252"/>
      <c r="CV168" s="252"/>
      <c r="CW168" s="252"/>
      <c r="CX168" s="252"/>
      <c r="CY168" s="252"/>
      <c r="CZ168" s="252"/>
      <c r="DA168" s="252"/>
      <c r="DB168" s="252"/>
      <c r="DC168" s="248" t="s">
        <v>3959</v>
      </c>
      <c r="DD168" s="252"/>
      <c r="DE168" s="252"/>
    </row>
    <row r="169" spans="34:109" ht="57" hidden="1">
      <c r="AH169" s="250"/>
      <c r="AI169" s="250"/>
      <c r="AJ169" s="250"/>
      <c r="AK169" s="250"/>
      <c r="AL169" s="239" t="str">
        <f t="shared" si="4"/>
        <v>Tepetlán</v>
      </c>
      <c r="AM169" s="239" t="str">
        <f t="shared" si="5"/>
        <v>30166</v>
      </c>
      <c r="AO169" s="250"/>
      <c r="AP169" s="242">
        <v>167</v>
      </c>
      <c r="AQ169" s="251"/>
      <c r="AR169" s="251"/>
      <c r="AS169" s="251"/>
      <c r="AT169" s="251"/>
      <c r="AU169" s="251"/>
      <c r="AV169" s="251"/>
      <c r="AW169" s="251"/>
      <c r="AX169" s="251"/>
      <c r="AY169" s="251"/>
      <c r="AZ169" s="251"/>
      <c r="BA169" s="251"/>
      <c r="BB169" s="251"/>
      <c r="BC169" s="251"/>
      <c r="BD169" s="251"/>
      <c r="BE169" s="251"/>
      <c r="BF169" s="251"/>
      <c r="BG169" s="251"/>
      <c r="BH169" s="251"/>
      <c r="BI169" s="251"/>
      <c r="BJ169" s="247" t="s">
        <v>3960</v>
      </c>
      <c r="BK169" s="247" t="s">
        <v>3961</v>
      </c>
      <c r="BL169" s="251"/>
      <c r="BM169" s="251"/>
      <c r="BN169" s="251"/>
      <c r="BO169" s="251"/>
      <c r="BP169" s="251"/>
      <c r="BQ169" s="251"/>
      <c r="BR169" s="251"/>
      <c r="BS169" s="251"/>
      <c r="BT169" s="247" t="s">
        <v>3962</v>
      </c>
      <c r="BU169" s="251"/>
      <c r="BV169" s="251"/>
      <c r="BW169" s="250"/>
      <c r="BX169" s="250"/>
      <c r="BY169" s="250"/>
      <c r="BZ169" s="252"/>
      <c r="CA169" s="252"/>
      <c r="CB169" s="252"/>
      <c r="CC169" s="252"/>
      <c r="CD169" s="252"/>
      <c r="CE169" s="252"/>
      <c r="CF169" s="252"/>
      <c r="CG169" s="252"/>
      <c r="CH169" s="252"/>
      <c r="CI169" s="252"/>
      <c r="CJ169" s="252"/>
      <c r="CK169" s="252"/>
      <c r="CL169" s="252"/>
      <c r="CM169" s="252"/>
      <c r="CN169" s="252"/>
      <c r="CO169" s="252"/>
      <c r="CP169" s="252"/>
      <c r="CQ169" s="252"/>
      <c r="CR169" s="252"/>
      <c r="CS169" s="248" t="s">
        <v>3963</v>
      </c>
      <c r="CT169" s="248" t="s">
        <v>3964</v>
      </c>
      <c r="CU169" s="252"/>
      <c r="CV169" s="252"/>
      <c r="CW169" s="252"/>
      <c r="CX169" s="252"/>
      <c r="CY169" s="252"/>
      <c r="CZ169" s="252"/>
      <c r="DA169" s="252"/>
      <c r="DB169" s="252"/>
      <c r="DC169" s="248" t="s">
        <v>3965</v>
      </c>
      <c r="DD169" s="252"/>
      <c r="DE169" s="252"/>
    </row>
    <row r="170" spans="34:109" ht="71.25" hidden="1">
      <c r="AH170" s="250"/>
      <c r="AI170" s="250"/>
      <c r="AJ170" s="250"/>
      <c r="AK170" s="250"/>
      <c r="AL170" s="239" t="str">
        <f t="shared" si="4"/>
        <v>Tepetzintla</v>
      </c>
      <c r="AM170" s="239" t="str">
        <f t="shared" si="5"/>
        <v>30167</v>
      </c>
      <c r="AO170" s="250"/>
      <c r="AP170" s="242">
        <v>168</v>
      </c>
      <c r="AQ170" s="251"/>
      <c r="AR170" s="251"/>
      <c r="AS170" s="251"/>
      <c r="AT170" s="251"/>
      <c r="AU170" s="251"/>
      <c r="AV170" s="251"/>
      <c r="AW170" s="251"/>
      <c r="AX170" s="251"/>
      <c r="AY170" s="251"/>
      <c r="AZ170" s="251"/>
      <c r="BA170" s="251"/>
      <c r="BB170" s="251"/>
      <c r="BC170" s="251"/>
      <c r="BD170" s="251"/>
      <c r="BE170" s="251"/>
      <c r="BF170" s="251"/>
      <c r="BG170" s="251"/>
      <c r="BH170" s="251"/>
      <c r="BI170" s="251"/>
      <c r="BJ170" s="247" t="s">
        <v>3966</v>
      </c>
      <c r="BK170" s="247" t="s">
        <v>3967</v>
      </c>
      <c r="BL170" s="251"/>
      <c r="BM170" s="251"/>
      <c r="BN170" s="251"/>
      <c r="BO170" s="251"/>
      <c r="BP170" s="251"/>
      <c r="BQ170" s="251"/>
      <c r="BR170" s="251"/>
      <c r="BS170" s="251"/>
      <c r="BT170" s="247" t="s">
        <v>3968</v>
      </c>
      <c r="BU170" s="251"/>
      <c r="BV170" s="251"/>
      <c r="BW170" s="250"/>
      <c r="BX170" s="250"/>
      <c r="BY170" s="250"/>
      <c r="BZ170" s="252"/>
      <c r="CA170" s="252"/>
      <c r="CB170" s="252"/>
      <c r="CC170" s="252"/>
      <c r="CD170" s="252"/>
      <c r="CE170" s="252"/>
      <c r="CF170" s="252"/>
      <c r="CG170" s="252"/>
      <c r="CH170" s="252"/>
      <c r="CI170" s="252"/>
      <c r="CJ170" s="252"/>
      <c r="CK170" s="252"/>
      <c r="CL170" s="252"/>
      <c r="CM170" s="252"/>
      <c r="CN170" s="252"/>
      <c r="CO170" s="252"/>
      <c r="CP170" s="252"/>
      <c r="CQ170" s="252"/>
      <c r="CR170" s="252"/>
      <c r="CS170" s="248" t="s">
        <v>3969</v>
      </c>
      <c r="CT170" s="248" t="s">
        <v>3970</v>
      </c>
      <c r="CU170" s="252"/>
      <c r="CV170" s="252"/>
      <c r="CW170" s="252"/>
      <c r="CX170" s="252"/>
      <c r="CY170" s="252"/>
      <c r="CZ170" s="252"/>
      <c r="DA170" s="252"/>
      <c r="DB170" s="252"/>
      <c r="DC170" s="248" t="s">
        <v>3970</v>
      </c>
      <c r="DD170" s="252"/>
      <c r="DE170" s="252"/>
    </row>
    <row r="171" spans="34:109" ht="85.5" hidden="1">
      <c r="AH171" s="250"/>
      <c r="AI171" s="250"/>
      <c r="AJ171" s="250"/>
      <c r="AK171" s="250"/>
      <c r="AL171" s="239" t="str">
        <f t="shared" si="4"/>
        <v>Tequila</v>
      </c>
      <c r="AM171" s="239" t="str">
        <f t="shared" si="5"/>
        <v>30168</v>
      </c>
      <c r="AO171" s="250"/>
      <c r="AP171" s="242">
        <v>169</v>
      </c>
      <c r="AQ171" s="251"/>
      <c r="AR171" s="251"/>
      <c r="AS171" s="251"/>
      <c r="AT171" s="251"/>
      <c r="AU171" s="251"/>
      <c r="AV171" s="251"/>
      <c r="AW171" s="251"/>
      <c r="AX171" s="251"/>
      <c r="AY171" s="251"/>
      <c r="AZ171" s="251"/>
      <c r="BA171" s="251"/>
      <c r="BB171" s="251"/>
      <c r="BC171" s="251"/>
      <c r="BD171" s="251"/>
      <c r="BE171" s="251"/>
      <c r="BF171" s="251"/>
      <c r="BG171" s="251"/>
      <c r="BH171" s="251"/>
      <c r="BI171" s="251"/>
      <c r="BJ171" s="247" t="s">
        <v>3971</v>
      </c>
      <c r="BK171" s="247" t="s">
        <v>3972</v>
      </c>
      <c r="BL171" s="251"/>
      <c r="BM171" s="251"/>
      <c r="BN171" s="251"/>
      <c r="BO171" s="251"/>
      <c r="BP171" s="251"/>
      <c r="BQ171" s="251"/>
      <c r="BR171" s="251"/>
      <c r="BS171" s="251"/>
      <c r="BT171" s="247" t="s">
        <v>3973</v>
      </c>
      <c r="BU171" s="251"/>
      <c r="BV171" s="251"/>
      <c r="BW171" s="250"/>
      <c r="BX171" s="250"/>
      <c r="BY171" s="250"/>
      <c r="BZ171" s="252"/>
      <c r="CA171" s="252"/>
      <c r="CB171" s="252"/>
      <c r="CC171" s="252"/>
      <c r="CD171" s="252"/>
      <c r="CE171" s="252"/>
      <c r="CF171" s="252"/>
      <c r="CG171" s="252"/>
      <c r="CH171" s="252"/>
      <c r="CI171" s="252"/>
      <c r="CJ171" s="252"/>
      <c r="CK171" s="252"/>
      <c r="CL171" s="252"/>
      <c r="CM171" s="252"/>
      <c r="CN171" s="252"/>
      <c r="CO171" s="252"/>
      <c r="CP171" s="252"/>
      <c r="CQ171" s="252"/>
      <c r="CR171" s="252"/>
      <c r="CS171" s="248" t="s">
        <v>3974</v>
      </c>
      <c r="CT171" s="248" t="s">
        <v>3975</v>
      </c>
      <c r="CU171" s="252"/>
      <c r="CV171" s="252"/>
      <c r="CW171" s="252"/>
      <c r="CX171" s="252"/>
      <c r="CY171" s="252"/>
      <c r="CZ171" s="252"/>
      <c r="DA171" s="252"/>
      <c r="DB171" s="252"/>
      <c r="DC171" s="248" t="s">
        <v>3281</v>
      </c>
      <c r="DD171" s="252"/>
      <c r="DE171" s="252"/>
    </row>
    <row r="172" spans="34:109" ht="71.25" hidden="1">
      <c r="AH172" s="250"/>
      <c r="AI172" s="250"/>
      <c r="AJ172" s="250"/>
      <c r="AK172" s="250"/>
      <c r="AL172" s="239" t="str">
        <f t="shared" si="4"/>
        <v>José Azueta</v>
      </c>
      <c r="AM172" s="239" t="str">
        <f t="shared" si="5"/>
        <v>30169</v>
      </c>
      <c r="AO172" s="250"/>
      <c r="AP172" s="242">
        <v>170</v>
      </c>
      <c r="AQ172" s="251"/>
      <c r="AR172" s="251"/>
      <c r="AS172" s="251"/>
      <c r="AT172" s="251"/>
      <c r="AU172" s="251"/>
      <c r="AV172" s="251"/>
      <c r="AW172" s="251"/>
      <c r="AX172" s="251"/>
      <c r="AY172" s="251"/>
      <c r="AZ172" s="251"/>
      <c r="BA172" s="251"/>
      <c r="BB172" s="251"/>
      <c r="BC172" s="251"/>
      <c r="BD172" s="251"/>
      <c r="BE172" s="251"/>
      <c r="BF172" s="251"/>
      <c r="BG172" s="251"/>
      <c r="BH172" s="251"/>
      <c r="BI172" s="251"/>
      <c r="BJ172" s="247" t="s">
        <v>3976</v>
      </c>
      <c r="BK172" s="247" t="s">
        <v>3977</v>
      </c>
      <c r="BL172" s="251"/>
      <c r="BM172" s="251"/>
      <c r="BN172" s="251"/>
      <c r="BO172" s="251"/>
      <c r="BP172" s="251"/>
      <c r="BQ172" s="251"/>
      <c r="BR172" s="251"/>
      <c r="BS172" s="251"/>
      <c r="BT172" s="247" t="s">
        <v>3978</v>
      </c>
      <c r="BU172" s="251"/>
      <c r="BV172" s="251"/>
      <c r="BW172" s="250"/>
      <c r="BX172" s="250"/>
      <c r="BY172" s="250"/>
      <c r="BZ172" s="252"/>
      <c r="CA172" s="252"/>
      <c r="CB172" s="252"/>
      <c r="CC172" s="252"/>
      <c r="CD172" s="252"/>
      <c r="CE172" s="252"/>
      <c r="CF172" s="252"/>
      <c r="CG172" s="252"/>
      <c r="CH172" s="252"/>
      <c r="CI172" s="252"/>
      <c r="CJ172" s="252"/>
      <c r="CK172" s="252"/>
      <c r="CL172" s="252"/>
      <c r="CM172" s="252"/>
      <c r="CN172" s="252"/>
      <c r="CO172" s="252"/>
      <c r="CP172" s="252"/>
      <c r="CQ172" s="252"/>
      <c r="CR172" s="252"/>
      <c r="CS172" s="248" t="s">
        <v>3979</v>
      </c>
      <c r="CT172" s="248" t="s">
        <v>3980</v>
      </c>
      <c r="CU172" s="252"/>
      <c r="CV172" s="252"/>
      <c r="CW172" s="252"/>
      <c r="CX172" s="252"/>
      <c r="CY172" s="252"/>
      <c r="CZ172" s="252"/>
      <c r="DA172" s="252"/>
      <c r="DB172" s="252"/>
      <c r="DC172" s="248" t="s">
        <v>3981</v>
      </c>
      <c r="DD172" s="252"/>
      <c r="DE172" s="252"/>
    </row>
    <row r="173" spans="34:109" ht="57" hidden="1">
      <c r="AH173" s="250"/>
      <c r="AI173" s="250"/>
      <c r="AJ173" s="250"/>
      <c r="AK173" s="250"/>
      <c r="AL173" s="239" t="str">
        <f t="shared" si="4"/>
        <v>Texcatepec</v>
      </c>
      <c r="AM173" s="239" t="str">
        <f t="shared" si="5"/>
        <v>30170</v>
      </c>
      <c r="AO173" s="250"/>
      <c r="AP173" s="242">
        <v>171</v>
      </c>
      <c r="AQ173" s="251"/>
      <c r="AR173" s="251"/>
      <c r="AS173" s="251"/>
      <c r="AT173" s="251"/>
      <c r="AU173" s="251"/>
      <c r="AV173" s="251"/>
      <c r="AW173" s="251"/>
      <c r="AX173" s="251"/>
      <c r="AY173" s="251"/>
      <c r="AZ173" s="251"/>
      <c r="BA173" s="251"/>
      <c r="BB173" s="251"/>
      <c r="BC173" s="251"/>
      <c r="BD173" s="251"/>
      <c r="BE173" s="251"/>
      <c r="BF173" s="251"/>
      <c r="BG173" s="251"/>
      <c r="BH173" s="251"/>
      <c r="BI173" s="251"/>
      <c r="BJ173" s="247" t="s">
        <v>3982</v>
      </c>
      <c r="BK173" s="247" t="s">
        <v>3983</v>
      </c>
      <c r="BL173" s="251"/>
      <c r="BM173" s="251"/>
      <c r="BN173" s="251"/>
      <c r="BO173" s="251"/>
      <c r="BP173" s="251"/>
      <c r="BQ173" s="251"/>
      <c r="BR173" s="251"/>
      <c r="BS173" s="251"/>
      <c r="BT173" s="247" t="s">
        <v>3984</v>
      </c>
      <c r="BU173" s="251"/>
      <c r="BV173" s="251"/>
      <c r="BW173" s="250"/>
      <c r="BX173" s="250"/>
      <c r="BY173" s="250"/>
      <c r="BZ173" s="252"/>
      <c r="CA173" s="252"/>
      <c r="CB173" s="252"/>
      <c r="CC173" s="252"/>
      <c r="CD173" s="252"/>
      <c r="CE173" s="252"/>
      <c r="CF173" s="252"/>
      <c r="CG173" s="252"/>
      <c r="CH173" s="252"/>
      <c r="CI173" s="252"/>
      <c r="CJ173" s="252"/>
      <c r="CK173" s="252"/>
      <c r="CL173" s="252"/>
      <c r="CM173" s="252"/>
      <c r="CN173" s="252"/>
      <c r="CO173" s="252"/>
      <c r="CP173" s="252"/>
      <c r="CQ173" s="252"/>
      <c r="CR173" s="252"/>
      <c r="CS173" s="248" t="s">
        <v>3985</v>
      </c>
      <c r="CT173" s="248" t="s">
        <v>3986</v>
      </c>
      <c r="CU173" s="252"/>
      <c r="CV173" s="252"/>
      <c r="CW173" s="252"/>
      <c r="CX173" s="252"/>
      <c r="CY173" s="252"/>
      <c r="CZ173" s="252"/>
      <c r="DA173" s="252"/>
      <c r="DB173" s="252"/>
      <c r="DC173" s="248" t="s">
        <v>3987</v>
      </c>
      <c r="DD173" s="252"/>
      <c r="DE173" s="252"/>
    </row>
    <row r="174" spans="34:109" ht="99.75" hidden="1">
      <c r="AH174" s="250"/>
      <c r="AI174" s="250"/>
      <c r="AJ174" s="250"/>
      <c r="AK174" s="250"/>
      <c r="AL174" s="239" t="str">
        <f t="shared" si="4"/>
        <v>Texhuacán</v>
      </c>
      <c r="AM174" s="239" t="str">
        <f t="shared" si="5"/>
        <v>30171</v>
      </c>
      <c r="AO174" s="250"/>
      <c r="AP174" s="242">
        <v>172</v>
      </c>
      <c r="AQ174" s="251"/>
      <c r="AR174" s="251"/>
      <c r="AS174" s="251"/>
      <c r="AT174" s="251"/>
      <c r="AU174" s="251"/>
      <c r="AV174" s="251"/>
      <c r="AW174" s="251"/>
      <c r="AX174" s="251"/>
      <c r="AY174" s="251"/>
      <c r="AZ174" s="251"/>
      <c r="BA174" s="251"/>
      <c r="BB174" s="251"/>
      <c r="BC174" s="251"/>
      <c r="BD174" s="251"/>
      <c r="BE174" s="251"/>
      <c r="BF174" s="251"/>
      <c r="BG174" s="251"/>
      <c r="BH174" s="251"/>
      <c r="BI174" s="251"/>
      <c r="BJ174" s="247" t="s">
        <v>3988</v>
      </c>
      <c r="BK174" s="247" t="s">
        <v>3989</v>
      </c>
      <c r="BL174" s="251"/>
      <c r="BM174" s="251"/>
      <c r="BN174" s="251"/>
      <c r="BO174" s="251"/>
      <c r="BP174" s="251"/>
      <c r="BQ174" s="251"/>
      <c r="BR174" s="251"/>
      <c r="BS174" s="251"/>
      <c r="BT174" s="247" t="s">
        <v>3990</v>
      </c>
      <c r="BU174" s="251"/>
      <c r="BV174" s="251"/>
      <c r="BW174" s="250"/>
      <c r="BX174" s="250"/>
      <c r="BY174" s="250"/>
      <c r="BZ174" s="252"/>
      <c r="CA174" s="252"/>
      <c r="CB174" s="252"/>
      <c r="CC174" s="252"/>
      <c r="CD174" s="252"/>
      <c r="CE174" s="252"/>
      <c r="CF174" s="252"/>
      <c r="CG174" s="252"/>
      <c r="CH174" s="252"/>
      <c r="CI174" s="252"/>
      <c r="CJ174" s="252"/>
      <c r="CK174" s="252"/>
      <c r="CL174" s="252"/>
      <c r="CM174" s="252"/>
      <c r="CN174" s="252"/>
      <c r="CO174" s="252"/>
      <c r="CP174" s="252"/>
      <c r="CQ174" s="252"/>
      <c r="CR174" s="252"/>
      <c r="CS174" s="248" t="s">
        <v>3991</v>
      </c>
      <c r="CT174" s="248" t="s">
        <v>3992</v>
      </c>
      <c r="CU174" s="252"/>
      <c r="CV174" s="252"/>
      <c r="CW174" s="252"/>
      <c r="CX174" s="252"/>
      <c r="CY174" s="252"/>
      <c r="CZ174" s="252"/>
      <c r="DA174" s="252"/>
      <c r="DB174" s="252"/>
      <c r="DC174" s="248" t="s">
        <v>3993</v>
      </c>
      <c r="DD174" s="252"/>
      <c r="DE174" s="252"/>
    </row>
    <row r="175" spans="34:109" ht="57" hidden="1">
      <c r="AH175" s="250"/>
      <c r="AI175" s="250"/>
      <c r="AJ175" s="250"/>
      <c r="AK175" s="250"/>
      <c r="AL175" s="239" t="str">
        <f t="shared" si="4"/>
        <v>Texistepec</v>
      </c>
      <c r="AM175" s="239" t="str">
        <f t="shared" si="5"/>
        <v>30172</v>
      </c>
      <c r="AO175" s="250"/>
      <c r="AP175" s="242">
        <v>173</v>
      </c>
      <c r="AQ175" s="251"/>
      <c r="AR175" s="251"/>
      <c r="AS175" s="251"/>
      <c r="AT175" s="251"/>
      <c r="AU175" s="251"/>
      <c r="AV175" s="251"/>
      <c r="AW175" s="251"/>
      <c r="AX175" s="251"/>
      <c r="AY175" s="251"/>
      <c r="AZ175" s="251"/>
      <c r="BA175" s="251"/>
      <c r="BB175" s="251"/>
      <c r="BC175" s="251"/>
      <c r="BD175" s="251"/>
      <c r="BE175" s="251"/>
      <c r="BF175" s="251"/>
      <c r="BG175" s="251"/>
      <c r="BH175" s="251"/>
      <c r="BI175" s="251"/>
      <c r="BJ175" s="247" t="s">
        <v>3994</v>
      </c>
      <c r="BK175" s="247" t="s">
        <v>3995</v>
      </c>
      <c r="BL175" s="251"/>
      <c r="BM175" s="251"/>
      <c r="BN175" s="251"/>
      <c r="BO175" s="251"/>
      <c r="BP175" s="251"/>
      <c r="BQ175" s="251"/>
      <c r="BR175" s="251"/>
      <c r="BS175" s="251"/>
      <c r="BT175" s="247" t="s">
        <v>3996</v>
      </c>
      <c r="BU175" s="251"/>
      <c r="BV175" s="251"/>
      <c r="BW175" s="250"/>
      <c r="BX175" s="250"/>
      <c r="BY175" s="250"/>
      <c r="BZ175" s="252"/>
      <c r="CA175" s="252"/>
      <c r="CB175" s="252"/>
      <c r="CC175" s="252"/>
      <c r="CD175" s="252"/>
      <c r="CE175" s="252"/>
      <c r="CF175" s="252"/>
      <c r="CG175" s="252"/>
      <c r="CH175" s="252"/>
      <c r="CI175" s="252"/>
      <c r="CJ175" s="252"/>
      <c r="CK175" s="252"/>
      <c r="CL175" s="252"/>
      <c r="CM175" s="252"/>
      <c r="CN175" s="252"/>
      <c r="CO175" s="252"/>
      <c r="CP175" s="252"/>
      <c r="CQ175" s="252"/>
      <c r="CR175" s="252"/>
      <c r="CS175" s="248" t="s">
        <v>3997</v>
      </c>
      <c r="CT175" s="248" t="s">
        <v>3998</v>
      </c>
      <c r="CU175" s="252"/>
      <c r="CV175" s="252"/>
      <c r="CW175" s="252"/>
      <c r="CX175" s="252"/>
      <c r="CY175" s="252"/>
      <c r="CZ175" s="252"/>
      <c r="DA175" s="252"/>
      <c r="DB175" s="252"/>
      <c r="DC175" s="248" t="s">
        <v>3999</v>
      </c>
      <c r="DD175" s="252"/>
      <c r="DE175" s="252"/>
    </row>
    <row r="176" spans="34:109" ht="71.25" hidden="1">
      <c r="AH176" s="250"/>
      <c r="AI176" s="250"/>
      <c r="AJ176" s="250"/>
      <c r="AK176" s="250"/>
      <c r="AL176" s="239" t="str">
        <f t="shared" si="4"/>
        <v>Tezonapa</v>
      </c>
      <c r="AM176" s="239" t="str">
        <f t="shared" si="5"/>
        <v>30173</v>
      </c>
      <c r="AO176" s="250"/>
      <c r="AP176" s="242">
        <v>174</v>
      </c>
      <c r="AQ176" s="251"/>
      <c r="AR176" s="251"/>
      <c r="AS176" s="251"/>
      <c r="AT176" s="251"/>
      <c r="AU176" s="251"/>
      <c r="AV176" s="251"/>
      <c r="AW176" s="251"/>
      <c r="AX176" s="251"/>
      <c r="AY176" s="251"/>
      <c r="AZ176" s="251"/>
      <c r="BA176" s="251"/>
      <c r="BB176" s="251"/>
      <c r="BC176" s="251"/>
      <c r="BD176" s="251"/>
      <c r="BE176" s="251"/>
      <c r="BF176" s="251"/>
      <c r="BG176" s="251"/>
      <c r="BH176" s="251"/>
      <c r="BI176" s="251"/>
      <c r="BJ176" s="247" t="s">
        <v>4000</v>
      </c>
      <c r="BK176" s="247" t="s">
        <v>4001</v>
      </c>
      <c r="BL176" s="251"/>
      <c r="BM176" s="251"/>
      <c r="BN176" s="251"/>
      <c r="BO176" s="251"/>
      <c r="BP176" s="251"/>
      <c r="BQ176" s="251"/>
      <c r="BR176" s="251"/>
      <c r="BS176" s="251"/>
      <c r="BT176" s="247" t="s">
        <v>4002</v>
      </c>
      <c r="BU176" s="251"/>
      <c r="BV176" s="251"/>
      <c r="BW176" s="250"/>
      <c r="BX176" s="250"/>
      <c r="BY176" s="250"/>
      <c r="BZ176" s="252"/>
      <c r="CA176" s="252"/>
      <c r="CB176" s="252"/>
      <c r="CC176" s="252"/>
      <c r="CD176" s="252"/>
      <c r="CE176" s="252"/>
      <c r="CF176" s="252"/>
      <c r="CG176" s="252"/>
      <c r="CH176" s="252"/>
      <c r="CI176" s="252"/>
      <c r="CJ176" s="252"/>
      <c r="CK176" s="252"/>
      <c r="CL176" s="252"/>
      <c r="CM176" s="252"/>
      <c r="CN176" s="252"/>
      <c r="CO176" s="252"/>
      <c r="CP176" s="252"/>
      <c r="CQ176" s="252"/>
      <c r="CR176" s="252"/>
      <c r="CS176" s="248" t="s">
        <v>4003</v>
      </c>
      <c r="CT176" s="248" t="s">
        <v>4004</v>
      </c>
      <c r="CU176" s="252"/>
      <c r="CV176" s="252"/>
      <c r="CW176" s="252"/>
      <c r="CX176" s="252"/>
      <c r="CY176" s="252"/>
      <c r="CZ176" s="252"/>
      <c r="DA176" s="252"/>
      <c r="DB176" s="252"/>
      <c r="DC176" s="248" t="s">
        <v>4005</v>
      </c>
      <c r="DD176" s="252"/>
      <c r="DE176" s="252"/>
    </row>
    <row r="177" spans="34:109" ht="57" hidden="1">
      <c r="AH177" s="250"/>
      <c r="AI177" s="250"/>
      <c r="AJ177" s="250"/>
      <c r="AK177" s="250"/>
      <c r="AL177" s="239" t="str">
        <f t="shared" si="4"/>
        <v>Tierra Blanca</v>
      </c>
      <c r="AM177" s="239" t="str">
        <f t="shared" si="5"/>
        <v>30174</v>
      </c>
      <c r="AO177" s="250"/>
      <c r="AP177" s="242">
        <v>175</v>
      </c>
      <c r="AQ177" s="251"/>
      <c r="AR177" s="251"/>
      <c r="AS177" s="251"/>
      <c r="AT177" s="251"/>
      <c r="AU177" s="251"/>
      <c r="AV177" s="251"/>
      <c r="AW177" s="251"/>
      <c r="AX177" s="251"/>
      <c r="AY177" s="251"/>
      <c r="AZ177" s="251"/>
      <c r="BA177" s="251"/>
      <c r="BB177" s="251"/>
      <c r="BC177" s="251"/>
      <c r="BD177" s="251"/>
      <c r="BE177" s="251"/>
      <c r="BF177" s="251"/>
      <c r="BG177" s="251"/>
      <c r="BH177" s="251"/>
      <c r="BI177" s="251"/>
      <c r="BJ177" s="247" t="s">
        <v>4006</v>
      </c>
      <c r="BK177" s="247" t="s">
        <v>4007</v>
      </c>
      <c r="BL177" s="251"/>
      <c r="BM177" s="251"/>
      <c r="BN177" s="251"/>
      <c r="BO177" s="251"/>
      <c r="BP177" s="251"/>
      <c r="BQ177" s="251"/>
      <c r="BR177" s="251"/>
      <c r="BS177" s="251"/>
      <c r="BT177" s="247" t="s">
        <v>4008</v>
      </c>
      <c r="BU177" s="251"/>
      <c r="BV177" s="251"/>
      <c r="BW177" s="250"/>
      <c r="BX177" s="250"/>
      <c r="BY177" s="250"/>
      <c r="BZ177" s="252"/>
      <c r="CA177" s="252"/>
      <c r="CB177" s="252"/>
      <c r="CC177" s="252"/>
      <c r="CD177" s="252"/>
      <c r="CE177" s="252"/>
      <c r="CF177" s="252"/>
      <c r="CG177" s="252"/>
      <c r="CH177" s="252"/>
      <c r="CI177" s="252"/>
      <c r="CJ177" s="252"/>
      <c r="CK177" s="252"/>
      <c r="CL177" s="252"/>
      <c r="CM177" s="252"/>
      <c r="CN177" s="252"/>
      <c r="CO177" s="252"/>
      <c r="CP177" s="252"/>
      <c r="CQ177" s="252"/>
      <c r="CR177" s="252"/>
      <c r="CS177" s="248" t="s">
        <v>4009</v>
      </c>
      <c r="CT177" s="248" t="s">
        <v>4010</v>
      </c>
      <c r="CU177" s="252"/>
      <c r="CV177" s="252"/>
      <c r="CW177" s="252"/>
      <c r="CX177" s="252"/>
      <c r="CY177" s="252"/>
      <c r="CZ177" s="252"/>
      <c r="DA177" s="252"/>
      <c r="DB177" s="252"/>
      <c r="DC177" s="248" t="s">
        <v>1985</v>
      </c>
      <c r="DD177" s="252"/>
      <c r="DE177" s="252"/>
    </row>
    <row r="178" spans="34:109" ht="85.5" hidden="1">
      <c r="AH178" s="250"/>
      <c r="AI178" s="250"/>
      <c r="AJ178" s="250"/>
      <c r="AK178" s="250"/>
      <c r="AL178" s="239" t="str">
        <f t="shared" si="4"/>
        <v>Tihuatlán</v>
      </c>
      <c r="AM178" s="239" t="str">
        <f t="shared" si="5"/>
        <v>30175</v>
      </c>
      <c r="AO178" s="250"/>
      <c r="AP178" s="242">
        <v>176</v>
      </c>
      <c r="AQ178" s="251"/>
      <c r="AR178" s="251"/>
      <c r="AS178" s="251"/>
      <c r="AT178" s="251"/>
      <c r="AU178" s="251"/>
      <c r="AV178" s="251"/>
      <c r="AW178" s="251"/>
      <c r="AX178" s="251"/>
      <c r="AY178" s="251"/>
      <c r="AZ178" s="251"/>
      <c r="BA178" s="251"/>
      <c r="BB178" s="251"/>
      <c r="BC178" s="251"/>
      <c r="BD178" s="251"/>
      <c r="BE178" s="251"/>
      <c r="BF178" s="251"/>
      <c r="BG178" s="251"/>
      <c r="BH178" s="251"/>
      <c r="BI178" s="251"/>
      <c r="BJ178" s="247" t="s">
        <v>4011</v>
      </c>
      <c r="BK178" s="247" t="s">
        <v>4012</v>
      </c>
      <c r="BL178" s="251"/>
      <c r="BM178" s="251"/>
      <c r="BN178" s="251"/>
      <c r="BO178" s="251"/>
      <c r="BP178" s="251"/>
      <c r="BQ178" s="251"/>
      <c r="BR178" s="251"/>
      <c r="BS178" s="251"/>
      <c r="BT178" s="247" t="s">
        <v>4013</v>
      </c>
      <c r="BU178" s="251"/>
      <c r="BV178" s="251"/>
      <c r="BW178" s="250"/>
      <c r="BX178" s="250"/>
      <c r="BY178" s="250"/>
      <c r="BZ178" s="252"/>
      <c r="CA178" s="252"/>
      <c r="CB178" s="252"/>
      <c r="CC178" s="252"/>
      <c r="CD178" s="252"/>
      <c r="CE178" s="252"/>
      <c r="CF178" s="252"/>
      <c r="CG178" s="252"/>
      <c r="CH178" s="252"/>
      <c r="CI178" s="252"/>
      <c r="CJ178" s="252"/>
      <c r="CK178" s="252"/>
      <c r="CL178" s="252"/>
      <c r="CM178" s="252"/>
      <c r="CN178" s="252"/>
      <c r="CO178" s="252"/>
      <c r="CP178" s="252"/>
      <c r="CQ178" s="252"/>
      <c r="CR178" s="252"/>
      <c r="CS178" s="248" t="s">
        <v>4014</v>
      </c>
      <c r="CT178" s="248" t="s">
        <v>4015</v>
      </c>
      <c r="CU178" s="252"/>
      <c r="CV178" s="252"/>
      <c r="CW178" s="252"/>
      <c r="CX178" s="252"/>
      <c r="CY178" s="252"/>
      <c r="CZ178" s="252"/>
      <c r="DA178" s="252"/>
      <c r="DB178" s="252"/>
      <c r="DC178" s="248" t="s">
        <v>4016</v>
      </c>
      <c r="DD178" s="252"/>
      <c r="DE178" s="252"/>
    </row>
    <row r="179" spans="34:109" ht="99.75" hidden="1">
      <c r="AH179" s="250"/>
      <c r="AI179" s="250"/>
      <c r="AJ179" s="250"/>
      <c r="AK179" s="250"/>
      <c r="AL179" s="239" t="str">
        <f t="shared" si="4"/>
        <v>Tlacojalpan</v>
      </c>
      <c r="AM179" s="239" t="str">
        <f t="shared" si="5"/>
        <v>30176</v>
      </c>
      <c r="AO179" s="250"/>
      <c r="AP179" s="242">
        <v>177</v>
      </c>
      <c r="AQ179" s="251"/>
      <c r="AR179" s="251"/>
      <c r="AS179" s="251"/>
      <c r="AT179" s="251"/>
      <c r="AU179" s="251"/>
      <c r="AV179" s="251"/>
      <c r="AW179" s="251"/>
      <c r="AX179" s="251"/>
      <c r="AY179" s="251"/>
      <c r="AZ179" s="251"/>
      <c r="BA179" s="251"/>
      <c r="BB179" s="251"/>
      <c r="BC179" s="251"/>
      <c r="BD179" s="251"/>
      <c r="BE179" s="251"/>
      <c r="BF179" s="251"/>
      <c r="BG179" s="251"/>
      <c r="BH179" s="251"/>
      <c r="BI179" s="251"/>
      <c r="BJ179" s="247" t="s">
        <v>4017</v>
      </c>
      <c r="BK179" s="247" t="s">
        <v>4018</v>
      </c>
      <c r="BL179" s="251"/>
      <c r="BM179" s="251"/>
      <c r="BN179" s="251"/>
      <c r="BO179" s="251"/>
      <c r="BP179" s="251"/>
      <c r="BQ179" s="251"/>
      <c r="BR179" s="251"/>
      <c r="BS179" s="251"/>
      <c r="BT179" s="247" t="s">
        <v>4019</v>
      </c>
      <c r="BU179" s="251"/>
      <c r="BV179" s="251"/>
      <c r="BW179" s="250"/>
      <c r="BX179" s="250"/>
      <c r="BY179" s="250"/>
      <c r="BZ179" s="252"/>
      <c r="CA179" s="252"/>
      <c r="CB179" s="252"/>
      <c r="CC179" s="252"/>
      <c r="CD179" s="252"/>
      <c r="CE179" s="252"/>
      <c r="CF179" s="252"/>
      <c r="CG179" s="252"/>
      <c r="CH179" s="252"/>
      <c r="CI179" s="252"/>
      <c r="CJ179" s="252"/>
      <c r="CK179" s="252"/>
      <c r="CL179" s="252"/>
      <c r="CM179" s="252"/>
      <c r="CN179" s="252"/>
      <c r="CO179" s="252"/>
      <c r="CP179" s="252"/>
      <c r="CQ179" s="252"/>
      <c r="CR179" s="252"/>
      <c r="CS179" s="248" t="s">
        <v>4020</v>
      </c>
      <c r="CT179" s="248" t="s">
        <v>4021</v>
      </c>
      <c r="CU179" s="252"/>
      <c r="CV179" s="252"/>
      <c r="CW179" s="252"/>
      <c r="CX179" s="252"/>
      <c r="CY179" s="252"/>
      <c r="CZ179" s="252"/>
      <c r="DA179" s="252"/>
      <c r="DB179" s="252"/>
      <c r="DC179" s="248" t="s">
        <v>4022</v>
      </c>
      <c r="DD179" s="252"/>
      <c r="DE179" s="252"/>
    </row>
    <row r="180" spans="34:109" ht="99.75" hidden="1">
      <c r="AH180" s="250"/>
      <c r="AI180" s="250"/>
      <c r="AJ180" s="250"/>
      <c r="AK180" s="250"/>
      <c r="AL180" s="239" t="str">
        <f t="shared" si="4"/>
        <v>Tlacolulan</v>
      </c>
      <c r="AM180" s="239" t="str">
        <f t="shared" si="5"/>
        <v>30177</v>
      </c>
      <c r="AO180" s="250"/>
      <c r="AP180" s="242">
        <v>178</v>
      </c>
      <c r="AQ180" s="251"/>
      <c r="AR180" s="251"/>
      <c r="AS180" s="251"/>
      <c r="AT180" s="251"/>
      <c r="AU180" s="251"/>
      <c r="AV180" s="251"/>
      <c r="AW180" s="251"/>
      <c r="AX180" s="251"/>
      <c r="AY180" s="251"/>
      <c r="AZ180" s="251"/>
      <c r="BA180" s="251"/>
      <c r="BB180" s="251"/>
      <c r="BC180" s="251"/>
      <c r="BD180" s="251"/>
      <c r="BE180" s="251"/>
      <c r="BF180" s="251"/>
      <c r="BG180" s="251"/>
      <c r="BH180" s="251"/>
      <c r="BI180" s="251"/>
      <c r="BJ180" s="247" t="s">
        <v>4023</v>
      </c>
      <c r="BK180" s="247" t="s">
        <v>4024</v>
      </c>
      <c r="BL180" s="251"/>
      <c r="BM180" s="251"/>
      <c r="BN180" s="251"/>
      <c r="BO180" s="251"/>
      <c r="BP180" s="251"/>
      <c r="BQ180" s="251"/>
      <c r="BR180" s="251"/>
      <c r="BS180" s="251"/>
      <c r="BT180" s="247" t="s">
        <v>4025</v>
      </c>
      <c r="BU180" s="251"/>
      <c r="BV180" s="251"/>
      <c r="BW180" s="250"/>
      <c r="BX180" s="250"/>
      <c r="BY180" s="250"/>
      <c r="BZ180" s="252"/>
      <c r="CA180" s="252"/>
      <c r="CB180" s="252"/>
      <c r="CC180" s="252"/>
      <c r="CD180" s="252"/>
      <c r="CE180" s="252"/>
      <c r="CF180" s="252"/>
      <c r="CG180" s="252"/>
      <c r="CH180" s="252"/>
      <c r="CI180" s="252"/>
      <c r="CJ180" s="252"/>
      <c r="CK180" s="252"/>
      <c r="CL180" s="252"/>
      <c r="CM180" s="252"/>
      <c r="CN180" s="252"/>
      <c r="CO180" s="252"/>
      <c r="CP180" s="252"/>
      <c r="CQ180" s="252"/>
      <c r="CR180" s="252"/>
      <c r="CS180" s="248" t="s">
        <v>4026</v>
      </c>
      <c r="CT180" s="248" t="s">
        <v>4027</v>
      </c>
      <c r="CU180" s="252"/>
      <c r="CV180" s="252"/>
      <c r="CW180" s="252"/>
      <c r="CX180" s="252"/>
      <c r="CY180" s="252"/>
      <c r="CZ180" s="252"/>
      <c r="DA180" s="252"/>
      <c r="DB180" s="252"/>
      <c r="DC180" s="248" t="s">
        <v>4028</v>
      </c>
      <c r="DD180" s="252"/>
      <c r="DE180" s="252"/>
    </row>
    <row r="181" spans="34:109" ht="85.5" hidden="1">
      <c r="AH181" s="250"/>
      <c r="AI181" s="250"/>
      <c r="AJ181" s="250"/>
      <c r="AK181" s="250"/>
      <c r="AL181" s="239" t="str">
        <f t="shared" si="4"/>
        <v>Tlacotalpan</v>
      </c>
      <c r="AM181" s="239" t="str">
        <f t="shared" si="5"/>
        <v>30178</v>
      </c>
      <c r="AO181" s="250"/>
      <c r="AP181" s="242">
        <v>179</v>
      </c>
      <c r="AQ181" s="251"/>
      <c r="AR181" s="251"/>
      <c r="AS181" s="251"/>
      <c r="AT181" s="251"/>
      <c r="AU181" s="251"/>
      <c r="AV181" s="251"/>
      <c r="AW181" s="251"/>
      <c r="AX181" s="251"/>
      <c r="AY181" s="251"/>
      <c r="AZ181" s="251"/>
      <c r="BA181" s="251"/>
      <c r="BB181" s="251"/>
      <c r="BC181" s="251"/>
      <c r="BD181" s="251"/>
      <c r="BE181" s="251"/>
      <c r="BF181" s="251"/>
      <c r="BG181" s="251"/>
      <c r="BH181" s="251"/>
      <c r="BI181" s="251"/>
      <c r="BJ181" s="247" t="s">
        <v>4029</v>
      </c>
      <c r="BK181" s="247" t="s">
        <v>4030</v>
      </c>
      <c r="BL181" s="251"/>
      <c r="BM181" s="251"/>
      <c r="BN181" s="251"/>
      <c r="BO181" s="251"/>
      <c r="BP181" s="251"/>
      <c r="BQ181" s="251"/>
      <c r="BR181" s="251"/>
      <c r="BS181" s="251"/>
      <c r="BT181" s="247" t="s">
        <v>4031</v>
      </c>
      <c r="BU181" s="251"/>
      <c r="BV181" s="251"/>
      <c r="BW181" s="250"/>
      <c r="BX181" s="250"/>
      <c r="BY181" s="250"/>
      <c r="BZ181" s="252"/>
      <c r="CA181" s="252"/>
      <c r="CB181" s="252"/>
      <c r="CC181" s="252"/>
      <c r="CD181" s="252"/>
      <c r="CE181" s="252"/>
      <c r="CF181" s="252"/>
      <c r="CG181" s="252"/>
      <c r="CH181" s="252"/>
      <c r="CI181" s="252"/>
      <c r="CJ181" s="252"/>
      <c r="CK181" s="252"/>
      <c r="CL181" s="252"/>
      <c r="CM181" s="252"/>
      <c r="CN181" s="252"/>
      <c r="CO181" s="252"/>
      <c r="CP181" s="252"/>
      <c r="CQ181" s="252"/>
      <c r="CR181" s="252"/>
      <c r="CS181" s="248" t="s">
        <v>4032</v>
      </c>
      <c r="CT181" s="248" t="s">
        <v>4033</v>
      </c>
      <c r="CU181" s="252"/>
      <c r="CV181" s="252"/>
      <c r="CW181" s="252"/>
      <c r="CX181" s="252"/>
      <c r="CY181" s="252"/>
      <c r="CZ181" s="252"/>
      <c r="DA181" s="252"/>
      <c r="DB181" s="252"/>
      <c r="DC181" s="248" t="s">
        <v>4034</v>
      </c>
      <c r="DD181" s="252"/>
      <c r="DE181" s="252"/>
    </row>
    <row r="182" spans="34:109" ht="85.5" hidden="1">
      <c r="AH182" s="250"/>
      <c r="AI182" s="250"/>
      <c r="AJ182" s="250"/>
      <c r="AK182" s="250"/>
      <c r="AL182" s="239" t="str">
        <f t="shared" si="4"/>
        <v>Tlacotepec de Mejía</v>
      </c>
      <c r="AM182" s="239" t="str">
        <f t="shared" si="5"/>
        <v>30179</v>
      </c>
      <c r="AO182" s="250"/>
      <c r="AP182" s="242">
        <v>180</v>
      </c>
      <c r="AQ182" s="251"/>
      <c r="AR182" s="251"/>
      <c r="AS182" s="251"/>
      <c r="AT182" s="251"/>
      <c r="AU182" s="251"/>
      <c r="AV182" s="251"/>
      <c r="AW182" s="251"/>
      <c r="AX182" s="251"/>
      <c r="AY182" s="251"/>
      <c r="AZ182" s="251"/>
      <c r="BA182" s="251"/>
      <c r="BB182" s="251"/>
      <c r="BC182" s="251"/>
      <c r="BD182" s="251"/>
      <c r="BE182" s="251"/>
      <c r="BF182" s="251"/>
      <c r="BG182" s="251"/>
      <c r="BH182" s="251"/>
      <c r="BI182" s="251"/>
      <c r="BJ182" s="247" t="s">
        <v>4035</v>
      </c>
      <c r="BK182" s="247" t="s">
        <v>4036</v>
      </c>
      <c r="BL182" s="251"/>
      <c r="BM182" s="251"/>
      <c r="BN182" s="251"/>
      <c r="BO182" s="251"/>
      <c r="BP182" s="251"/>
      <c r="BQ182" s="251"/>
      <c r="BR182" s="251"/>
      <c r="BS182" s="251"/>
      <c r="BT182" s="247" t="s">
        <v>4037</v>
      </c>
      <c r="BU182" s="251"/>
      <c r="BV182" s="251"/>
      <c r="BW182" s="250"/>
      <c r="BX182" s="250"/>
      <c r="BY182" s="250"/>
      <c r="BZ182" s="252"/>
      <c r="CA182" s="252"/>
      <c r="CB182" s="252"/>
      <c r="CC182" s="252"/>
      <c r="CD182" s="252"/>
      <c r="CE182" s="252"/>
      <c r="CF182" s="252"/>
      <c r="CG182" s="252"/>
      <c r="CH182" s="252"/>
      <c r="CI182" s="252"/>
      <c r="CJ182" s="252"/>
      <c r="CK182" s="252"/>
      <c r="CL182" s="252"/>
      <c r="CM182" s="252"/>
      <c r="CN182" s="252"/>
      <c r="CO182" s="252"/>
      <c r="CP182" s="252"/>
      <c r="CQ182" s="252"/>
      <c r="CR182" s="252"/>
      <c r="CS182" s="248" t="s">
        <v>4038</v>
      </c>
      <c r="CT182" s="248" t="s">
        <v>4039</v>
      </c>
      <c r="CU182" s="252"/>
      <c r="CV182" s="252"/>
      <c r="CW182" s="252"/>
      <c r="CX182" s="252"/>
      <c r="CY182" s="252"/>
      <c r="CZ182" s="252"/>
      <c r="DA182" s="252"/>
      <c r="DB182" s="252"/>
      <c r="DC182" s="248" t="s">
        <v>4040</v>
      </c>
      <c r="DD182" s="252"/>
      <c r="DE182" s="252"/>
    </row>
    <row r="183" spans="34:109" ht="85.5" hidden="1">
      <c r="AH183" s="250"/>
      <c r="AI183" s="250"/>
      <c r="AJ183" s="250"/>
      <c r="AK183" s="250"/>
      <c r="AL183" s="239" t="str">
        <f t="shared" si="4"/>
        <v>Tlachichilco</v>
      </c>
      <c r="AM183" s="239" t="str">
        <f t="shared" si="5"/>
        <v>30180</v>
      </c>
      <c r="AO183" s="250"/>
      <c r="AP183" s="242">
        <v>181</v>
      </c>
      <c r="AQ183" s="251"/>
      <c r="AR183" s="251"/>
      <c r="AS183" s="251"/>
      <c r="AT183" s="251"/>
      <c r="AU183" s="251"/>
      <c r="AV183" s="251"/>
      <c r="AW183" s="251"/>
      <c r="AX183" s="251"/>
      <c r="AY183" s="251"/>
      <c r="AZ183" s="251"/>
      <c r="BA183" s="251"/>
      <c r="BB183" s="251"/>
      <c r="BC183" s="251"/>
      <c r="BD183" s="251"/>
      <c r="BE183" s="251"/>
      <c r="BF183" s="251"/>
      <c r="BG183" s="251"/>
      <c r="BH183" s="251"/>
      <c r="BI183" s="251"/>
      <c r="BJ183" s="247" t="s">
        <v>4041</v>
      </c>
      <c r="BK183" s="247" t="s">
        <v>4042</v>
      </c>
      <c r="BL183" s="251"/>
      <c r="BM183" s="251"/>
      <c r="BN183" s="251"/>
      <c r="BO183" s="251"/>
      <c r="BP183" s="251"/>
      <c r="BQ183" s="251"/>
      <c r="BR183" s="251"/>
      <c r="BS183" s="251"/>
      <c r="BT183" s="247" t="s">
        <v>4043</v>
      </c>
      <c r="BU183" s="251"/>
      <c r="BV183" s="251"/>
      <c r="BW183" s="250"/>
      <c r="BX183" s="250"/>
      <c r="BY183" s="250"/>
      <c r="BZ183" s="252"/>
      <c r="CA183" s="252"/>
      <c r="CB183" s="252"/>
      <c r="CC183" s="252"/>
      <c r="CD183" s="252"/>
      <c r="CE183" s="252"/>
      <c r="CF183" s="252"/>
      <c r="CG183" s="252"/>
      <c r="CH183" s="252"/>
      <c r="CI183" s="252"/>
      <c r="CJ183" s="252"/>
      <c r="CK183" s="252"/>
      <c r="CL183" s="252"/>
      <c r="CM183" s="252"/>
      <c r="CN183" s="252"/>
      <c r="CO183" s="252"/>
      <c r="CP183" s="252"/>
      <c r="CQ183" s="252"/>
      <c r="CR183" s="252"/>
      <c r="CS183" s="248" t="s">
        <v>4044</v>
      </c>
      <c r="CT183" s="248" t="s">
        <v>4045</v>
      </c>
      <c r="CU183" s="252"/>
      <c r="CV183" s="252"/>
      <c r="CW183" s="252"/>
      <c r="CX183" s="252"/>
      <c r="CY183" s="252"/>
      <c r="CZ183" s="252"/>
      <c r="DA183" s="252"/>
      <c r="DB183" s="252"/>
      <c r="DC183" s="248" t="s">
        <v>4046</v>
      </c>
      <c r="DD183" s="252"/>
      <c r="DE183" s="252"/>
    </row>
    <row r="184" spans="34:109" ht="85.5" hidden="1">
      <c r="AH184" s="250"/>
      <c r="AI184" s="250"/>
      <c r="AJ184" s="250"/>
      <c r="AK184" s="250"/>
      <c r="AL184" s="239" t="str">
        <f t="shared" si="4"/>
        <v>Tlalixcoyan</v>
      </c>
      <c r="AM184" s="239" t="str">
        <f t="shared" si="5"/>
        <v>30181</v>
      </c>
      <c r="AO184" s="250"/>
      <c r="AP184" s="242">
        <v>182</v>
      </c>
      <c r="AQ184" s="251"/>
      <c r="AR184" s="251"/>
      <c r="AS184" s="251"/>
      <c r="AT184" s="251"/>
      <c r="AU184" s="251"/>
      <c r="AV184" s="251"/>
      <c r="AW184" s="251"/>
      <c r="AX184" s="251"/>
      <c r="AY184" s="251"/>
      <c r="AZ184" s="251"/>
      <c r="BA184" s="251"/>
      <c r="BB184" s="251"/>
      <c r="BC184" s="251"/>
      <c r="BD184" s="251"/>
      <c r="BE184" s="251"/>
      <c r="BF184" s="251"/>
      <c r="BG184" s="251"/>
      <c r="BH184" s="251"/>
      <c r="BI184" s="251"/>
      <c r="BJ184" s="247" t="s">
        <v>4047</v>
      </c>
      <c r="BK184" s="247" t="s">
        <v>4048</v>
      </c>
      <c r="BL184" s="251"/>
      <c r="BM184" s="251"/>
      <c r="BN184" s="251"/>
      <c r="BO184" s="251"/>
      <c r="BP184" s="251"/>
      <c r="BQ184" s="251"/>
      <c r="BR184" s="251"/>
      <c r="BS184" s="251"/>
      <c r="BT184" s="247" t="s">
        <v>4049</v>
      </c>
      <c r="BU184" s="251"/>
      <c r="BV184" s="251"/>
      <c r="BW184" s="250"/>
      <c r="BX184" s="250"/>
      <c r="BY184" s="250"/>
      <c r="BZ184" s="252"/>
      <c r="CA184" s="252"/>
      <c r="CB184" s="252"/>
      <c r="CC184" s="252"/>
      <c r="CD184" s="252"/>
      <c r="CE184" s="252"/>
      <c r="CF184" s="252"/>
      <c r="CG184" s="252"/>
      <c r="CH184" s="252"/>
      <c r="CI184" s="252"/>
      <c r="CJ184" s="252"/>
      <c r="CK184" s="252"/>
      <c r="CL184" s="252"/>
      <c r="CM184" s="252"/>
      <c r="CN184" s="252"/>
      <c r="CO184" s="252"/>
      <c r="CP184" s="252"/>
      <c r="CQ184" s="252"/>
      <c r="CR184" s="252"/>
      <c r="CS184" s="248" t="s">
        <v>4050</v>
      </c>
      <c r="CT184" s="248" t="s">
        <v>4051</v>
      </c>
      <c r="CU184" s="252"/>
      <c r="CV184" s="252"/>
      <c r="CW184" s="252"/>
      <c r="CX184" s="252"/>
      <c r="CY184" s="252"/>
      <c r="CZ184" s="252"/>
      <c r="DA184" s="252"/>
      <c r="DB184" s="252"/>
      <c r="DC184" s="248" t="s">
        <v>4052</v>
      </c>
      <c r="DD184" s="252"/>
      <c r="DE184" s="252"/>
    </row>
    <row r="185" spans="34:109" ht="99.75" hidden="1">
      <c r="AH185" s="250"/>
      <c r="AI185" s="250"/>
      <c r="AJ185" s="250"/>
      <c r="AK185" s="250"/>
      <c r="AL185" s="239" t="str">
        <f t="shared" si="4"/>
        <v>Tlalnelhuayocan</v>
      </c>
      <c r="AM185" s="239" t="str">
        <f t="shared" si="5"/>
        <v>30182</v>
      </c>
      <c r="AO185" s="250"/>
      <c r="AP185" s="242">
        <v>183</v>
      </c>
      <c r="AQ185" s="251"/>
      <c r="AR185" s="251"/>
      <c r="AS185" s="251"/>
      <c r="AT185" s="251"/>
      <c r="AU185" s="251"/>
      <c r="AV185" s="251"/>
      <c r="AW185" s="251"/>
      <c r="AX185" s="251"/>
      <c r="AY185" s="251"/>
      <c r="AZ185" s="251"/>
      <c r="BA185" s="251"/>
      <c r="BB185" s="251"/>
      <c r="BC185" s="251"/>
      <c r="BD185" s="251"/>
      <c r="BE185" s="251"/>
      <c r="BF185" s="251"/>
      <c r="BG185" s="251"/>
      <c r="BH185" s="251"/>
      <c r="BI185" s="251"/>
      <c r="BJ185" s="247" t="s">
        <v>4053</v>
      </c>
      <c r="BK185" s="247" t="s">
        <v>4054</v>
      </c>
      <c r="BL185" s="251"/>
      <c r="BM185" s="251"/>
      <c r="BN185" s="251"/>
      <c r="BO185" s="251"/>
      <c r="BP185" s="251"/>
      <c r="BQ185" s="251"/>
      <c r="BR185" s="251"/>
      <c r="BS185" s="251"/>
      <c r="BT185" s="247" t="s">
        <v>4055</v>
      </c>
      <c r="BU185" s="251"/>
      <c r="BV185" s="251"/>
      <c r="BW185" s="250"/>
      <c r="BX185" s="250"/>
      <c r="BY185" s="250"/>
      <c r="BZ185" s="252"/>
      <c r="CA185" s="252"/>
      <c r="CB185" s="252"/>
      <c r="CC185" s="252"/>
      <c r="CD185" s="252"/>
      <c r="CE185" s="252"/>
      <c r="CF185" s="252"/>
      <c r="CG185" s="252"/>
      <c r="CH185" s="252"/>
      <c r="CI185" s="252"/>
      <c r="CJ185" s="252"/>
      <c r="CK185" s="252"/>
      <c r="CL185" s="252"/>
      <c r="CM185" s="252"/>
      <c r="CN185" s="252"/>
      <c r="CO185" s="252"/>
      <c r="CP185" s="252"/>
      <c r="CQ185" s="252"/>
      <c r="CR185" s="252"/>
      <c r="CS185" s="248" t="s">
        <v>4056</v>
      </c>
      <c r="CT185" s="248" t="s">
        <v>4057</v>
      </c>
      <c r="CU185" s="252"/>
      <c r="CV185" s="252"/>
      <c r="CW185" s="252"/>
      <c r="CX185" s="252"/>
      <c r="CY185" s="252"/>
      <c r="CZ185" s="252"/>
      <c r="DA185" s="252"/>
      <c r="DB185" s="252"/>
      <c r="DC185" s="248" t="s">
        <v>4058</v>
      </c>
      <c r="DD185" s="252"/>
      <c r="DE185" s="252"/>
    </row>
    <row r="186" spans="34:109" ht="99.75" hidden="1">
      <c r="AH186" s="250"/>
      <c r="AI186" s="250"/>
      <c r="AJ186" s="250"/>
      <c r="AK186" s="250"/>
      <c r="AL186" s="239" t="str">
        <f t="shared" si="4"/>
        <v>Tlapacoyan</v>
      </c>
      <c r="AM186" s="239" t="str">
        <f t="shared" si="5"/>
        <v>30183</v>
      </c>
      <c r="AO186" s="250"/>
      <c r="AP186" s="242">
        <v>184</v>
      </c>
      <c r="AQ186" s="251"/>
      <c r="AR186" s="251"/>
      <c r="AS186" s="251"/>
      <c r="AT186" s="251"/>
      <c r="AU186" s="251"/>
      <c r="AV186" s="251"/>
      <c r="AW186" s="251"/>
      <c r="AX186" s="251"/>
      <c r="AY186" s="251"/>
      <c r="AZ186" s="251"/>
      <c r="BA186" s="251"/>
      <c r="BB186" s="251"/>
      <c r="BC186" s="251"/>
      <c r="BD186" s="251"/>
      <c r="BE186" s="251"/>
      <c r="BF186" s="251"/>
      <c r="BG186" s="251"/>
      <c r="BH186" s="251"/>
      <c r="BI186" s="251"/>
      <c r="BJ186" s="247" t="s">
        <v>4059</v>
      </c>
      <c r="BK186" s="247" t="s">
        <v>4060</v>
      </c>
      <c r="BL186" s="251"/>
      <c r="BM186" s="251"/>
      <c r="BN186" s="251"/>
      <c r="BO186" s="251"/>
      <c r="BP186" s="251"/>
      <c r="BQ186" s="251"/>
      <c r="BR186" s="251"/>
      <c r="BS186" s="251"/>
      <c r="BT186" s="247" t="s">
        <v>4061</v>
      </c>
      <c r="BU186" s="251"/>
      <c r="BV186" s="251"/>
      <c r="BW186" s="250"/>
      <c r="BX186" s="250"/>
      <c r="BY186" s="250"/>
      <c r="BZ186" s="252"/>
      <c r="CA186" s="252"/>
      <c r="CB186" s="252"/>
      <c r="CC186" s="252"/>
      <c r="CD186" s="252"/>
      <c r="CE186" s="252"/>
      <c r="CF186" s="252"/>
      <c r="CG186" s="252"/>
      <c r="CH186" s="252"/>
      <c r="CI186" s="252"/>
      <c r="CJ186" s="252"/>
      <c r="CK186" s="252"/>
      <c r="CL186" s="252"/>
      <c r="CM186" s="252"/>
      <c r="CN186" s="252"/>
      <c r="CO186" s="252"/>
      <c r="CP186" s="252"/>
      <c r="CQ186" s="252"/>
      <c r="CR186" s="252"/>
      <c r="CS186" s="248" t="s">
        <v>4062</v>
      </c>
      <c r="CT186" s="248" t="s">
        <v>4063</v>
      </c>
      <c r="CU186" s="252"/>
      <c r="CV186" s="252"/>
      <c r="CW186" s="252"/>
      <c r="CX186" s="252"/>
      <c r="CY186" s="252"/>
      <c r="CZ186" s="252"/>
      <c r="DA186" s="252"/>
      <c r="DB186" s="252"/>
      <c r="DC186" s="248" t="s">
        <v>4064</v>
      </c>
      <c r="DD186" s="252"/>
      <c r="DE186" s="252"/>
    </row>
    <row r="187" spans="34:109" ht="85.5" hidden="1">
      <c r="AH187" s="250"/>
      <c r="AI187" s="250"/>
      <c r="AJ187" s="250"/>
      <c r="AK187" s="250"/>
      <c r="AL187" s="239" t="str">
        <f t="shared" si="4"/>
        <v>Tlaquilpa</v>
      </c>
      <c r="AM187" s="239" t="str">
        <f t="shared" si="5"/>
        <v>30184</v>
      </c>
      <c r="AO187" s="250"/>
      <c r="AP187" s="242">
        <v>185</v>
      </c>
      <c r="AQ187" s="251"/>
      <c r="AR187" s="251"/>
      <c r="AS187" s="251"/>
      <c r="AT187" s="251"/>
      <c r="AU187" s="251"/>
      <c r="AV187" s="251"/>
      <c r="AW187" s="251"/>
      <c r="AX187" s="251"/>
      <c r="AY187" s="251"/>
      <c r="AZ187" s="251"/>
      <c r="BA187" s="251"/>
      <c r="BB187" s="251"/>
      <c r="BC187" s="251"/>
      <c r="BD187" s="251"/>
      <c r="BE187" s="251"/>
      <c r="BF187" s="251"/>
      <c r="BG187" s="251"/>
      <c r="BH187" s="251"/>
      <c r="BI187" s="251"/>
      <c r="BJ187" s="247" t="s">
        <v>4065</v>
      </c>
      <c r="BK187" s="247" t="s">
        <v>4066</v>
      </c>
      <c r="BL187" s="251"/>
      <c r="BM187" s="251"/>
      <c r="BN187" s="251"/>
      <c r="BO187" s="251"/>
      <c r="BP187" s="251"/>
      <c r="BQ187" s="251"/>
      <c r="BR187" s="251"/>
      <c r="BS187" s="251"/>
      <c r="BT187" s="247" t="s">
        <v>4067</v>
      </c>
      <c r="BU187" s="251"/>
      <c r="BV187" s="251"/>
      <c r="BW187" s="250"/>
      <c r="BX187" s="250"/>
      <c r="BY187" s="250"/>
      <c r="BZ187" s="252"/>
      <c r="CA187" s="252"/>
      <c r="CB187" s="252"/>
      <c r="CC187" s="252"/>
      <c r="CD187" s="252"/>
      <c r="CE187" s="252"/>
      <c r="CF187" s="252"/>
      <c r="CG187" s="252"/>
      <c r="CH187" s="252"/>
      <c r="CI187" s="252"/>
      <c r="CJ187" s="252"/>
      <c r="CK187" s="252"/>
      <c r="CL187" s="252"/>
      <c r="CM187" s="252"/>
      <c r="CN187" s="252"/>
      <c r="CO187" s="252"/>
      <c r="CP187" s="252"/>
      <c r="CQ187" s="252"/>
      <c r="CR187" s="252"/>
      <c r="CS187" s="248" t="s">
        <v>4068</v>
      </c>
      <c r="CT187" s="248" t="s">
        <v>4069</v>
      </c>
      <c r="CU187" s="252"/>
      <c r="CV187" s="252"/>
      <c r="CW187" s="252"/>
      <c r="CX187" s="252"/>
      <c r="CY187" s="252"/>
      <c r="CZ187" s="252"/>
      <c r="DA187" s="252"/>
      <c r="DB187" s="252"/>
      <c r="DC187" s="248" t="s">
        <v>4070</v>
      </c>
      <c r="DD187" s="252"/>
      <c r="DE187" s="252"/>
    </row>
    <row r="188" spans="34:109" ht="71.25" hidden="1">
      <c r="AH188" s="250"/>
      <c r="AI188" s="250"/>
      <c r="AJ188" s="250"/>
      <c r="AK188" s="250"/>
      <c r="AL188" s="239" t="str">
        <f t="shared" si="4"/>
        <v>Tlilapan</v>
      </c>
      <c r="AM188" s="239" t="str">
        <f t="shared" si="5"/>
        <v>30185</v>
      </c>
      <c r="AO188" s="250"/>
      <c r="AP188" s="242">
        <v>186</v>
      </c>
      <c r="AQ188" s="251"/>
      <c r="AR188" s="251"/>
      <c r="AS188" s="251"/>
      <c r="AT188" s="251"/>
      <c r="AU188" s="251"/>
      <c r="AV188" s="251"/>
      <c r="AW188" s="251"/>
      <c r="AX188" s="251"/>
      <c r="AY188" s="251"/>
      <c r="AZ188" s="251"/>
      <c r="BA188" s="251"/>
      <c r="BB188" s="251"/>
      <c r="BC188" s="251"/>
      <c r="BD188" s="251"/>
      <c r="BE188" s="251"/>
      <c r="BF188" s="251"/>
      <c r="BG188" s="251"/>
      <c r="BH188" s="251"/>
      <c r="BI188" s="251"/>
      <c r="BJ188" s="247" t="s">
        <v>4071</v>
      </c>
      <c r="BK188" s="247" t="s">
        <v>4072</v>
      </c>
      <c r="BL188" s="251"/>
      <c r="BM188" s="251"/>
      <c r="BN188" s="251"/>
      <c r="BO188" s="251"/>
      <c r="BP188" s="251"/>
      <c r="BQ188" s="251"/>
      <c r="BR188" s="251"/>
      <c r="BS188" s="251"/>
      <c r="BT188" s="247" t="s">
        <v>4073</v>
      </c>
      <c r="BU188" s="251"/>
      <c r="BV188" s="251"/>
      <c r="BW188" s="250"/>
      <c r="BX188" s="250"/>
      <c r="BY188" s="250"/>
      <c r="BZ188" s="252"/>
      <c r="CA188" s="252"/>
      <c r="CB188" s="252"/>
      <c r="CC188" s="252"/>
      <c r="CD188" s="252"/>
      <c r="CE188" s="252"/>
      <c r="CF188" s="252"/>
      <c r="CG188" s="252"/>
      <c r="CH188" s="252"/>
      <c r="CI188" s="252"/>
      <c r="CJ188" s="252"/>
      <c r="CK188" s="252"/>
      <c r="CL188" s="252"/>
      <c r="CM188" s="252"/>
      <c r="CN188" s="252"/>
      <c r="CO188" s="252"/>
      <c r="CP188" s="252"/>
      <c r="CQ188" s="252"/>
      <c r="CR188" s="252"/>
      <c r="CS188" s="248" t="s">
        <v>4074</v>
      </c>
      <c r="CT188" s="248" t="s">
        <v>4075</v>
      </c>
      <c r="CU188" s="252"/>
      <c r="CV188" s="252"/>
      <c r="CW188" s="252"/>
      <c r="CX188" s="252"/>
      <c r="CY188" s="252"/>
      <c r="CZ188" s="252"/>
      <c r="DA188" s="252"/>
      <c r="DB188" s="252"/>
      <c r="DC188" s="248" t="s">
        <v>4076</v>
      </c>
      <c r="DD188" s="252"/>
      <c r="DE188" s="252"/>
    </row>
    <row r="189" spans="34:109" ht="57" hidden="1">
      <c r="AH189" s="250"/>
      <c r="AI189" s="250"/>
      <c r="AJ189" s="250"/>
      <c r="AK189" s="250"/>
      <c r="AL189" s="239" t="str">
        <f t="shared" si="4"/>
        <v>Tomatlán</v>
      </c>
      <c r="AM189" s="239" t="str">
        <f t="shared" si="5"/>
        <v>30186</v>
      </c>
      <c r="AO189" s="250"/>
      <c r="AP189" s="242">
        <v>187</v>
      </c>
      <c r="AQ189" s="251"/>
      <c r="AR189" s="251"/>
      <c r="AS189" s="251"/>
      <c r="AT189" s="251"/>
      <c r="AU189" s="251"/>
      <c r="AV189" s="251"/>
      <c r="AW189" s="251"/>
      <c r="AX189" s="251"/>
      <c r="AY189" s="251"/>
      <c r="AZ189" s="251"/>
      <c r="BA189" s="251"/>
      <c r="BB189" s="251"/>
      <c r="BC189" s="251"/>
      <c r="BD189" s="251"/>
      <c r="BE189" s="251"/>
      <c r="BF189" s="251"/>
      <c r="BG189" s="251"/>
      <c r="BH189" s="251"/>
      <c r="BI189" s="251"/>
      <c r="BJ189" s="247" t="s">
        <v>4077</v>
      </c>
      <c r="BK189" s="247" t="s">
        <v>4078</v>
      </c>
      <c r="BL189" s="251"/>
      <c r="BM189" s="251"/>
      <c r="BN189" s="251"/>
      <c r="BO189" s="251"/>
      <c r="BP189" s="251"/>
      <c r="BQ189" s="251"/>
      <c r="BR189" s="251"/>
      <c r="BS189" s="251"/>
      <c r="BT189" s="247" t="s">
        <v>4079</v>
      </c>
      <c r="BU189" s="251"/>
      <c r="BV189" s="251"/>
      <c r="BW189" s="250"/>
      <c r="BX189" s="250"/>
      <c r="BY189" s="250"/>
      <c r="BZ189" s="252"/>
      <c r="CA189" s="252"/>
      <c r="CB189" s="252"/>
      <c r="CC189" s="252"/>
      <c r="CD189" s="252"/>
      <c r="CE189" s="252"/>
      <c r="CF189" s="252"/>
      <c r="CG189" s="252"/>
      <c r="CH189" s="252"/>
      <c r="CI189" s="252"/>
      <c r="CJ189" s="252"/>
      <c r="CK189" s="252"/>
      <c r="CL189" s="252"/>
      <c r="CM189" s="252"/>
      <c r="CN189" s="252"/>
      <c r="CO189" s="252"/>
      <c r="CP189" s="252"/>
      <c r="CQ189" s="252"/>
      <c r="CR189" s="252"/>
      <c r="CS189" s="248" t="s">
        <v>4080</v>
      </c>
      <c r="CT189" s="248" t="s">
        <v>4081</v>
      </c>
      <c r="CU189" s="252"/>
      <c r="CV189" s="252"/>
      <c r="CW189" s="252"/>
      <c r="CX189" s="252"/>
      <c r="CY189" s="252"/>
      <c r="CZ189" s="252"/>
      <c r="DA189" s="252"/>
      <c r="DB189" s="252"/>
      <c r="DC189" s="248" t="s">
        <v>3377</v>
      </c>
      <c r="DD189" s="252"/>
      <c r="DE189" s="252"/>
    </row>
    <row r="190" spans="34:109" ht="71.25" hidden="1">
      <c r="AH190" s="250"/>
      <c r="AI190" s="250"/>
      <c r="AJ190" s="250"/>
      <c r="AK190" s="250"/>
      <c r="AL190" s="239" t="str">
        <f t="shared" si="4"/>
        <v>Tonayán</v>
      </c>
      <c r="AM190" s="239" t="str">
        <f t="shared" si="5"/>
        <v>30187</v>
      </c>
      <c r="AO190" s="250"/>
      <c r="AP190" s="242">
        <v>188</v>
      </c>
      <c r="AQ190" s="251"/>
      <c r="AR190" s="251"/>
      <c r="AS190" s="251"/>
      <c r="AT190" s="251"/>
      <c r="AU190" s="251"/>
      <c r="AV190" s="251"/>
      <c r="AW190" s="251"/>
      <c r="AX190" s="251"/>
      <c r="AY190" s="251"/>
      <c r="AZ190" s="251"/>
      <c r="BA190" s="251"/>
      <c r="BB190" s="251"/>
      <c r="BC190" s="251"/>
      <c r="BD190" s="251"/>
      <c r="BE190" s="251"/>
      <c r="BF190" s="251"/>
      <c r="BG190" s="251"/>
      <c r="BH190" s="251"/>
      <c r="BI190" s="251"/>
      <c r="BJ190" s="247" t="s">
        <v>4082</v>
      </c>
      <c r="BK190" s="247" t="s">
        <v>4083</v>
      </c>
      <c r="BL190" s="251"/>
      <c r="BM190" s="251"/>
      <c r="BN190" s="251"/>
      <c r="BO190" s="251"/>
      <c r="BP190" s="251"/>
      <c r="BQ190" s="251"/>
      <c r="BR190" s="251"/>
      <c r="BS190" s="251"/>
      <c r="BT190" s="247" t="s">
        <v>4084</v>
      </c>
      <c r="BU190" s="251"/>
      <c r="BV190" s="251"/>
      <c r="BW190" s="250"/>
      <c r="BX190" s="250"/>
      <c r="BY190" s="250"/>
      <c r="BZ190" s="252"/>
      <c r="CA190" s="252"/>
      <c r="CB190" s="252"/>
      <c r="CC190" s="252"/>
      <c r="CD190" s="252"/>
      <c r="CE190" s="252"/>
      <c r="CF190" s="252"/>
      <c r="CG190" s="252"/>
      <c r="CH190" s="252"/>
      <c r="CI190" s="252"/>
      <c r="CJ190" s="252"/>
      <c r="CK190" s="252"/>
      <c r="CL190" s="252"/>
      <c r="CM190" s="252"/>
      <c r="CN190" s="252"/>
      <c r="CO190" s="252"/>
      <c r="CP190" s="252"/>
      <c r="CQ190" s="252"/>
      <c r="CR190" s="252"/>
      <c r="CS190" s="248" t="s">
        <v>4085</v>
      </c>
      <c r="CT190" s="248" t="s">
        <v>1763</v>
      </c>
      <c r="CU190" s="252"/>
      <c r="CV190" s="252"/>
      <c r="CW190" s="252"/>
      <c r="CX190" s="252"/>
      <c r="CY190" s="252"/>
      <c r="CZ190" s="252"/>
      <c r="DA190" s="252"/>
      <c r="DB190" s="252"/>
      <c r="DC190" s="248" t="s">
        <v>4086</v>
      </c>
      <c r="DD190" s="252"/>
      <c r="DE190" s="252"/>
    </row>
    <row r="191" spans="34:109" ht="57" hidden="1">
      <c r="AH191" s="250"/>
      <c r="AI191" s="250"/>
      <c r="AJ191" s="250"/>
      <c r="AK191" s="250"/>
      <c r="AL191" s="239" t="str">
        <f t="shared" si="4"/>
        <v>Totutla</v>
      </c>
      <c r="AM191" s="239" t="str">
        <f t="shared" si="5"/>
        <v>30188</v>
      </c>
      <c r="AO191" s="250"/>
      <c r="AP191" s="242">
        <v>189</v>
      </c>
      <c r="AQ191" s="251"/>
      <c r="AR191" s="251"/>
      <c r="AS191" s="251"/>
      <c r="AT191" s="251"/>
      <c r="AU191" s="251"/>
      <c r="AV191" s="251"/>
      <c r="AW191" s="251"/>
      <c r="AX191" s="251"/>
      <c r="AY191" s="251"/>
      <c r="AZ191" s="251"/>
      <c r="BA191" s="251"/>
      <c r="BB191" s="251"/>
      <c r="BC191" s="251"/>
      <c r="BD191" s="251"/>
      <c r="BE191" s="251"/>
      <c r="BF191" s="251"/>
      <c r="BG191" s="251"/>
      <c r="BH191" s="251"/>
      <c r="BI191" s="251"/>
      <c r="BJ191" s="247" t="s">
        <v>4087</v>
      </c>
      <c r="BK191" s="247" t="s">
        <v>4088</v>
      </c>
      <c r="BL191" s="251"/>
      <c r="BM191" s="251"/>
      <c r="BN191" s="251"/>
      <c r="BO191" s="251"/>
      <c r="BP191" s="251"/>
      <c r="BQ191" s="251"/>
      <c r="BR191" s="251"/>
      <c r="BS191" s="251"/>
      <c r="BT191" s="247" t="s">
        <v>4089</v>
      </c>
      <c r="BU191" s="251"/>
      <c r="BV191" s="251"/>
      <c r="BW191" s="250"/>
      <c r="BX191" s="250"/>
      <c r="BY191" s="250"/>
      <c r="BZ191" s="252"/>
      <c r="CA191" s="252"/>
      <c r="CB191" s="252"/>
      <c r="CC191" s="252"/>
      <c r="CD191" s="252"/>
      <c r="CE191" s="252"/>
      <c r="CF191" s="252"/>
      <c r="CG191" s="252"/>
      <c r="CH191" s="252"/>
      <c r="CI191" s="252"/>
      <c r="CJ191" s="252"/>
      <c r="CK191" s="252"/>
      <c r="CL191" s="252"/>
      <c r="CM191" s="252"/>
      <c r="CN191" s="252"/>
      <c r="CO191" s="252"/>
      <c r="CP191" s="252"/>
      <c r="CQ191" s="252"/>
      <c r="CR191" s="252"/>
      <c r="CS191" s="248" t="s">
        <v>4090</v>
      </c>
      <c r="CT191" s="248" t="s">
        <v>4091</v>
      </c>
      <c r="CU191" s="252"/>
      <c r="CV191" s="252"/>
      <c r="CW191" s="252"/>
      <c r="CX191" s="252"/>
      <c r="CY191" s="252"/>
      <c r="CZ191" s="252"/>
      <c r="DA191" s="252"/>
      <c r="DB191" s="252"/>
      <c r="DC191" s="248" t="s">
        <v>4092</v>
      </c>
      <c r="DD191" s="252"/>
      <c r="DE191" s="252"/>
    </row>
    <row r="192" spans="34:109" ht="71.25" hidden="1">
      <c r="AH192" s="250"/>
      <c r="AI192" s="250"/>
      <c r="AJ192" s="250"/>
      <c r="AK192" s="250"/>
      <c r="AL192" s="239" t="str">
        <f t="shared" si="4"/>
        <v>Tuxpan</v>
      </c>
      <c r="AM192" s="239" t="str">
        <f t="shared" si="5"/>
        <v>30189</v>
      </c>
      <c r="AO192" s="250"/>
      <c r="AP192" s="242">
        <v>190</v>
      </c>
      <c r="AQ192" s="251"/>
      <c r="AR192" s="251"/>
      <c r="AS192" s="251"/>
      <c r="AT192" s="251"/>
      <c r="AU192" s="251"/>
      <c r="AV192" s="251"/>
      <c r="AW192" s="251"/>
      <c r="AX192" s="251"/>
      <c r="AY192" s="251"/>
      <c r="AZ192" s="251"/>
      <c r="BA192" s="251"/>
      <c r="BB192" s="251"/>
      <c r="BC192" s="251"/>
      <c r="BD192" s="251"/>
      <c r="BE192" s="251"/>
      <c r="BF192" s="251"/>
      <c r="BG192" s="251"/>
      <c r="BH192" s="251"/>
      <c r="BI192" s="251"/>
      <c r="BJ192" s="247" t="s">
        <v>4093</v>
      </c>
      <c r="BK192" s="247" t="s">
        <v>4094</v>
      </c>
      <c r="BL192" s="251"/>
      <c r="BM192" s="251"/>
      <c r="BN192" s="251"/>
      <c r="BO192" s="251"/>
      <c r="BP192" s="251"/>
      <c r="BQ192" s="251"/>
      <c r="BR192" s="251"/>
      <c r="BS192" s="251"/>
      <c r="BT192" s="247" t="s">
        <v>4095</v>
      </c>
      <c r="BU192" s="251"/>
      <c r="BV192" s="251"/>
      <c r="BW192" s="250"/>
      <c r="BX192" s="250"/>
      <c r="BY192" s="250"/>
      <c r="BZ192" s="252"/>
      <c r="CA192" s="252"/>
      <c r="CB192" s="252"/>
      <c r="CC192" s="252"/>
      <c r="CD192" s="252"/>
      <c r="CE192" s="252"/>
      <c r="CF192" s="252"/>
      <c r="CG192" s="252"/>
      <c r="CH192" s="252"/>
      <c r="CI192" s="252"/>
      <c r="CJ192" s="252"/>
      <c r="CK192" s="252"/>
      <c r="CL192" s="252"/>
      <c r="CM192" s="252"/>
      <c r="CN192" s="252"/>
      <c r="CO192" s="252"/>
      <c r="CP192" s="252"/>
      <c r="CQ192" s="252"/>
      <c r="CR192" s="252"/>
      <c r="CS192" s="248" t="s">
        <v>4096</v>
      </c>
      <c r="CT192" s="248" t="s">
        <v>4097</v>
      </c>
      <c r="CU192" s="252"/>
      <c r="CV192" s="252"/>
      <c r="CW192" s="252"/>
      <c r="CX192" s="252"/>
      <c r="CY192" s="252"/>
      <c r="CZ192" s="252"/>
      <c r="DA192" s="252"/>
      <c r="DB192" s="252"/>
      <c r="DC192" s="248" t="s">
        <v>1083</v>
      </c>
      <c r="DD192" s="252"/>
      <c r="DE192" s="252"/>
    </row>
    <row r="193" spans="34:109" ht="71.25" hidden="1">
      <c r="AH193" s="250"/>
      <c r="AI193" s="250"/>
      <c r="AJ193" s="250"/>
      <c r="AK193" s="250"/>
      <c r="AL193" s="239" t="str">
        <f t="shared" si="4"/>
        <v>Tuxtilla</v>
      </c>
      <c r="AM193" s="239" t="str">
        <f t="shared" si="5"/>
        <v>30190</v>
      </c>
      <c r="AO193" s="250"/>
      <c r="AP193" s="242">
        <v>191</v>
      </c>
      <c r="AQ193" s="251"/>
      <c r="AR193" s="251"/>
      <c r="AS193" s="251"/>
      <c r="AT193" s="251"/>
      <c r="AU193" s="251"/>
      <c r="AV193" s="251"/>
      <c r="AW193" s="251"/>
      <c r="AX193" s="251"/>
      <c r="AY193" s="251"/>
      <c r="AZ193" s="251"/>
      <c r="BA193" s="251"/>
      <c r="BB193" s="251"/>
      <c r="BC193" s="251"/>
      <c r="BD193" s="251"/>
      <c r="BE193" s="251"/>
      <c r="BF193" s="251"/>
      <c r="BG193" s="251"/>
      <c r="BH193" s="251"/>
      <c r="BI193" s="251"/>
      <c r="BJ193" s="247" t="s">
        <v>4098</v>
      </c>
      <c r="BK193" s="247" t="s">
        <v>4099</v>
      </c>
      <c r="BL193" s="251"/>
      <c r="BM193" s="251"/>
      <c r="BN193" s="251"/>
      <c r="BO193" s="251"/>
      <c r="BP193" s="251"/>
      <c r="BQ193" s="251"/>
      <c r="BR193" s="251"/>
      <c r="BS193" s="251"/>
      <c r="BT193" s="247" t="s">
        <v>4100</v>
      </c>
      <c r="BU193" s="251"/>
      <c r="BV193" s="251"/>
      <c r="BW193" s="250"/>
      <c r="BX193" s="250"/>
      <c r="BY193" s="250"/>
      <c r="BZ193" s="252"/>
      <c r="CA193" s="252"/>
      <c r="CB193" s="252"/>
      <c r="CC193" s="252"/>
      <c r="CD193" s="252"/>
      <c r="CE193" s="252"/>
      <c r="CF193" s="252"/>
      <c r="CG193" s="252"/>
      <c r="CH193" s="252"/>
      <c r="CI193" s="252"/>
      <c r="CJ193" s="252"/>
      <c r="CK193" s="252"/>
      <c r="CL193" s="252"/>
      <c r="CM193" s="252"/>
      <c r="CN193" s="252"/>
      <c r="CO193" s="252"/>
      <c r="CP193" s="252"/>
      <c r="CQ193" s="252"/>
      <c r="CR193" s="252"/>
      <c r="CS193" s="248" t="s">
        <v>4101</v>
      </c>
      <c r="CT193" s="248" t="s">
        <v>4102</v>
      </c>
      <c r="CU193" s="252"/>
      <c r="CV193" s="252"/>
      <c r="CW193" s="252"/>
      <c r="CX193" s="252"/>
      <c r="CY193" s="252"/>
      <c r="CZ193" s="252"/>
      <c r="DA193" s="252"/>
      <c r="DB193" s="252"/>
      <c r="DC193" s="248" t="s">
        <v>4103</v>
      </c>
      <c r="DD193" s="252"/>
      <c r="DE193" s="252"/>
    </row>
    <row r="194" spans="34:109" ht="71.25" hidden="1">
      <c r="AH194" s="250"/>
      <c r="AI194" s="250"/>
      <c r="AJ194" s="250"/>
      <c r="AK194" s="250"/>
      <c r="AL194" s="239" t="str">
        <f t="shared" si="4"/>
        <v>Ursulo Galván</v>
      </c>
      <c r="AM194" s="239" t="str">
        <f t="shared" si="5"/>
        <v>30191</v>
      </c>
      <c r="AO194" s="250"/>
      <c r="AP194" s="242">
        <v>192</v>
      </c>
      <c r="AQ194" s="251"/>
      <c r="AR194" s="251"/>
      <c r="AS194" s="251"/>
      <c r="AT194" s="251"/>
      <c r="AU194" s="251"/>
      <c r="AV194" s="251"/>
      <c r="AW194" s="251"/>
      <c r="AX194" s="251"/>
      <c r="AY194" s="251"/>
      <c r="AZ194" s="251"/>
      <c r="BA194" s="251"/>
      <c r="BB194" s="251"/>
      <c r="BC194" s="251"/>
      <c r="BD194" s="251"/>
      <c r="BE194" s="251"/>
      <c r="BF194" s="251"/>
      <c r="BG194" s="251"/>
      <c r="BH194" s="251"/>
      <c r="BI194" s="251"/>
      <c r="BJ194" s="247" t="s">
        <v>4104</v>
      </c>
      <c r="BK194" s="247" t="s">
        <v>4105</v>
      </c>
      <c r="BL194" s="251"/>
      <c r="BM194" s="251"/>
      <c r="BN194" s="251"/>
      <c r="BO194" s="251"/>
      <c r="BP194" s="251"/>
      <c r="BQ194" s="251"/>
      <c r="BR194" s="251"/>
      <c r="BS194" s="251"/>
      <c r="BT194" s="247" t="s">
        <v>4106</v>
      </c>
      <c r="BU194" s="251"/>
      <c r="BV194" s="251"/>
      <c r="BW194" s="250"/>
      <c r="BX194" s="250"/>
      <c r="BY194" s="250"/>
      <c r="BZ194" s="252"/>
      <c r="CA194" s="252"/>
      <c r="CB194" s="252"/>
      <c r="CC194" s="252"/>
      <c r="CD194" s="252"/>
      <c r="CE194" s="252"/>
      <c r="CF194" s="252"/>
      <c r="CG194" s="252"/>
      <c r="CH194" s="252"/>
      <c r="CI194" s="252"/>
      <c r="CJ194" s="252"/>
      <c r="CK194" s="252"/>
      <c r="CL194" s="252"/>
      <c r="CM194" s="252"/>
      <c r="CN194" s="252"/>
      <c r="CO194" s="252"/>
      <c r="CP194" s="252"/>
      <c r="CQ194" s="252"/>
      <c r="CR194" s="252"/>
      <c r="CS194" s="248" t="s">
        <v>4107</v>
      </c>
      <c r="CT194" s="248" t="s">
        <v>4108</v>
      </c>
      <c r="CU194" s="252"/>
      <c r="CV194" s="252"/>
      <c r="CW194" s="252"/>
      <c r="CX194" s="252"/>
      <c r="CY194" s="252"/>
      <c r="CZ194" s="252"/>
      <c r="DA194" s="252"/>
      <c r="DB194" s="252"/>
      <c r="DC194" s="248" t="s">
        <v>4109</v>
      </c>
      <c r="DD194" s="252"/>
      <c r="DE194" s="252"/>
    </row>
    <row r="195" spans="34:109" ht="71.25" hidden="1">
      <c r="AH195" s="250"/>
      <c r="AI195" s="250"/>
      <c r="AJ195" s="250"/>
      <c r="AK195" s="250"/>
      <c r="AL195" s="239" t="str">
        <f t="shared" si="4"/>
        <v>Vega de Alatorre</v>
      </c>
      <c r="AM195" s="239" t="str">
        <f t="shared" si="5"/>
        <v>30192</v>
      </c>
      <c r="AO195" s="250"/>
      <c r="AP195" s="242">
        <v>193</v>
      </c>
      <c r="AQ195" s="251"/>
      <c r="AR195" s="251"/>
      <c r="AS195" s="251"/>
      <c r="AT195" s="251"/>
      <c r="AU195" s="251"/>
      <c r="AV195" s="251"/>
      <c r="AW195" s="251"/>
      <c r="AX195" s="251"/>
      <c r="AY195" s="251"/>
      <c r="AZ195" s="251"/>
      <c r="BA195" s="251"/>
      <c r="BB195" s="251"/>
      <c r="BC195" s="251"/>
      <c r="BD195" s="251"/>
      <c r="BE195" s="251"/>
      <c r="BF195" s="251"/>
      <c r="BG195" s="251"/>
      <c r="BH195" s="251"/>
      <c r="BI195" s="251"/>
      <c r="BJ195" s="247" t="s">
        <v>4110</v>
      </c>
      <c r="BK195" s="247" t="s">
        <v>4111</v>
      </c>
      <c r="BL195" s="251"/>
      <c r="BM195" s="251"/>
      <c r="BN195" s="251"/>
      <c r="BO195" s="251"/>
      <c r="BP195" s="251"/>
      <c r="BQ195" s="251"/>
      <c r="BR195" s="251"/>
      <c r="BS195" s="251"/>
      <c r="BT195" s="247" t="s">
        <v>4112</v>
      </c>
      <c r="BU195" s="251"/>
      <c r="BV195" s="251"/>
      <c r="BW195" s="250"/>
      <c r="BX195" s="250"/>
      <c r="BY195" s="250"/>
      <c r="BZ195" s="252"/>
      <c r="CA195" s="252"/>
      <c r="CB195" s="252"/>
      <c r="CC195" s="252"/>
      <c r="CD195" s="252"/>
      <c r="CE195" s="252"/>
      <c r="CF195" s="252"/>
      <c r="CG195" s="252"/>
      <c r="CH195" s="252"/>
      <c r="CI195" s="252"/>
      <c r="CJ195" s="252"/>
      <c r="CK195" s="252"/>
      <c r="CL195" s="252"/>
      <c r="CM195" s="252"/>
      <c r="CN195" s="252"/>
      <c r="CO195" s="252"/>
      <c r="CP195" s="252"/>
      <c r="CQ195" s="252"/>
      <c r="CR195" s="252"/>
      <c r="CS195" s="248" t="s">
        <v>4113</v>
      </c>
      <c r="CT195" s="248" t="s">
        <v>4114</v>
      </c>
      <c r="CU195" s="252"/>
      <c r="CV195" s="252"/>
      <c r="CW195" s="252"/>
      <c r="CX195" s="252"/>
      <c r="CY195" s="252"/>
      <c r="CZ195" s="252"/>
      <c r="DA195" s="252"/>
      <c r="DB195" s="252"/>
      <c r="DC195" s="248" t="s">
        <v>4115</v>
      </c>
      <c r="DD195" s="252"/>
      <c r="DE195" s="252"/>
    </row>
    <row r="196" spans="34:109" ht="71.25" hidden="1">
      <c r="AH196" s="250"/>
      <c r="AI196" s="250"/>
      <c r="AJ196" s="250"/>
      <c r="AK196" s="250"/>
      <c r="AL196" s="239" t="str">
        <f t="shared" ref="AL196:AL259" si="6">IFERROR(IF(HLOOKUP($N$10, $BZ$3:$DE$573, $AP196, FALSE )="", "", HLOOKUP($N$10, $BZ$3:$DE$573, $AP196, FALSE)), "")</f>
        <v>Veracruz</v>
      </c>
      <c r="AM196" s="239" t="str">
        <f t="shared" ref="AM196:AM259" si="7">IFERROR(IF(AL196="", "", HLOOKUP($N$10, $AQ$3:$BV$573, AP196, FALSE)), "")</f>
        <v>30193</v>
      </c>
      <c r="AO196" s="250"/>
      <c r="AP196" s="242">
        <v>194</v>
      </c>
      <c r="AQ196" s="251"/>
      <c r="AR196" s="251"/>
      <c r="AS196" s="251"/>
      <c r="AT196" s="251"/>
      <c r="AU196" s="251"/>
      <c r="AV196" s="251"/>
      <c r="AW196" s="251"/>
      <c r="AX196" s="251"/>
      <c r="AY196" s="251"/>
      <c r="AZ196" s="251"/>
      <c r="BA196" s="251"/>
      <c r="BB196" s="251"/>
      <c r="BC196" s="251"/>
      <c r="BD196" s="251"/>
      <c r="BE196" s="251"/>
      <c r="BF196" s="251"/>
      <c r="BG196" s="251"/>
      <c r="BH196" s="251"/>
      <c r="BI196" s="251"/>
      <c r="BJ196" s="247" t="s">
        <v>4116</v>
      </c>
      <c r="BK196" s="247" t="s">
        <v>4117</v>
      </c>
      <c r="BL196" s="251"/>
      <c r="BM196" s="251"/>
      <c r="BN196" s="251"/>
      <c r="BO196" s="251"/>
      <c r="BP196" s="251"/>
      <c r="BQ196" s="251"/>
      <c r="BR196" s="251"/>
      <c r="BS196" s="251"/>
      <c r="BT196" s="247" t="s">
        <v>4118</v>
      </c>
      <c r="BU196" s="251"/>
      <c r="BV196" s="251"/>
      <c r="BW196" s="250"/>
      <c r="BX196" s="250"/>
      <c r="BY196" s="250"/>
      <c r="BZ196" s="252"/>
      <c r="CA196" s="252"/>
      <c r="CB196" s="252"/>
      <c r="CC196" s="252"/>
      <c r="CD196" s="252"/>
      <c r="CE196" s="252"/>
      <c r="CF196" s="252"/>
      <c r="CG196" s="252"/>
      <c r="CH196" s="252"/>
      <c r="CI196" s="252"/>
      <c r="CJ196" s="252"/>
      <c r="CK196" s="252"/>
      <c r="CL196" s="252"/>
      <c r="CM196" s="252"/>
      <c r="CN196" s="252"/>
      <c r="CO196" s="252"/>
      <c r="CP196" s="252"/>
      <c r="CQ196" s="252"/>
      <c r="CR196" s="252"/>
      <c r="CS196" s="248" t="s">
        <v>4119</v>
      </c>
      <c r="CT196" s="248" t="s">
        <v>4120</v>
      </c>
      <c r="CU196" s="252"/>
      <c r="CV196" s="252"/>
      <c r="CW196" s="252"/>
      <c r="CX196" s="252"/>
      <c r="CY196" s="252"/>
      <c r="CZ196" s="252"/>
      <c r="DA196" s="252"/>
      <c r="DB196" s="252"/>
      <c r="DC196" s="248" t="s">
        <v>4121</v>
      </c>
      <c r="DD196" s="252"/>
      <c r="DE196" s="252"/>
    </row>
    <row r="197" spans="34:109" ht="71.25" hidden="1">
      <c r="AH197" s="250"/>
      <c r="AI197" s="250"/>
      <c r="AJ197" s="250"/>
      <c r="AK197" s="250"/>
      <c r="AL197" s="239" t="str">
        <f t="shared" si="6"/>
        <v>Villa Aldama</v>
      </c>
      <c r="AM197" s="239" t="str">
        <f t="shared" si="7"/>
        <v>30194</v>
      </c>
      <c r="AO197" s="250"/>
      <c r="AP197" s="242">
        <v>195</v>
      </c>
      <c r="AQ197" s="251"/>
      <c r="AR197" s="251"/>
      <c r="AS197" s="251"/>
      <c r="AT197" s="251"/>
      <c r="AU197" s="251"/>
      <c r="AV197" s="251"/>
      <c r="AW197" s="251"/>
      <c r="AX197" s="251"/>
      <c r="AY197" s="251"/>
      <c r="AZ197" s="251"/>
      <c r="BA197" s="251"/>
      <c r="BB197" s="251"/>
      <c r="BC197" s="251"/>
      <c r="BD197" s="251"/>
      <c r="BE197" s="251"/>
      <c r="BF197" s="251"/>
      <c r="BG197" s="251"/>
      <c r="BH197" s="251"/>
      <c r="BI197" s="251"/>
      <c r="BJ197" s="247" t="s">
        <v>4122</v>
      </c>
      <c r="BK197" s="247" t="s">
        <v>4123</v>
      </c>
      <c r="BL197" s="251"/>
      <c r="BM197" s="251"/>
      <c r="BN197" s="251"/>
      <c r="BO197" s="251"/>
      <c r="BP197" s="251"/>
      <c r="BQ197" s="251"/>
      <c r="BR197" s="251"/>
      <c r="BS197" s="251"/>
      <c r="BT197" s="247" t="s">
        <v>4124</v>
      </c>
      <c r="BU197" s="251"/>
      <c r="BV197" s="251"/>
      <c r="BW197" s="250"/>
      <c r="BX197" s="250"/>
      <c r="BY197" s="250"/>
      <c r="BZ197" s="252"/>
      <c r="CA197" s="252"/>
      <c r="CB197" s="252"/>
      <c r="CC197" s="252"/>
      <c r="CD197" s="252"/>
      <c r="CE197" s="252"/>
      <c r="CF197" s="252"/>
      <c r="CG197" s="252"/>
      <c r="CH197" s="252"/>
      <c r="CI197" s="252"/>
      <c r="CJ197" s="252"/>
      <c r="CK197" s="252"/>
      <c r="CL197" s="252"/>
      <c r="CM197" s="252"/>
      <c r="CN197" s="252"/>
      <c r="CO197" s="252"/>
      <c r="CP197" s="252"/>
      <c r="CQ197" s="252"/>
      <c r="CR197" s="252"/>
      <c r="CS197" s="248" t="s">
        <v>987</v>
      </c>
      <c r="CT197" s="248" t="s">
        <v>974</v>
      </c>
      <c r="CU197" s="252"/>
      <c r="CV197" s="252"/>
      <c r="CW197" s="252"/>
      <c r="CX197" s="252"/>
      <c r="CY197" s="252"/>
      <c r="CZ197" s="252"/>
      <c r="DA197" s="252"/>
      <c r="DB197" s="252"/>
      <c r="DC197" s="248" t="s">
        <v>4125</v>
      </c>
      <c r="DD197" s="252"/>
      <c r="DE197" s="252"/>
    </row>
    <row r="198" spans="34:109" ht="57" hidden="1">
      <c r="AH198" s="250"/>
      <c r="AI198" s="250"/>
      <c r="AJ198" s="250"/>
      <c r="AK198" s="250"/>
      <c r="AL198" s="239" t="str">
        <f t="shared" si="6"/>
        <v>Xoxocotla</v>
      </c>
      <c r="AM198" s="239" t="str">
        <f t="shared" si="7"/>
        <v>30195</v>
      </c>
      <c r="AO198" s="250"/>
      <c r="AP198" s="242">
        <v>196</v>
      </c>
      <c r="AQ198" s="251"/>
      <c r="AR198" s="251"/>
      <c r="AS198" s="251"/>
      <c r="AT198" s="251"/>
      <c r="AU198" s="251"/>
      <c r="AV198" s="251"/>
      <c r="AW198" s="251"/>
      <c r="AX198" s="251"/>
      <c r="AY198" s="251"/>
      <c r="AZ198" s="251"/>
      <c r="BA198" s="251"/>
      <c r="BB198" s="251"/>
      <c r="BC198" s="251"/>
      <c r="BD198" s="251"/>
      <c r="BE198" s="251"/>
      <c r="BF198" s="251"/>
      <c r="BG198" s="251"/>
      <c r="BH198" s="251"/>
      <c r="BI198" s="251"/>
      <c r="BJ198" s="247" t="s">
        <v>4126</v>
      </c>
      <c r="BK198" s="247" t="s">
        <v>4127</v>
      </c>
      <c r="BL198" s="251"/>
      <c r="BM198" s="251"/>
      <c r="BN198" s="251"/>
      <c r="BO198" s="251"/>
      <c r="BP198" s="251"/>
      <c r="BQ198" s="251"/>
      <c r="BR198" s="251"/>
      <c r="BS198" s="251"/>
      <c r="BT198" s="247" t="s">
        <v>4128</v>
      </c>
      <c r="BU198" s="251"/>
      <c r="BV198" s="251"/>
      <c r="BW198" s="250"/>
      <c r="BX198" s="250"/>
      <c r="BY198" s="250"/>
      <c r="BZ198" s="252"/>
      <c r="CA198" s="252"/>
      <c r="CB198" s="252"/>
      <c r="CC198" s="252"/>
      <c r="CD198" s="252"/>
      <c r="CE198" s="252"/>
      <c r="CF198" s="252"/>
      <c r="CG198" s="252"/>
      <c r="CH198" s="252"/>
      <c r="CI198" s="252"/>
      <c r="CJ198" s="252"/>
      <c r="CK198" s="252"/>
      <c r="CL198" s="252"/>
      <c r="CM198" s="252"/>
      <c r="CN198" s="252"/>
      <c r="CO198" s="252"/>
      <c r="CP198" s="252"/>
      <c r="CQ198" s="252"/>
      <c r="CR198" s="252"/>
      <c r="CS198" s="248" t="s">
        <v>4129</v>
      </c>
      <c r="CT198" s="248" t="s">
        <v>1911</v>
      </c>
      <c r="CU198" s="252"/>
      <c r="CV198" s="252"/>
      <c r="CW198" s="252"/>
      <c r="CX198" s="252"/>
      <c r="CY198" s="252"/>
      <c r="CZ198" s="252"/>
      <c r="DA198" s="252"/>
      <c r="DB198" s="252"/>
      <c r="DC198" s="248" t="s">
        <v>1799</v>
      </c>
      <c r="DD198" s="252"/>
      <c r="DE198" s="252"/>
    </row>
    <row r="199" spans="34:109" ht="99.75" hidden="1">
      <c r="AH199" s="250"/>
      <c r="AI199" s="250"/>
      <c r="AJ199" s="250"/>
      <c r="AK199" s="250"/>
      <c r="AL199" s="239" t="str">
        <f t="shared" si="6"/>
        <v>Yanga</v>
      </c>
      <c r="AM199" s="239" t="str">
        <f t="shared" si="7"/>
        <v>30196</v>
      </c>
      <c r="AO199" s="250"/>
      <c r="AP199" s="242">
        <v>197</v>
      </c>
      <c r="AQ199" s="251"/>
      <c r="AR199" s="251"/>
      <c r="AS199" s="251"/>
      <c r="AT199" s="251"/>
      <c r="AU199" s="251"/>
      <c r="AV199" s="251"/>
      <c r="AW199" s="251"/>
      <c r="AX199" s="251"/>
      <c r="AY199" s="251"/>
      <c r="AZ199" s="251"/>
      <c r="BA199" s="251"/>
      <c r="BB199" s="251"/>
      <c r="BC199" s="251"/>
      <c r="BD199" s="251"/>
      <c r="BE199" s="251"/>
      <c r="BF199" s="251"/>
      <c r="BG199" s="251"/>
      <c r="BH199" s="251"/>
      <c r="BI199" s="251"/>
      <c r="BJ199" s="247" t="s">
        <v>4130</v>
      </c>
      <c r="BK199" s="247" t="s">
        <v>4131</v>
      </c>
      <c r="BL199" s="251"/>
      <c r="BM199" s="251"/>
      <c r="BN199" s="251"/>
      <c r="BO199" s="251"/>
      <c r="BP199" s="251"/>
      <c r="BQ199" s="251"/>
      <c r="BR199" s="251"/>
      <c r="BS199" s="251"/>
      <c r="BT199" s="247" t="s">
        <v>4132</v>
      </c>
      <c r="BU199" s="251"/>
      <c r="BV199" s="251"/>
      <c r="BW199" s="250"/>
      <c r="BX199" s="250"/>
      <c r="BY199" s="250"/>
      <c r="BZ199" s="252"/>
      <c r="CA199" s="252"/>
      <c r="CB199" s="252"/>
      <c r="CC199" s="252"/>
      <c r="CD199" s="252"/>
      <c r="CE199" s="252"/>
      <c r="CF199" s="252"/>
      <c r="CG199" s="252"/>
      <c r="CH199" s="252"/>
      <c r="CI199" s="252"/>
      <c r="CJ199" s="252"/>
      <c r="CK199" s="252"/>
      <c r="CL199" s="252"/>
      <c r="CM199" s="252"/>
      <c r="CN199" s="252"/>
      <c r="CO199" s="252"/>
      <c r="CP199" s="252"/>
      <c r="CQ199" s="252"/>
      <c r="CR199" s="252"/>
      <c r="CS199" s="248" t="s">
        <v>4133</v>
      </c>
      <c r="CT199" s="248" t="s">
        <v>4134</v>
      </c>
      <c r="CU199" s="252"/>
      <c r="CV199" s="252"/>
      <c r="CW199" s="252"/>
      <c r="CX199" s="252"/>
      <c r="CY199" s="252"/>
      <c r="CZ199" s="252"/>
      <c r="DA199" s="252"/>
      <c r="DB199" s="252"/>
      <c r="DC199" s="248" t="s">
        <v>4135</v>
      </c>
      <c r="DD199" s="252"/>
      <c r="DE199" s="252"/>
    </row>
    <row r="200" spans="34:109" ht="57" hidden="1">
      <c r="AH200" s="250"/>
      <c r="AI200" s="250"/>
      <c r="AJ200" s="250"/>
      <c r="AK200" s="250"/>
      <c r="AL200" s="239" t="str">
        <f t="shared" si="6"/>
        <v>Yecuatla</v>
      </c>
      <c r="AM200" s="239" t="str">
        <f t="shared" si="7"/>
        <v>30197</v>
      </c>
      <c r="AO200" s="250"/>
      <c r="AP200" s="242">
        <v>198</v>
      </c>
      <c r="AQ200" s="251"/>
      <c r="AR200" s="251"/>
      <c r="AS200" s="251"/>
      <c r="AT200" s="251"/>
      <c r="AU200" s="251"/>
      <c r="AV200" s="251"/>
      <c r="AW200" s="251"/>
      <c r="AX200" s="251"/>
      <c r="AY200" s="251"/>
      <c r="AZ200" s="251"/>
      <c r="BA200" s="251"/>
      <c r="BB200" s="251"/>
      <c r="BC200" s="251"/>
      <c r="BD200" s="251"/>
      <c r="BE200" s="251"/>
      <c r="BF200" s="251"/>
      <c r="BG200" s="251"/>
      <c r="BH200" s="251"/>
      <c r="BI200" s="251"/>
      <c r="BJ200" s="247" t="s">
        <v>4136</v>
      </c>
      <c r="BK200" s="247" t="s">
        <v>4137</v>
      </c>
      <c r="BL200" s="251"/>
      <c r="BM200" s="251"/>
      <c r="BN200" s="251"/>
      <c r="BO200" s="251"/>
      <c r="BP200" s="251"/>
      <c r="BQ200" s="251"/>
      <c r="BR200" s="251"/>
      <c r="BS200" s="251"/>
      <c r="BT200" s="247" t="s">
        <v>4138</v>
      </c>
      <c r="BU200" s="251"/>
      <c r="BV200" s="251"/>
      <c r="BW200" s="250"/>
      <c r="BX200" s="250"/>
      <c r="BY200" s="250"/>
      <c r="BZ200" s="252"/>
      <c r="CA200" s="252"/>
      <c r="CB200" s="252"/>
      <c r="CC200" s="252"/>
      <c r="CD200" s="252"/>
      <c r="CE200" s="252"/>
      <c r="CF200" s="252"/>
      <c r="CG200" s="252"/>
      <c r="CH200" s="252"/>
      <c r="CI200" s="252"/>
      <c r="CJ200" s="252"/>
      <c r="CK200" s="252"/>
      <c r="CL200" s="252"/>
      <c r="CM200" s="252"/>
      <c r="CN200" s="252"/>
      <c r="CO200" s="252"/>
      <c r="CP200" s="252"/>
      <c r="CQ200" s="252"/>
      <c r="CR200" s="252"/>
      <c r="CS200" s="248" t="s">
        <v>4139</v>
      </c>
      <c r="CT200" s="248" t="s">
        <v>4140</v>
      </c>
      <c r="CU200" s="252"/>
      <c r="CV200" s="252"/>
      <c r="CW200" s="252"/>
      <c r="CX200" s="252"/>
      <c r="CY200" s="252"/>
      <c r="CZ200" s="252"/>
      <c r="DA200" s="252"/>
      <c r="DB200" s="252"/>
      <c r="DC200" s="248" t="s">
        <v>4141</v>
      </c>
      <c r="DD200" s="252"/>
      <c r="DE200" s="252"/>
    </row>
    <row r="201" spans="34:109" ht="57" hidden="1">
      <c r="AH201" s="250"/>
      <c r="AI201" s="250"/>
      <c r="AJ201" s="250"/>
      <c r="AK201" s="250"/>
      <c r="AL201" s="239" t="str">
        <f t="shared" si="6"/>
        <v>Zacualpan</v>
      </c>
      <c r="AM201" s="239" t="str">
        <f t="shared" si="7"/>
        <v>30198</v>
      </c>
      <c r="AO201" s="250"/>
      <c r="AP201" s="242">
        <v>199</v>
      </c>
      <c r="AQ201" s="251"/>
      <c r="AR201" s="251"/>
      <c r="AS201" s="251"/>
      <c r="AT201" s="251"/>
      <c r="AU201" s="251"/>
      <c r="AV201" s="251"/>
      <c r="AW201" s="251"/>
      <c r="AX201" s="251"/>
      <c r="AY201" s="251"/>
      <c r="AZ201" s="251"/>
      <c r="BA201" s="251"/>
      <c r="BB201" s="251"/>
      <c r="BC201" s="251"/>
      <c r="BD201" s="251"/>
      <c r="BE201" s="251"/>
      <c r="BF201" s="251"/>
      <c r="BG201" s="251"/>
      <c r="BH201" s="251"/>
      <c r="BI201" s="251"/>
      <c r="BJ201" s="247" t="s">
        <v>4142</v>
      </c>
      <c r="BK201" s="247" t="s">
        <v>4143</v>
      </c>
      <c r="BL201" s="251"/>
      <c r="BM201" s="251"/>
      <c r="BN201" s="251"/>
      <c r="BO201" s="251"/>
      <c r="BP201" s="251"/>
      <c r="BQ201" s="251"/>
      <c r="BR201" s="251"/>
      <c r="BS201" s="251"/>
      <c r="BT201" s="247" t="s">
        <v>4144</v>
      </c>
      <c r="BU201" s="251"/>
      <c r="BV201" s="251"/>
      <c r="BW201" s="250"/>
      <c r="BX201" s="250"/>
      <c r="BY201" s="250"/>
      <c r="BZ201" s="252"/>
      <c r="CA201" s="252"/>
      <c r="CB201" s="252"/>
      <c r="CC201" s="252"/>
      <c r="CD201" s="252"/>
      <c r="CE201" s="252"/>
      <c r="CF201" s="252"/>
      <c r="CG201" s="252"/>
      <c r="CH201" s="252"/>
      <c r="CI201" s="252"/>
      <c r="CJ201" s="252"/>
      <c r="CK201" s="252"/>
      <c r="CL201" s="252"/>
      <c r="CM201" s="252"/>
      <c r="CN201" s="252"/>
      <c r="CO201" s="252"/>
      <c r="CP201" s="252"/>
      <c r="CQ201" s="252"/>
      <c r="CR201" s="252"/>
      <c r="CS201" s="248" t="s">
        <v>4145</v>
      </c>
      <c r="CT201" s="248" t="s">
        <v>4146</v>
      </c>
      <c r="CU201" s="252"/>
      <c r="CV201" s="252"/>
      <c r="CW201" s="252"/>
      <c r="CX201" s="252"/>
      <c r="CY201" s="252"/>
      <c r="CZ201" s="252"/>
      <c r="DA201" s="252"/>
      <c r="DB201" s="252"/>
      <c r="DC201" s="248" t="s">
        <v>3618</v>
      </c>
      <c r="DD201" s="252"/>
      <c r="DE201" s="252"/>
    </row>
    <row r="202" spans="34:109" ht="57" hidden="1">
      <c r="AH202" s="250"/>
      <c r="AI202" s="250"/>
      <c r="AJ202" s="250"/>
      <c r="AK202" s="250"/>
      <c r="AL202" s="239" t="str">
        <f t="shared" si="6"/>
        <v>Zaragoza</v>
      </c>
      <c r="AM202" s="239" t="str">
        <f t="shared" si="7"/>
        <v>30199</v>
      </c>
      <c r="AO202" s="250"/>
      <c r="AP202" s="242">
        <v>200</v>
      </c>
      <c r="AQ202" s="251"/>
      <c r="AR202" s="251"/>
      <c r="AS202" s="251"/>
      <c r="AT202" s="251"/>
      <c r="AU202" s="251"/>
      <c r="AV202" s="251"/>
      <c r="AW202" s="251"/>
      <c r="AX202" s="251"/>
      <c r="AY202" s="251"/>
      <c r="AZ202" s="251"/>
      <c r="BA202" s="251"/>
      <c r="BB202" s="251"/>
      <c r="BC202" s="251"/>
      <c r="BD202" s="251"/>
      <c r="BE202" s="251"/>
      <c r="BF202" s="251"/>
      <c r="BG202" s="251"/>
      <c r="BH202" s="251"/>
      <c r="BI202" s="251"/>
      <c r="BJ202" s="247" t="s">
        <v>4147</v>
      </c>
      <c r="BK202" s="247" t="s">
        <v>4148</v>
      </c>
      <c r="BL202" s="251"/>
      <c r="BM202" s="251"/>
      <c r="BN202" s="251"/>
      <c r="BO202" s="251"/>
      <c r="BP202" s="251"/>
      <c r="BQ202" s="251"/>
      <c r="BR202" s="251"/>
      <c r="BS202" s="251"/>
      <c r="BT202" s="247" t="s">
        <v>4149</v>
      </c>
      <c r="BU202" s="251"/>
      <c r="BV202" s="251"/>
      <c r="BW202" s="250"/>
      <c r="BX202" s="250"/>
      <c r="BY202" s="250"/>
      <c r="BZ202" s="252"/>
      <c r="CA202" s="252"/>
      <c r="CB202" s="252"/>
      <c r="CC202" s="252"/>
      <c r="CD202" s="252"/>
      <c r="CE202" s="252"/>
      <c r="CF202" s="252"/>
      <c r="CG202" s="252"/>
      <c r="CH202" s="252"/>
      <c r="CI202" s="252"/>
      <c r="CJ202" s="252"/>
      <c r="CK202" s="252"/>
      <c r="CL202" s="252"/>
      <c r="CM202" s="252"/>
      <c r="CN202" s="252"/>
      <c r="CO202" s="252"/>
      <c r="CP202" s="252"/>
      <c r="CQ202" s="252"/>
      <c r="CR202" s="252"/>
      <c r="CS202" s="248" t="s">
        <v>4150</v>
      </c>
      <c r="CT202" s="248" t="s">
        <v>4151</v>
      </c>
      <c r="CU202" s="252"/>
      <c r="CV202" s="252"/>
      <c r="CW202" s="252"/>
      <c r="CX202" s="252"/>
      <c r="CY202" s="252"/>
      <c r="CZ202" s="252"/>
      <c r="DA202" s="252"/>
      <c r="DB202" s="252"/>
      <c r="DC202" s="248" t="s">
        <v>1908</v>
      </c>
      <c r="DD202" s="252"/>
      <c r="DE202" s="252"/>
    </row>
    <row r="203" spans="34:109" ht="71.25" hidden="1">
      <c r="AH203" s="250"/>
      <c r="AI203" s="250"/>
      <c r="AJ203" s="250"/>
      <c r="AK203" s="250"/>
      <c r="AL203" s="239" t="str">
        <f t="shared" si="6"/>
        <v>Zentla</v>
      </c>
      <c r="AM203" s="239" t="str">
        <f t="shared" si="7"/>
        <v>30200</v>
      </c>
      <c r="AO203" s="250"/>
      <c r="AP203" s="242">
        <v>201</v>
      </c>
      <c r="AQ203" s="251"/>
      <c r="AR203" s="251"/>
      <c r="AS203" s="251"/>
      <c r="AT203" s="251"/>
      <c r="AU203" s="251"/>
      <c r="AV203" s="251"/>
      <c r="AW203" s="251"/>
      <c r="AX203" s="251"/>
      <c r="AY203" s="251"/>
      <c r="AZ203" s="251"/>
      <c r="BA203" s="251"/>
      <c r="BB203" s="251"/>
      <c r="BC203" s="251"/>
      <c r="BD203" s="251"/>
      <c r="BE203" s="251"/>
      <c r="BF203" s="251"/>
      <c r="BG203" s="251"/>
      <c r="BH203" s="251"/>
      <c r="BI203" s="251"/>
      <c r="BJ203" s="247" t="s">
        <v>4152</v>
      </c>
      <c r="BK203" s="247" t="s">
        <v>4153</v>
      </c>
      <c r="BL203" s="251"/>
      <c r="BM203" s="251"/>
      <c r="BN203" s="251"/>
      <c r="BO203" s="251"/>
      <c r="BP203" s="251"/>
      <c r="BQ203" s="251"/>
      <c r="BR203" s="251"/>
      <c r="BS203" s="251"/>
      <c r="BT203" s="247" t="s">
        <v>4154</v>
      </c>
      <c r="BU203" s="251"/>
      <c r="BV203" s="251"/>
      <c r="BW203" s="250"/>
      <c r="BX203" s="250"/>
      <c r="BY203" s="250"/>
      <c r="BZ203" s="252"/>
      <c r="CA203" s="252"/>
      <c r="CB203" s="252"/>
      <c r="CC203" s="252"/>
      <c r="CD203" s="252"/>
      <c r="CE203" s="252"/>
      <c r="CF203" s="252"/>
      <c r="CG203" s="252"/>
      <c r="CH203" s="252"/>
      <c r="CI203" s="252"/>
      <c r="CJ203" s="252"/>
      <c r="CK203" s="252"/>
      <c r="CL203" s="252"/>
      <c r="CM203" s="252"/>
      <c r="CN203" s="252"/>
      <c r="CO203" s="252"/>
      <c r="CP203" s="252"/>
      <c r="CQ203" s="252"/>
      <c r="CR203" s="252"/>
      <c r="CS203" s="248" t="s">
        <v>4155</v>
      </c>
      <c r="CT203" s="248" t="s">
        <v>4156</v>
      </c>
      <c r="CU203" s="252"/>
      <c r="CV203" s="252"/>
      <c r="CW203" s="252"/>
      <c r="CX203" s="252"/>
      <c r="CY203" s="252"/>
      <c r="CZ203" s="252"/>
      <c r="DA203" s="252"/>
      <c r="DB203" s="252"/>
      <c r="DC203" s="248" t="s">
        <v>4157</v>
      </c>
      <c r="DD203" s="252"/>
      <c r="DE203" s="252"/>
    </row>
    <row r="204" spans="34:109" ht="85.5" hidden="1">
      <c r="AH204" s="250"/>
      <c r="AI204" s="250"/>
      <c r="AJ204" s="250"/>
      <c r="AK204" s="250"/>
      <c r="AL204" s="239" t="str">
        <f t="shared" si="6"/>
        <v>Zongolica</v>
      </c>
      <c r="AM204" s="239" t="str">
        <f t="shared" si="7"/>
        <v>30201</v>
      </c>
      <c r="AO204" s="250"/>
      <c r="AP204" s="242">
        <v>202</v>
      </c>
      <c r="AQ204" s="251"/>
      <c r="AR204" s="251"/>
      <c r="AS204" s="251"/>
      <c r="AT204" s="251"/>
      <c r="AU204" s="251"/>
      <c r="AV204" s="251"/>
      <c r="AW204" s="251"/>
      <c r="AX204" s="251"/>
      <c r="AY204" s="251"/>
      <c r="AZ204" s="251"/>
      <c r="BA204" s="251"/>
      <c r="BB204" s="251"/>
      <c r="BC204" s="251"/>
      <c r="BD204" s="251"/>
      <c r="BE204" s="251"/>
      <c r="BF204" s="251"/>
      <c r="BG204" s="251"/>
      <c r="BH204" s="251"/>
      <c r="BI204" s="251"/>
      <c r="BJ204" s="247" t="s">
        <v>4158</v>
      </c>
      <c r="BK204" s="247" t="s">
        <v>4159</v>
      </c>
      <c r="BL204" s="251"/>
      <c r="BM204" s="251"/>
      <c r="BN204" s="251"/>
      <c r="BO204" s="251"/>
      <c r="BP204" s="251"/>
      <c r="BQ204" s="251"/>
      <c r="BR204" s="251"/>
      <c r="BS204" s="251"/>
      <c r="BT204" s="247" t="s">
        <v>4160</v>
      </c>
      <c r="BU204" s="251"/>
      <c r="BV204" s="251"/>
      <c r="BW204" s="250"/>
      <c r="BX204" s="250"/>
      <c r="BY204" s="250"/>
      <c r="BZ204" s="252"/>
      <c r="CA204" s="252"/>
      <c r="CB204" s="252"/>
      <c r="CC204" s="252"/>
      <c r="CD204" s="252"/>
      <c r="CE204" s="252"/>
      <c r="CF204" s="252"/>
      <c r="CG204" s="252"/>
      <c r="CH204" s="252"/>
      <c r="CI204" s="252"/>
      <c r="CJ204" s="252"/>
      <c r="CK204" s="252"/>
      <c r="CL204" s="252"/>
      <c r="CM204" s="252"/>
      <c r="CN204" s="252"/>
      <c r="CO204" s="252"/>
      <c r="CP204" s="252"/>
      <c r="CQ204" s="252"/>
      <c r="CR204" s="252"/>
      <c r="CS204" s="248" t="s">
        <v>4161</v>
      </c>
      <c r="CT204" s="248" t="s">
        <v>4162</v>
      </c>
      <c r="CU204" s="252"/>
      <c r="CV204" s="252"/>
      <c r="CW204" s="252"/>
      <c r="CX204" s="252"/>
      <c r="CY204" s="252"/>
      <c r="CZ204" s="252"/>
      <c r="DA204" s="252"/>
      <c r="DB204" s="252"/>
      <c r="DC204" s="248" t="s">
        <v>4163</v>
      </c>
      <c r="DD204" s="252"/>
      <c r="DE204" s="252"/>
    </row>
    <row r="205" spans="34:109" ht="114" hidden="1">
      <c r="AH205" s="250"/>
      <c r="AI205" s="250"/>
      <c r="AJ205" s="250"/>
      <c r="AK205" s="250"/>
      <c r="AL205" s="239" t="str">
        <f t="shared" si="6"/>
        <v>Zontecomatlán de López y Fuentes</v>
      </c>
      <c r="AM205" s="239" t="str">
        <f t="shared" si="7"/>
        <v>30202</v>
      </c>
      <c r="AO205" s="250"/>
      <c r="AP205" s="242">
        <v>203</v>
      </c>
      <c r="AQ205" s="251"/>
      <c r="AR205" s="251"/>
      <c r="AS205" s="251"/>
      <c r="AT205" s="251"/>
      <c r="AU205" s="251"/>
      <c r="AV205" s="251"/>
      <c r="AW205" s="251"/>
      <c r="AX205" s="251"/>
      <c r="AY205" s="251"/>
      <c r="AZ205" s="251"/>
      <c r="BA205" s="251"/>
      <c r="BB205" s="251"/>
      <c r="BC205" s="251"/>
      <c r="BD205" s="251"/>
      <c r="BE205" s="251"/>
      <c r="BF205" s="251"/>
      <c r="BG205" s="251"/>
      <c r="BH205" s="251"/>
      <c r="BI205" s="251"/>
      <c r="BJ205" s="247" t="s">
        <v>4164</v>
      </c>
      <c r="BK205" s="247" t="s">
        <v>4165</v>
      </c>
      <c r="BL205" s="251"/>
      <c r="BM205" s="251"/>
      <c r="BN205" s="251"/>
      <c r="BO205" s="251"/>
      <c r="BP205" s="251"/>
      <c r="BQ205" s="251"/>
      <c r="BR205" s="251"/>
      <c r="BS205" s="251"/>
      <c r="BT205" s="247" t="s">
        <v>4166</v>
      </c>
      <c r="BU205" s="251"/>
      <c r="BV205" s="251"/>
      <c r="BW205" s="250"/>
      <c r="BX205" s="250"/>
      <c r="BY205" s="250"/>
      <c r="BZ205" s="252"/>
      <c r="CA205" s="252"/>
      <c r="CB205" s="252"/>
      <c r="CC205" s="252"/>
      <c r="CD205" s="252"/>
      <c r="CE205" s="252"/>
      <c r="CF205" s="252"/>
      <c r="CG205" s="252"/>
      <c r="CH205" s="252"/>
      <c r="CI205" s="252"/>
      <c r="CJ205" s="252"/>
      <c r="CK205" s="252"/>
      <c r="CL205" s="252"/>
      <c r="CM205" s="252"/>
      <c r="CN205" s="252"/>
      <c r="CO205" s="252"/>
      <c r="CP205" s="252"/>
      <c r="CQ205" s="252"/>
      <c r="CR205" s="252"/>
      <c r="CS205" s="248" t="s">
        <v>4167</v>
      </c>
      <c r="CT205" s="248" t="s">
        <v>4168</v>
      </c>
      <c r="CU205" s="252"/>
      <c r="CV205" s="252"/>
      <c r="CW205" s="252"/>
      <c r="CX205" s="252"/>
      <c r="CY205" s="252"/>
      <c r="CZ205" s="252"/>
      <c r="DA205" s="252"/>
      <c r="DB205" s="252"/>
      <c r="DC205" s="248" t="s">
        <v>4169</v>
      </c>
      <c r="DD205" s="252"/>
      <c r="DE205" s="252"/>
    </row>
    <row r="206" spans="34:109" ht="85.5" hidden="1">
      <c r="AH206" s="250"/>
      <c r="AI206" s="250"/>
      <c r="AJ206" s="250"/>
      <c r="AK206" s="250"/>
      <c r="AL206" s="239" t="str">
        <f t="shared" si="6"/>
        <v>Zozocolco de Hidalgo</v>
      </c>
      <c r="AM206" s="239" t="str">
        <f t="shared" si="7"/>
        <v>30203</v>
      </c>
      <c r="AO206" s="250"/>
      <c r="AP206" s="242">
        <v>204</v>
      </c>
      <c r="AQ206" s="251"/>
      <c r="AR206" s="251"/>
      <c r="AS206" s="251"/>
      <c r="AT206" s="251"/>
      <c r="AU206" s="251"/>
      <c r="AV206" s="251"/>
      <c r="AW206" s="251"/>
      <c r="AX206" s="251"/>
      <c r="AY206" s="251"/>
      <c r="AZ206" s="251"/>
      <c r="BA206" s="251"/>
      <c r="BB206" s="251"/>
      <c r="BC206" s="251"/>
      <c r="BD206" s="251"/>
      <c r="BE206" s="251"/>
      <c r="BF206" s="251"/>
      <c r="BG206" s="251"/>
      <c r="BH206" s="251"/>
      <c r="BI206" s="251"/>
      <c r="BJ206" s="247" t="s">
        <v>4170</v>
      </c>
      <c r="BK206" s="247" t="s">
        <v>4171</v>
      </c>
      <c r="BL206" s="251"/>
      <c r="BM206" s="251"/>
      <c r="BN206" s="251"/>
      <c r="BO206" s="251"/>
      <c r="BP206" s="251"/>
      <c r="BQ206" s="251"/>
      <c r="BR206" s="251"/>
      <c r="BS206" s="251"/>
      <c r="BT206" s="247" t="s">
        <v>4172</v>
      </c>
      <c r="BU206" s="251"/>
      <c r="BV206" s="251"/>
      <c r="BW206" s="250"/>
      <c r="BX206" s="250"/>
      <c r="BY206" s="250"/>
      <c r="BZ206" s="252"/>
      <c r="CA206" s="252"/>
      <c r="CB206" s="252"/>
      <c r="CC206" s="252"/>
      <c r="CD206" s="252"/>
      <c r="CE206" s="252"/>
      <c r="CF206" s="252"/>
      <c r="CG206" s="252"/>
      <c r="CH206" s="252"/>
      <c r="CI206" s="252"/>
      <c r="CJ206" s="252"/>
      <c r="CK206" s="252"/>
      <c r="CL206" s="252"/>
      <c r="CM206" s="252"/>
      <c r="CN206" s="252"/>
      <c r="CO206" s="252"/>
      <c r="CP206" s="252"/>
      <c r="CQ206" s="252"/>
      <c r="CR206" s="252"/>
      <c r="CS206" s="248" t="s">
        <v>4173</v>
      </c>
      <c r="CT206" s="248" t="s">
        <v>4174</v>
      </c>
      <c r="CU206" s="252"/>
      <c r="CV206" s="252"/>
      <c r="CW206" s="252"/>
      <c r="CX206" s="252"/>
      <c r="CY206" s="252"/>
      <c r="CZ206" s="252"/>
      <c r="DA206" s="252"/>
      <c r="DB206" s="252"/>
      <c r="DC206" s="248" t="s">
        <v>4175</v>
      </c>
      <c r="DD206" s="252"/>
      <c r="DE206" s="252"/>
    </row>
    <row r="207" spans="34:109" ht="57" hidden="1">
      <c r="AH207" s="250"/>
      <c r="AI207" s="250"/>
      <c r="AJ207" s="250"/>
      <c r="AK207" s="250"/>
      <c r="AL207" s="239" t="str">
        <f t="shared" si="6"/>
        <v>Agua Dulce</v>
      </c>
      <c r="AM207" s="239" t="str">
        <f t="shared" si="7"/>
        <v>30204</v>
      </c>
      <c r="AO207" s="250"/>
      <c r="AP207" s="242">
        <v>205</v>
      </c>
      <c r="AQ207" s="251"/>
      <c r="AR207" s="251"/>
      <c r="AS207" s="251"/>
      <c r="AT207" s="251"/>
      <c r="AU207" s="251"/>
      <c r="AV207" s="251"/>
      <c r="AW207" s="251"/>
      <c r="AX207" s="251"/>
      <c r="AY207" s="251"/>
      <c r="AZ207" s="251"/>
      <c r="BA207" s="251"/>
      <c r="BB207" s="251"/>
      <c r="BC207" s="251"/>
      <c r="BD207" s="251"/>
      <c r="BE207" s="251"/>
      <c r="BF207" s="251"/>
      <c r="BG207" s="251"/>
      <c r="BH207" s="251"/>
      <c r="BI207" s="251"/>
      <c r="BJ207" s="247" t="s">
        <v>4176</v>
      </c>
      <c r="BK207" s="247" t="s">
        <v>4177</v>
      </c>
      <c r="BL207" s="251"/>
      <c r="BM207" s="251"/>
      <c r="BN207" s="251"/>
      <c r="BO207" s="251"/>
      <c r="BP207" s="251"/>
      <c r="BQ207" s="251"/>
      <c r="BR207" s="251"/>
      <c r="BS207" s="251"/>
      <c r="BT207" s="247" t="s">
        <v>4178</v>
      </c>
      <c r="BU207" s="251"/>
      <c r="BV207" s="251"/>
      <c r="BW207" s="250"/>
      <c r="BX207" s="250"/>
      <c r="BY207" s="250"/>
      <c r="BZ207" s="252"/>
      <c r="CA207" s="252"/>
      <c r="CB207" s="252"/>
      <c r="CC207" s="252"/>
      <c r="CD207" s="252"/>
      <c r="CE207" s="252"/>
      <c r="CF207" s="252"/>
      <c r="CG207" s="252"/>
      <c r="CH207" s="252"/>
      <c r="CI207" s="252"/>
      <c r="CJ207" s="252"/>
      <c r="CK207" s="252"/>
      <c r="CL207" s="252"/>
      <c r="CM207" s="252"/>
      <c r="CN207" s="252"/>
      <c r="CO207" s="252"/>
      <c r="CP207" s="252"/>
      <c r="CQ207" s="252"/>
      <c r="CR207" s="252"/>
      <c r="CS207" s="248" t="s">
        <v>4179</v>
      </c>
      <c r="CT207" s="248" t="s">
        <v>4180</v>
      </c>
      <c r="CU207" s="252"/>
      <c r="CV207" s="252"/>
      <c r="CW207" s="252"/>
      <c r="CX207" s="252"/>
      <c r="CY207" s="252"/>
      <c r="CZ207" s="252"/>
      <c r="DA207" s="252"/>
      <c r="DB207" s="252"/>
      <c r="DC207" s="248" t="s">
        <v>4181</v>
      </c>
      <c r="DD207" s="252"/>
      <c r="DE207" s="252"/>
    </row>
    <row r="208" spans="34:109" ht="57" hidden="1">
      <c r="AH208" s="250"/>
      <c r="AI208" s="250"/>
      <c r="AJ208" s="250"/>
      <c r="AK208" s="250"/>
      <c r="AL208" s="239" t="str">
        <f t="shared" si="6"/>
        <v>El Higo</v>
      </c>
      <c r="AM208" s="239" t="str">
        <f t="shared" si="7"/>
        <v>30205</v>
      </c>
      <c r="AO208" s="250"/>
      <c r="AP208" s="242">
        <v>206</v>
      </c>
      <c r="AQ208" s="251"/>
      <c r="AR208" s="251"/>
      <c r="AS208" s="251"/>
      <c r="AT208" s="251"/>
      <c r="AU208" s="251"/>
      <c r="AV208" s="251"/>
      <c r="AW208" s="251"/>
      <c r="AX208" s="251"/>
      <c r="AY208" s="251"/>
      <c r="AZ208" s="251"/>
      <c r="BA208" s="251"/>
      <c r="BB208" s="251"/>
      <c r="BC208" s="251"/>
      <c r="BD208" s="251"/>
      <c r="BE208" s="251"/>
      <c r="BF208" s="251"/>
      <c r="BG208" s="251"/>
      <c r="BH208" s="251"/>
      <c r="BI208" s="251"/>
      <c r="BJ208" s="247" t="s">
        <v>4182</v>
      </c>
      <c r="BK208" s="247" t="s">
        <v>4183</v>
      </c>
      <c r="BL208" s="251"/>
      <c r="BM208" s="251"/>
      <c r="BN208" s="251"/>
      <c r="BO208" s="251"/>
      <c r="BP208" s="251"/>
      <c r="BQ208" s="251"/>
      <c r="BR208" s="251"/>
      <c r="BS208" s="251"/>
      <c r="BT208" s="247" t="s">
        <v>4184</v>
      </c>
      <c r="BU208" s="251"/>
      <c r="BV208" s="251"/>
      <c r="BW208" s="250"/>
      <c r="BX208" s="250"/>
      <c r="BY208" s="250"/>
      <c r="BZ208" s="252"/>
      <c r="CA208" s="252"/>
      <c r="CB208" s="252"/>
      <c r="CC208" s="252"/>
      <c r="CD208" s="252"/>
      <c r="CE208" s="252"/>
      <c r="CF208" s="252"/>
      <c r="CG208" s="252"/>
      <c r="CH208" s="252"/>
      <c r="CI208" s="252"/>
      <c r="CJ208" s="252"/>
      <c r="CK208" s="252"/>
      <c r="CL208" s="252"/>
      <c r="CM208" s="252"/>
      <c r="CN208" s="252"/>
      <c r="CO208" s="252"/>
      <c r="CP208" s="252"/>
      <c r="CQ208" s="252"/>
      <c r="CR208" s="252"/>
      <c r="CS208" s="248" t="s">
        <v>4185</v>
      </c>
      <c r="CT208" s="248" t="s">
        <v>4186</v>
      </c>
      <c r="CU208" s="252"/>
      <c r="CV208" s="252"/>
      <c r="CW208" s="252"/>
      <c r="CX208" s="252"/>
      <c r="CY208" s="252"/>
      <c r="CZ208" s="252"/>
      <c r="DA208" s="252"/>
      <c r="DB208" s="252"/>
      <c r="DC208" s="248" t="s">
        <v>4187</v>
      </c>
      <c r="DD208" s="252"/>
      <c r="DE208" s="252"/>
    </row>
    <row r="209" spans="34:109" ht="128.25" hidden="1">
      <c r="AH209" s="250"/>
      <c r="AI209" s="250"/>
      <c r="AJ209" s="250"/>
      <c r="AK209" s="250"/>
      <c r="AL209" s="239" t="str">
        <f t="shared" si="6"/>
        <v>Nanchital de Lázaro Cárdenas del Río</v>
      </c>
      <c r="AM209" s="239" t="str">
        <f t="shared" si="7"/>
        <v>30206</v>
      </c>
      <c r="AO209" s="250"/>
      <c r="AP209" s="242">
        <v>207</v>
      </c>
      <c r="AQ209" s="251"/>
      <c r="AR209" s="251"/>
      <c r="AS209" s="251"/>
      <c r="AT209" s="251"/>
      <c r="AU209" s="251"/>
      <c r="AV209" s="251"/>
      <c r="AW209" s="251"/>
      <c r="AX209" s="251"/>
      <c r="AY209" s="251"/>
      <c r="AZ209" s="251"/>
      <c r="BA209" s="251"/>
      <c r="BB209" s="251"/>
      <c r="BC209" s="251"/>
      <c r="BD209" s="251"/>
      <c r="BE209" s="251"/>
      <c r="BF209" s="251"/>
      <c r="BG209" s="251"/>
      <c r="BH209" s="251"/>
      <c r="BI209" s="251"/>
      <c r="BJ209" s="247" t="s">
        <v>4188</v>
      </c>
      <c r="BK209" s="247" t="s">
        <v>4189</v>
      </c>
      <c r="BL209" s="251"/>
      <c r="BM209" s="251"/>
      <c r="BN209" s="251"/>
      <c r="BO209" s="251"/>
      <c r="BP209" s="251"/>
      <c r="BQ209" s="251"/>
      <c r="BR209" s="251"/>
      <c r="BS209" s="251"/>
      <c r="BT209" s="247" t="s">
        <v>4190</v>
      </c>
      <c r="BU209" s="251"/>
      <c r="BV209" s="251"/>
      <c r="BW209" s="250"/>
      <c r="BX209" s="250"/>
      <c r="BY209" s="250"/>
      <c r="BZ209" s="252"/>
      <c r="CA209" s="252"/>
      <c r="CB209" s="252"/>
      <c r="CC209" s="252"/>
      <c r="CD209" s="252"/>
      <c r="CE209" s="252"/>
      <c r="CF209" s="252"/>
      <c r="CG209" s="252"/>
      <c r="CH209" s="252"/>
      <c r="CI209" s="252"/>
      <c r="CJ209" s="252"/>
      <c r="CK209" s="252"/>
      <c r="CL209" s="252"/>
      <c r="CM209" s="252"/>
      <c r="CN209" s="252"/>
      <c r="CO209" s="252"/>
      <c r="CP209" s="252"/>
      <c r="CQ209" s="252"/>
      <c r="CR209" s="252"/>
      <c r="CS209" s="248" t="s">
        <v>4191</v>
      </c>
      <c r="CT209" s="248" t="s">
        <v>4192</v>
      </c>
      <c r="CU209" s="252"/>
      <c r="CV209" s="252"/>
      <c r="CW209" s="252"/>
      <c r="CX209" s="252"/>
      <c r="CY209" s="252"/>
      <c r="CZ209" s="252"/>
      <c r="DA209" s="252"/>
      <c r="DB209" s="252"/>
      <c r="DC209" s="248" t="s">
        <v>4193</v>
      </c>
      <c r="DD209" s="252"/>
      <c r="DE209" s="252"/>
    </row>
    <row r="210" spans="34:109" ht="57" hidden="1">
      <c r="AH210" s="250"/>
      <c r="AI210" s="250"/>
      <c r="AJ210" s="250"/>
      <c r="AK210" s="250"/>
      <c r="AL210" s="239" t="str">
        <f t="shared" si="6"/>
        <v>Tres Valles</v>
      </c>
      <c r="AM210" s="239" t="str">
        <f t="shared" si="7"/>
        <v>30207</v>
      </c>
      <c r="AO210" s="250"/>
      <c r="AP210" s="242">
        <v>208</v>
      </c>
      <c r="AQ210" s="251"/>
      <c r="AR210" s="251"/>
      <c r="AS210" s="251"/>
      <c r="AT210" s="251"/>
      <c r="AU210" s="251"/>
      <c r="AV210" s="251"/>
      <c r="AW210" s="251"/>
      <c r="AX210" s="251"/>
      <c r="AY210" s="251"/>
      <c r="AZ210" s="251"/>
      <c r="BA210" s="251"/>
      <c r="BB210" s="251"/>
      <c r="BC210" s="251"/>
      <c r="BD210" s="251"/>
      <c r="BE210" s="251"/>
      <c r="BF210" s="251"/>
      <c r="BG210" s="251"/>
      <c r="BH210" s="251"/>
      <c r="BI210" s="251"/>
      <c r="BJ210" s="247" t="s">
        <v>4194</v>
      </c>
      <c r="BK210" s="247" t="s">
        <v>4195</v>
      </c>
      <c r="BL210" s="251"/>
      <c r="BM210" s="251"/>
      <c r="BN210" s="251"/>
      <c r="BO210" s="251"/>
      <c r="BP210" s="251"/>
      <c r="BQ210" s="251"/>
      <c r="BR210" s="251"/>
      <c r="BS210" s="251"/>
      <c r="BT210" s="247" t="s">
        <v>4196</v>
      </c>
      <c r="BU210" s="251"/>
      <c r="BV210" s="251"/>
      <c r="BW210" s="250"/>
      <c r="BX210" s="250"/>
      <c r="BY210" s="250"/>
      <c r="BZ210" s="252"/>
      <c r="CA210" s="252"/>
      <c r="CB210" s="252"/>
      <c r="CC210" s="252"/>
      <c r="CD210" s="252"/>
      <c r="CE210" s="252"/>
      <c r="CF210" s="252"/>
      <c r="CG210" s="252"/>
      <c r="CH210" s="252"/>
      <c r="CI210" s="252"/>
      <c r="CJ210" s="252"/>
      <c r="CK210" s="252"/>
      <c r="CL210" s="252"/>
      <c r="CM210" s="252"/>
      <c r="CN210" s="252"/>
      <c r="CO210" s="252"/>
      <c r="CP210" s="252"/>
      <c r="CQ210" s="252"/>
      <c r="CR210" s="252"/>
      <c r="CS210" s="248" t="s">
        <v>4197</v>
      </c>
      <c r="CT210" s="248" t="s">
        <v>4198</v>
      </c>
      <c r="CU210" s="252"/>
      <c r="CV210" s="252"/>
      <c r="CW210" s="252"/>
      <c r="CX210" s="252"/>
      <c r="CY210" s="252"/>
      <c r="CZ210" s="252"/>
      <c r="DA210" s="252"/>
      <c r="DB210" s="252"/>
      <c r="DC210" s="248" t="s">
        <v>4199</v>
      </c>
      <c r="DD210" s="252"/>
      <c r="DE210" s="252"/>
    </row>
    <row r="211" spans="34:109" ht="99.75" hidden="1">
      <c r="AH211" s="250"/>
      <c r="AI211" s="250"/>
      <c r="AJ211" s="250"/>
      <c r="AK211" s="250"/>
      <c r="AL211" s="239" t="str">
        <f t="shared" si="6"/>
        <v>Carlos A. Carrillo</v>
      </c>
      <c r="AM211" s="239" t="str">
        <f t="shared" si="7"/>
        <v>30208</v>
      </c>
      <c r="AO211" s="250"/>
      <c r="AP211" s="242">
        <v>209</v>
      </c>
      <c r="AQ211" s="251"/>
      <c r="AR211" s="251"/>
      <c r="AS211" s="251"/>
      <c r="AT211" s="251"/>
      <c r="AU211" s="251"/>
      <c r="AV211" s="251"/>
      <c r="AW211" s="251"/>
      <c r="AX211" s="251"/>
      <c r="AY211" s="251"/>
      <c r="AZ211" s="251"/>
      <c r="BA211" s="251"/>
      <c r="BB211" s="251"/>
      <c r="BC211" s="251"/>
      <c r="BD211" s="251"/>
      <c r="BE211" s="251"/>
      <c r="BF211" s="251"/>
      <c r="BG211" s="251"/>
      <c r="BH211" s="251"/>
      <c r="BI211" s="251"/>
      <c r="BJ211" s="247" t="s">
        <v>4200</v>
      </c>
      <c r="BK211" s="247" t="s">
        <v>4201</v>
      </c>
      <c r="BL211" s="251"/>
      <c r="BM211" s="251"/>
      <c r="BN211" s="251"/>
      <c r="BO211" s="251"/>
      <c r="BP211" s="251"/>
      <c r="BQ211" s="251"/>
      <c r="BR211" s="251"/>
      <c r="BS211" s="251"/>
      <c r="BT211" s="247" t="s">
        <v>4202</v>
      </c>
      <c r="BU211" s="251"/>
      <c r="BV211" s="251"/>
      <c r="BW211" s="250"/>
      <c r="BX211" s="250"/>
      <c r="BY211" s="250"/>
      <c r="BZ211" s="252"/>
      <c r="CA211" s="252"/>
      <c r="CB211" s="252"/>
      <c r="CC211" s="252"/>
      <c r="CD211" s="252"/>
      <c r="CE211" s="252"/>
      <c r="CF211" s="252"/>
      <c r="CG211" s="252"/>
      <c r="CH211" s="252"/>
      <c r="CI211" s="252"/>
      <c r="CJ211" s="252"/>
      <c r="CK211" s="252"/>
      <c r="CL211" s="252"/>
      <c r="CM211" s="252"/>
      <c r="CN211" s="252"/>
      <c r="CO211" s="252"/>
      <c r="CP211" s="252"/>
      <c r="CQ211" s="252"/>
      <c r="CR211" s="252"/>
      <c r="CS211" s="480" t="s">
        <v>4203</v>
      </c>
      <c r="CT211" s="248" t="s">
        <v>4204</v>
      </c>
      <c r="CU211" s="252"/>
      <c r="CV211" s="252"/>
      <c r="CW211" s="252"/>
      <c r="CX211" s="252"/>
      <c r="CY211" s="252"/>
      <c r="CZ211" s="252"/>
      <c r="DA211" s="252"/>
      <c r="DB211" s="252"/>
      <c r="DC211" s="248" t="s">
        <v>4205</v>
      </c>
      <c r="DD211" s="252"/>
      <c r="DE211" s="252"/>
    </row>
    <row r="212" spans="34:109" ht="99.75" hidden="1">
      <c r="AH212" s="250"/>
      <c r="AI212" s="250"/>
      <c r="AJ212" s="250"/>
      <c r="AK212" s="250"/>
      <c r="AL212" s="239" t="str">
        <f t="shared" si="6"/>
        <v>Tatahuicapan de Juárez</v>
      </c>
      <c r="AM212" s="239" t="str">
        <f t="shared" si="7"/>
        <v>30209</v>
      </c>
      <c r="AO212" s="250"/>
      <c r="AP212" s="242">
        <v>210</v>
      </c>
      <c r="AQ212" s="251"/>
      <c r="AR212" s="251"/>
      <c r="AS212" s="251"/>
      <c r="AT212" s="251"/>
      <c r="AU212" s="251"/>
      <c r="AV212" s="251"/>
      <c r="AW212" s="251"/>
      <c r="AX212" s="251"/>
      <c r="AY212" s="251"/>
      <c r="AZ212" s="251"/>
      <c r="BA212" s="251"/>
      <c r="BB212" s="251"/>
      <c r="BC212" s="251"/>
      <c r="BD212" s="251"/>
      <c r="BE212" s="251"/>
      <c r="BF212" s="251"/>
      <c r="BG212" s="251"/>
      <c r="BH212" s="251"/>
      <c r="BI212" s="251"/>
      <c r="BJ212" s="247" t="s">
        <v>4206</v>
      </c>
      <c r="BK212" s="247" t="s">
        <v>4207</v>
      </c>
      <c r="BL212" s="251"/>
      <c r="BM212" s="251"/>
      <c r="BN212" s="251"/>
      <c r="BO212" s="251"/>
      <c r="BP212" s="251"/>
      <c r="BQ212" s="251"/>
      <c r="BR212" s="251"/>
      <c r="BS212" s="251"/>
      <c r="BT212" s="247" t="s">
        <v>4208</v>
      </c>
      <c r="BU212" s="251"/>
      <c r="BV212" s="251"/>
      <c r="BW212" s="250"/>
      <c r="BX212" s="250"/>
      <c r="BY212" s="250"/>
      <c r="BZ212" s="252"/>
      <c r="CA212" s="252"/>
      <c r="CB212" s="252"/>
      <c r="CC212" s="252"/>
      <c r="CD212" s="252"/>
      <c r="CE212" s="252"/>
      <c r="CF212" s="252"/>
      <c r="CG212" s="252"/>
      <c r="CH212" s="252"/>
      <c r="CI212" s="252"/>
      <c r="CJ212" s="252"/>
      <c r="CK212" s="252"/>
      <c r="CL212" s="252"/>
      <c r="CM212" s="252"/>
      <c r="CN212" s="252"/>
      <c r="CO212" s="252"/>
      <c r="CP212" s="252"/>
      <c r="CQ212" s="252"/>
      <c r="CR212" s="252"/>
      <c r="CS212" s="480" t="s">
        <v>4209</v>
      </c>
      <c r="CT212" s="248" t="s">
        <v>4210</v>
      </c>
      <c r="CU212" s="252"/>
      <c r="CV212" s="252"/>
      <c r="CW212" s="252"/>
      <c r="CX212" s="252"/>
      <c r="CY212" s="252"/>
      <c r="CZ212" s="252"/>
      <c r="DA212" s="252"/>
      <c r="DB212" s="252"/>
      <c r="DC212" s="248" t="s">
        <v>4211</v>
      </c>
      <c r="DD212" s="252"/>
      <c r="DE212" s="252"/>
    </row>
    <row r="213" spans="34:109" ht="71.25" hidden="1">
      <c r="AH213" s="250"/>
      <c r="AI213" s="250"/>
      <c r="AJ213" s="250"/>
      <c r="AK213" s="250"/>
      <c r="AL213" s="239" t="str">
        <f t="shared" si="6"/>
        <v>Uxpanapa</v>
      </c>
      <c r="AM213" s="239" t="str">
        <f t="shared" si="7"/>
        <v>30210</v>
      </c>
      <c r="AO213" s="250"/>
      <c r="AP213" s="242">
        <v>211</v>
      </c>
      <c r="AQ213" s="251"/>
      <c r="AR213" s="251"/>
      <c r="AS213" s="251"/>
      <c r="AT213" s="251"/>
      <c r="AU213" s="251"/>
      <c r="AV213" s="251"/>
      <c r="AW213" s="251"/>
      <c r="AX213" s="251"/>
      <c r="AY213" s="251"/>
      <c r="AZ213" s="251"/>
      <c r="BA213" s="251"/>
      <c r="BB213" s="251"/>
      <c r="BC213" s="251"/>
      <c r="BD213" s="251"/>
      <c r="BE213" s="251"/>
      <c r="BF213" s="251"/>
      <c r="BG213" s="251"/>
      <c r="BH213" s="251"/>
      <c r="BI213" s="251"/>
      <c r="BJ213" s="247" t="s">
        <v>4212</v>
      </c>
      <c r="BK213" s="247" t="s">
        <v>4213</v>
      </c>
      <c r="BL213" s="251"/>
      <c r="BM213" s="251"/>
      <c r="BN213" s="251"/>
      <c r="BO213" s="251"/>
      <c r="BP213" s="251"/>
      <c r="BQ213" s="251"/>
      <c r="BR213" s="251"/>
      <c r="BS213" s="251"/>
      <c r="BT213" s="247" t="s">
        <v>4214</v>
      </c>
      <c r="BU213" s="251"/>
      <c r="BV213" s="251"/>
      <c r="BW213" s="250"/>
      <c r="BX213" s="250"/>
      <c r="BY213" s="250"/>
      <c r="BZ213" s="252"/>
      <c r="CA213" s="252"/>
      <c r="CB213" s="252"/>
      <c r="CC213" s="252"/>
      <c r="CD213" s="252"/>
      <c r="CE213" s="252"/>
      <c r="CF213" s="252"/>
      <c r="CG213" s="252"/>
      <c r="CH213" s="252"/>
      <c r="CI213" s="252"/>
      <c r="CJ213" s="252"/>
      <c r="CK213" s="252"/>
      <c r="CL213" s="252"/>
      <c r="CM213" s="252"/>
      <c r="CN213" s="252"/>
      <c r="CO213" s="252"/>
      <c r="CP213" s="252"/>
      <c r="CQ213" s="252"/>
      <c r="CR213" s="252"/>
      <c r="CS213" s="248" t="s">
        <v>4215</v>
      </c>
      <c r="CT213" s="248" t="s">
        <v>4216</v>
      </c>
      <c r="CU213" s="252"/>
      <c r="CV213" s="252"/>
      <c r="CW213" s="252"/>
      <c r="CX213" s="252"/>
      <c r="CY213" s="252"/>
      <c r="CZ213" s="252"/>
      <c r="DA213" s="252"/>
      <c r="DB213" s="252"/>
      <c r="DC213" s="248" t="s">
        <v>4217</v>
      </c>
      <c r="DD213" s="252"/>
      <c r="DE213" s="252"/>
    </row>
    <row r="214" spans="34:109" ht="71.25" hidden="1">
      <c r="AH214" s="250"/>
      <c r="AI214" s="250"/>
      <c r="AJ214" s="250"/>
      <c r="AK214" s="250"/>
      <c r="AL214" s="239" t="str">
        <f t="shared" si="6"/>
        <v>San Rafael</v>
      </c>
      <c r="AM214" s="239" t="str">
        <f t="shared" si="7"/>
        <v>30211</v>
      </c>
      <c r="AO214" s="250"/>
      <c r="AP214" s="242">
        <v>212</v>
      </c>
      <c r="AQ214" s="251"/>
      <c r="AR214" s="251"/>
      <c r="AS214" s="251"/>
      <c r="AT214" s="251"/>
      <c r="AU214" s="251"/>
      <c r="AV214" s="251"/>
      <c r="AW214" s="251"/>
      <c r="AX214" s="251"/>
      <c r="AY214" s="251"/>
      <c r="AZ214" s="251"/>
      <c r="BA214" s="251"/>
      <c r="BB214" s="251"/>
      <c r="BC214" s="251"/>
      <c r="BD214" s="251"/>
      <c r="BE214" s="251"/>
      <c r="BF214" s="251"/>
      <c r="BG214" s="251"/>
      <c r="BH214" s="251"/>
      <c r="BI214" s="251"/>
      <c r="BJ214" s="247" t="s">
        <v>4218</v>
      </c>
      <c r="BK214" s="247" t="s">
        <v>4219</v>
      </c>
      <c r="BL214" s="251"/>
      <c r="BM214" s="251"/>
      <c r="BN214" s="251"/>
      <c r="BO214" s="251"/>
      <c r="BP214" s="251"/>
      <c r="BQ214" s="251"/>
      <c r="BR214" s="251"/>
      <c r="BS214" s="251"/>
      <c r="BT214" s="247" t="s">
        <v>4220</v>
      </c>
      <c r="BU214" s="251"/>
      <c r="BV214" s="251"/>
      <c r="BW214" s="250"/>
      <c r="BX214" s="250"/>
      <c r="BY214" s="250"/>
      <c r="BZ214" s="252"/>
      <c r="CA214" s="252"/>
      <c r="CB214" s="252"/>
      <c r="CC214" s="252"/>
      <c r="CD214" s="252"/>
      <c r="CE214" s="252"/>
      <c r="CF214" s="252"/>
      <c r="CG214" s="252"/>
      <c r="CH214" s="252"/>
      <c r="CI214" s="252"/>
      <c r="CJ214" s="252"/>
      <c r="CK214" s="252"/>
      <c r="CL214" s="252"/>
      <c r="CM214" s="252"/>
      <c r="CN214" s="252"/>
      <c r="CO214" s="252"/>
      <c r="CP214" s="252"/>
      <c r="CQ214" s="252"/>
      <c r="CR214" s="252"/>
      <c r="CS214" s="248" t="s">
        <v>4221</v>
      </c>
      <c r="CT214" s="248" t="s">
        <v>1908</v>
      </c>
      <c r="CU214" s="252"/>
      <c r="CV214" s="252"/>
      <c r="CW214" s="252"/>
      <c r="CX214" s="252"/>
      <c r="CY214" s="252"/>
      <c r="CZ214" s="252"/>
      <c r="DA214" s="252"/>
      <c r="DB214" s="252"/>
      <c r="DC214" s="248" t="s">
        <v>4222</v>
      </c>
      <c r="DD214" s="252"/>
      <c r="DE214" s="252"/>
    </row>
    <row r="215" spans="34:109" ht="57" hidden="1">
      <c r="AH215" s="250"/>
      <c r="AI215" s="250"/>
      <c r="AJ215" s="250"/>
      <c r="AK215" s="250"/>
      <c r="AL215" s="239" t="str">
        <f t="shared" si="6"/>
        <v>Santiago Sochiapan</v>
      </c>
      <c r="AM215" s="239" t="str">
        <f t="shared" si="7"/>
        <v>30212</v>
      </c>
      <c r="AO215" s="250"/>
      <c r="AP215" s="242">
        <v>213</v>
      </c>
      <c r="AQ215" s="251"/>
      <c r="AR215" s="251"/>
      <c r="AS215" s="251"/>
      <c r="AT215" s="251"/>
      <c r="AU215" s="251"/>
      <c r="AV215" s="251"/>
      <c r="AW215" s="251"/>
      <c r="AX215" s="251"/>
      <c r="AY215" s="251"/>
      <c r="AZ215" s="251"/>
      <c r="BA215" s="251"/>
      <c r="BB215" s="251"/>
      <c r="BC215" s="251"/>
      <c r="BD215" s="251"/>
      <c r="BE215" s="251"/>
      <c r="BF215" s="251"/>
      <c r="BG215" s="251"/>
      <c r="BH215" s="251"/>
      <c r="BI215" s="251"/>
      <c r="BJ215" s="247" t="s">
        <v>4223</v>
      </c>
      <c r="BK215" s="247" t="s">
        <v>4224</v>
      </c>
      <c r="BL215" s="251"/>
      <c r="BM215" s="251"/>
      <c r="BN215" s="251"/>
      <c r="BO215" s="251"/>
      <c r="BP215" s="251"/>
      <c r="BQ215" s="251"/>
      <c r="BR215" s="251"/>
      <c r="BS215" s="251"/>
      <c r="BT215" s="247" t="s">
        <v>4225</v>
      </c>
      <c r="BU215" s="251"/>
      <c r="BV215" s="251"/>
      <c r="BW215" s="250"/>
      <c r="BX215" s="250"/>
      <c r="BY215" s="250"/>
      <c r="BZ215" s="252"/>
      <c r="CA215" s="252"/>
      <c r="CB215" s="252"/>
      <c r="CC215" s="252"/>
      <c r="CD215" s="252"/>
      <c r="CE215" s="252"/>
      <c r="CF215" s="252"/>
      <c r="CG215" s="252"/>
      <c r="CH215" s="252"/>
      <c r="CI215" s="252"/>
      <c r="CJ215" s="252"/>
      <c r="CK215" s="252"/>
      <c r="CL215" s="252"/>
      <c r="CM215" s="252"/>
      <c r="CN215" s="252"/>
      <c r="CO215" s="252"/>
      <c r="CP215" s="252"/>
      <c r="CQ215" s="252"/>
      <c r="CR215" s="252"/>
      <c r="CS215" s="248" t="s">
        <v>4226</v>
      </c>
      <c r="CT215" s="248" t="s">
        <v>4227</v>
      </c>
      <c r="CU215" s="252"/>
      <c r="CV215" s="252"/>
      <c r="CW215" s="252"/>
      <c r="CX215" s="252"/>
      <c r="CY215" s="252"/>
      <c r="CZ215" s="252"/>
      <c r="DA215" s="252"/>
      <c r="DB215" s="252"/>
      <c r="DC215" s="248" t="s">
        <v>4228</v>
      </c>
      <c r="DD215" s="252"/>
      <c r="DE215" s="252"/>
    </row>
    <row r="216" spans="34:109" ht="57" hidden="1">
      <c r="AH216" s="250"/>
      <c r="AI216" s="250"/>
      <c r="AJ216" s="250"/>
      <c r="AK216" s="250"/>
      <c r="AL216" s="239" t="str">
        <f t="shared" si="6"/>
        <v/>
      </c>
      <c r="AM216" s="239" t="str">
        <f t="shared" si="7"/>
        <v/>
      </c>
      <c r="AO216" s="250"/>
      <c r="AP216" s="242">
        <v>214</v>
      </c>
      <c r="AQ216" s="251"/>
      <c r="AR216" s="251"/>
      <c r="AS216" s="251"/>
      <c r="AT216" s="251"/>
      <c r="AU216" s="251"/>
      <c r="AV216" s="251"/>
      <c r="AW216" s="251"/>
      <c r="AX216" s="251"/>
      <c r="AY216" s="251"/>
      <c r="AZ216" s="251"/>
      <c r="BA216" s="251"/>
      <c r="BB216" s="251"/>
      <c r="BC216" s="251"/>
      <c r="BD216" s="251"/>
      <c r="BE216" s="251"/>
      <c r="BF216" s="251"/>
      <c r="BG216" s="251"/>
      <c r="BH216" s="251"/>
      <c r="BI216" s="251"/>
      <c r="BJ216" s="247" t="s">
        <v>4229</v>
      </c>
      <c r="BK216" s="247" t="s">
        <v>4230</v>
      </c>
      <c r="BL216" s="251"/>
      <c r="BM216" s="251"/>
      <c r="BN216" s="251"/>
      <c r="BO216" s="251"/>
      <c r="BP216" s="251"/>
      <c r="BQ216" s="251"/>
      <c r="BR216" s="251"/>
      <c r="BS216" s="251"/>
      <c r="BT216" s="251"/>
      <c r="BU216" s="251"/>
      <c r="BV216" s="251"/>
      <c r="BW216" s="250"/>
      <c r="BX216" s="250"/>
      <c r="BY216" s="250"/>
      <c r="BZ216" s="252"/>
      <c r="CA216" s="252"/>
      <c r="CB216" s="252"/>
      <c r="CC216" s="252"/>
      <c r="CD216" s="252"/>
      <c r="CE216" s="252"/>
      <c r="CF216" s="252"/>
      <c r="CG216" s="252"/>
      <c r="CH216" s="252"/>
      <c r="CI216" s="252"/>
      <c r="CJ216" s="252"/>
      <c r="CK216" s="252"/>
      <c r="CL216" s="252"/>
      <c r="CM216" s="252"/>
      <c r="CN216" s="252"/>
      <c r="CO216" s="252"/>
      <c r="CP216" s="252"/>
      <c r="CQ216" s="252"/>
      <c r="CR216" s="252"/>
      <c r="CS216" s="248" t="s">
        <v>4231</v>
      </c>
      <c r="CT216" s="248" t="s">
        <v>4232</v>
      </c>
      <c r="CU216" s="252"/>
      <c r="CV216" s="252"/>
      <c r="CW216" s="252"/>
      <c r="CX216" s="252"/>
      <c r="CY216" s="252"/>
      <c r="CZ216" s="252"/>
      <c r="DA216" s="252"/>
      <c r="DB216" s="252"/>
      <c r="DC216" s="248"/>
      <c r="DD216" s="252"/>
      <c r="DE216" s="252"/>
    </row>
    <row r="217" spans="34:109" ht="57" hidden="1">
      <c r="AH217" s="250"/>
      <c r="AI217" s="250"/>
      <c r="AJ217" s="250"/>
      <c r="AK217" s="250"/>
      <c r="AL217" s="239" t="str">
        <f t="shared" si="6"/>
        <v/>
      </c>
      <c r="AM217" s="239" t="str">
        <f t="shared" si="7"/>
        <v/>
      </c>
      <c r="AO217" s="250"/>
      <c r="AP217" s="242">
        <v>215</v>
      </c>
      <c r="AQ217" s="251"/>
      <c r="AR217" s="251"/>
      <c r="AS217" s="251"/>
      <c r="AT217" s="251"/>
      <c r="AU217" s="251"/>
      <c r="AV217" s="251"/>
      <c r="AW217" s="251"/>
      <c r="AX217" s="251"/>
      <c r="AY217" s="251"/>
      <c r="AZ217" s="251"/>
      <c r="BA217" s="251"/>
      <c r="BB217" s="251"/>
      <c r="BC217" s="251"/>
      <c r="BD217" s="251"/>
      <c r="BE217" s="251"/>
      <c r="BF217" s="251"/>
      <c r="BG217" s="251"/>
      <c r="BH217" s="251"/>
      <c r="BI217" s="251"/>
      <c r="BJ217" s="247" t="s">
        <v>4233</v>
      </c>
      <c r="BK217" s="247" t="s">
        <v>4234</v>
      </c>
      <c r="BL217" s="251"/>
      <c r="BM217" s="251"/>
      <c r="BN217" s="251"/>
      <c r="BO217" s="251"/>
      <c r="BP217" s="251"/>
      <c r="BQ217" s="251"/>
      <c r="BR217" s="251"/>
      <c r="BS217" s="251"/>
      <c r="BT217" s="251"/>
      <c r="BU217" s="251"/>
      <c r="BV217" s="251"/>
      <c r="BW217" s="250"/>
      <c r="BX217" s="250"/>
      <c r="BY217" s="250"/>
      <c r="BZ217" s="252"/>
      <c r="CA217" s="252"/>
      <c r="CB217" s="252"/>
      <c r="CC217" s="252"/>
      <c r="CD217" s="252"/>
      <c r="CE217" s="252"/>
      <c r="CF217" s="252"/>
      <c r="CG217" s="252"/>
      <c r="CH217" s="252"/>
      <c r="CI217" s="252"/>
      <c r="CJ217" s="252"/>
      <c r="CK217" s="252"/>
      <c r="CL217" s="252"/>
      <c r="CM217" s="252"/>
      <c r="CN217" s="252"/>
      <c r="CO217" s="252"/>
      <c r="CP217" s="252"/>
      <c r="CQ217" s="252"/>
      <c r="CR217" s="252"/>
      <c r="CS217" s="248" t="s">
        <v>4235</v>
      </c>
      <c r="CT217" s="248" t="s">
        <v>4236</v>
      </c>
      <c r="CU217" s="252"/>
      <c r="CV217" s="252"/>
      <c r="CW217" s="252"/>
      <c r="CX217" s="252"/>
      <c r="CY217" s="252"/>
      <c r="CZ217" s="252"/>
      <c r="DA217" s="252"/>
      <c r="DB217" s="252"/>
      <c r="DC217" s="252"/>
      <c r="DD217" s="252"/>
      <c r="DE217" s="252"/>
    </row>
    <row r="218" spans="34:109" ht="57" hidden="1">
      <c r="AH218" s="250"/>
      <c r="AI218" s="250"/>
      <c r="AJ218" s="250"/>
      <c r="AK218" s="250"/>
      <c r="AL218" s="239" t="str">
        <f t="shared" si="6"/>
        <v/>
      </c>
      <c r="AM218" s="239" t="str">
        <f t="shared" si="7"/>
        <v/>
      </c>
      <c r="AO218" s="250"/>
      <c r="AP218" s="242">
        <v>216</v>
      </c>
      <c r="AQ218" s="251"/>
      <c r="AR218" s="251"/>
      <c r="AS218" s="251"/>
      <c r="AT218" s="251"/>
      <c r="AU218" s="251"/>
      <c r="AV218" s="251"/>
      <c r="AW218" s="251"/>
      <c r="AX218" s="251"/>
      <c r="AY218" s="251"/>
      <c r="AZ218" s="251"/>
      <c r="BA218" s="251"/>
      <c r="BB218" s="251"/>
      <c r="BC218" s="251"/>
      <c r="BD218" s="251"/>
      <c r="BE218" s="251"/>
      <c r="BF218" s="251"/>
      <c r="BG218" s="251"/>
      <c r="BH218" s="251"/>
      <c r="BI218" s="251"/>
      <c r="BJ218" s="247" t="s">
        <v>4237</v>
      </c>
      <c r="BK218" s="247" t="s">
        <v>4238</v>
      </c>
      <c r="BL218" s="251"/>
      <c r="BM218" s="251"/>
      <c r="BN218" s="251"/>
      <c r="BO218" s="251"/>
      <c r="BP218" s="251"/>
      <c r="BQ218" s="251"/>
      <c r="BR218" s="251"/>
      <c r="BS218" s="251"/>
      <c r="BT218" s="251"/>
      <c r="BU218" s="251"/>
      <c r="BV218" s="251"/>
      <c r="BW218" s="250"/>
      <c r="BX218" s="250"/>
      <c r="BY218" s="250"/>
      <c r="BZ218" s="252"/>
      <c r="CA218" s="252"/>
      <c r="CB218" s="252"/>
      <c r="CC218" s="252"/>
      <c r="CD218" s="252"/>
      <c r="CE218" s="252"/>
      <c r="CF218" s="252"/>
      <c r="CG218" s="252"/>
      <c r="CH218" s="252"/>
      <c r="CI218" s="252"/>
      <c r="CJ218" s="252"/>
      <c r="CK218" s="252"/>
      <c r="CL218" s="252"/>
      <c r="CM218" s="252"/>
      <c r="CN218" s="252"/>
      <c r="CO218" s="252"/>
      <c r="CP218" s="252"/>
      <c r="CQ218" s="252"/>
      <c r="CR218" s="252"/>
      <c r="CS218" s="248" t="s">
        <v>4239</v>
      </c>
      <c r="CT218" s="248" t="s">
        <v>4240</v>
      </c>
      <c r="CU218" s="252"/>
      <c r="CV218" s="252"/>
      <c r="CW218" s="252"/>
      <c r="CX218" s="252"/>
      <c r="CY218" s="252"/>
      <c r="CZ218" s="252"/>
      <c r="DA218" s="252"/>
      <c r="DB218" s="252"/>
      <c r="DC218" s="252"/>
      <c r="DD218" s="252"/>
      <c r="DE218" s="252"/>
    </row>
    <row r="219" spans="34:109" ht="57" hidden="1">
      <c r="AH219" s="250"/>
      <c r="AI219" s="250"/>
      <c r="AJ219" s="250"/>
      <c r="AK219" s="250"/>
      <c r="AL219" s="239" t="str">
        <f t="shared" si="6"/>
        <v/>
      </c>
      <c r="AM219" s="239" t="str">
        <f t="shared" si="7"/>
        <v/>
      </c>
      <c r="AO219" s="250"/>
      <c r="AP219" s="242">
        <v>217</v>
      </c>
      <c r="AQ219" s="251"/>
      <c r="AR219" s="251"/>
      <c r="AS219" s="251"/>
      <c r="AT219" s="251"/>
      <c r="AU219" s="251"/>
      <c r="AV219" s="251"/>
      <c r="AW219" s="251"/>
      <c r="AX219" s="251"/>
      <c r="AY219" s="251"/>
      <c r="AZ219" s="251"/>
      <c r="BA219" s="251"/>
      <c r="BB219" s="251"/>
      <c r="BC219" s="251"/>
      <c r="BD219" s="251"/>
      <c r="BE219" s="251"/>
      <c r="BF219" s="251"/>
      <c r="BG219" s="251"/>
      <c r="BH219" s="251"/>
      <c r="BI219" s="251"/>
      <c r="BJ219" s="247" t="s">
        <v>4241</v>
      </c>
      <c r="BK219" s="247" t="s">
        <v>4242</v>
      </c>
      <c r="BL219" s="251"/>
      <c r="BM219" s="251"/>
      <c r="BN219" s="251"/>
      <c r="BO219" s="251"/>
      <c r="BP219" s="251"/>
      <c r="BQ219" s="251"/>
      <c r="BR219" s="251"/>
      <c r="BS219" s="251"/>
      <c r="BT219" s="251"/>
      <c r="BU219" s="251"/>
      <c r="BV219" s="251"/>
      <c r="BW219" s="250"/>
      <c r="BX219" s="250"/>
      <c r="BY219" s="250"/>
      <c r="BZ219" s="252"/>
      <c r="CA219" s="252"/>
      <c r="CB219" s="252"/>
      <c r="CC219" s="252"/>
      <c r="CD219" s="252"/>
      <c r="CE219" s="252"/>
      <c r="CF219" s="252"/>
      <c r="CG219" s="252"/>
      <c r="CH219" s="252"/>
      <c r="CI219" s="252"/>
      <c r="CJ219" s="252"/>
      <c r="CK219" s="252"/>
      <c r="CL219" s="252"/>
      <c r="CM219" s="252"/>
      <c r="CN219" s="252"/>
      <c r="CO219" s="252"/>
      <c r="CP219" s="252"/>
      <c r="CQ219" s="252"/>
      <c r="CR219" s="252"/>
      <c r="CS219" s="248" t="s">
        <v>4243</v>
      </c>
      <c r="CT219" s="248" t="s">
        <v>4244</v>
      </c>
      <c r="CU219" s="252"/>
      <c r="CV219" s="252"/>
      <c r="CW219" s="252"/>
      <c r="CX219" s="252"/>
      <c r="CY219" s="252"/>
      <c r="CZ219" s="252"/>
      <c r="DA219" s="252"/>
      <c r="DB219" s="252"/>
      <c r="DC219" s="252"/>
      <c r="DD219" s="252"/>
      <c r="DE219" s="252"/>
    </row>
    <row r="220" spans="34:109" ht="57" hidden="1">
      <c r="AH220" s="250"/>
      <c r="AI220" s="250"/>
      <c r="AJ220" s="250"/>
      <c r="AK220" s="250"/>
      <c r="AL220" s="239" t="str">
        <f t="shared" si="6"/>
        <v/>
      </c>
      <c r="AM220" s="239" t="str">
        <f t="shared" si="7"/>
        <v/>
      </c>
      <c r="AO220" s="250"/>
      <c r="AP220" s="242">
        <v>218</v>
      </c>
      <c r="AQ220" s="251"/>
      <c r="AR220" s="251"/>
      <c r="AS220" s="251"/>
      <c r="AT220" s="251"/>
      <c r="AU220" s="251"/>
      <c r="AV220" s="251"/>
      <c r="AW220" s="251"/>
      <c r="AX220" s="251"/>
      <c r="AY220" s="251"/>
      <c r="AZ220" s="251"/>
      <c r="BA220" s="251"/>
      <c r="BB220" s="251"/>
      <c r="BC220" s="251"/>
      <c r="BD220" s="251"/>
      <c r="BE220" s="251"/>
      <c r="BF220" s="251"/>
      <c r="BG220" s="251"/>
      <c r="BH220" s="251"/>
      <c r="BI220" s="251"/>
      <c r="BJ220" s="247" t="s">
        <v>4245</v>
      </c>
      <c r="BK220" s="247" t="s">
        <v>4246</v>
      </c>
      <c r="BL220" s="251"/>
      <c r="BM220" s="251"/>
      <c r="BN220" s="251"/>
      <c r="BO220" s="251"/>
      <c r="BP220" s="251"/>
      <c r="BQ220" s="251"/>
      <c r="BR220" s="251"/>
      <c r="BS220" s="251"/>
      <c r="BT220" s="251"/>
      <c r="BU220" s="251"/>
      <c r="BV220" s="251"/>
      <c r="BW220" s="250"/>
      <c r="BX220" s="250"/>
      <c r="BY220" s="250"/>
      <c r="BZ220" s="252"/>
      <c r="CA220" s="252"/>
      <c r="CB220" s="252"/>
      <c r="CC220" s="252"/>
      <c r="CD220" s="252"/>
      <c r="CE220" s="252"/>
      <c r="CF220" s="252"/>
      <c r="CG220" s="252"/>
      <c r="CH220" s="252"/>
      <c r="CI220" s="252"/>
      <c r="CJ220" s="252"/>
      <c r="CK220" s="252"/>
      <c r="CL220" s="252"/>
      <c r="CM220" s="252"/>
      <c r="CN220" s="252"/>
      <c r="CO220" s="252"/>
      <c r="CP220" s="252"/>
      <c r="CQ220" s="252"/>
      <c r="CR220" s="252"/>
      <c r="CS220" s="248" t="s">
        <v>4247</v>
      </c>
      <c r="CT220" s="248" t="s">
        <v>4248</v>
      </c>
      <c r="CU220" s="252"/>
      <c r="CV220" s="252"/>
      <c r="CW220" s="252"/>
      <c r="CX220" s="252"/>
      <c r="CY220" s="252"/>
      <c r="CZ220" s="252"/>
      <c r="DA220" s="252"/>
      <c r="DB220" s="252"/>
      <c r="DC220" s="252"/>
      <c r="DD220" s="252"/>
      <c r="DE220" s="252"/>
    </row>
    <row r="221" spans="34:109" ht="42.75" hidden="1">
      <c r="AH221" s="250"/>
      <c r="AI221" s="250"/>
      <c r="AJ221" s="250"/>
      <c r="AK221" s="250"/>
      <c r="AL221" s="239" t="str">
        <f t="shared" si="6"/>
        <v/>
      </c>
      <c r="AM221" s="239" t="str">
        <f t="shared" si="7"/>
        <v/>
      </c>
      <c r="AO221" s="250"/>
      <c r="AP221" s="242">
        <v>219</v>
      </c>
      <c r="AQ221" s="251"/>
      <c r="AR221" s="251"/>
      <c r="AS221" s="251"/>
      <c r="AT221" s="251"/>
      <c r="AU221" s="251"/>
      <c r="AV221" s="251"/>
      <c r="AW221" s="251"/>
      <c r="AX221" s="251"/>
      <c r="AY221" s="251"/>
      <c r="AZ221" s="251"/>
      <c r="BA221" s="251"/>
      <c r="BB221" s="251"/>
      <c r="BC221" s="251"/>
      <c r="BD221" s="251"/>
      <c r="BE221" s="251"/>
      <c r="BF221" s="251"/>
      <c r="BG221" s="251"/>
      <c r="BH221" s="251"/>
      <c r="BI221" s="251"/>
      <c r="BJ221" s="247" t="s">
        <v>4249</v>
      </c>
      <c r="BK221" s="251"/>
      <c r="BL221" s="251"/>
      <c r="BM221" s="251"/>
      <c r="BN221" s="251"/>
      <c r="BO221" s="251"/>
      <c r="BP221" s="251"/>
      <c r="BQ221" s="251"/>
      <c r="BR221" s="251"/>
      <c r="BS221" s="251"/>
      <c r="BT221" s="251"/>
      <c r="BU221" s="251"/>
      <c r="BV221" s="251"/>
      <c r="BW221" s="250"/>
      <c r="BX221" s="250"/>
      <c r="BY221" s="250"/>
      <c r="BZ221" s="252"/>
      <c r="CA221" s="252"/>
      <c r="CB221" s="252"/>
      <c r="CC221" s="252"/>
      <c r="CD221" s="252"/>
      <c r="CE221" s="252"/>
      <c r="CF221" s="252"/>
      <c r="CG221" s="252"/>
      <c r="CH221" s="252"/>
      <c r="CI221" s="252"/>
      <c r="CJ221" s="252"/>
      <c r="CK221" s="252"/>
      <c r="CL221" s="252"/>
      <c r="CM221" s="252"/>
      <c r="CN221" s="252"/>
      <c r="CO221" s="252"/>
      <c r="CP221" s="252"/>
      <c r="CQ221" s="252"/>
      <c r="CR221" s="252"/>
      <c r="CS221" s="248" t="s">
        <v>4250</v>
      </c>
      <c r="CT221" s="248"/>
      <c r="CU221" s="252"/>
      <c r="CV221" s="252"/>
      <c r="CW221" s="252"/>
      <c r="CX221" s="252"/>
      <c r="CY221" s="252"/>
      <c r="CZ221" s="252"/>
      <c r="DA221" s="252"/>
      <c r="DB221" s="252"/>
      <c r="DC221" s="252"/>
      <c r="DD221" s="252"/>
      <c r="DE221" s="252"/>
    </row>
    <row r="222" spans="34:109" ht="57" hidden="1">
      <c r="AH222" s="250"/>
      <c r="AI222" s="250"/>
      <c r="AJ222" s="250"/>
      <c r="AK222" s="250"/>
      <c r="AL222" s="239" t="str">
        <f t="shared" si="6"/>
        <v/>
      </c>
      <c r="AM222" s="239" t="str">
        <f t="shared" si="7"/>
        <v/>
      </c>
      <c r="AO222" s="250"/>
      <c r="AP222" s="242">
        <v>220</v>
      </c>
      <c r="AQ222" s="251"/>
      <c r="AR222" s="251"/>
      <c r="AS222" s="251"/>
      <c r="AT222" s="251"/>
      <c r="AU222" s="251"/>
      <c r="AV222" s="251"/>
      <c r="AW222" s="251"/>
      <c r="AX222" s="251"/>
      <c r="AY222" s="251"/>
      <c r="AZ222" s="251"/>
      <c r="BA222" s="251"/>
      <c r="BB222" s="251"/>
      <c r="BC222" s="251"/>
      <c r="BD222" s="251"/>
      <c r="BE222" s="251"/>
      <c r="BF222" s="251"/>
      <c r="BG222" s="251"/>
      <c r="BH222" s="251"/>
      <c r="BI222" s="251"/>
      <c r="BJ222" s="247" t="s">
        <v>4251</v>
      </c>
      <c r="BK222" s="251"/>
      <c r="BL222" s="251"/>
      <c r="BM222" s="251"/>
      <c r="BN222" s="251"/>
      <c r="BO222" s="251"/>
      <c r="BP222" s="251"/>
      <c r="BQ222" s="251"/>
      <c r="BR222" s="251"/>
      <c r="BS222" s="251"/>
      <c r="BT222" s="251"/>
      <c r="BU222" s="251"/>
      <c r="BV222" s="251"/>
      <c r="BW222" s="250"/>
      <c r="BX222" s="250"/>
      <c r="BY222" s="250"/>
      <c r="BZ222" s="252"/>
      <c r="CA222" s="252"/>
      <c r="CB222" s="252"/>
      <c r="CC222" s="252"/>
      <c r="CD222" s="252"/>
      <c r="CE222" s="252"/>
      <c r="CF222" s="252"/>
      <c r="CG222" s="252"/>
      <c r="CH222" s="252"/>
      <c r="CI222" s="252"/>
      <c r="CJ222" s="252"/>
      <c r="CK222" s="252"/>
      <c r="CL222" s="252"/>
      <c r="CM222" s="252"/>
      <c r="CN222" s="252"/>
      <c r="CO222" s="252"/>
      <c r="CP222" s="252"/>
      <c r="CQ222" s="252"/>
      <c r="CR222" s="252"/>
      <c r="CS222" s="248" t="s">
        <v>4252</v>
      </c>
      <c r="CT222" s="252"/>
      <c r="CU222" s="252"/>
      <c r="CV222" s="252"/>
      <c r="CW222" s="252"/>
      <c r="CX222" s="252"/>
      <c r="CY222" s="252"/>
      <c r="CZ222" s="252"/>
      <c r="DA222" s="252"/>
      <c r="DB222" s="252"/>
      <c r="DC222" s="252"/>
      <c r="DD222" s="252"/>
      <c r="DE222" s="252"/>
    </row>
    <row r="223" spans="34:109" ht="57" hidden="1">
      <c r="AH223" s="250"/>
      <c r="AI223" s="250"/>
      <c r="AJ223" s="250"/>
      <c r="AK223" s="250"/>
      <c r="AL223" s="239" t="str">
        <f t="shared" si="6"/>
        <v/>
      </c>
      <c r="AM223" s="239" t="str">
        <f t="shared" si="7"/>
        <v/>
      </c>
      <c r="AO223" s="250"/>
      <c r="AP223" s="242">
        <v>221</v>
      </c>
      <c r="AQ223" s="251"/>
      <c r="AR223" s="251"/>
      <c r="AS223" s="251"/>
      <c r="AT223" s="251"/>
      <c r="AU223" s="251"/>
      <c r="AV223" s="251"/>
      <c r="AW223" s="251"/>
      <c r="AX223" s="251"/>
      <c r="AY223" s="251"/>
      <c r="AZ223" s="251"/>
      <c r="BA223" s="251"/>
      <c r="BB223" s="251"/>
      <c r="BC223" s="251"/>
      <c r="BD223" s="251"/>
      <c r="BE223" s="251"/>
      <c r="BF223" s="251"/>
      <c r="BG223" s="251"/>
      <c r="BH223" s="251"/>
      <c r="BI223" s="251"/>
      <c r="BJ223" s="247" t="s">
        <v>4253</v>
      </c>
      <c r="BK223" s="251"/>
      <c r="BL223" s="251"/>
      <c r="BM223" s="251"/>
      <c r="BN223" s="251"/>
      <c r="BO223" s="251"/>
      <c r="BP223" s="251"/>
      <c r="BQ223" s="251"/>
      <c r="BR223" s="251"/>
      <c r="BS223" s="251"/>
      <c r="BT223" s="251"/>
      <c r="BU223" s="251"/>
      <c r="BV223" s="251"/>
      <c r="BW223" s="250"/>
      <c r="BX223" s="250"/>
      <c r="BY223" s="250"/>
      <c r="BZ223" s="252"/>
      <c r="CA223" s="252"/>
      <c r="CB223" s="252"/>
      <c r="CC223" s="252"/>
      <c r="CD223" s="252"/>
      <c r="CE223" s="252"/>
      <c r="CF223" s="252"/>
      <c r="CG223" s="252"/>
      <c r="CH223" s="252"/>
      <c r="CI223" s="252"/>
      <c r="CJ223" s="252"/>
      <c r="CK223" s="252"/>
      <c r="CL223" s="252"/>
      <c r="CM223" s="252"/>
      <c r="CN223" s="252"/>
      <c r="CO223" s="252"/>
      <c r="CP223" s="252"/>
      <c r="CQ223" s="252"/>
      <c r="CR223" s="252"/>
      <c r="CS223" s="248" t="s">
        <v>4254</v>
      </c>
      <c r="CT223" s="252"/>
      <c r="CU223" s="252"/>
      <c r="CV223" s="252"/>
      <c r="CW223" s="252"/>
      <c r="CX223" s="252"/>
      <c r="CY223" s="252"/>
      <c r="CZ223" s="252"/>
      <c r="DA223" s="252"/>
      <c r="DB223" s="252"/>
      <c r="DC223" s="252"/>
      <c r="DD223" s="252"/>
      <c r="DE223" s="252"/>
    </row>
    <row r="224" spans="34:109" ht="71.25" hidden="1">
      <c r="AH224" s="250"/>
      <c r="AI224" s="250"/>
      <c r="AJ224" s="250"/>
      <c r="AK224" s="250"/>
      <c r="AL224" s="239" t="str">
        <f t="shared" si="6"/>
        <v/>
      </c>
      <c r="AM224" s="239" t="str">
        <f t="shared" si="7"/>
        <v/>
      </c>
      <c r="AO224" s="250"/>
      <c r="AP224" s="242">
        <v>222</v>
      </c>
      <c r="AQ224" s="251"/>
      <c r="AR224" s="251"/>
      <c r="AS224" s="251"/>
      <c r="AT224" s="251"/>
      <c r="AU224" s="251"/>
      <c r="AV224" s="251"/>
      <c r="AW224" s="251"/>
      <c r="AX224" s="251"/>
      <c r="AY224" s="251"/>
      <c r="AZ224" s="251"/>
      <c r="BA224" s="251"/>
      <c r="BB224" s="251"/>
      <c r="BC224" s="251"/>
      <c r="BD224" s="251"/>
      <c r="BE224" s="251"/>
      <c r="BF224" s="251"/>
      <c r="BG224" s="251"/>
      <c r="BH224" s="251"/>
      <c r="BI224" s="251"/>
      <c r="BJ224" s="247" t="s">
        <v>4255</v>
      </c>
      <c r="BK224" s="251"/>
      <c r="BL224" s="251"/>
      <c r="BM224" s="251"/>
      <c r="BN224" s="251"/>
      <c r="BO224" s="251"/>
      <c r="BP224" s="251"/>
      <c r="BQ224" s="251"/>
      <c r="BR224" s="251"/>
      <c r="BS224" s="251"/>
      <c r="BT224" s="251"/>
      <c r="BU224" s="251"/>
      <c r="BV224" s="251"/>
      <c r="BW224" s="250"/>
      <c r="BX224" s="250"/>
      <c r="BY224" s="250"/>
      <c r="BZ224" s="252"/>
      <c r="CA224" s="252"/>
      <c r="CB224" s="252"/>
      <c r="CC224" s="252"/>
      <c r="CD224" s="252"/>
      <c r="CE224" s="252"/>
      <c r="CF224" s="252"/>
      <c r="CG224" s="252"/>
      <c r="CH224" s="252"/>
      <c r="CI224" s="252"/>
      <c r="CJ224" s="252"/>
      <c r="CK224" s="252"/>
      <c r="CL224" s="252"/>
      <c r="CM224" s="252"/>
      <c r="CN224" s="252"/>
      <c r="CO224" s="252"/>
      <c r="CP224" s="252"/>
      <c r="CQ224" s="252"/>
      <c r="CR224" s="252"/>
      <c r="CS224" s="248" t="s">
        <v>4256</v>
      </c>
      <c r="CT224" s="252"/>
      <c r="CU224" s="252"/>
      <c r="CV224" s="252"/>
      <c r="CW224" s="252"/>
      <c r="CX224" s="252"/>
      <c r="CY224" s="252"/>
      <c r="CZ224" s="252"/>
      <c r="DA224" s="252"/>
      <c r="DB224" s="252"/>
      <c r="DC224" s="252"/>
      <c r="DD224" s="252"/>
      <c r="DE224" s="252"/>
    </row>
    <row r="225" spans="34:109" ht="42.75" hidden="1">
      <c r="AH225" s="250"/>
      <c r="AI225" s="250"/>
      <c r="AJ225" s="250"/>
      <c r="AK225" s="250"/>
      <c r="AL225" s="239" t="str">
        <f t="shared" si="6"/>
        <v/>
      </c>
      <c r="AM225" s="239" t="str">
        <f t="shared" si="7"/>
        <v/>
      </c>
      <c r="AO225" s="250"/>
      <c r="AP225" s="242">
        <v>223</v>
      </c>
      <c r="AQ225" s="251"/>
      <c r="AR225" s="251"/>
      <c r="AS225" s="251"/>
      <c r="AT225" s="251"/>
      <c r="AU225" s="251"/>
      <c r="AV225" s="251"/>
      <c r="AW225" s="251"/>
      <c r="AX225" s="251"/>
      <c r="AY225" s="251"/>
      <c r="AZ225" s="251"/>
      <c r="BA225" s="251"/>
      <c r="BB225" s="251"/>
      <c r="BC225" s="251"/>
      <c r="BD225" s="251"/>
      <c r="BE225" s="251"/>
      <c r="BF225" s="251"/>
      <c r="BG225" s="251"/>
      <c r="BH225" s="251"/>
      <c r="BI225" s="251"/>
      <c r="BJ225" s="247" t="s">
        <v>4257</v>
      </c>
      <c r="BK225" s="251"/>
      <c r="BL225" s="251"/>
      <c r="BM225" s="251"/>
      <c r="BN225" s="251"/>
      <c r="BO225" s="251"/>
      <c r="BP225" s="251"/>
      <c r="BQ225" s="251"/>
      <c r="BR225" s="251"/>
      <c r="BS225" s="251"/>
      <c r="BT225" s="251"/>
      <c r="BU225" s="251"/>
      <c r="BV225" s="251"/>
      <c r="BW225" s="250"/>
      <c r="BX225" s="250"/>
      <c r="BY225" s="250"/>
      <c r="BZ225" s="252"/>
      <c r="CA225" s="252"/>
      <c r="CB225" s="252"/>
      <c r="CC225" s="252"/>
      <c r="CD225" s="252"/>
      <c r="CE225" s="252"/>
      <c r="CF225" s="252"/>
      <c r="CG225" s="252"/>
      <c r="CH225" s="252"/>
      <c r="CI225" s="252"/>
      <c r="CJ225" s="252"/>
      <c r="CK225" s="252"/>
      <c r="CL225" s="252"/>
      <c r="CM225" s="252"/>
      <c r="CN225" s="252"/>
      <c r="CO225" s="252"/>
      <c r="CP225" s="252"/>
      <c r="CQ225" s="252"/>
      <c r="CR225" s="252"/>
      <c r="CS225" s="248" t="s">
        <v>4258</v>
      </c>
      <c r="CT225" s="252"/>
      <c r="CU225" s="252"/>
      <c r="CV225" s="252"/>
      <c r="CW225" s="252"/>
      <c r="CX225" s="252"/>
      <c r="CY225" s="252"/>
      <c r="CZ225" s="252"/>
      <c r="DA225" s="252"/>
      <c r="DB225" s="252"/>
      <c r="DC225" s="252"/>
      <c r="DD225" s="252"/>
      <c r="DE225" s="252"/>
    </row>
    <row r="226" spans="34:109" ht="57" hidden="1">
      <c r="AH226" s="250"/>
      <c r="AI226" s="250"/>
      <c r="AJ226" s="250"/>
      <c r="AK226" s="250"/>
      <c r="AL226" s="239" t="str">
        <f t="shared" si="6"/>
        <v/>
      </c>
      <c r="AM226" s="239" t="str">
        <f t="shared" si="7"/>
        <v/>
      </c>
      <c r="AO226" s="250"/>
      <c r="AP226" s="242">
        <v>224</v>
      </c>
      <c r="AQ226" s="251"/>
      <c r="AR226" s="251"/>
      <c r="AS226" s="251"/>
      <c r="AT226" s="251"/>
      <c r="AU226" s="251"/>
      <c r="AV226" s="251"/>
      <c r="AW226" s="251"/>
      <c r="AX226" s="251"/>
      <c r="AY226" s="251"/>
      <c r="AZ226" s="251"/>
      <c r="BA226" s="251"/>
      <c r="BB226" s="251"/>
      <c r="BC226" s="251"/>
      <c r="BD226" s="251"/>
      <c r="BE226" s="251"/>
      <c r="BF226" s="251"/>
      <c r="BG226" s="251"/>
      <c r="BH226" s="251"/>
      <c r="BI226" s="251"/>
      <c r="BJ226" s="247" t="s">
        <v>4259</v>
      </c>
      <c r="BK226" s="251"/>
      <c r="BL226" s="251"/>
      <c r="BM226" s="251"/>
      <c r="BN226" s="251"/>
      <c r="BO226" s="251"/>
      <c r="BP226" s="251"/>
      <c r="BQ226" s="251"/>
      <c r="BR226" s="251"/>
      <c r="BS226" s="251"/>
      <c r="BT226" s="251"/>
      <c r="BU226" s="251"/>
      <c r="BV226" s="251"/>
      <c r="BW226" s="250"/>
      <c r="BX226" s="250"/>
      <c r="BY226" s="250"/>
      <c r="BZ226" s="252"/>
      <c r="CA226" s="252"/>
      <c r="CB226" s="252"/>
      <c r="CC226" s="252"/>
      <c r="CD226" s="252"/>
      <c r="CE226" s="252"/>
      <c r="CF226" s="252"/>
      <c r="CG226" s="252"/>
      <c r="CH226" s="252"/>
      <c r="CI226" s="252"/>
      <c r="CJ226" s="252"/>
      <c r="CK226" s="252"/>
      <c r="CL226" s="252"/>
      <c r="CM226" s="252"/>
      <c r="CN226" s="252"/>
      <c r="CO226" s="252"/>
      <c r="CP226" s="252"/>
      <c r="CQ226" s="252"/>
      <c r="CR226" s="252"/>
      <c r="CS226" s="248" t="s">
        <v>4260</v>
      </c>
      <c r="CT226" s="252"/>
      <c r="CU226" s="252"/>
      <c r="CV226" s="252"/>
      <c r="CW226" s="252"/>
      <c r="CX226" s="252"/>
      <c r="CY226" s="252"/>
      <c r="CZ226" s="252"/>
      <c r="DA226" s="252"/>
      <c r="DB226" s="252"/>
      <c r="DC226" s="252"/>
      <c r="DD226" s="252"/>
      <c r="DE226" s="252"/>
    </row>
    <row r="227" spans="34:109" ht="57" hidden="1">
      <c r="AH227" s="250"/>
      <c r="AI227" s="250"/>
      <c r="AJ227" s="250"/>
      <c r="AK227" s="250"/>
      <c r="AL227" s="239" t="str">
        <f t="shared" si="6"/>
        <v/>
      </c>
      <c r="AM227" s="239" t="str">
        <f t="shared" si="7"/>
        <v/>
      </c>
      <c r="AO227" s="250"/>
      <c r="AP227" s="242">
        <v>225</v>
      </c>
      <c r="AQ227" s="251"/>
      <c r="AR227" s="251"/>
      <c r="AS227" s="251"/>
      <c r="AT227" s="251"/>
      <c r="AU227" s="251"/>
      <c r="AV227" s="251"/>
      <c r="AW227" s="251"/>
      <c r="AX227" s="251"/>
      <c r="AY227" s="251"/>
      <c r="AZ227" s="251"/>
      <c r="BA227" s="251"/>
      <c r="BB227" s="251"/>
      <c r="BC227" s="251"/>
      <c r="BD227" s="251"/>
      <c r="BE227" s="251"/>
      <c r="BF227" s="251"/>
      <c r="BG227" s="251"/>
      <c r="BH227" s="251"/>
      <c r="BI227" s="251"/>
      <c r="BJ227" s="247" t="s">
        <v>4261</v>
      </c>
      <c r="BK227" s="251"/>
      <c r="BL227" s="251"/>
      <c r="BM227" s="251"/>
      <c r="BN227" s="251"/>
      <c r="BO227" s="251"/>
      <c r="BP227" s="251"/>
      <c r="BQ227" s="251"/>
      <c r="BR227" s="251"/>
      <c r="BS227" s="251"/>
      <c r="BT227" s="251"/>
      <c r="BU227" s="251"/>
      <c r="BV227" s="251"/>
      <c r="BW227" s="250"/>
      <c r="BX227" s="250"/>
      <c r="BY227" s="250"/>
      <c r="BZ227" s="252"/>
      <c r="CA227" s="252"/>
      <c r="CB227" s="252"/>
      <c r="CC227" s="252"/>
      <c r="CD227" s="252"/>
      <c r="CE227" s="252"/>
      <c r="CF227" s="252"/>
      <c r="CG227" s="252"/>
      <c r="CH227" s="252"/>
      <c r="CI227" s="252"/>
      <c r="CJ227" s="252"/>
      <c r="CK227" s="252"/>
      <c r="CL227" s="252"/>
      <c r="CM227" s="252"/>
      <c r="CN227" s="252"/>
      <c r="CO227" s="252"/>
      <c r="CP227" s="252"/>
      <c r="CQ227" s="252"/>
      <c r="CR227" s="252"/>
      <c r="CS227" s="248" t="s">
        <v>4262</v>
      </c>
      <c r="CT227" s="252"/>
      <c r="CU227" s="252"/>
      <c r="CV227" s="252"/>
      <c r="CW227" s="252"/>
      <c r="CX227" s="252"/>
      <c r="CY227" s="252"/>
      <c r="CZ227" s="252"/>
      <c r="DA227" s="252"/>
      <c r="DB227" s="252"/>
      <c r="DC227" s="252"/>
      <c r="DD227" s="252"/>
      <c r="DE227" s="252"/>
    </row>
    <row r="228" spans="34:109" ht="42.75" hidden="1">
      <c r="AH228" s="250"/>
      <c r="AI228" s="250"/>
      <c r="AJ228" s="250"/>
      <c r="AK228" s="250"/>
      <c r="AL228" s="239" t="str">
        <f t="shared" si="6"/>
        <v/>
      </c>
      <c r="AM228" s="239" t="str">
        <f t="shared" si="7"/>
        <v/>
      </c>
      <c r="AO228" s="250"/>
      <c r="AP228" s="242">
        <v>226</v>
      </c>
      <c r="AQ228" s="251"/>
      <c r="AR228" s="251"/>
      <c r="AS228" s="251"/>
      <c r="AT228" s="251"/>
      <c r="AU228" s="251"/>
      <c r="AV228" s="251"/>
      <c r="AW228" s="251"/>
      <c r="AX228" s="251"/>
      <c r="AY228" s="251"/>
      <c r="AZ228" s="251"/>
      <c r="BA228" s="251"/>
      <c r="BB228" s="251"/>
      <c r="BC228" s="251"/>
      <c r="BD228" s="251"/>
      <c r="BE228" s="251"/>
      <c r="BF228" s="251"/>
      <c r="BG228" s="251"/>
      <c r="BH228" s="251"/>
      <c r="BI228" s="251"/>
      <c r="BJ228" s="247" t="s">
        <v>4263</v>
      </c>
      <c r="BK228" s="251"/>
      <c r="BL228" s="251"/>
      <c r="BM228" s="251"/>
      <c r="BN228" s="251"/>
      <c r="BO228" s="251"/>
      <c r="BP228" s="251"/>
      <c r="BQ228" s="251"/>
      <c r="BR228" s="251"/>
      <c r="BS228" s="251"/>
      <c r="BT228" s="251"/>
      <c r="BU228" s="251"/>
      <c r="BV228" s="251"/>
      <c r="BW228" s="250"/>
      <c r="BX228" s="250"/>
      <c r="BY228" s="250"/>
      <c r="BZ228" s="252"/>
      <c r="CA228" s="252"/>
      <c r="CB228" s="252"/>
      <c r="CC228" s="252"/>
      <c r="CD228" s="252"/>
      <c r="CE228" s="252"/>
      <c r="CF228" s="252"/>
      <c r="CG228" s="252"/>
      <c r="CH228" s="252"/>
      <c r="CI228" s="252"/>
      <c r="CJ228" s="252"/>
      <c r="CK228" s="252"/>
      <c r="CL228" s="252"/>
      <c r="CM228" s="252"/>
      <c r="CN228" s="252"/>
      <c r="CO228" s="252"/>
      <c r="CP228" s="252"/>
      <c r="CQ228" s="252"/>
      <c r="CR228" s="252"/>
      <c r="CS228" s="248" t="s">
        <v>4264</v>
      </c>
      <c r="CT228" s="252"/>
      <c r="CU228" s="252"/>
      <c r="CV228" s="252"/>
      <c r="CW228" s="252"/>
      <c r="CX228" s="252"/>
      <c r="CY228" s="252"/>
      <c r="CZ228" s="252"/>
      <c r="DA228" s="252"/>
      <c r="DB228" s="252"/>
      <c r="DC228" s="252"/>
      <c r="DD228" s="252"/>
      <c r="DE228" s="252"/>
    </row>
    <row r="229" spans="34:109" ht="71.25" hidden="1">
      <c r="AH229" s="250"/>
      <c r="AI229" s="250"/>
      <c r="AJ229" s="250"/>
      <c r="AK229" s="250"/>
      <c r="AL229" s="239" t="str">
        <f t="shared" si="6"/>
        <v/>
      </c>
      <c r="AM229" s="239" t="str">
        <f t="shared" si="7"/>
        <v/>
      </c>
      <c r="AO229" s="250"/>
      <c r="AP229" s="242">
        <v>227</v>
      </c>
      <c r="AQ229" s="251"/>
      <c r="AR229" s="251"/>
      <c r="AS229" s="251"/>
      <c r="AT229" s="251"/>
      <c r="AU229" s="251"/>
      <c r="AV229" s="251"/>
      <c r="AW229" s="251"/>
      <c r="AX229" s="251"/>
      <c r="AY229" s="251"/>
      <c r="AZ229" s="251"/>
      <c r="BA229" s="251"/>
      <c r="BB229" s="251"/>
      <c r="BC229" s="251"/>
      <c r="BD229" s="251"/>
      <c r="BE229" s="251"/>
      <c r="BF229" s="251"/>
      <c r="BG229" s="251"/>
      <c r="BH229" s="251"/>
      <c r="BI229" s="251"/>
      <c r="BJ229" s="247" t="s">
        <v>4265</v>
      </c>
      <c r="BK229" s="251"/>
      <c r="BL229" s="251"/>
      <c r="BM229" s="251"/>
      <c r="BN229" s="251"/>
      <c r="BO229" s="251"/>
      <c r="BP229" s="251"/>
      <c r="BQ229" s="251"/>
      <c r="BR229" s="251"/>
      <c r="BS229" s="251"/>
      <c r="BT229" s="251"/>
      <c r="BU229" s="251"/>
      <c r="BV229" s="251"/>
      <c r="BW229" s="250"/>
      <c r="BX229" s="250"/>
      <c r="BY229" s="250"/>
      <c r="BZ229" s="252"/>
      <c r="CA229" s="252"/>
      <c r="CB229" s="252"/>
      <c r="CC229" s="252"/>
      <c r="CD229" s="252"/>
      <c r="CE229" s="252"/>
      <c r="CF229" s="252"/>
      <c r="CG229" s="252"/>
      <c r="CH229" s="252"/>
      <c r="CI229" s="252"/>
      <c r="CJ229" s="252"/>
      <c r="CK229" s="252"/>
      <c r="CL229" s="252"/>
      <c r="CM229" s="252"/>
      <c r="CN229" s="252"/>
      <c r="CO229" s="252"/>
      <c r="CP229" s="252"/>
      <c r="CQ229" s="252"/>
      <c r="CR229" s="252"/>
      <c r="CS229" s="248" t="s">
        <v>4266</v>
      </c>
      <c r="CT229" s="252"/>
      <c r="CU229" s="252"/>
      <c r="CV229" s="252"/>
      <c r="CW229" s="252"/>
      <c r="CX229" s="252"/>
      <c r="CY229" s="252"/>
      <c r="CZ229" s="252"/>
      <c r="DA229" s="252"/>
      <c r="DB229" s="252"/>
      <c r="DC229" s="252"/>
      <c r="DD229" s="252"/>
      <c r="DE229" s="252"/>
    </row>
    <row r="230" spans="34:109" ht="85.5" hidden="1">
      <c r="AH230" s="250"/>
      <c r="AI230" s="250"/>
      <c r="AJ230" s="250"/>
      <c r="AK230" s="250"/>
      <c r="AL230" s="239" t="str">
        <f t="shared" si="6"/>
        <v/>
      </c>
      <c r="AM230" s="239" t="str">
        <f t="shared" si="7"/>
        <v/>
      </c>
      <c r="AO230" s="250"/>
      <c r="AP230" s="242">
        <v>228</v>
      </c>
      <c r="AQ230" s="251"/>
      <c r="AR230" s="251"/>
      <c r="AS230" s="251"/>
      <c r="AT230" s="251"/>
      <c r="AU230" s="251"/>
      <c r="AV230" s="251"/>
      <c r="AW230" s="251"/>
      <c r="AX230" s="251"/>
      <c r="AY230" s="251"/>
      <c r="AZ230" s="251"/>
      <c r="BA230" s="251"/>
      <c r="BB230" s="251"/>
      <c r="BC230" s="251"/>
      <c r="BD230" s="251"/>
      <c r="BE230" s="251"/>
      <c r="BF230" s="251"/>
      <c r="BG230" s="251"/>
      <c r="BH230" s="251"/>
      <c r="BI230" s="251"/>
      <c r="BJ230" s="247" t="s">
        <v>4267</v>
      </c>
      <c r="BK230" s="251"/>
      <c r="BL230" s="251"/>
      <c r="BM230" s="251"/>
      <c r="BN230" s="251"/>
      <c r="BO230" s="251"/>
      <c r="BP230" s="251"/>
      <c r="BQ230" s="251"/>
      <c r="BR230" s="251"/>
      <c r="BS230" s="251"/>
      <c r="BT230" s="251"/>
      <c r="BU230" s="251"/>
      <c r="BV230" s="251"/>
      <c r="BW230" s="250"/>
      <c r="BX230" s="250"/>
      <c r="BY230" s="250"/>
      <c r="BZ230" s="252"/>
      <c r="CA230" s="252"/>
      <c r="CB230" s="252"/>
      <c r="CC230" s="252"/>
      <c r="CD230" s="252"/>
      <c r="CE230" s="252"/>
      <c r="CF230" s="252"/>
      <c r="CG230" s="252"/>
      <c r="CH230" s="252"/>
      <c r="CI230" s="252"/>
      <c r="CJ230" s="252"/>
      <c r="CK230" s="252"/>
      <c r="CL230" s="252"/>
      <c r="CM230" s="252"/>
      <c r="CN230" s="252"/>
      <c r="CO230" s="252"/>
      <c r="CP230" s="252"/>
      <c r="CQ230" s="252"/>
      <c r="CR230" s="252"/>
      <c r="CS230" s="248" t="s">
        <v>4268</v>
      </c>
      <c r="CT230" s="252"/>
      <c r="CU230" s="252"/>
      <c r="CV230" s="252"/>
      <c r="CW230" s="252"/>
      <c r="CX230" s="252"/>
      <c r="CY230" s="252"/>
      <c r="CZ230" s="252"/>
      <c r="DA230" s="252"/>
      <c r="DB230" s="252"/>
      <c r="DC230" s="252"/>
      <c r="DD230" s="252"/>
      <c r="DE230" s="252"/>
    </row>
    <row r="231" spans="34:109" ht="85.5" hidden="1">
      <c r="AH231" s="250"/>
      <c r="AI231" s="250"/>
      <c r="AJ231" s="250"/>
      <c r="AK231" s="250"/>
      <c r="AL231" s="239" t="str">
        <f t="shared" si="6"/>
        <v/>
      </c>
      <c r="AM231" s="239" t="str">
        <f t="shared" si="7"/>
        <v/>
      </c>
      <c r="AO231" s="250"/>
      <c r="AP231" s="242">
        <v>229</v>
      </c>
      <c r="AQ231" s="251"/>
      <c r="AR231" s="251"/>
      <c r="AS231" s="251"/>
      <c r="AT231" s="251"/>
      <c r="AU231" s="251"/>
      <c r="AV231" s="251"/>
      <c r="AW231" s="251"/>
      <c r="AX231" s="251"/>
      <c r="AY231" s="251"/>
      <c r="AZ231" s="251"/>
      <c r="BA231" s="251"/>
      <c r="BB231" s="251"/>
      <c r="BC231" s="251"/>
      <c r="BD231" s="251"/>
      <c r="BE231" s="251"/>
      <c r="BF231" s="251"/>
      <c r="BG231" s="251"/>
      <c r="BH231" s="251"/>
      <c r="BI231" s="251"/>
      <c r="BJ231" s="247" t="s">
        <v>4269</v>
      </c>
      <c r="BK231" s="251"/>
      <c r="BL231" s="251"/>
      <c r="BM231" s="251"/>
      <c r="BN231" s="251"/>
      <c r="BO231" s="251"/>
      <c r="BP231" s="251"/>
      <c r="BQ231" s="251"/>
      <c r="BR231" s="251"/>
      <c r="BS231" s="251"/>
      <c r="BT231" s="251"/>
      <c r="BU231" s="251"/>
      <c r="BV231" s="251"/>
      <c r="BW231" s="250"/>
      <c r="BX231" s="250"/>
      <c r="BY231" s="250"/>
      <c r="BZ231" s="252"/>
      <c r="CA231" s="252"/>
      <c r="CB231" s="252"/>
      <c r="CC231" s="252"/>
      <c r="CD231" s="252"/>
      <c r="CE231" s="252"/>
      <c r="CF231" s="252"/>
      <c r="CG231" s="252"/>
      <c r="CH231" s="252"/>
      <c r="CI231" s="252"/>
      <c r="CJ231" s="252"/>
      <c r="CK231" s="252"/>
      <c r="CL231" s="252"/>
      <c r="CM231" s="252"/>
      <c r="CN231" s="252"/>
      <c r="CO231" s="252"/>
      <c r="CP231" s="252"/>
      <c r="CQ231" s="252"/>
      <c r="CR231" s="252"/>
      <c r="CS231" s="248" t="s">
        <v>4270</v>
      </c>
      <c r="CT231" s="252"/>
      <c r="CU231" s="252"/>
      <c r="CV231" s="252"/>
      <c r="CW231" s="252"/>
      <c r="CX231" s="252"/>
      <c r="CY231" s="252"/>
      <c r="CZ231" s="252"/>
      <c r="DA231" s="252"/>
      <c r="DB231" s="252"/>
      <c r="DC231" s="252"/>
      <c r="DD231" s="252"/>
      <c r="DE231" s="252"/>
    </row>
    <row r="232" spans="34:109" ht="85.5" hidden="1">
      <c r="AH232" s="250"/>
      <c r="AI232" s="250"/>
      <c r="AJ232" s="250"/>
      <c r="AK232" s="250"/>
      <c r="AL232" s="239" t="str">
        <f t="shared" si="6"/>
        <v/>
      </c>
      <c r="AM232" s="239" t="str">
        <f t="shared" si="7"/>
        <v/>
      </c>
      <c r="AO232" s="250"/>
      <c r="AP232" s="242">
        <v>230</v>
      </c>
      <c r="AQ232" s="251"/>
      <c r="AR232" s="251"/>
      <c r="AS232" s="251"/>
      <c r="AT232" s="251"/>
      <c r="AU232" s="251"/>
      <c r="AV232" s="251"/>
      <c r="AW232" s="251"/>
      <c r="AX232" s="251"/>
      <c r="AY232" s="251"/>
      <c r="AZ232" s="251"/>
      <c r="BA232" s="251"/>
      <c r="BB232" s="251"/>
      <c r="BC232" s="251"/>
      <c r="BD232" s="251"/>
      <c r="BE232" s="251"/>
      <c r="BF232" s="251"/>
      <c r="BG232" s="251"/>
      <c r="BH232" s="251"/>
      <c r="BI232" s="251"/>
      <c r="BJ232" s="247" t="s">
        <v>4271</v>
      </c>
      <c r="BK232" s="251"/>
      <c r="BL232" s="251"/>
      <c r="BM232" s="251"/>
      <c r="BN232" s="251"/>
      <c r="BO232" s="251"/>
      <c r="BP232" s="251"/>
      <c r="BQ232" s="251"/>
      <c r="BR232" s="251"/>
      <c r="BS232" s="251"/>
      <c r="BT232" s="251"/>
      <c r="BU232" s="251"/>
      <c r="BV232" s="251"/>
      <c r="BW232" s="250"/>
      <c r="BX232" s="250"/>
      <c r="BY232" s="250"/>
      <c r="BZ232" s="252"/>
      <c r="CA232" s="252"/>
      <c r="CB232" s="252"/>
      <c r="CC232" s="252"/>
      <c r="CD232" s="252"/>
      <c r="CE232" s="252"/>
      <c r="CF232" s="252"/>
      <c r="CG232" s="252"/>
      <c r="CH232" s="252"/>
      <c r="CI232" s="252"/>
      <c r="CJ232" s="252"/>
      <c r="CK232" s="252"/>
      <c r="CL232" s="252"/>
      <c r="CM232" s="252"/>
      <c r="CN232" s="252"/>
      <c r="CO232" s="252"/>
      <c r="CP232" s="252"/>
      <c r="CQ232" s="252"/>
      <c r="CR232" s="252"/>
      <c r="CS232" s="248" t="s">
        <v>4272</v>
      </c>
      <c r="CT232" s="252"/>
      <c r="CU232" s="252"/>
      <c r="CV232" s="252"/>
      <c r="CW232" s="252"/>
      <c r="CX232" s="252"/>
      <c r="CY232" s="252"/>
      <c r="CZ232" s="252"/>
      <c r="DA232" s="252"/>
      <c r="DB232" s="252"/>
      <c r="DC232" s="252"/>
      <c r="DD232" s="252"/>
      <c r="DE232" s="252"/>
    </row>
    <row r="233" spans="34:109" ht="71.25" hidden="1">
      <c r="AH233" s="250"/>
      <c r="AI233" s="250"/>
      <c r="AJ233" s="250"/>
      <c r="AK233" s="250"/>
      <c r="AL233" s="239" t="str">
        <f t="shared" si="6"/>
        <v/>
      </c>
      <c r="AM233" s="239" t="str">
        <f t="shared" si="7"/>
        <v/>
      </c>
      <c r="AO233" s="250"/>
      <c r="AP233" s="242">
        <v>231</v>
      </c>
      <c r="AQ233" s="251"/>
      <c r="AR233" s="251"/>
      <c r="AS233" s="251"/>
      <c r="AT233" s="251"/>
      <c r="AU233" s="251"/>
      <c r="AV233" s="251"/>
      <c r="AW233" s="251"/>
      <c r="AX233" s="251"/>
      <c r="AY233" s="251"/>
      <c r="AZ233" s="251"/>
      <c r="BA233" s="251"/>
      <c r="BB233" s="251"/>
      <c r="BC233" s="251"/>
      <c r="BD233" s="251"/>
      <c r="BE233" s="251"/>
      <c r="BF233" s="251"/>
      <c r="BG233" s="251"/>
      <c r="BH233" s="251"/>
      <c r="BI233" s="251"/>
      <c r="BJ233" s="247" t="s">
        <v>4273</v>
      </c>
      <c r="BK233" s="251"/>
      <c r="BL233" s="251"/>
      <c r="BM233" s="251"/>
      <c r="BN233" s="251"/>
      <c r="BO233" s="251"/>
      <c r="BP233" s="251"/>
      <c r="BQ233" s="251"/>
      <c r="BR233" s="251"/>
      <c r="BS233" s="251"/>
      <c r="BT233" s="251"/>
      <c r="BU233" s="251"/>
      <c r="BV233" s="251"/>
      <c r="BW233" s="250"/>
      <c r="BX233" s="250"/>
      <c r="BY233" s="250"/>
      <c r="BZ233" s="252"/>
      <c r="CA233" s="252"/>
      <c r="CB233" s="252"/>
      <c r="CC233" s="252"/>
      <c r="CD233" s="252"/>
      <c r="CE233" s="252"/>
      <c r="CF233" s="252"/>
      <c r="CG233" s="252"/>
      <c r="CH233" s="252"/>
      <c r="CI233" s="252"/>
      <c r="CJ233" s="252"/>
      <c r="CK233" s="252"/>
      <c r="CL233" s="252"/>
      <c r="CM233" s="252"/>
      <c r="CN233" s="252"/>
      <c r="CO233" s="252"/>
      <c r="CP233" s="252"/>
      <c r="CQ233" s="252"/>
      <c r="CR233" s="252"/>
      <c r="CS233" s="248" t="s">
        <v>4274</v>
      </c>
      <c r="CT233" s="252"/>
      <c r="CU233" s="252"/>
      <c r="CV233" s="252"/>
      <c r="CW233" s="252"/>
      <c r="CX233" s="252"/>
      <c r="CY233" s="252"/>
      <c r="CZ233" s="252"/>
      <c r="DA233" s="252"/>
      <c r="DB233" s="252"/>
      <c r="DC233" s="252"/>
      <c r="DD233" s="252"/>
      <c r="DE233" s="252"/>
    </row>
    <row r="234" spans="34:109" ht="71.25" hidden="1">
      <c r="AH234" s="250"/>
      <c r="AI234" s="250"/>
      <c r="AJ234" s="250"/>
      <c r="AK234" s="250"/>
      <c r="AL234" s="239" t="str">
        <f t="shared" si="6"/>
        <v/>
      </c>
      <c r="AM234" s="239" t="str">
        <f t="shared" si="7"/>
        <v/>
      </c>
      <c r="AO234" s="250"/>
      <c r="AP234" s="242">
        <v>232</v>
      </c>
      <c r="AQ234" s="251"/>
      <c r="AR234" s="251"/>
      <c r="AS234" s="251"/>
      <c r="AT234" s="251"/>
      <c r="AU234" s="251"/>
      <c r="AV234" s="251"/>
      <c r="AW234" s="251"/>
      <c r="AX234" s="251"/>
      <c r="AY234" s="251"/>
      <c r="AZ234" s="251"/>
      <c r="BA234" s="251"/>
      <c r="BB234" s="251"/>
      <c r="BC234" s="251"/>
      <c r="BD234" s="251"/>
      <c r="BE234" s="251"/>
      <c r="BF234" s="251"/>
      <c r="BG234" s="251"/>
      <c r="BH234" s="251"/>
      <c r="BI234" s="251"/>
      <c r="BJ234" s="247" t="s">
        <v>4275</v>
      </c>
      <c r="BK234" s="251"/>
      <c r="BL234" s="251"/>
      <c r="BM234" s="251"/>
      <c r="BN234" s="251"/>
      <c r="BO234" s="251"/>
      <c r="BP234" s="251"/>
      <c r="BQ234" s="251"/>
      <c r="BR234" s="251"/>
      <c r="BS234" s="251"/>
      <c r="BT234" s="251"/>
      <c r="BU234" s="251"/>
      <c r="BV234" s="251"/>
      <c r="BW234" s="250"/>
      <c r="BX234" s="250"/>
      <c r="BY234" s="250"/>
      <c r="BZ234" s="252"/>
      <c r="CA234" s="252"/>
      <c r="CB234" s="252"/>
      <c r="CC234" s="252"/>
      <c r="CD234" s="252"/>
      <c r="CE234" s="252"/>
      <c r="CF234" s="252"/>
      <c r="CG234" s="252"/>
      <c r="CH234" s="252"/>
      <c r="CI234" s="252"/>
      <c r="CJ234" s="252"/>
      <c r="CK234" s="252"/>
      <c r="CL234" s="252"/>
      <c r="CM234" s="252"/>
      <c r="CN234" s="252"/>
      <c r="CO234" s="252"/>
      <c r="CP234" s="252"/>
      <c r="CQ234" s="252"/>
      <c r="CR234" s="252"/>
      <c r="CS234" s="248" t="s">
        <v>4276</v>
      </c>
      <c r="CT234" s="252"/>
      <c r="CU234" s="252"/>
      <c r="CV234" s="252"/>
      <c r="CW234" s="252"/>
      <c r="CX234" s="252"/>
      <c r="CY234" s="252"/>
      <c r="CZ234" s="252"/>
      <c r="DA234" s="252"/>
      <c r="DB234" s="252"/>
      <c r="DC234" s="252"/>
      <c r="DD234" s="252"/>
      <c r="DE234" s="252"/>
    </row>
    <row r="235" spans="34:109" ht="71.25" hidden="1">
      <c r="AH235" s="250"/>
      <c r="AI235" s="250"/>
      <c r="AJ235" s="250"/>
      <c r="AK235" s="250"/>
      <c r="AL235" s="239" t="str">
        <f t="shared" si="6"/>
        <v/>
      </c>
      <c r="AM235" s="239" t="str">
        <f t="shared" si="7"/>
        <v/>
      </c>
      <c r="AO235" s="250"/>
      <c r="AP235" s="242">
        <v>233</v>
      </c>
      <c r="AQ235" s="251"/>
      <c r="AR235" s="251"/>
      <c r="AS235" s="251"/>
      <c r="AT235" s="251"/>
      <c r="AU235" s="251"/>
      <c r="AV235" s="251"/>
      <c r="AW235" s="251"/>
      <c r="AX235" s="251"/>
      <c r="AY235" s="251"/>
      <c r="AZ235" s="251"/>
      <c r="BA235" s="251"/>
      <c r="BB235" s="251"/>
      <c r="BC235" s="251"/>
      <c r="BD235" s="251"/>
      <c r="BE235" s="251"/>
      <c r="BF235" s="251"/>
      <c r="BG235" s="251"/>
      <c r="BH235" s="251"/>
      <c r="BI235" s="251"/>
      <c r="BJ235" s="247" t="s">
        <v>4277</v>
      </c>
      <c r="BK235" s="251"/>
      <c r="BL235" s="251"/>
      <c r="BM235" s="251"/>
      <c r="BN235" s="251"/>
      <c r="BO235" s="251"/>
      <c r="BP235" s="251"/>
      <c r="BQ235" s="251"/>
      <c r="BR235" s="251"/>
      <c r="BS235" s="251"/>
      <c r="BT235" s="251"/>
      <c r="BU235" s="251"/>
      <c r="BV235" s="251"/>
      <c r="BW235" s="250"/>
      <c r="BX235" s="250"/>
      <c r="BY235" s="250"/>
      <c r="BZ235" s="252"/>
      <c r="CA235" s="252"/>
      <c r="CB235" s="252"/>
      <c r="CC235" s="252"/>
      <c r="CD235" s="252"/>
      <c r="CE235" s="252"/>
      <c r="CF235" s="252"/>
      <c r="CG235" s="252"/>
      <c r="CH235" s="252"/>
      <c r="CI235" s="252"/>
      <c r="CJ235" s="252"/>
      <c r="CK235" s="252"/>
      <c r="CL235" s="252"/>
      <c r="CM235" s="252"/>
      <c r="CN235" s="252"/>
      <c r="CO235" s="252"/>
      <c r="CP235" s="252"/>
      <c r="CQ235" s="252"/>
      <c r="CR235" s="252"/>
      <c r="CS235" s="248" t="s">
        <v>4278</v>
      </c>
      <c r="CT235" s="252"/>
      <c r="CU235" s="252"/>
      <c r="CV235" s="252"/>
      <c r="CW235" s="252"/>
      <c r="CX235" s="252"/>
      <c r="CY235" s="252"/>
      <c r="CZ235" s="252"/>
      <c r="DA235" s="252"/>
      <c r="DB235" s="252"/>
      <c r="DC235" s="252"/>
      <c r="DD235" s="252"/>
      <c r="DE235" s="252"/>
    </row>
    <row r="236" spans="34:109" ht="71.25" hidden="1">
      <c r="AH236" s="250"/>
      <c r="AI236" s="250"/>
      <c r="AJ236" s="250"/>
      <c r="AK236" s="250"/>
      <c r="AL236" s="239" t="str">
        <f t="shared" si="6"/>
        <v/>
      </c>
      <c r="AM236" s="239" t="str">
        <f t="shared" si="7"/>
        <v/>
      </c>
      <c r="AO236" s="250"/>
      <c r="AP236" s="242">
        <v>234</v>
      </c>
      <c r="AQ236" s="251"/>
      <c r="AR236" s="251"/>
      <c r="AS236" s="251"/>
      <c r="AT236" s="251"/>
      <c r="AU236" s="251"/>
      <c r="AV236" s="251"/>
      <c r="AW236" s="251"/>
      <c r="AX236" s="251"/>
      <c r="AY236" s="251"/>
      <c r="AZ236" s="251"/>
      <c r="BA236" s="251"/>
      <c r="BB236" s="251"/>
      <c r="BC236" s="251"/>
      <c r="BD236" s="251"/>
      <c r="BE236" s="251"/>
      <c r="BF236" s="251"/>
      <c r="BG236" s="251"/>
      <c r="BH236" s="251"/>
      <c r="BI236" s="251"/>
      <c r="BJ236" s="247" t="s">
        <v>4279</v>
      </c>
      <c r="BK236" s="251"/>
      <c r="BL236" s="251"/>
      <c r="BM236" s="251"/>
      <c r="BN236" s="251"/>
      <c r="BO236" s="251"/>
      <c r="BP236" s="251"/>
      <c r="BQ236" s="251"/>
      <c r="BR236" s="251"/>
      <c r="BS236" s="251"/>
      <c r="BT236" s="251"/>
      <c r="BU236" s="251"/>
      <c r="BV236" s="251"/>
      <c r="BW236" s="250"/>
      <c r="BX236" s="250"/>
      <c r="BY236" s="250"/>
      <c r="BZ236" s="252"/>
      <c r="CA236" s="252"/>
      <c r="CB236" s="252"/>
      <c r="CC236" s="252"/>
      <c r="CD236" s="252"/>
      <c r="CE236" s="252"/>
      <c r="CF236" s="252"/>
      <c r="CG236" s="252"/>
      <c r="CH236" s="252"/>
      <c r="CI236" s="252"/>
      <c r="CJ236" s="252"/>
      <c r="CK236" s="252"/>
      <c r="CL236" s="252"/>
      <c r="CM236" s="252"/>
      <c r="CN236" s="252"/>
      <c r="CO236" s="252"/>
      <c r="CP236" s="252"/>
      <c r="CQ236" s="252"/>
      <c r="CR236" s="252"/>
      <c r="CS236" s="248" t="s">
        <v>4280</v>
      </c>
      <c r="CT236" s="252"/>
      <c r="CU236" s="252"/>
      <c r="CV236" s="252"/>
      <c r="CW236" s="252"/>
      <c r="CX236" s="252"/>
      <c r="CY236" s="252"/>
      <c r="CZ236" s="252"/>
      <c r="DA236" s="252"/>
      <c r="DB236" s="252"/>
      <c r="DC236" s="252"/>
      <c r="DD236" s="252"/>
      <c r="DE236" s="252"/>
    </row>
    <row r="237" spans="34:109" ht="71.25" hidden="1">
      <c r="AH237" s="250"/>
      <c r="AI237" s="250"/>
      <c r="AJ237" s="250"/>
      <c r="AK237" s="250"/>
      <c r="AL237" s="239" t="str">
        <f t="shared" si="6"/>
        <v/>
      </c>
      <c r="AM237" s="239" t="str">
        <f t="shared" si="7"/>
        <v/>
      </c>
      <c r="AO237" s="250"/>
      <c r="AP237" s="242">
        <v>235</v>
      </c>
      <c r="AQ237" s="251"/>
      <c r="AR237" s="251"/>
      <c r="AS237" s="251"/>
      <c r="AT237" s="251"/>
      <c r="AU237" s="251"/>
      <c r="AV237" s="251"/>
      <c r="AW237" s="251"/>
      <c r="AX237" s="251"/>
      <c r="AY237" s="251"/>
      <c r="AZ237" s="251"/>
      <c r="BA237" s="251"/>
      <c r="BB237" s="251"/>
      <c r="BC237" s="251"/>
      <c r="BD237" s="251"/>
      <c r="BE237" s="251"/>
      <c r="BF237" s="251"/>
      <c r="BG237" s="251"/>
      <c r="BH237" s="251"/>
      <c r="BI237" s="251"/>
      <c r="BJ237" s="247" t="s">
        <v>4281</v>
      </c>
      <c r="BK237" s="251"/>
      <c r="BL237" s="251"/>
      <c r="BM237" s="251"/>
      <c r="BN237" s="251"/>
      <c r="BO237" s="251"/>
      <c r="BP237" s="251"/>
      <c r="BQ237" s="251"/>
      <c r="BR237" s="251"/>
      <c r="BS237" s="251"/>
      <c r="BT237" s="251"/>
      <c r="BU237" s="251"/>
      <c r="BV237" s="251"/>
      <c r="BW237" s="250"/>
      <c r="BX237" s="250"/>
      <c r="BY237" s="250"/>
      <c r="BZ237" s="252"/>
      <c r="CA237" s="252"/>
      <c r="CB237" s="252"/>
      <c r="CC237" s="252"/>
      <c r="CD237" s="252"/>
      <c r="CE237" s="252"/>
      <c r="CF237" s="252"/>
      <c r="CG237" s="252"/>
      <c r="CH237" s="252"/>
      <c r="CI237" s="252"/>
      <c r="CJ237" s="252"/>
      <c r="CK237" s="252"/>
      <c r="CL237" s="252"/>
      <c r="CM237" s="252"/>
      <c r="CN237" s="252"/>
      <c r="CO237" s="252"/>
      <c r="CP237" s="252"/>
      <c r="CQ237" s="252"/>
      <c r="CR237" s="252"/>
      <c r="CS237" s="248" t="s">
        <v>4282</v>
      </c>
      <c r="CT237" s="252"/>
      <c r="CU237" s="252"/>
      <c r="CV237" s="252"/>
      <c r="CW237" s="252"/>
      <c r="CX237" s="252"/>
      <c r="CY237" s="252"/>
      <c r="CZ237" s="252"/>
      <c r="DA237" s="252"/>
      <c r="DB237" s="252"/>
      <c r="DC237" s="252"/>
      <c r="DD237" s="252"/>
      <c r="DE237" s="252"/>
    </row>
    <row r="238" spans="34:109" ht="57" hidden="1">
      <c r="AH238" s="250"/>
      <c r="AI238" s="250"/>
      <c r="AJ238" s="250"/>
      <c r="AK238" s="250"/>
      <c r="AL238" s="239" t="str">
        <f t="shared" si="6"/>
        <v/>
      </c>
      <c r="AM238" s="239" t="str">
        <f t="shared" si="7"/>
        <v/>
      </c>
      <c r="AO238" s="250"/>
      <c r="AP238" s="242">
        <v>236</v>
      </c>
      <c r="AQ238" s="251"/>
      <c r="AR238" s="251"/>
      <c r="AS238" s="251"/>
      <c r="AT238" s="251"/>
      <c r="AU238" s="251"/>
      <c r="AV238" s="251"/>
      <c r="AW238" s="251"/>
      <c r="AX238" s="251"/>
      <c r="AY238" s="251"/>
      <c r="AZ238" s="251"/>
      <c r="BA238" s="251"/>
      <c r="BB238" s="251"/>
      <c r="BC238" s="251"/>
      <c r="BD238" s="251"/>
      <c r="BE238" s="251"/>
      <c r="BF238" s="251"/>
      <c r="BG238" s="251"/>
      <c r="BH238" s="251"/>
      <c r="BI238" s="251"/>
      <c r="BJ238" s="247" t="s">
        <v>4283</v>
      </c>
      <c r="BK238" s="251"/>
      <c r="BL238" s="251"/>
      <c r="BM238" s="251"/>
      <c r="BN238" s="251"/>
      <c r="BO238" s="251"/>
      <c r="BP238" s="251"/>
      <c r="BQ238" s="251"/>
      <c r="BR238" s="251"/>
      <c r="BS238" s="251"/>
      <c r="BT238" s="251"/>
      <c r="BU238" s="251"/>
      <c r="BV238" s="251"/>
      <c r="BW238" s="250"/>
      <c r="BX238" s="250"/>
      <c r="BY238" s="250"/>
      <c r="BZ238" s="252"/>
      <c r="CA238" s="252"/>
      <c r="CB238" s="252"/>
      <c r="CC238" s="252"/>
      <c r="CD238" s="252"/>
      <c r="CE238" s="252"/>
      <c r="CF238" s="252"/>
      <c r="CG238" s="252"/>
      <c r="CH238" s="252"/>
      <c r="CI238" s="252"/>
      <c r="CJ238" s="252"/>
      <c r="CK238" s="252"/>
      <c r="CL238" s="252"/>
      <c r="CM238" s="252"/>
      <c r="CN238" s="252"/>
      <c r="CO238" s="252"/>
      <c r="CP238" s="252"/>
      <c r="CQ238" s="252"/>
      <c r="CR238" s="252"/>
      <c r="CS238" s="248" t="s">
        <v>4284</v>
      </c>
      <c r="CT238" s="252"/>
      <c r="CU238" s="252"/>
      <c r="CV238" s="252"/>
      <c r="CW238" s="252"/>
      <c r="CX238" s="252"/>
      <c r="CY238" s="252"/>
      <c r="CZ238" s="252"/>
      <c r="DA238" s="252"/>
      <c r="DB238" s="252"/>
      <c r="DC238" s="252"/>
      <c r="DD238" s="252"/>
      <c r="DE238" s="252"/>
    </row>
    <row r="239" spans="34:109" ht="85.5" hidden="1">
      <c r="AH239" s="250"/>
      <c r="AI239" s="250"/>
      <c r="AJ239" s="250"/>
      <c r="AK239" s="250"/>
      <c r="AL239" s="239" t="str">
        <f t="shared" si="6"/>
        <v/>
      </c>
      <c r="AM239" s="239" t="str">
        <f t="shared" si="7"/>
        <v/>
      </c>
      <c r="AO239" s="250"/>
      <c r="AP239" s="242">
        <v>237</v>
      </c>
      <c r="AQ239" s="251"/>
      <c r="AR239" s="251"/>
      <c r="AS239" s="251"/>
      <c r="AT239" s="251"/>
      <c r="AU239" s="251"/>
      <c r="AV239" s="251"/>
      <c r="AW239" s="251"/>
      <c r="AX239" s="251"/>
      <c r="AY239" s="251"/>
      <c r="AZ239" s="251"/>
      <c r="BA239" s="251"/>
      <c r="BB239" s="251"/>
      <c r="BC239" s="251"/>
      <c r="BD239" s="251"/>
      <c r="BE239" s="251"/>
      <c r="BF239" s="251"/>
      <c r="BG239" s="251"/>
      <c r="BH239" s="251"/>
      <c r="BI239" s="251"/>
      <c r="BJ239" s="247" t="s">
        <v>4285</v>
      </c>
      <c r="BK239" s="251"/>
      <c r="BL239" s="251"/>
      <c r="BM239" s="251"/>
      <c r="BN239" s="251"/>
      <c r="BO239" s="251"/>
      <c r="BP239" s="251"/>
      <c r="BQ239" s="251"/>
      <c r="BR239" s="251"/>
      <c r="BS239" s="251"/>
      <c r="BT239" s="251"/>
      <c r="BU239" s="251"/>
      <c r="BV239" s="251"/>
      <c r="BW239" s="250"/>
      <c r="BX239" s="250"/>
      <c r="BY239" s="250"/>
      <c r="BZ239" s="252"/>
      <c r="CA239" s="252"/>
      <c r="CB239" s="252"/>
      <c r="CC239" s="252"/>
      <c r="CD239" s="252"/>
      <c r="CE239" s="252"/>
      <c r="CF239" s="252"/>
      <c r="CG239" s="252"/>
      <c r="CH239" s="252"/>
      <c r="CI239" s="252"/>
      <c r="CJ239" s="252"/>
      <c r="CK239" s="252"/>
      <c r="CL239" s="252"/>
      <c r="CM239" s="252"/>
      <c r="CN239" s="252"/>
      <c r="CO239" s="252"/>
      <c r="CP239" s="252"/>
      <c r="CQ239" s="252"/>
      <c r="CR239" s="252"/>
      <c r="CS239" s="248" t="s">
        <v>4286</v>
      </c>
      <c r="CT239" s="252"/>
      <c r="CU239" s="252"/>
      <c r="CV239" s="252"/>
      <c r="CW239" s="252"/>
      <c r="CX239" s="252"/>
      <c r="CY239" s="252"/>
      <c r="CZ239" s="252"/>
      <c r="DA239" s="252"/>
      <c r="DB239" s="252"/>
      <c r="DC239" s="252"/>
      <c r="DD239" s="252"/>
      <c r="DE239" s="252"/>
    </row>
    <row r="240" spans="34:109" ht="71.25" hidden="1">
      <c r="AH240" s="250"/>
      <c r="AI240" s="250"/>
      <c r="AJ240" s="250"/>
      <c r="AK240" s="250"/>
      <c r="AL240" s="239" t="str">
        <f t="shared" si="6"/>
        <v/>
      </c>
      <c r="AM240" s="239" t="str">
        <f t="shared" si="7"/>
        <v/>
      </c>
      <c r="AO240" s="250"/>
      <c r="AP240" s="242">
        <v>238</v>
      </c>
      <c r="AQ240" s="251"/>
      <c r="AR240" s="251"/>
      <c r="AS240" s="251"/>
      <c r="AT240" s="251"/>
      <c r="AU240" s="251"/>
      <c r="AV240" s="251"/>
      <c r="AW240" s="251"/>
      <c r="AX240" s="251"/>
      <c r="AY240" s="251"/>
      <c r="AZ240" s="251"/>
      <c r="BA240" s="251"/>
      <c r="BB240" s="251"/>
      <c r="BC240" s="251"/>
      <c r="BD240" s="251"/>
      <c r="BE240" s="251"/>
      <c r="BF240" s="251"/>
      <c r="BG240" s="251"/>
      <c r="BH240" s="251"/>
      <c r="BI240" s="251"/>
      <c r="BJ240" s="247" t="s">
        <v>4287</v>
      </c>
      <c r="BK240" s="251"/>
      <c r="BL240" s="251"/>
      <c r="BM240" s="251"/>
      <c r="BN240" s="251"/>
      <c r="BO240" s="251"/>
      <c r="BP240" s="251"/>
      <c r="BQ240" s="251"/>
      <c r="BR240" s="251"/>
      <c r="BS240" s="251"/>
      <c r="BT240" s="251"/>
      <c r="BU240" s="251"/>
      <c r="BV240" s="251"/>
      <c r="BW240" s="250"/>
      <c r="BX240" s="250"/>
      <c r="BY240" s="250"/>
      <c r="BZ240" s="252"/>
      <c r="CA240" s="252"/>
      <c r="CB240" s="252"/>
      <c r="CC240" s="252"/>
      <c r="CD240" s="252"/>
      <c r="CE240" s="252"/>
      <c r="CF240" s="252"/>
      <c r="CG240" s="252"/>
      <c r="CH240" s="252"/>
      <c r="CI240" s="252"/>
      <c r="CJ240" s="252"/>
      <c r="CK240" s="252"/>
      <c r="CL240" s="252"/>
      <c r="CM240" s="252"/>
      <c r="CN240" s="252"/>
      <c r="CO240" s="252"/>
      <c r="CP240" s="252"/>
      <c r="CQ240" s="252"/>
      <c r="CR240" s="252"/>
      <c r="CS240" s="248" t="s">
        <v>4288</v>
      </c>
      <c r="CT240" s="252"/>
      <c r="CU240" s="252"/>
      <c r="CV240" s="252"/>
      <c r="CW240" s="252"/>
      <c r="CX240" s="252"/>
      <c r="CY240" s="252"/>
      <c r="CZ240" s="252"/>
      <c r="DA240" s="252"/>
      <c r="DB240" s="252"/>
      <c r="DC240" s="252"/>
      <c r="DD240" s="252"/>
      <c r="DE240" s="252"/>
    </row>
    <row r="241" spans="34:109" ht="114" hidden="1">
      <c r="AH241" s="250"/>
      <c r="AI241" s="250"/>
      <c r="AJ241" s="250"/>
      <c r="AK241" s="250"/>
      <c r="AL241" s="239" t="str">
        <f t="shared" si="6"/>
        <v/>
      </c>
      <c r="AM241" s="239" t="str">
        <f t="shared" si="7"/>
        <v/>
      </c>
      <c r="AO241" s="250"/>
      <c r="AP241" s="242">
        <v>239</v>
      </c>
      <c r="AQ241" s="251"/>
      <c r="AR241" s="251"/>
      <c r="AS241" s="251"/>
      <c r="AT241" s="251"/>
      <c r="AU241" s="251"/>
      <c r="AV241" s="251"/>
      <c r="AW241" s="251"/>
      <c r="AX241" s="251"/>
      <c r="AY241" s="251"/>
      <c r="AZ241" s="251"/>
      <c r="BA241" s="251"/>
      <c r="BB241" s="251"/>
      <c r="BC241" s="251"/>
      <c r="BD241" s="251"/>
      <c r="BE241" s="251"/>
      <c r="BF241" s="251"/>
      <c r="BG241" s="251"/>
      <c r="BH241" s="251"/>
      <c r="BI241" s="251"/>
      <c r="BJ241" s="247" t="s">
        <v>4289</v>
      </c>
      <c r="BK241" s="251"/>
      <c r="BL241" s="251"/>
      <c r="BM241" s="251"/>
      <c r="BN241" s="251"/>
      <c r="BO241" s="251"/>
      <c r="BP241" s="251"/>
      <c r="BQ241" s="251"/>
      <c r="BR241" s="251"/>
      <c r="BS241" s="251"/>
      <c r="BT241" s="251"/>
      <c r="BU241" s="251"/>
      <c r="BV241" s="251"/>
      <c r="BW241" s="250"/>
      <c r="BX241" s="250"/>
      <c r="BY241" s="250"/>
      <c r="BZ241" s="252"/>
      <c r="CA241" s="252"/>
      <c r="CB241" s="252"/>
      <c r="CC241" s="252"/>
      <c r="CD241" s="252"/>
      <c r="CE241" s="252"/>
      <c r="CF241" s="252"/>
      <c r="CG241" s="252"/>
      <c r="CH241" s="252"/>
      <c r="CI241" s="252"/>
      <c r="CJ241" s="252"/>
      <c r="CK241" s="252"/>
      <c r="CL241" s="252"/>
      <c r="CM241" s="252"/>
      <c r="CN241" s="252"/>
      <c r="CO241" s="252"/>
      <c r="CP241" s="252"/>
      <c r="CQ241" s="252"/>
      <c r="CR241" s="252"/>
      <c r="CS241" s="248" t="s">
        <v>4290</v>
      </c>
      <c r="CT241" s="252"/>
      <c r="CU241" s="252"/>
      <c r="CV241" s="252"/>
      <c r="CW241" s="252"/>
      <c r="CX241" s="252"/>
      <c r="CY241" s="252"/>
      <c r="CZ241" s="252"/>
      <c r="DA241" s="252"/>
      <c r="DB241" s="252"/>
      <c r="DC241" s="252"/>
      <c r="DD241" s="252"/>
      <c r="DE241" s="252"/>
    </row>
    <row r="242" spans="34:109" ht="85.5" hidden="1">
      <c r="AH242" s="250"/>
      <c r="AI242" s="250"/>
      <c r="AJ242" s="250"/>
      <c r="AK242" s="250"/>
      <c r="AL242" s="239" t="str">
        <f t="shared" si="6"/>
        <v/>
      </c>
      <c r="AM242" s="239" t="str">
        <f t="shared" si="7"/>
        <v/>
      </c>
      <c r="AO242" s="250"/>
      <c r="AP242" s="242">
        <v>240</v>
      </c>
      <c r="AQ242" s="251"/>
      <c r="AR242" s="251"/>
      <c r="AS242" s="251"/>
      <c r="AT242" s="251"/>
      <c r="AU242" s="251"/>
      <c r="AV242" s="251"/>
      <c r="AW242" s="251"/>
      <c r="AX242" s="251"/>
      <c r="AY242" s="251"/>
      <c r="AZ242" s="251"/>
      <c r="BA242" s="251"/>
      <c r="BB242" s="251"/>
      <c r="BC242" s="251"/>
      <c r="BD242" s="251"/>
      <c r="BE242" s="251"/>
      <c r="BF242" s="251"/>
      <c r="BG242" s="251"/>
      <c r="BH242" s="251"/>
      <c r="BI242" s="251"/>
      <c r="BJ242" s="247" t="s">
        <v>4291</v>
      </c>
      <c r="BK242" s="251"/>
      <c r="BL242" s="251"/>
      <c r="BM242" s="251"/>
      <c r="BN242" s="251"/>
      <c r="BO242" s="251"/>
      <c r="BP242" s="251"/>
      <c r="BQ242" s="251"/>
      <c r="BR242" s="251"/>
      <c r="BS242" s="251"/>
      <c r="BT242" s="251"/>
      <c r="BU242" s="251"/>
      <c r="BV242" s="251"/>
      <c r="BW242" s="250"/>
      <c r="BX242" s="250"/>
      <c r="BY242" s="250"/>
      <c r="BZ242" s="252"/>
      <c r="CA242" s="252"/>
      <c r="CB242" s="252"/>
      <c r="CC242" s="252"/>
      <c r="CD242" s="252"/>
      <c r="CE242" s="252"/>
      <c r="CF242" s="252"/>
      <c r="CG242" s="252"/>
      <c r="CH242" s="252"/>
      <c r="CI242" s="252"/>
      <c r="CJ242" s="252"/>
      <c r="CK242" s="252"/>
      <c r="CL242" s="252"/>
      <c r="CM242" s="252"/>
      <c r="CN242" s="252"/>
      <c r="CO242" s="252"/>
      <c r="CP242" s="252"/>
      <c r="CQ242" s="252"/>
      <c r="CR242" s="252"/>
      <c r="CS242" s="248" t="s">
        <v>4292</v>
      </c>
      <c r="CT242" s="252"/>
      <c r="CU242" s="252"/>
      <c r="CV242" s="252"/>
      <c r="CW242" s="252"/>
      <c r="CX242" s="252"/>
      <c r="CY242" s="252"/>
      <c r="CZ242" s="252"/>
      <c r="DA242" s="252"/>
      <c r="DB242" s="252"/>
      <c r="DC242" s="252"/>
      <c r="DD242" s="252"/>
      <c r="DE242" s="252"/>
    </row>
    <row r="243" spans="34:109" ht="71.25" hidden="1">
      <c r="AH243" s="250"/>
      <c r="AI243" s="250"/>
      <c r="AJ243" s="250"/>
      <c r="AK243" s="250"/>
      <c r="AL243" s="239" t="str">
        <f t="shared" si="6"/>
        <v/>
      </c>
      <c r="AM243" s="239" t="str">
        <f t="shared" si="7"/>
        <v/>
      </c>
      <c r="AO243" s="250"/>
      <c r="AP243" s="242">
        <v>241</v>
      </c>
      <c r="AQ243" s="251"/>
      <c r="AR243" s="251"/>
      <c r="AS243" s="251"/>
      <c r="AT243" s="251"/>
      <c r="AU243" s="251"/>
      <c r="AV243" s="251"/>
      <c r="AW243" s="251"/>
      <c r="AX243" s="251"/>
      <c r="AY243" s="251"/>
      <c r="AZ243" s="251"/>
      <c r="BA243" s="251"/>
      <c r="BB243" s="251"/>
      <c r="BC243" s="251"/>
      <c r="BD243" s="251"/>
      <c r="BE243" s="251"/>
      <c r="BF243" s="251"/>
      <c r="BG243" s="251"/>
      <c r="BH243" s="251"/>
      <c r="BI243" s="251"/>
      <c r="BJ243" s="247" t="s">
        <v>4293</v>
      </c>
      <c r="BK243" s="251"/>
      <c r="BL243" s="251"/>
      <c r="BM243" s="251"/>
      <c r="BN243" s="251"/>
      <c r="BO243" s="251"/>
      <c r="BP243" s="251"/>
      <c r="BQ243" s="251"/>
      <c r="BR243" s="251"/>
      <c r="BS243" s="251"/>
      <c r="BT243" s="251"/>
      <c r="BU243" s="251"/>
      <c r="BV243" s="251"/>
      <c r="BW243" s="250"/>
      <c r="BX243" s="250"/>
      <c r="BY243" s="250"/>
      <c r="BZ243" s="252"/>
      <c r="CA243" s="252"/>
      <c r="CB243" s="252"/>
      <c r="CC243" s="252"/>
      <c r="CD243" s="252"/>
      <c r="CE243" s="252"/>
      <c r="CF243" s="252"/>
      <c r="CG243" s="252"/>
      <c r="CH243" s="252"/>
      <c r="CI243" s="252"/>
      <c r="CJ243" s="252"/>
      <c r="CK243" s="252"/>
      <c r="CL243" s="252"/>
      <c r="CM243" s="252"/>
      <c r="CN243" s="252"/>
      <c r="CO243" s="252"/>
      <c r="CP243" s="252"/>
      <c r="CQ243" s="252"/>
      <c r="CR243" s="252"/>
      <c r="CS243" s="248" t="s">
        <v>4294</v>
      </c>
      <c r="CT243" s="252"/>
      <c r="CU243" s="252"/>
      <c r="CV243" s="252"/>
      <c r="CW243" s="252"/>
      <c r="CX243" s="252"/>
      <c r="CY243" s="252"/>
      <c r="CZ243" s="252"/>
      <c r="DA243" s="252"/>
      <c r="DB243" s="252"/>
      <c r="DC243" s="252"/>
      <c r="DD243" s="252"/>
      <c r="DE243" s="252"/>
    </row>
    <row r="244" spans="34:109" ht="71.25" hidden="1">
      <c r="AH244" s="250"/>
      <c r="AI244" s="250"/>
      <c r="AJ244" s="250"/>
      <c r="AK244" s="250"/>
      <c r="AL244" s="239" t="str">
        <f t="shared" si="6"/>
        <v/>
      </c>
      <c r="AM244" s="239" t="str">
        <f t="shared" si="7"/>
        <v/>
      </c>
      <c r="AO244" s="250"/>
      <c r="AP244" s="242">
        <v>242</v>
      </c>
      <c r="AQ244" s="251"/>
      <c r="AR244" s="251"/>
      <c r="AS244" s="251"/>
      <c r="AT244" s="251"/>
      <c r="AU244" s="251"/>
      <c r="AV244" s="251"/>
      <c r="AW244" s="251"/>
      <c r="AX244" s="251"/>
      <c r="AY244" s="251"/>
      <c r="AZ244" s="251"/>
      <c r="BA244" s="251"/>
      <c r="BB244" s="251"/>
      <c r="BC244" s="251"/>
      <c r="BD244" s="251"/>
      <c r="BE244" s="251"/>
      <c r="BF244" s="251"/>
      <c r="BG244" s="251"/>
      <c r="BH244" s="251"/>
      <c r="BI244" s="251"/>
      <c r="BJ244" s="247" t="s">
        <v>4295</v>
      </c>
      <c r="BK244" s="251"/>
      <c r="BL244" s="251"/>
      <c r="BM244" s="251"/>
      <c r="BN244" s="251"/>
      <c r="BO244" s="251"/>
      <c r="BP244" s="251"/>
      <c r="BQ244" s="251"/>
      <c r="BR244" s="251"/>
      <c r="BS244" s="251"/>
      <c r="BT244" s="251"/>
      <c r="BU244" s="251"/>
      <c r="BV244" s="251"/>
      <c r="BW244" s="250"/>
      <c r="BX244" s="250"/>
      <c r="BY244" s="250"/>
      <c r="BZ244" s="252"/>
      <c r="CA244" s="252"/>
      <c r="CB244" s="252"/>
      <c r="CC244" s="252"/>
      <c r="CD244" s="252"/>
      <c r="CE244" s="252"/>
      <c r="CF244" s="252"/>
      <c r="CG244" s="252"/>
      <c r="CH244" s="252"/>
      <c r="CI244" s="252"/>
      <c r="CJ244" s="252"/>
      <c r="CK244" s="252"/>
      <c r="CL244" s="252"/>
      <c r="CM244" s="252"/>
      <c r="CN244" s="252"/>
      <c r="CO244" s="252"/>
      <c r="CP244" s="252"/>
      <c r="CQ244" s="252"/>
      <c r="CR244" s="252"/>
      <c r="CS244" s="248" t="s">
        <v>4296</v>
      </c>
      <c r="CT244" s="252"/>
      <c r="CU244" s="252"/>
      <c r="CV244" s="252"/>
      <c r="CW244" s="252"/>
      <c r="CX244" s="252"/>
      <c r="CY244" s="252"/>
      <c r="CZ244" s="252"/>
      <c r="DA244" s="252"/>
      <c r="DB244" s="252"/>
      <c r="DC244" s="252"/>
      <c r="DD244" s="252"/>
      <c r="DE244" s="252"/>
    </row>
    <row r="245" spans="34:109" ht="71.25" hidden="1">
      <c r="AH245" s="250"/>
      <c r="AI245" s="250"/>
      <c r="AJ245" s="250"/>
      <c r="AK245" s="250"/>
      <c r="AL245" s="239" t="str">
        <f t="shared" si="6"/>
        <v/>
      </c>
      <c r="AM245" s="239" t="str">
        <f t="shared" si="7"/>
        <v/>
      </c>
      <c r="AO245" s="250"/>
      <c r="AP245" s="242">
        <v>243</v>
      </c>
      <c r="AQ245" s="251"/>
      <c r="AR245" s="251"/>
      <c r="AS245" s="251"/>
      <c r="AT245" s="251"/>
      <c r="AU245" s="251"/>
      <c r="AV245" s="251"/>
      <c r="AW245" s="251"/>
      <c r="AX245" s="251"/>
      <c r="AY245" s="251"/>
      <c r="AZ245" s="251"/>
      <c r="BA245" s="251"/>
      <c r="BB245" s="251"/>
      <c r="BC245" s="251"/>
      <c r="BD245" s="251"/>
      <c r="BE245" s="251"/>
      <c r="BF245" s="251"/>
      <c r="BG245" s="251"/>
      <c r="BH245" s="251"/>
      <c r="BI245" s="251"/>
      <c r="BJ245" s="247" t="s">
        <v>4297</v>
      </c>
      <c r="BK245" s="251"/>
      <c r="BL245" s="251"/>
      <c r="BM245" s="251"/>
      <c r="BN245" s="251"/>
      <c r="BO245" s="251"/>
      <c r="BP245" s="251"/>
      <c r="BQ245" s="251"/>
      <c r="BR245" s="251"/>
      <c r="BS245" s="251"/>
      <c r="BT245" s="251"/>
      <c r="BU245" s="251"/>
      <c r="BV245" s="251"/>
      <c r="BW245" s="250"/>
      <c r="BX245" s="250"/>
      <c r="BY245" s="250"/>
      <c r="BZ245" s="252"/>
      <c r="CA245" s="252"/>
      <c r="CB245" s="252"/>
      <c r="CC245" s="252"/>
      <c r="CD245" s="252"/>
      <c r="CE245" s="252"/>
      <c r="CF245" s="252"/>
      <c r="CG245" s="252"/>
      <c r="CH245" s="252"/>
      <c r="CI245" s="252"/>
      <c r="CJ245" s="252"/>
      <c r="CK245" s="252"/>
      <c r="CL245" s="252"/>
      <c r="CM245" s="252"/>
      <c r="CN245" s="252"/>
      <c r="CO245" s="252"/>
      <c r="CP245" s="252"/>
      <c r="CQ245" s="252"/>
      <c r="CR245" s="252"/>
      <c r="CS245" s="248" t="s">
        <v>4298</v>
      </c>
      <c r="CT245" s="252"/>
      <c r="CU245" s="252"/>
      <c r="CV245" s="252"/>
      <c r="CW245" s="252"/>
      <c r="CX245" s="252"/>
      <c r="CY245" s="252"/>
      <c r="CZ245" s="252"/>
      <c r="DA245" s="252"/>
      <c r="DB245" s="252"/>
      <c r="DC245" s="252"/>
      <c r="DD245" s="252"/>
      <c r="DE245" s="252"/>
    </row>
    <row r="246" spans="34:109" ht="71.25" hidden="1">
      <c r="AH246" s="250"/>
      <c r="AI246" s="250"/>
      <c r="AJ246" s="250"/>
      <c r="AK246" s="250"/>
      <c r="AL246" s="239" t="str">
        <f t="shared" si="6"/>
        <v/>
      </c>
      <c r="AM246" s="239" t="str">
        <f t="shared" si="7"/>
        <v/>
      </c>
      <c r="AO246" s="250"/>
      <c r="AP246" s="242">
        <v>244</v>
      </c>
      <c r="AQ246" s="251"/>
      <c r="AR246" s="251"/>
      <c r="AS246" s="251"/>
      <c r="AT246" s="251"/>
      <c r="AU246" s="251"/>
      <c r="AV246" s="251"/>
      <c r="AW246" s="251"/>
      <c r="AX246" s="251"/>
      <c r="AY246" s="251"/>
      <c r="AZ246" s="251"/>
      <c r="BA246" s="251"/>
      <c r="BB246" s="251"/>
      <c r="BC246" s="251"/>
      <c r="BD246" s="251"/>
      <c r="BE246" s="251"/>
      <c r="BF246" s="251"/>
      <c r="BG246" s="251"/>
      <c r="BH246" s="251"/>
      <c r="BI246" s="251"/>
      <c r="BJ246" s="247" t="s">
        <v>4299</v>
      </c>
      <c r="BK246" s="251"/>
      <c r="BL246" s="251"/>
      <c r="BM246" s="251"/>
      <c r="BN246" s="251"/>
      <c r="BO246" s="251"/>
      <c r="BP246" s="251"/>
      <c r="BQ246" s="251"/>
      <c r="BR246" s="251"/>
      <c r="BS246" s="251"/>
      <c r="BT246" s="251"/>
      <c r="BU246" s="251"/>
      <c r="BV246" s="251"/>
      <c r="BW246" s="250"/>
      <c r="BX246" s="250"/>
      <c r="BY246" s="250"/>
      <c r="BZ246" s="252"/>
      <c r="CA246" s="252"/>
      <c r="CB246" s="252"/>
      <c r="CC246" s="252"/>
      <c r="CD246" s="252"/>
      <c r="CE246" s="252"/>
      <c r="CF246" s="252"/>
      <c r="CG246" s="252"/>
      <c r="CH246" s="252"/>
      <c r="CI246" s="252"/>
      <c r="CJ246" s="252"/>
      <c r="CK246" s="252"/>
      <c r="CL246" s="252"/>
      <c r="CM246" s="252"/>
      <c r="CN246" s="252"/>
      <c r="CO246" s="252"/>
      <c r="CP246" s="252"/>
      <c r="CQ246" s="252"/>
      <c r="CR246" s="252"/>
      <c r="CS246" s="248" t="s">
        <v>4300</v>
      </c>
      <c r="CT246" s="252"/>
      <c r="CU246" s="252"/>
      <c r="CV246" s="252"/>
      <c r="CW246" s="252"/>
      <c r="CX246" s="252"/>
      <c r="CY246" s="252"/>
      <c r="CZ246" s="252"/>
      <c r="DA246" s="252"/>
      <c r="DB246" s="252"/>
      <c r="DC246" s="252"/>
      <c r="DD246" s="252"/>
      <c r="DE246" s="252"/>
    </row>
    <row r="247" spans="34:109" ht="71.25" hidden="1">
      <c r="AH247" s="250"/>
      <c r="AI247" s="250"/>
      <c r="AJ247" s="250"/>
      <c r="AK247" s="250"/>
      <c r="AL247" s="239" t="str">
        <f t="shared" si="6"/>
        <v/>
      </c>
      <c r="AM247" s="239" t="str">
        <f t="shared" si="7"/>
        <v/>
      </c>
      <c r="AO247" s="250"/>
      <c r="AP247" s="242">
        <v>245</v>
      </c>
      <c r="AQ247" s="251"/>
      <c r="AR247" s="251"/>
      <c r="AS247" s="251"/>
      <c r="AT247" s="251"/>
      <c r="AU247" s="251"/>
      <c r="AV247" s="251"/>
      <c r="AW247" s="251"/>
      <c r="AX247" s="251"/>
      <c r="AY247" s="251"/>
      <c r="AZ247" s="251"/>
      <c r="BA247" s="251"/>
      <c r="BB247" s="251"/>
      <c r="BC247" s="251"/>
      <c r="BD247" s="251"/>
      <c r="BE247" s="251"/>
      <c r="BF247" s="251"/>
      <c r="BG247" s="251"/>
      <c r="BH247" s="251"/>
      <c r="BI247" s="251"/>
      <c r="BJ247" s="247" t="s">
        <v>4301</v>
      </c>
      <c r="BK247" s="251"/>
      <c r="BL247" s="251"/>
      <c r="BM247" s="251"/>
      <c r="BN247" s="251"/>
      <c r="BO247" s="251"/>
      <c r="BP247" s="251"/>
      <c r="BQ247" s="251"/>
      <c r="BR247" s="251"/>
      <c r="BS247" s="251"/>
      <c r="BT247" s="251"/>
      <c r="BU247" s="251"/>
      <c r="BV247" s="251"/>
      <c r="BW247" s="250"/>
      <c r="BX247" s="250"/>
      <c r="BY247" s="250"/>
      <c r="BZ247" s="252"/>
      <c r="CA247" s="252"/>
      <c r="CB247" s="252"/>
      <c r="CC247" s="252"/>
      <c r="CD247" s="252"/>
      <c r="CE247" s="252"/>
      <c r="CF247" s="252"/>
      <c r="CG247" s="252"/>
      <c r="CH247" s="252"/>
      <c r="CI247" s="252"/>
      <c r="CJ247" s="252"/>
      <c r="CK247" s="252"/>
      <c r="CL247" s="252"/>
      <c r="CM247" s="252"/>
      <c r="CN247" s="252"/>
      <c r="CO247" s="252"/>
      <c r="CP247" s="252"/>
      <c r="CQ247" s="252"/>
      <c r="CR247" s="252"/>
      <c r="CS247" s="248" t="s">
        <v>4302</v>
      </c>
      <c r="CT247" s="252"/>
      <c r="CU247" s="252"/>
      <c r="CV247" s="252"/>
      <c r="CW247" s="252"/>
      <c r="CX247" s="252"/>
      <c r="CY247" s="252"/>
      <c r="CZ247" s="252"/>
      <c r="DA247" s="252"/>
      <c r="DB247" s="252"/>
      <c r="DC247" s="252"/>
      <c r="DD247" s="252"/>
      <c r="DE247" s="252"/>
    </row>
    <row r="248" spans="34:109" ht="71.25" hidden="1">
      <c r="AH248" s="250"/>
      <c r="AI248" s="250"/>
      <c r="AJ248" s="250"/>
      <c r="AK248" s="250"/>
      <c r="AL248" s="239" t="str">
        <f t="shared" si="6"/>
        <v/>
      </c>
      <c r="AM248" s="239" t="str">
        <f t="shared" si="7"/>
        <v/>
      </c>
      <c r="AO248" s="250"/>
      <c r="AP248" s="242">
        <v>246</v>
      </c>
      <c r="AQ248" s="251"/>
      <c r="AR248" s="251"/>
      <c r="AS248" s="251"/>
      <c r="AT248" s="251"/>
      <c r="AU248" s="251"/>
      <c r="AV248" s="251"/>
      <c r="AW248" s="251"/>
      <c r="AX248" s="251"/>
      <c r="AY248" s="251"/>
      <c r="AZ248" s="251"/>
      <c r="BA248" s="251"/>
      <c r="BB248" s="251"/>
      <c r="BC248" s="251"/>
      <c r="BD248" s="251"/>
      <c r="BE248" s="251"/>
      <c r="BF248" s="251"/>
      <c r="BG248" s="251"/>
      <c r="BH248" s="251"/>
      <c r="BI248" s="251"/>
      <c r="BJ248" s="247" t="s">
        <v>4303</v>
      </c>
      <c r="BK248" s="251"/>
      <c r="BL248" s="251"/>
      <c r="BM248" s="251"/>
      <c r="BN248" s="251"/>
      <c r="BO248" s="251"/>
      <c r="BP248" s="251"/>
      <c r="BQ248" s="251"/>
      <c r="BR248" s="251"/>
      <c r="BS248" s="251"/>
      <c r="BT248" s="251"/>
      <c r="BU248" s="251"/>
      <c r="BV248" s="251"/>
      <c r="BW248" s="250"/>
      <c r="BX248" s="250"/>
      <c r="BY248" s="250"/>
      <c r="BZ248" s="252"/>
      <c r="CA248" s="252"/>
      <c r="CB248" s="252"/>
      <c r="CC248" s="252"/>
      <c r="CD248" s="252"/>
      <c r="CE248" s="252"/>
      <c r="CF248" s="252"/>
      <c r="CG248" s="252"/>
      <c r="CH248" s="252"/>
      <c r="CI248" s="252"/>
      <c r="CJ248" s="252"/>
      <c r="CK248" s="252"/>
      <c r="CL248" s="252"/>
      <c r="CM248" s="252"/>
      <c r="CN248" s="252"/>
      <c r="CO248" s="252"/>
      <c r="CP248" s="252"/>
      <c r="CQ248" s="252"/>
      <c r="CR248" s="252"/>
      <c r="CS248" s="248" t="s">
        <v>4304</v>
      </c>
      <c r="CT248" s="252"/>
      <c r="CU248" s="252"/>
      <c r="CV248" s="252"/>
      <c r="CW248" s="252"/>
      <c r="CX248" s="252"/>
      <c r="CY248" s="252"/>
      <c r="CZ248" s="252"/>
      <c r="DA248" s="252"/>
      <c r="DB248" s="252"/>
      <c r="DC248" s="252"/>
      <c r="DD248" s="252"/>
      <c r="DE248" s="252"/>
    </row>
    <row r="249" spans="34:109" ht="71.25" hidden="1">
      <c r="AH249" s="250"/>
      <c r="AI249" s="250"/>
      <c r="AJ249" s="250"/>
      <c r="AK249" s="250"/>
      <c r="AL249" s="239" t="str">
        <f t="shared" si="6"/>
        <v/>
      </c>
      <c r="AM249" s="239" t="str">
        <f t="shared" si="7"/>
        <v/>
      </c>
      <c r="AO249" s="250"/>
      <c r="AP249" s="242">
        <v>247</v>
      </c>
      <c r="AQ249" s="251"/>
      <c r="AR249" s="251"/>
      <c r="AS249" s="251"/>
      <c r="AT249" s="251"/>
      <c r="AU249" s="251"/>
      <c r="AV249" s="251"/>
      <c r="AW249" s="251"/>
      <c r="AX249" s="251"/>
      <c r="AY249" s="251"/>
      <c r="AZ249" s="251"/>
      <c r="BA249" s="251"/>
      <c r="BB249" s="251"/>
      <c r="BC249" s="251"/>
      <c r="BD249" s="251"/>
      <c r="BE249" s="251"/>
      <c r="BF249" s="251"/>
      <c r="BG249" s="251"/>
      <c r="BH249" s="251"/>
      <c r="BI249" s="251"/>
      <c r="BJ249" s="247" t="s">
        <v>4305</v>
      </c>
      <c r="BK249" s="251"/>
      <c r="BL249" s="251"/>
      <c r="BM249" s="251"/>
      <c r="BN249" s="251"/>
      <c r="BO249" s="251"/>
      <c r="BP249" s="251"/>
      <c r="BQ249" s="251"/>
      <c r="BR249" s="251"/>
      <c r="BS249" s="251"/>
      <c r="BT249" s="251"/>
      <c r="BU249" s="251"/>
      <c r="BV249" s="251"/>
      <c r="BW249" s="250"/>
      <c r="BX249" s="250"/>
      <c r="BY249" s="250"/>
      <c r="BZ249" s="252"/>
      <c r="CA249" s="252"/>
      <c r="CB249" s="252"/>
      <c r="CC249" s="252"/>
      <c r="CD249" s="252"/>
      <c r="CE249" s="252"/>
      <c r="CF249" s="252"/>
      <c r="CG249" s="252"/>
      <c r="CH249" s="252"/>
      <c r="CI249" s="252"/>
      <c r="CJ249" s="252"/>
      <c r="CK249" s="252"/>
      <c r="CL249" s="252"/>
      <c r="CM249" s="252"/>
      <c r="CN249" s="252"/>
      <c r="CO249" s="252"/>
      <c r="CP249" s="252"/>
      <c r="CQ249" s="252"/>
      <c r="CR249" s="252"/>
      <c r="CS249" s="248" t="s">
        <v>4306</v>
      </c>
      <c r="CT249" s="252"/>
      <c r="CU249" s="252"/>
      <c r="CV249" s="252"/>
      <c r="CW249" s="252"/>
      <c r="CX249" s="252"/>
      <c r="CY249" s="252"/>
      <c r="CZ249" s="252"/>
      <c r="DA249" s="252"/>
      <c r="DB249" s="252"/>
      <c r="DC249" s="252"/>
      <c r="DD249" s="252"/>
      <c r="DE249" s="252"/>
    </row>
    <row r="250" spans="34:109" ht="71.25" hidden="1">
      <c r="AH250" s="250"/>
      <c r="AI250" s="250"/>
      <c r="AJ250" s="250"/>
      <c r="AK250" s="250"/>
      <c r="AL250" s="239" t="str">
        <f t="shared" si="6"/>
        <v/>
      </c>
      <c r="AM250" s="239" t="str">
        <f t="shared" si="7"/>
        <v/>
      </c>
      <c r="AO250" s="250"/>
      <c r="AP250" s="242">
        <v>248</v>
      </c>
      <c r="AQ250" s="251"/>
      <c r="AR250" s="251"/>
      <c r="AS250" s="251"/>
      <c r="AT250" s="251"/>
      <c r="AU250" s="251"/>
      <c r="AV250" s="251"/>
      <c r="AW250" s="251"/>
      <c r="AX250" s="251"/>
      <c r="AY250" s="251"/>
      <c r="AZ250" s="251"/>
      <c r="BA250" s="251"/>
      <c r="BB250" s="251"/>
      <c r="BC250" s="251"/>
      <c r="BD250" s="251"/>
      <c r="BE250" s="251"/>
      <c r="BF250" s="251"/>
      <c r="BG250" s="251"/>
      <c r="BH250" s="251"/>
      <c r="BI250" s="251"/>
      <c r="BJ250" s="247" t="s">
        <v>4307</v>
      </c>
      <c r="BK250" s="251"/>
      <c r="BL250" s="251"/>
      <c r="BM250" s="251"/>
      <c r="BN250" s="251"/>
      <c r="BO250" s="251"/>
      <c r="BP250" s="251"/>
      <c r="BQ250" s="251"/>
      <c r="BR250" s="251"/>
      <c r="BS250" s="251"/>
      <c r="BT250" s="251"/>
      <c r="BU250" s="251"/>
      <c r="BV250" s="251"/>
      <c r="BW250" s="250"/>
      <c r="BX250" s="250"/>
      <c r="BY250" s="250"/>
      <c r="BZ250" s="252"/>
      <c r="CA250" s="252"/>
      <c r="CB250" s="252"/>
      <c r="CC250" s="252"/>
      <c r="CD250" s="252"/>
      <c r="CE250" s="252"/>
      <c r="CF250" s="252"/>
      <c r="CG250" s="252"/>
      <c r="CH250" s="252"/>
      <c r="CI250" s="252"/>
      <c r="CJ250" s="252"/>
      <c r="CK250" s="252"/>
      <c r="CL250" s="252"/>
      <c r="CM250" s="252"/>
      <c r="CN250" s="252"/>
      <c r="CO250" s="252"/>
      <c r="CP250" s="252"/>
      <c r="CQ250" s="252"/>
      <c r="CR250" s="252"/>
      <c r="CS250" s="248" t="s">
        <v>4308</v>
      </c>
      <c r="CT250" s="252"/>
      <c r="CU250" s="252"/>
      <c r="CV250" s="252"/>
      <c r="CW250" s="252"/>
      <c r="CX250" s="252"/>
      <c r="CY250" s="252"/>
      <c r="CZ250" s="252"/>
      <c r="DA250" s="252"/>
      <c r="DB250" s="252"/>
      <c r="DC250" s="252"/>
      <c r="DD250" s="252"/>
      <c r="DE250" s="252"/>
    </row>
    <row r="251" spans="34:109" ht="57" hidden="1">
      <c r="AH251" s="250"/>
      <c r="AI251" s="250"/>
      <c r="AJ251" s="250"/>
      <c r="AK251" s="250"/>
      <c r="AL251" s="239" t="str">
        <f t="shared" si="6"/>
        <v/>
      </c>
      <c r="AM251" s="239" t="str">
        <f t="shared" si="7"/>
        <v/>
      </c>
      <c r="AO251" s="250"/>
      <c r="AP251" s="242">
        <v>249</v>
      </c>
      <c r="AQ251" s="251"/>
      <c r="AR251" s="251"/>
      <c r="AS251" s="251"/>
      <c r="AT251" s="251"/>
      <c r="AU251" s="251"/>
      <c r="AV251" s="251"/>
      <c r="AW251" s="251"/>
      <c r="AX251" s="251"/>
      <c r="AY251" s="251"/>
      <c r="AZ251" s="251"/>
      <c r="BA251" s="251"/>
      <c r="BB251" s="251"/>
      <c r="BC251" s="251"/>
      <c r="BD251" s="251"/>
      <c r="BE251" s="251"/>
      <c r="BF251" s="251"/>
      <c r="BG251" s="251"/>
      <c r="BH251" s="251"/>
      <c r="BI251" s="251"/>
      <c r="BJ251" s="247" t="s">
        <v>4309</v>
      </c>
      <c r="BK251" s="251"/>
      <c r="BL251" s="251"/>
      <c r="BM251" s="251"/>
      <c r="BN251" s="251"/>
      <c r="BO251" s="251"/>
      <c r="BP251" s="251"/>
      <c r="BQ251" s="251"/>
      <c r="BR251" s="251"/>
      <c r="BS251" s="251"/>
      <c r="BT251" s="251"/>
      <c r="BU251" s="251"/>
      <c r="BV251" s="251"/>
      <c r="BW251" s="250"/>
      <c r="BX251" s="250"/>
      <c r="BY251" s="250"/>
      <c r="BZ251" s="252"/>
      <c r="CA251" s="252"/>
      <c r="CB251" s="252"/>
      <c r="CC251" s="252"/>
      <c r="CD251" s="252"/>
      <c r="CE251" s="252"/>
      <c r="CF251" s="252"/>
      <c r="CG251" s="252"/>
      <c r="CH251" s="252"/>
      <c r="CI251" s="252"/>
      <c r="CJ251" s="252"/>
      <c r="CK251" s="252"/>
      <c r="CL251" s="252"/>
      <c r="CM251" s="252"/>
      <c r="CN251" s="252"/>
      <c r="CO251" s="252"/>
      <c r="CP251" s="252"/>
      <c r="CQ251" s="252"/>
      <c r="CR251" s="252"/>
      <c r="CS251" s="248" t="s">
        <v>4310</v>
      </c>
      <c r="CT251" s="252"/>
      <c r="CU251" s="252"/>
      <c r="CV251" s="252"/>
      <c r="CW251" s="252"/>
      <c r="CX251" s="252"/>
      <c r="CY251" s="252"/>
      <c r="CZ251" s="252"/>
      <c r="DA251" s="252"/>
      <c r="DB251" s="252"/>
      <c r="DC251" s="252"/>
      <c r="DD251" s="252"/>
      <c r="DE251" s="252"/>
    </row>
    <row r="252" spans="34:109" ht="85.5" hidden="1">
      <c r="AH252" s="250"/>
      <c r="AI252" s="250"/>
      <c r="AJ252" s="250"/>
      <c r="AK252" s="250"/>
      <c r="AL252" s="239" t="str">
        <f t="shared" si="6"/>
        <v/>
      </c>
      <c r="AM252" s="239" t="str">
        <f t="shared" si="7"/>
        <v/>
      </c>
      <c r="AO252" s="250"/>
      <c r="AP252" s="242">
        <v>250</v>
      </c>
      <c r="AQ252" s="251"/>
      <c r="AR252" s="251"/>
      <c r="AS252" s="251"/>
      <c r="AT252" s="251"/>
      <c r="AU252" s="251"/>
      <c r="AV252" s="251"/>
      <c r="AW252" s="251"/>
      <c r="AX252" s="251"/>
      <c r="AY252" s="251"/>
      <c r="AZ252" s="251"/>
      <c r="BA252" s="251"/>
      <c r="BB252" s="251"/>
      <c r="BC252" s="251"/>
      <c r="BD252" s="251"/>
      <c r="BE252" s="251"/>
      <c r="BF252" s="251"/>
      <c r="BG252" s="251"/>
      <c r="BH252" s="251"/>
      <c r="BI252" s="251"/>
      <c r="BJ252" s="247" t="s">
        <v>4311</v>
      </c>
      <c r="BK252" s="251"/>
      <c r="BL252" s="251"/>
      <c r="BM252" s="251"/>
      <c r="BN252" s="251"/>
      <c r="BO252" s="251"/>
      <c r="BP252" s="251"/>
      <c r="BQ252" s="251"/>
      <c r="BR252" s="251"/>
      <c r="BS252" s="251"/>
      <c r="BT252" s="251"/>
      <c r="BU252" s="251"/>
      <c r="BV252" s="251"/>
      <c r="BW252" s="250"/>
      <c r="BX252" s="250"/>
      <c r="BY252" s="250"/>
      <c r="BZ252" s="252"/>
      <c r="CA252" s="252"/>
      <c r="CB252" s="252"/>
      <c r="CC252" s="252"/>
      <c r="CD252" s="252"/>
      <c r="CE252" s="252"/>
      <c r="CF252" s="252"/>
      <c r="CG252" s="252"/>
      <c r="CH252" s="252"/>
      <c r="CI252" s="252"/>
      <c r="CJ252" s="252"/>
      <c r="CK252" s="252"/>
      <c r="CL252" s="252"/>
      <c r="CM252" s="252"/>
      <c r="CN252" s="252"/>
      <c r="CO252" s="252"/>
      <c r="CP252" s="252"/>
      <c r="CQ252" s="252"/>
      <c r="CR252" s="252"/>
      <c r="CS252" s="248" t="s">
        <v>4312</v>
      </c>
      <c r="CT252" s="252"/>
      <c r="CU252" s="252"/>
      <c r="CV252" s="252"/>
      <c r="CW252" s="252"/>
      <c r="CX252" s="252"/>
      <c r="CY252" s="252"/>
      <c r="CZ252" s="252"/>
      <c r="DA252" s="252"/>
      <c r="DB252" s="252"/>
      <c r="DC252" s="252"/>
      <c r="DD252" s="252"/>
      <c r="DE252" s="252"/>
    </row>
    <row r="253" spans="34:109" ht="71.25" hidden="1">
      <c r="AH253" s="250"/>
      <c r="AI253" s="250"/>
      <c r="AJ253" s="250"/>
      <c r="AK253" s="250"/>
      <c r="AL253" s="239" t="str">
        <f t="shared" si="6"/>
        <v/>
      </c>
      <c r="AM253" s="239" t="str">
        <f t="shared" si="7"/>
        <v/>
      </c>
      <c r="AO253" s="250"/>
      <c r="AP253" s="242">
        <v>251</v>
      </c>
      <c r="AQ253" s="251"/>
      <c r="AR253" s="251"/>
      <c r="AS253" s="251"/>
      <c r="AT253" s="251"/>
      <c r="AU253" s="251"/>
      <c r="AV253" s="251"/>
      <c r="AW253" s="251"/>
      <c r="AX253" s="251"/>
      <c r="AY253" s="251"/>
      <c r="AZ253" s="251"/>
      <c r="BA253" s="251"/>
      <c r="BB253" s="251"/>
      <c r="BC253" s="251"/>
      <c r="BD253" s="251"/>
      <c r="BE253" s="251"/>
      <c r="BF253" s="251"/>
      <c r="BG253" s="251"/>
      <c r="BH253" s="251"/>
      <c r="BI253" s="251"/>
      <c r="BJ253" s="247" t="s">
        <v>4313</v>
      </c>
      <c r="BK253" s="251"/>
      <c r="BL253" s="251"/>
      <c r="BM253" s="251"/>
      <c r="BN253" s="251"/>
      <c r="BO253" s="251"/>
      <c r="BP253" s="251"/>
      <c r="BQ253" s="251"/>
      <c r="BR253" s="251"/>
      <c r="BS253" s="251"/>
      <c r="BT253" s="251"/>
      <c r="BU253" s="251"/>
      <c r="BV253" s="251"/>
      <c r="BW253" s="250"/>
      <c r="BX253" s="250"/>
      <c r="BY253" s="250"/>
      <c r="BZ253" s="252"/>
      <c r="CA253" s="252"/>
      <c r="CB253" s="252"/>
      <c r="CC253" s="252"/>
      <c r="CD253" s="252"/>
      <c r="CE253" s="252"/>
      <c r="CF253" s="252"/>
      <c r="CG253" s="252"/>
      <c r="CH253" s="252"/>
      <c r="CI253" s="252"/>
      <c r="CJ253" s="252"/>
      <c r="CK253" s="252"/>
      <c r="CL253" s="252"/>
      <c r="CM253" s="252"/>
      <c r="CN253" s="252"/>
      <c r="CO253" s="252"/>
      <c r="CP253" s="252"/>
      <c r="CQ253" s="252"/>
      <c r="CR253" s="252"/>
      <c r="CS253" s="248" t="s">
        <v>4314</v>
      </c>
      <c r="CT253" s="252"/>
      <c r="CU253" s="252"/>
      <c r="CV253" s="252"/>
      <c r="CW253" s="252"/>
      <c r="CX253" s="252"/>
      <c r="CY253" s="252"/>
      <c r="CZ253" s="252"/>
      <c r="DA253" s="252"/>
      <c r="DB253" s="252"/>
      <c r="DC253" s="252"/>
      <c r="DD253" s="252"/>
      <c r="DE253" s="252"/>
    </row>
    <row r="254" spans="34:109" ht="71.25" hidden="1">
      <c r="AH254" s="250"/>
      <c r="AI254" s="250"/>
      <c r="AJ254" s="250"/>
      <c r="AK254" s="250"/>
      <c r="AL254" s="239" t="str">
        <f t="shared" si="6"/>
        <v/>
      </c>
      <c r="AM254" s="239" t="str">
        <f t="shared" si="7"/>
        <v/>
      </c>
      <c r="AO254" s="250"/>
      <c r="AP254" s="242">
        <v>252</v>
      </c>
      <c r="AQ254" s="251"/>
      <c r="AR254" s="251"/>
      <c r="AS254" s="251"/>
      <c r="AT254" s="251"/>
      <c r="AU254" s="251"/>
      <c r="AV254" s="251"/>
      <c r="AW254" s="251"/>
      <c r="AX254" s="251"/>
      <c r="AY254" s="251"/>
      <c r="AZ254" s="251"/>
      <c r="BA254" s="251"/>
      <c r="BB254" s="251"/>
      <c r="BC254" s="251"/>
      <c r="BD254" s="251"/>
      <c r="BE254" s="251"/>
      <c r="BF254" s="251"/>
      <c r="BG254" s="251"/>
      <c r="BH254" s="251"/>
      <c r="BI254" s="251"/>
      <c r="BJ254" s="247" t="s">
        <v>4315</v>
      </c>
      <c r="BK254" s="251"/>
      <c r="BL254" s="251"/>
      <c r="BM254" s="251"/>
      <c r="BN254" s="251"/>
      <c r="BO254" s="251"/>
      <c r="BP254" s="251"/>
      <c r="BQ254" s="251"/>
      <c r="BR254" s="251"/>
      <c r="BS254" s="251"/>
      <c r="BT254" s="251"/>
      <c r="BU254" s="251"/>
      <c r="BV254" s="251"/>
      <c r="BW254" s="250"/>
      <c r="BX254" s="250"/>
      <c r="BY254" s="250"/>
      <c r="BZ254" s="252"/>
      <c r="CA254" s="252"/>
      <c r="CB254" s="252"/>
      <c r="CC254" s="252"/>
      <c r="CD254" s="252"/>
      <c r="CE254" s="252"/>
      <c r="CF254" s="252"/>
      <c r="CG254" s="252"/>
      <c r="CH254" s="252"/>
      <c r="CI254" s="252"/>
      <c r="CJ254" s="252"/>
      <c r="CK254" s="252"/>
      <c r="CL254" s="252"/>
      <c r="CM254" s="252"/>
      <c r="CN254" s="252"/>
      <c r="CO254" s="252"/>
      <c r="CP254" s="252"/>
      <c r="CQ254" s="252"/>
      <c r="CR254" s="252"/>
      <c r="CS254" s="248" t="s">
        <v>4316</v>
      </c>
      <c r="CT254" s="252"/>
      <c r="CU254" s="252"/>
      <c r="CV254" s="252"/>
      <c r="CW254" s="252"/>
      <c r="CX254" s="252"/>
      <c r="CY254" s="252"/>
      <c r="CZ254" s="252"/>
      <c r="DA254" s="252"/>
      <c r="DB254" s="252"/>
      <c r="DC254" s="252"/>
      <c r="DD254" s="252"/>
      <c r="DE254" s="252"/>
    </row>
    <row r="255" spans="34:109" ht="71.25" hidden="1">
      <c r="AH255" s="250"/>
      <c r="AI255" s="250"/>
      <c r="AJ255" s="250"/>
      <c r="AK255" s="250"/>
      <c r="AL255" s="239" t="str">
        <f t="shared" si="6"/>
        <v/>
      </c>
      <c r="AM255" s="239" t="str">
        <f t="shared" si="7"/>
        <v/>
      </c>
      <c r="AO255" s="250"/>
      <c r="AP255" s="242">
        <v>253</v>
      </c>
      <c r="AQ255" s="251"/>
      <c r="AR255" s="251"/>
      <c r="AS255" s="251"/>
      <c r="AT255" s="251"/>
      <c r="AU255" s="251"/>
      <c r="AV255" s="251"/>
      <c r="AW255" s="251"/>
      <c r="AX255" s="251"/>
      <c r="AY255" s="251"/>
      <c r="AZ255" s="251"/>
      <c r="BA255" s="251"/>
      <c r="BB255" s="251"/>
      <c r="BC255" s="251"/>
      <c r="BD255" s="251"/>
      <c r="BE255" s="251"/>
      <c r="BF255" s="251"/>
      <c r="BG255" s="251"/>
      <c r="BH255" s="251"/>
      <c r="BI255" s="251"/>
      <c r="BJ255" s="247" t="s">
        <v>4317</v>
      </c>
      <c r="BK255" s="251"/>
      <c r="BL255" s="251"/>
      <c r="BM255" s="251"/>
      <c r="BN255" s="251"/>
      <c r="BO255" s="251"/>
      <c r="BP255" s="251"/>
      <c r="BQ255" s="251"/>
      <c r="BR255" s="251"/>
      <c r="BS255" s="251"/>
      <c r="BT255" s="251"/>
      <c r="BU255" s="251"/>
      <c r="BV255" s="251"/>
      <c r="BW255" s="250"/>
      <c r="BX255" s="250"/>
      <c r="BY255" s="250"/>
      <c r="BZ255" s="252"/>
      <c r="CA255" s="252"/>
      <c r="CB255" s="252"/>
      <c r="CC255" s="252"/>
      <c r="CD255" s="252"/>
      <c r="CE255" s="252"/>
      <c r="CF255" s="252"/>
      <c r="CG255" s="252"/>
      <c r="CH255" s="252"/>
      <c r="CI255" s="252"/>
      <c r="CJ255" s="252"/>
      <c r="CK255" s="252"/>
      <c r="CL255" s="252"/>
      <c r="CM255" s="252"/>
      <c r="CN255" s="252"/>
      <c r="CO255" s="252"/>
      <c r="CP255" s="252"/>
      <c r="CQ255" s="252"/>
      <c r="CR255" s="252"/>
      <c r="CS255" s="248" t="s">
        <v>4318</v>
      </c>
      <c r="CT255" s="252"/>
      <c r="CU255" s="252"/>
      <c r="CV255" s="252"/>
      <c r="CW255" s="252"/>
      <c r="CX255" s="252"/>
      <c r="CY255" s="252"/>
      <c r="CZ255" s="252"/>
      <c r="DA255" s="252"/>
      <c r="DB255" s="252"/>
      <c r="DC255" s="252"/>
      <c r="DD255" s="252"/>
      <c r="DE255" s="252"/>
    </row>
    <row r="256" spans="34:109" ht="57" hidden="1">
      <c r="AH256" s="250"/>
      <c r="AI256" s="250"/>
      <c r="AJ256" s="250"/>
      <c r="AK256" s="250"/>
      <c r="AL256" s="239" t="str">
        <f t="shared" si="6"/>
        <v/>
      </c>
      <c r="AM256" s="239" t="str">
        <f t="shared" si="7"/>
        <v/>
      </c>
      <c r="AO256" s="250"/>
      <c r="AP256" s="242">
        <v>254</v>
      </c>
      <c r="AQ256" s="251"/>
      <c r="AR256" s="251"/>
      <c r="AS256" s="251"/>
      <c r="AT256" s="251"/>
      <c r="AU256" s="251"/>
      <c r="AV256" s="251"/>
      <c r="AW256" s="251"/>
      <c r="AX256" s="251"/>
      <c r="AY256" s="251"/>
      <c r="AZ256" s="251"/>
      <c r="BA256" s="251"/>
      <c r="BB256" s="251"/>
      <c r="BC256" s="251"/>
      <c r="BD256" s="251"/>
      <c r="BE256" s="251"/>
      <c r="BF256" s="251"/>
      <c r="BG256" s="251"/>
      <c r="BH256" s="251"/>
      <c r="BI256" s="251"/>
      <c r="BJ256" s="247" t="s">
        <v>4319</v>
      </c>
      <c r="BK256" s="251"/>
      <c r="BL256" s="251"/>
      <c r="BM256" s="251"/>
      <c r="BN256" s="251"/>
      <c r="BO256" s="251"/>
      <c r="BP256" s="251"/>
      <c r="BQ256" s="251"/>
      <c r="BR256" s="251"/>
      <c r="BS256" s="251"/>
      <c r="BT256" s="251"/>
      <c r="BU256" s="251"/>
      <c r="BV256" s="251"/>
      <c r="BW256" s="250"/>
      <c r="BX256" s="250"/>
      <c r="BY256" s="250"/>
      <c r="BZ256" s="252"/>
      <c r="CA256" s="252"/>
      <c r="CB256" s="252"/>
      <c r="CC256" s="252"/>
      <c r="CD256" s="252"/>
      <c r="CE256" s="252"/>
      <c r="CF256" s="252"/>
      <c r="CG256" s="252"/>
      <c r="CH256" s="252"/>
      <c r="CI256" s="252"/>
      <c r="CJ256" s="252"/>
      <c r="CK256" s="252"/>
      <c r="CL256" s="252"/>
      <c r="CM256" s="252"/>
      <c r="CN256" s="252"/>
      <c r="CO256" s="252"/>
      <c r="CP256" s="252"/>
      <c r="CQ256" s="252"/>
      <c r="CR256" s="252"/>
      <c r="CS256" s="248" t="s">
        <v>4320</v>
      </c>
      <c r="CT256" s="252"/>
      <c r="CU256" s="252"/>
      <c r="CV256" s="252"/>
      <c r="CW256" s="252"/>
      <c r="CX256" s="252"/>
      <c r="CY256" s="252"/>
      <c r="CZ256" s="252"/>
      <c r="DA256" s="252"/>
      <c r="DB256" s="252"/>
      <c r="DC256" s="252"/>
      <c r="DD256" s="252"/>
      <c r="DE256" s="252"/>
    </row>
    <row r="257" spans="34:109" ht="71.25" hidden="1">
      <c r="AH257" s="250"/>
      <c r="AI257" s="250"/>
      <c r="AJ257" s="250"/>
      <c r="AK257" s="250"/>
      <c r="AL257" s="239" t="str">
        <f t="shared" si="6"/>
        <v/>
      </c>
      <c r="AM257" s="239" t="str">
        <f t="shared" si="7"/>
        <v/>
      </c>
      <c r="AO257" s="250"/>
      <c r="AP257" s="242">
        <v>255</v>
      </c>
      <c r="AQ257" s="251"/>
      <c r="AR257" s="251"/>
      <c r="AS257" s="251"/>
      <c r="AT257" s="251"/>
      <c r="AU257" s="251"/>
      <c r="AV257" s="251"/>
      <c r="AW257" s="251"/>
      <c r="AX257" s="251"/>
      <c r="AY257" s="251"/>
      <c r="AZ257" s="251"/>
      <c r="BA257" s="251"/>
      <c r="BB257" s="251"/>
      <c r="BC257" s="251"/>
      <c r="BD257" s="251"/>
      <c r="BE257" s="251"/>
      <c r="BF257" s="251"/>
      <c r="BG257" s="251"/>
      <c r="BH257" s="251"/>
      <c r="BI257" s="251"/>
      <c r="BJ257" s="247" t="s">
        <v>4321</v>
      </c>
      <c r="BK257" s="251"/>
      <c r="BL257" s="251"/>
      <c r="BM257" s="251"/>
      <c r="BN257" s="251"/>
      <c r="BO257" s="251"/>
      <c r="BP257" s="251"/>
      <c r="BQ257" s="251"/>
      <c r="BR257" s="251"/>
      <c r="BS257" s="251"/>
      <c r="BT257" s="251"/>
      <c r="BU257" s="251"/>
      <c r="BV257" s="251"/>
      <c r="BW257" s="250"/>
      <c r="BX257" s="250"/>
      <c r="BY257" s="250"/>
      <c r="BZ257" s="252"/>
      <c r="CA257" s="252"/>
      <c r="CB257" s="252"/>
      <c r="CC257" s="252"/>
      <c r="CD257" s="252"/>
      <c r="CE257" s="252"/>
      <c r="CF257" s="252"/>
      <c r="CG257" s="252"/>
      <c r="CH257" s="252"/>
      <c r="CI257" s="252"/>
      <c r="CJ257" s="252"/>
      <c r="CK257" s="252"/>
      <c r="CL257" s="252"/>
      <c r="CM257" s="252"/>
      <c r="CN257" s="252"/>
      <c r="CO257" s="252"/>
      <c r="CP257" s="252"/>
      <c r="CQ257" s="252"/>
      <c r="CR257" s="252"/>
      <c r="CS257" s="248" t="s">
        <v>4322</v>
      </c>
      <c r="CT257" s="252"/>
      <c r="CU257" s="252"/>
      <c r="CV257" s="252"/>
      <c r="CW257" s="252"/>
      <c r="CX257" s="252"/>
      <c r="CY257" s="252"/>
      <c r="CZ257" s="252"/>
      <c r="DA257" s="252"/>
      <c r="DB257" s="252"/>
      <c r="DC257" s="252"/>
      <c r="DD257" s="252"/>
      <c r="DE257" s="252"/>
    </row>
    <row r="258" spans="34:109" ht="71.25" hidden="1">
      <c r="AH258" s="250"/>
      <c r="AI258" s="250"/>
      <c r="AJ258" s="250"/>
      <c r="AK258" s="250"/>
      <c r="AL258" s="239" t="str">
        <f t="shared" si="6"/>
        <v/>
      </c>
      <c r="AM258" s="239" t="str">
        <f t="shared" si="7"/>
        <v/>
      </c>
      <c r="AO258" s="250"/>
      <c r="AP258" s="242">
        <v>256</v>
      </c>
      <c r="AQ258" s="251"/>
      <c r="AR258" s="251"/>
      <c r="AS258" s="251"/>
      <c r="AT258" s="251"/>
      <c r="AU258" s="251"/>
      <c r="AV258" s="251"/>
      <c r="AW258" s="251"/>
      <c r="AX258" s="251"/>
      <c r="AY258" s="251"/>
      <c r="AZ258" s="251"/>
      <c r="BA258" s="251"/>
      <c r="BB258" s="251"/>
      <c r="BC258" s="251"/>
      <c r="BD258" s="251"/>
      <c r="BE258" s="251"/>
      <c r="BF258" s="251"/>
      <c r="BG258" s="251"/>
      <c r="BH258" s="251"/>
      <c r="BI258" s="251"/>
      <c r="BJ258" s="247" t="s">
        <v>4323</v>
      </c>
      <c r="BK258" s="251"/>
      <c r="BL258" s="251"/>
      <c r="BM258" s="251"/>
      <c r="BN258" s="251"/>
      <c r="BO258" s="251"/>
      <c r="BP258" s="251"/>
      <c r="BQ258" s="251"/>
      <c r="BR258" s="251"/>
      <c r="BS258" s="251"/>
      <c r="BT258" s="251"/>
      <c r="BU258" s="251"/>
      <c r="BV258" s="251"/>
      <c r="BW258" s="250"/>
      <c r="BX258" s="250"/>
      <c r="BY258" s="250"/>
      <c r="BZ258" s="252"/>
      <c r="CA258" s="252"/>
      <c r="CB258" s="252"/>
      <c r="CC258" s="252"/>
      <c r="CD258" s="252"/>
      <c r="CE258" s="252"/>
      <c r="CF258" s="252"/>
      <c r="CG258" s="252"/>
      <c r="CH258" s="252"/>
      <c r="CI258" s="252"/>
      <c r="CJ258" s="252"/>
      <c r="CK258" s="252"/>
      <c r="CL258" s="252"/>
      <c r="CM258" s="252"/>
      <c r="CN258" s="252"/>
      <c r="CO258" s="252"/>
      <c r="CP258" s="252"/>
      <c r="CQ258" s="252"/>
      <c r="CR258" s="252"/>
      <c r="CS258" s="248" t="s">
        <v>4324</v>
      </c>
      <c r="CT258" s="252"/>
      <c r="CU258" s="252"/>
      <c r="CV258" s="252"/>
      <c r="CW258" s="252"/>
      <c r="CX258" s="252"/>
      <c r="CY258" s="252"/>
      <c r="CZ258" s="252"/>
      <c r="DA258" s="252"/>
      <c r="DB258" s="252"/>
      <c r="DC258" s="252"/>
      <c r="DD258" s="252"/>
      <c r="DE258" s="252"/>
    </row>
    <row r="259" spans="34:109" ht="71.25" hidden="1">
      <c r="AH259" s="250"/>
      <c r="AI259" s="250"/>
      <c r="AJ259" s="250"/>
      <c r="AK259" s="250"/>
      <c r="AL259" s="239" t="str">
        <f t="shared" si="6"/>
        <v/>
      </c>
      <c r="AM259" s="239" t="str">
        <f t="shared" si="7"/>
        <v/>
      </c>
      <c r="AO259" s="250"/>
      <c r="AP259" s="242">
        <v>257</v>
      </c>
      <c r="AQ259" s="251"/>
      <c r="AR259" s="251"/>
      <c r="AS259" s="251"/>
      <c r="AT259" s="251"/>
      <c r="AU259" s="251"/>
      <c r="AV259" s="251"/>
      <c r="AW259" s="251"/>
      <c r="AX259" s="251"/>
      <c r="AY259" s="251"/>
      <c r="AZ259" s="251"/>
      <c r="BA259" s="251"/>
      <c r="BB259" s="251"/>
      <c r="BC259" s="251"/>
      <c r="BD259" s="251"/>
      <c r="BE259" s="251"/>
      <c r="BF259" s="251"/>
      <c r="BG259" s="251"/>
      <c r="BH259" s="251"/>
      <c r="BI259" s="251"/>
      <c r="BJ259" s="247" t="s">
        <v>4325</v>
      </c>
      <c r="BK259" s="251"/>
      <c r="BL259" s="251"/>
      <c r="BM259" s="251"/>
      <c r="BN259" s="251"/>
      <c r="BO259" s="251"/>
      <c r="BP259" s="251"/>
      <c r="BQ259" s="251"/>
      <c r="BR259" s="251"/>
      <c r="BS259" s="251"/>
      <c r="BT259" s="251"/>
      <c r="BU259" s="251"/>
      <c r="BV259" s="251"/>
      <c r="BW259" s="250"/>
      <c r="BX259" s="250"/>
      <c r="BY259" s="250"/>
      <c r="BZ259" s="252"/>
      <c r="CA259" s="252"/>
      <c r="CB259" s="252"/>
      <c r="CC259" s="252"/>
      <c r="CD259" s="252"/>
      <c r="CE259" s="252"/>
      <c r="CF259" s="252"/>
      <c r="CG259" s="252"/>
      <c r="CH259" s="252"/>
      <c r="CI259" s="252"/>
      <c r="CJ259" s="252"/>
      <c r="CK259" s="252"/>
      <c r="CL259" s="252"/>
      <c r="CM259" s="252"/>
      <c r="CN259" s="252"/>
      <c r="CO259" s="252"/>
      <c r="CP259" s="252"/>
      <c r="CQ259" s="252"/>
      <c r="CR259" s="252"/>
      <c r="CS259" s="248" t="s">
        <v>4326</v>
      </c>
      <c r="CT259" s="252"/>
      <c r="CU259" s="252"/>
      <c r="CV259" s="252"/>
      <c r="CW259" s="252"/>
      <c r="CX259" s="252"/>
      <c r="CY259" s="252"/>
      <c r="CZ259" s="252"/>
      <c r="DA259" s="252"/>
      <c r="DB259" s="252"/>
      <c r="DC259" s="252"/>
      <c r="DD259" s="252"/>
      <c r="DE259" s="252"/>
    </row>
    <row r="260" spans="34:109" ht="71.25" hidden="1">
      <c r="AH260" s="250"/>
      <c r="AI260" s="250"/>
      <c r="AJ260" s="250"/>
      <c r="AK260" s="250"/>
      <c r="AL260" s="239" t="str">
        <f t="shared" ref="AL260:AL323" si="8">IFERROR(IF(HLOOKUP($N$10, $BZ$3:$DE$573, $AP260, FALSE )="", "", HLOOKUP($N$10, $BZ$3:$DE$573, $AP260, FALSE)), "")</f>
        <v/>
      </c>
      <c r="AM260" s="239" t="str">
        <f t="shared" ref="AM260:AM323" si="9">IFERROR(IF(AL260="", "", HLOOKUP($N$10, $AQ$3:$BV$573, AP260, FALSE)), "")</f>
        <v/>
      </c>
      <c r="AO260" s="250"/>
      <c r="AP260" s="242">
        <v>258</v>
      </c>
      <c r="AQ260" s="251"/>
      <c r="AR260" s="251"/>
      <c r="AS260" s="251"/>
      <c r="AT260" s="251"/>
      <c r="AU260" s="251"/>
      <c r="AV260" s="251"/>
      <c r="AW260" s="251"/>
      <c r="AX260" s="251"/>
      <c r="AY260" s="251"/>
      <c r="AZ260" s="251"/>
      <c r="BA260" s="251"/>
      <c r="BB260" s="251"/>
      <c r="BC260" s="251"/>
      <c r="BD260" s="251"/>
      <c r="BE260" s="251"/>
      <c r="BF260" s="251"/>
      <c r="BG260" s="251"/>
      <c r="BH260" s="251"/>
      <c r="BI260" s="251"/>
      <c r="BJ260" s="247" t="s">
        <v>4327</v>
      </c>
      <c r="BK260" s="251"/>
      <c r="BL260" s="251"/>
      <c r="BM260" s="251"/>
      <c r="BN260" s="251"/>
      <c r="BO260" s="251"/>
      <c r="BP260" s="251"/>
      <c r="BQ260" s="251"/>
      <c r="BR260" s="251"/>
      <c r="BS260" s="251"/>
      <c r="BT260" s="251"/>
      <c r="BU260" s="251"/>
      <c r="BV260" s="251"/>
      <c r="BW260" s="250"/>
      <c r="BX260" s="250"/>
      <c r="BY260" s="250"/>
      <c r="BZ260" s="252"/>
      <c r="CA260" s="252"/>
      <c r="CB260" s="252"/>
      <c r="CC260" s="252"/>
      <c r="CD260" s="252"/>
      <c r="CE260" s="252"/>
      <c r="CF260" s="252"/>
      <c r="CG260" s="252"/>
      <c r="CH260" s="252"/>
      <c r="CI260" s="252"/>
      <c r="CJ260" s="252"/>
      <c r="CK260" s="252"/>
      <c r="CL260" s="252"/>
      <c r="CM260" s="252"/>
      <c r="CN260" s="252"/>
      <c r="CO260" s="252"/>
      <c r="CP260" s="252"/>
      <c r="CQ260" s="252"/>
      <c r="CR260" s="252"/>
      <c r="CS260" s="248" t="s">
        <v>4328</v>
      </c>
      <c r="CT260" s="252"/>
      <c r="CU260" s="252"/>
      <c r="CV260" s="252"/>
      <c r="CW260" s="252"/>
      <c r="CX260" s="252"/>
      <c r="CY260" s="252"/>
      <c r="CZ260" s="252"/>
      <c r="DA260" s="252"/>
      <c r="DB260" s="252"/>
      <c r="DC260" s="252"/>
      <c r="DD260" s="252"/>
      <c r="DE260" s="252"/>
    </row>
    <row r="261" spans="34:109" ht="71.25" hidden="1">
      <c r="AH261" s="250"/>
      <c r="AI261" s="250"/>
      <c r="AJ261" s="250"/>
      <c r="AK261" s="250"/>
      <c r="AL261" s="239" t="str">
        <f t="shared" si="8"/>
        <v/>
      </c>
      <c r="AM261" s="239" t="str">
        <f t="shared" si="9"/>
        <v/>
      </c>
      <c r="AO261" s="250"/>
      <c r="AP261" s="242">
        <v>259</v>
      </c>
      <c r="AQ261" s="251"/>
      <c r="AR261" s="251"/>
      <c r="AS261" s="251"/>
      <c r="AT261" s="251"/>
      <c r="AU261" s="251"/>
      <c r="AV261" s="251"/>
      <c r="AW261" s="251"/>
      <c r="AX261" s="251"/>
      <c r="AY261" s="251"/>
      <c r="AZ261" s="251"/>
      <c r="BA261" s="251"/>
      <c r="BB261" s="251"/>
      <c r="BC261" s="251"/>
      <c r="BD261" s="251"/>
      <c r="BE261" s="251"/>
      <c r="BF261" s="251"/>
      <c r="BG261" s="251"/>
      <c r="BH261" s="251"/>
      <c r="BI261" s="251"/>
      <c r="BJ261" s="247" t="s">
        <v>4329</v>
      </c>
      <c r="BK261" s="251"/>
      <c r="BL261" s="251"/>
      <c r="BM261" s="251"/>
      <c r="BN261" s="251"/>
      <c r="BO261" s="251"/>
      <c r="BP261" s="251"/>
      <c r="BQ261" s="251"/>
      <c r="BR261" s="251"/>
      <c r="BS261" s="251"/>
      <c r="BT261" s="251"/>
      <c r="BU261" s="251"/>
      <c r="BV261" s="251"/>
      <c r="BW261" s="250"/>
      <c r="BX261" s="250"/>
      <c r="BY261" s="250"/>
      <c r="BZ261" s="252"/>
      <c r="CA261" s="252"/>
      <c r="CB261" s="252"/>
      <c r="CC261" s="252"/>
      <c r="CD261" s="252"/>
      <c r="CE261" s="252"/>
      <c r="CF261" s="252"/>
      <c r="CG261" s="252"/>
      <c r="CH261" s="252"/>
      <c r="CI261" s="252"/>
      <c r="CJ261" s="252"/>
      <c r="CK261" s="252"/>
      <c r="CL261" s="252"/>
      <c r="CM261" s="252"/>
      <c r="CN261" s="252"/>
      <c r="CO261" s="252"/>
      <c r="CP261" s="252"/>
      <c r="CQ261" s="252"/>
      <c r="CR261" s="252"/>
      <c r="CS261" s="248" t="s">
        <v>4330</v>
      </c>
      <c r="CT261" s="252"/>
      <c r="CU261" s="252"/>
      <c r="CV261" s="252"/>
      <c r="CW261" s="252"/>
      <c r="CX261" s="252"/>
      <c r="CY261" s="252"/>
      <c r="CZ261" s="252"/>
      <c r="DA261" s="252"/>
      <c r="DB261" s="252"/>
      <c r="DC261" s="252"/>
      <c r="DD261" s="252"/>
      <c r="DE261" s="252"/>
    </row>
    <row r="262" spans="34:109" ht="85.5" hidden="1">
      <c r="AH262" s="250"/>
      <c r="AI262" s="250"/>
      <c r="AJ262" s="250"/>
      <c r="AK262" s="250"/>
      <c r="AL262" s="239" t="str">
        <f t="shared" si="8"/>
        <v/>
      </c>
      <c r="AM262" s="239" t="str">
        <f t="shared" si="9"/>
        <v/>
      </c>
      <c r="AO262" s="250"/>
      <c r="AP262" s="242">
        <v>260</v>
      </c>
      <c r="AQ262" s="251"/>
      <c r="AR262" s="251"/>
      <c r="AS262" s="251"/>
      <c r="AT262" s="251"/>
      <c r="AU262" s="251"/>
      <c r="AV262" s="251"/>
      <c r="AW262" s="251"/>
      <c r="AX262" s="251"/>
      <c r="AY262" s="251"/>
      <c r="AZ262" s="251"/>
      <c r="BA262" s="251"/>
      <c r="BB262" s="251"/>
      <c r="BC262" s="251"/>
      <c r="BD262" s="251"/>
      <c r="BE262" s="251"/>
      <c r="BF262" s="251"/>
      <c r="BG262" s="251"/>
      <c r="BH262" s="251"/>
      <c r="BI262" s="251"/>
      <c r="BJ262" s="247" t="s">
        <v>4331</v>
      </c>
      <c r="BK262" s="251"/>
      <c r="BL262" s="251"/>
      <c r="BM262" s="251"/>
      <c r="BN262" s="251"/>
      <c r="BO262" s="251"/>
      <c r="BP262" s="251"/>
      <c r="BQ262" s="251"/>
      <c r="BR262" s="251"/>
      <c r="BS262" s="251"/>
      <c r="BT262" s="251"/>
      <c r="BU262" s="251"/>
      <c r="BV262" s="251"/>
      <c r="BW262" s="250"/>
      <c r="BX262" s="250"/>
      <c r="BY262" s="250"/>
      <c r="BZ262" s="252"/>
      <c r="CA262" s="252"/>
      <c r="CB262" s="252"/>
      <c r="CC262" s="252"/>
      <c r="CD262" s="252"/>
      <c r="CE262" s="252"/>
      <c r="CF262" s="252"/>
      <c r="CG262" s="252"/>
      <c r="CH262" s="252"/>
      <c r="CI262" s="252"/>
      <c r="CJ262" s="252"/>
      <c r="CK262" s="252"/>
      <c r="CL262" s="252"/>
      <c r="CM262" s="252"/>
      <c r="CN262" s="252"/>
      <c r="CO262" s="252"/>
      <c r="CP262" s="252"/>
      <c r="CQ262" s="252"/>
      <c r="CR262" s="252"/>
      <c r="CS262" s="248" t="s">
        <v>4332</v>
      </c>
      <c r="CT262" s="252"/>
      <c r="CU262" s="252"/>
      <c r="CV262" s="252"/>
      <c r="CW262" s="252"/>
      <c r="CX262" s="252"/>
      <c r="CY262" s="252"/>
      <c r="CZ262" s="252"/>
      <c r="DA262" s="252"/>
      <c r="DB262" s="252"/>
      <c r="DC262" s="252"/>
      <c r="DD262" s="252"/>
      <c r="DE262" s="252"/>
    </row>
    <row r="263" spans="34:109" ht="71.25" hidden="1">
      <c r="AH263" s="250"/>
      <c r="AI263" s="250"/>
      <c r="AJ263" s="250"/>
      <c r="AK263" s="250"/>
      <c r="AL263" s="239" t="str">
        <f t="shared" si="8"/>
        <v/>
      </c>
      <c r="AM263" s="239" t="str">
        <f t="shared" si="9"/>
        <v/>
      </c>
      <c r="AO263" s="250"/>
      <c r="AP263" s="242">
        <v>261</v>
      </c>
      <c r="AQ263" s="251"/>
      <c r="AR263" s="251"/>
      <c r="AS263" s="251"/>
      <c r="AT263" s="251"/>
      <c r="AU263" s="251"/>
      <c r="AV263" s="251"/>
      <c r="AW263" s="251"/>
      <c r="AX263" s="251"/>
      <c r="AY263" s="251"/>
      <c r="AZ263" s="251"/>
      <c r="BA263" s="251"/>
      <c r="BB263" s="251"/>
      <c r="BC263" s="251"/>
      <c r="BD263" s="251"/>
      <c r="BE263" s="251"/>
      <c r="BF263" s="251"/>
      <c r="BG263" s="251"/>
      <c r="BH263" s="251"/>
      <c r="BI263" s="251"/>
      <c r="BJ263" s="247" t="s">
        <v>4333</v>
      </c>
      <c r="BK263" s="251"/>
      <c r="BL263" s="251"/>
      <c r="BM263" s="251"/>
      <c r="BN263" s="251"/>
      <c r="BO263" s="251"/>
      <c r="BP263" s="251"/>
      <c r="BQ263" s="251"/>
      <c r="BR263" s="251"/>
      <c r="BS263" s="251"/>
      <c r="BT263" s="251"/>
      <c r="BU263" s="251"/>
      <c r="BV263" s="251"/>
      <c r="BW263" s="250"/>
      <c r="BX263" s="250"/>
      <c r="BY263" s="250"/>
      <c r="BZ263" s="252"/>
      <c r="CA263" s="252"/>
      <c r="CB263" s="252"/>
      <c r="CC263" s="252"/>
      <c r="CD263" s="252"/>
      <c r="CE263" s="252"/>
      <c r="CF263" s="252"/>
      <c r="CG263" s="252"/>
      <c r="CH263" s="252"/>
      <c r="CI263" s="252"/>
      <c r="CJ263" s="252"/>
      <c r="CK263" s="252"/>
      <c r="CL263" s="252"/>
      <c r="CM263" s="252"/>
      <c r="CN263" s="252"/>
      <c r="CO263" s="252"/>
      <c r="CP263" s="252"/>
      <c r="CQ263" s="252"/>
      <c r="CR263" s="252"/>
      <c r="CS263" s="248" t="s">
        <v>4334</v>
      </c>
      <c r="CT263" s="252"/>
      <c r="CU263" s="252"/>
      <c r="CV263" s="252"/>
      <c r="CW263" s="252"/>
      <c r="CX263" s="252"/>
      <c r="CY263" s="252"/>
      <c r="CZ263" s="252"/>
      <c r="DA263" s="252"/>
      <c r="DB263" s="252"/>
      <c r="DC263" s="252"/>
      <c r="DD263" s="252"/>
      <c r="DE263" s="252"/>
    </row>
    <row r="264" spans="34:109" ht="71.25" hidden="1">
      <c r="AH264" s="250"/>
      <c r="AI264" s="250"/>
      <c r="AJ264" s="250"/>
      <c r="AK264" s="250"/>
      <c r="AL264" s="239" t="str">
        <f t="shared" si="8"/>
        <v/>
      </c>
      <c r="AM264" s="239" t="str">
        <f t="shared" si="9"/>
        <v/>
      </c>
      <c r="AO264" s="250"/>
      <c r="AP264" s="242">
        <v>262</v>
      </c>
      <c r="AQ264" s="251"/>
      <c r="AR264" s="251"/>
      <c r="AS264" s="251"/>
      <c r="AT264" s="251"/>
      <c r="AU264" s="251"/>
      <c r="AV264" s="251"/>
      <c r="AW264" s="251"/>
      <c r="AX264" s="251"/>
      <c r="AY264" s="251"/>
      <c r="AZ264" s="251"/>
      <c r="BA264" s="251"/>
      <c r="BB264" s="251"/>
      <c r="BC264" s="251"/>
      <c r="BD264" s="251"/>
      <c r="BE264" s="251"/>
      <c r="BF264" s="251"/>
      <c r="BG264" s="251"/>
      <c r="BH264" s="251"/>
      <c r="BI264" s="251"/>
      <c r="BJ264" s="247" t="s">
        <v>4335</v>
      </c>
      <c r="BK264" s="251"/>
      <c r="BL264" s="251"/>
      <c r="BM264" s="251"/>
      <c r="BN264" s="251"/>
      <c r="BO264" s="251"/>
      <c r="BP264" s="251"/>
      <c r="BQ264" s="251"/>
      <c r="BR264" s="251"/>
      <c r="BS264" s="251"/>
      <c r="BT264" s="251"/>
      <c r="BU264" s="251"/>
      <c r="BV264" s="251"/>
      <c r="BW264" s="250"/>
      <c r="BX264" s="250"/>
      <c r="BY264" s="250"/>
      <c r="BZ264" s="252"/>
      <c r="CA264" s="252"/>
      <c r="CB264" s="252"/>
      <c r="CC264" s="252"/>
      <c r="CD264" s="252"/>
      <c r="CE264" s="252"/>
      <c r="CF264" s="252"/>
      <c r="CG264" s="252"/>
      <c r="CH264" s="252"/>
      <c r="CI264" s="252"/>
      <c r="CJ264" s="252"/>
      <c r="CK264" s="252"/>
      <c r="CL264" s="252"/>
      <c r="CM264" s="252"/>
      <c r="CN264" s="252"/>
      <c r="CO264" s="252"/>
      <c r="CP264" s="252"/>
      <c r="CQ264" s="252"/>
      <c r="CR264" s="252"/>
      <c r="CS264" s="248" t="s">
        <v>4336</v>
      </c>
      <c r="CT264" s="252"/>
      <c r="CU264" s="252"/>
      <c r="CV264" s="252"/>
      <c r="CW264" s="252"/>
      <c r="CX264" s="252"/>
      <c r="CY264" s="252"/>
      <c r="CZ264" s="252"/>
      <c r="DA264" s="252"/>
      <c r="DB264" s="252"/>
      <c r="DC264" s="252"/>
      <c r="DD264" s="252"/>
      <c r="DE264" s="252"/>
    </row>
    <row r="265" spans="34:109" ht="71.25" hidden="1">
      <c r="AH265" s="250"/>
      <c r="AI265" s="250"/>
      <c r="AJ265" s="250"/>
      <c r="AK265" s="250"/>
      <c r="AL265" s="239" t="str">
        <f t="shared" si="8"/>
        <v/>
      </c>
      <c r="AM265" s="239" t="str">
        <f t="shared" si="9"/>
        <v/>
      </c>
      <c r="AO265" s="250"/>
      <c r="AP265" s="242">
        <v>263</v>
      </c>
      <c r="AQ265" s="251"/>
      <c r="AR265" s="251"/>
      <c r="AS265" s="251"/>
      <c r="AT265" s="251"/>
      <c r="AU265" s="251"/>
      <c r="AV265" s="251"/>
      <c r="AW265" s="251"/>
      <c r="AX265" s="251"/>
      <c r="AY265" s="251"/>
      <c r="AZ265" s="251"/>
      <c r="BA265" s="251"/>
      <c r="BB265" s="251"/>
      <c r="BC265" s="251"/>
      <c r="BD265" s="251"/>
      <c r="BE265" s="251"/>
      <c r="BF265" s="251"/>
      <c r="BG265" s="251"/>
      <c r="BH265" s="251"/>
      <c r="BI265" s="251"/>
      <c r="BJ265" s="247" t="s">
        <v>4337</v>
      </c>
      <c r="BK265" s="251"/>
      <c r="BL265" s="251"/>
      <c r="BM265" s="251"/>
      <c r="BN265" s="251"/>
      <c r="BO265" s="251"/>
      <c r="BP265" s="251"/>
      <c r="BQ265" s="251"/>
      <c r="BR265" s="251"/>
      <c r="BS265" s="251"/>
      <c r="BT265" s="251"/>
      <c r="BU265" s="251"/>
      <c r="BV265" s="251"/>
      <c r="BW265" s="250"/>
      <c r="BX265" s="250"/>
      <c r="BY265" s="250"/>
      <c r="BZ265" s="252"/>
      <c r="CA265" s="252"/>
      <c r="CB265" s="252"/>
      <c r="CC265" s="252"/>
      <c r="CD265" s="252"/>
      <c r="CE265" s="252"/>
      <c r="CF265" s="252"/>
      <c r="CG265" s="252"/>
      <c r="CH265" s="252"/>
      <c r="CI265" s="252"/>
      <c r="CJ265" s="252"/>
      <c r="CK265" s="252"/>
      <c r="CL265" s="252"/>
      <c r="CM265" s="252"/>
      <c r="CN265" s="252"/>
      <c r="CO265" s="252"/>
      <c r="CP265" s="252"/>
      <c r="CQ265" s="252"/>
      <c r="CR265" s="252"/>
      <c r="CS265" s="248" t="s">
        <v>4338</v>
      </c>
      <c r="CT265" s="252"/>
      <c r="CU265" s="252"/>
      <c r="CV265" s="252"/>
      <c r="CW265" s="252"/>
      <c r="CX265" s="252"/>
      <c r="CY265" s="252"/>
      <c r="CZ265" s="252"/>
      <c r="DA265" s="252"/>
      <c r="DB265" s="252"/>
      <c r="DC265" s="252"/>
      <c r="DD265" s="252"/>
      <c r="DE265" s="252"/>
    </row>
    <row r="266" spans="34:109" ht="71.25" hidden="1">
      <c r="AH266" s="250"/>
      <c r="AI266" s="250"/>
      <c r="AJ266" s="250"/>
      <c r="AK266" s="250"/>
      <c r="AL266" s="239" t="str">
        <f t="shared" si="8"/>
        <v/>
      </c>
      <c r="AM266" s="239" t="str">
        <f t="shared" si="9"/>
        <v/>
      </c>
      <c r="AO266" s="250"/>
      <c r="AP266" s="242">
        <v>264</v>
      </c>
      <c r="AQ266" s="251"/>
      <c r="AR266" s="251"/>
      <c r="AS266" s="251"/>
      <c r="AT266" s="251"/>
      <c r="AU266" s="251"/>
      <c r="AV266" s="251"/>
      <c r="AW266" s="251"/>
      <c r="AX266" s="251"/>
      <c r="AY266" s="251"/>
      <c r="AZ266" s="251"/>
      <c r="BA266" s="251"/>
      <c r="BB266" s="251"/>
      <c r="BC266" s="251"/>
      <c r="BD266" s="251"/>
      <c r="BE266" s="251"/>
      <c r="BF266" s="251"/>
      <c r="BG266" s="251"/>
      <c r="BH266" s="251"/>
      <c r="BI266" s="251"/>
      <c r="BJ266" s="247" t="s">
        <v>4339</v>
      </c>
      <c r="BK266" s="251"/>
      <c r="BL266" s="251"/>
      <c r="BM266" s="251"/>
      <c r="BN266" s="251"/>
      <c r="BO266" s="251"/>
      <c r="BP266" s="251"/>
      <c r="BQ266" s="251"/>
      <c r="BR266" s="251"/>
      <c r="BS266" s="251"/>
      <c r="BT266" s="251"/>
      <c r="BU266" s="251"/>
      <c r="BV266" s="251"/>
      <c r="BW266" s="250"/>
      <c r="BX266" s="250"/>
      <c r="BY266" s="250"/>
      <c r="BZ266" s="252"/>
      <c r="CA266" s="252"/>
      <c r="CB266" s="252"/>
      <c r="CC266" s="252"/>
      <c r="CD266" s="252"/>
      <c r="CE266" s="252"/>
      <c r="CF266" s="252"/>
      <c r="CG266" s="252"/>
      <c r="CH266" s="252"/>
      <c r="CI266" s="252"/>
      <c r="CJ266" s="252"/>
      <c r="CK266" s="252"/>
      <c r="CL266" s="252"/>
      <c r="CM266" s="252"/>
      <c r="CN266" s="252"/>
      <c r="CO266" s="252"/>
      <c r="CP266" s="252"/>
      <c r="CQ266" s="252"/>
      <c r="CR266" s="252"/>
      <c r="CS266" s="248" t="s">
        <v>4340</v>
      </c>
      <c r="CT266" s="252"/>
      <c r="CU266" s="252"/>
      <c r="CV266" s="252"/>
      <c r="CW266" s="252"/>
      <c r="CX266" s="252"/>
      <c r="CY266" s="252"/>
      <c r="CZ266" s="252"/>
      <c r="DA266" s="252"/>
      <c r="DB266" s="252"/>
      <c r="DC266" s="252"/>
      <c r="DD266" s="252"/>
      <c r="DE266" s="252"/>
    </row>
    <row r="267" spans="34:109" ht="71.25" hidden="1">
      <c r="AH267" s="250"/>
      <c r="AI267" s="250"/>
      <c r="AJ267" s="250"/>
      <c r="AK267" s="250"/>
      <c r="AL267" s="239" t="str">
        <f t="shared" si="8"/>
        <v/>
      </c>
      <c r="AM267" s="239" t="str">
        <f t="shared" si="9"/>
        <v/>
      </c>
      <c r="AO267" s="250"/>
      <c r="AP267" s="242">
        <v>265</v>
      </c>
      <c r="AQ267" s="251"/>
      <c r="AR267" s="251"/>
      <c r="AS267" s="251"/>
      <c r="AT267" s="251"/>
      <c r="AU267" s="251"/>
      <c r="AV267" s="251"/>
      <c r="AW267" s="251"/>
      <c r="AX267" s="251"/>
      <c r="AY267" s="251"/>
      <c r="AZ267" s="251"/>
      <c r="BA267" s="251"/>
      <c r="BB267" s="251"/>
      <c r="BC267" s="251"/>
      <c r="BD267" s="251"/>
      <c r="BE267" s="251"/>
      <c r="BF267" s="251"/>
      <c r="BG267" s="251"/>
      <c r="BH267" s="251"/>
      <c r="BI267" s="251"/>
      <c r="BJ267" s="247" t="s">
        <v>4341</v>
      </c>
      <c r="BK267" s="251"/>
      <c r="BL267" s="251"/>
      <c r="BM267" s="251"/>
      <c r="BN267" s="251"/>
      <c r="BO267" s="251"/>
      <c r="BP267" s="251"/>
      <c r="BQ267" s="251"/>
      <c r="BR267" s="251"/>
      <c r="BS267" s="251"/>
      <c r="BT267" s="251"/>
      <c r="BU267" s="251"/>
      <c r="BV267" s="251"/>
      <c r="BW267" s="250"/>
      <c r="BX267" s="250"/>
      <c r="BY267" s="250"/>
      <c r="BZ267" s="252"/>
      <c r="CA267" s="252"/>
      <c r="CB267" s="252"/>
      <c r="CC267" s="252"/>
      <c r="CD267" s="252"/>
      <c r="CE267" s="252"/>
      <c r="CF267" s="252"/>
      <c r="CG267" s="252"/>
      <c r="CH267" s="252"/>
      <c r="CI267" s="252"/>
      <c r="CJ267" s="252"/>
      <c r="CK267" s="252"/>
      <c r="CL267" s="252"/>
      <c r="CM267" s="252"/>
      <c r="CN267" s="252"/>
      <c r="CO267" s="252"/>
      <c r="CP267" s="252"/>
      <c r="CQ267" s="252"/>
      <c r="CR267" s="252"/>
      <c r="CS267" s="248" t="s">
        <v>4342</v>
      </c>
      <c r="CT267" s="252"/>
      <c r="CU267" s="252"/>
      <c r="CV267" s="252"/>
      <c r="CW267" s="252"/>
      <c r="CX267" s="252"/>
      <c r="CY267" s="252"/>
      <c r="CZ267" s="252"/>
      <c r="DA267" s="252"/>
      <c r="DB267" s="252"/>
      <c r="DC267" s="252"/>
      <c r="DD267" s="252"/>
      <c r="DE267" s="252"/>
    </row>
    <row r="268" spans="34:109" ht="71.25" hidden="1">
      <c r="AH268" s="250"/>
      <c r="AI268" s="250"/>
      <c r="AJ268" s="250"/>
      <c r="AK268" s="250"/>
      <c r="AL268" s="239" t="str">
        <f t="shared" si="8"/>
        <v/>
      </c>
      <c r="AM268" s="239" t="str">
        <f t="shared" si="9"/>
        <v/>
      </c>
      <c r="AO268" s="250"/>
      <c r="AP268" s="242">
        <v>266</v>
      </c>
      <c r="AQ268" s="251"/>
      <c r="AR268" s="251"/>
      <c r="AS268" s="251"/>
      <c r="AT268" s="251"/>
      <c r="AU268" s="251"/>
      <c r="AV268" s="251"/>
      <c r="AW268" s="251"/>
      <c r="AX268" s="251"/>
      <c r="AY268" s="251"/>
      <c r="AZ268" s="251"/>
      <c r="BA268" s="251"/>
      <c r="BB268" s="251"/>
      <c r="BC268" s="251"/>
      <c r="BD268" s="251"/>
      <c r="BE268" s="251"/>
      <c r="BF268" s="251"/>
      <c r="BG268" s="251"/>
      <c r="BH268" s="251"/>
      <c r="BI268" s="251"/>
      <c r="BJ268" s="247" t="s">
        <v>4343</v>
      </c>
      <c r="BK268" s="251"/>
      <c r="BL268" s="251"/>
      <c r="BM268" s="251"/>
      <c r="BN268" s="251"/>
      <c r="BO268" s="251"/>
      <c r="BP268" s="251"/>
      <c r="BQ268" s="251"/>
      <c r="BR268" s="251"/>
      <c r="BS268" s="251"/>
      <c r="BT268" s="251"/>
      <c r="BU268" s="251"/>
      <c r="BV268" s="251"/>
      <c r="BW268" s="250"/>
      <c r="BX268" s="250"/>
      <c r="BY268" s="250"/>
      <c r="BZ268" s="252"/>
      <c r="CA268" s="252"/>
      <c r="CB268" s="252"/>
      <c r="CC268" s="252"/>
      <c r="CD268" s="252"/>
      <c r="CE268" s="252"/>
      <c r="CF268" s="252"/>
      <c r="CG268" s="252"/>
      <c r="CH268" s="252"/>
      <c r="CI268" s="252"/>
      <c r="CJ268" s="252"/>
      <c r="CK268" s="252"/>
      <c r="CL268" s="252"/>
      <c r="CM268" s="252"/>
      <c r="CN268" s="252"/>
      <c r="CO268" s="252"/>
      <c r="CP268" s="252"/>
      <c r="CQ268" s="252"/>
      <c r="CR268" s="252"/>
      <c r="CS268" s="248" t="s">
        <v>4344</v>
      </c>
      <c r="CT268" s="252"/>
      <c r="CU268" s="252"/>
      <c r="CV268" s="252"/>
      <c r="CW268" s="252"/>
      <c r="CX268" s="252"/>
      <c r="CY268" s="252"/>
      <c r="CZ268" s="252"/>
      <c r="DA268" s="252"/>
      <c r="DB268" s="252"/>
      <c r="DC268" s="252"/>
      <c r="DD268" s="252"/>
      <c r="DE268" s="252"/>
    </row>
    <row r="269" spans="34:109" ht="71.25" hidden="1">
      <c r="AH269" s="250"/>
      <c r="AI269" s="250"/>
      <c r="AJ269" s="250"/>
      <c r="AK269" s="250"/>
      <c r="AL269" s="239" t="str">
        <f t="shared" si="8"/>
        <v/>
      </c>
      <c r="AM269" s="239" t="str">
        <f t="shared" si="9"/>
        <v/>
      </c>
      <c r="AO269" s="250"/>
      <c r="AP269" s="242">
        <v>267</v>
      </c>
      <c r="AQ269" s="251"/>
      <c r="AR269" s="251"/>
      <c r="AS269" s="251"/>
      <c r="AT269" s="251"/>
      <c r="AU269" s="251"/>
      <c r="AV269" s="251"/>
      <c r="AW269" s="251"/>
      <c r="AX269" s="251"/>
      <c r="AY269" s="251"/>
      <c r="AZ269" s="251"/>
      <c r="BA269" s="251"/>
      <c r="BB269" s="251"/>
      <c r="BC269" s="251"/>
      <c r="BD269" s="251"/>
      <c r="BE269" s="251"/>
      <c r="BF269" s="251"/>
      <c r="BG269" s="251"/>
      <c r="BH269" s="251"/>
      <c r="BI269" s="251"/>
      <c r="BJ269" s="247" t="s">
        <v>4345</v>
      </c>
      <c r="BK269" s="251"/>
      <c r="BL269" s="251"/>
      <c r="BM269" s="251"/>
      <c r="BN269" s="251"/>
      <c r="BO269" s="251"/>
      <c r="BP269" s="251"/>
      <c r="BQ269" s="251"/>
      <c r="BR269" s="251"/>
      <c r="BS269" s="251"/>
      <c r="BT269" s="251"/>
      <c r="BU269" s="251"/>
      <c r="BV269" s="251"/>
      <c r="BW269" s="250"/>
      <c r="BX269" s="250"/>
      <c r="BY269" s="250"/>
      <c r="BZ269" s="252"/>
      <c r="CA269" s="252"/>
      <c r="CB269" s="252"/>
      <c r="CC269" s="252"/>
      <c r="CD269" s="252"/>
      <c r="CE269" s="252"/>
      <c r="CF269" s="252"/>
      <c r="CG269" s="252"/>
      <c r="CH269" s="252"/>
      <c r="CI269" s="252"/>
      <c r="CJ269" s="252"/>
      <c r="CK269" s="252"/>
      <c r="CL269" s="252"/>
      <c r="CM269" s="252"/>
      <c r="CN269" s="252"/>
      <c r="CO269" s="252"/>
      <c r="CP269" s="252"/>
      <c r="CQ269" s="252"/>
      <c r="CR269" s="252"/>
      <c r="CS269" s="248" t="s">
        <v>4346</v>
      </c>
      <c r="CT269" s="252"/>
      <c r="CU269" s="252"/>
      <c r="CV269" s="252"/>
      <c r="CW269" s="252"/>
      <c r="CX269" s="252"/>
      <c r="CY269" s="252"/>
      <c r="CZ269" s="252"/>
      <c r="DA269" s="252"/>
      <c r="DB269" s="252"/>
      <c r="DC269" s="252"/>
      <c r="DD269" s="252"/>
      <c r="DE269" s="252"/>
    </row>
    <row r="270" spans="34:109" ht="57" hidden="1">
      <c r="AH270" s="250"/>
      <c r="AI270" s="250"/>
      <c r="AJ270" s="250"/>
      <c r="AK270" s="250"/>
      <c r="AL270" s="239" t="str">
        <f t="shared" si="8"/>
        <v/>
      </c>
      <c r="AM270" s="239" t="str">
        <f t="shared" si="9"/>
        <v/>
      </c>
      <c r="AO270" s="250"/>
      <c r="AP270" s="242">
        <v>268</v>
      </c>
      <c r="AQ270" s="251"/>
      <c r="AR270" s="251"/>
      <c r="AS270" s="251"/>
      <c r="AT270" s="251"/>
      <c r="AU270" s="251"/>
      <c r="AV270" s="251"/>
      <c r="AW270" s="251"/>
      <c r="AX270" s="251"/>
      <c r="AY270" s="251"/>
      <c r="AZ270" s="251"/>
      <c r="BA270" s="251"/>
      <c r="BB270" s="251"/>
      <c r="BC270" s="251"/>
      <c r="BD270" s="251"/>
      <c r="BE270" s="251"/>
      <c r="BF270" s="251"/>
      <c r="BG270" s="251"/>
      <c r="BH270" s="251"/>
      <c r="BI270" s="251"/>
      <c r="BJ270" s="247" t="s">
        <v>4347</v>
      </c>
      <c r="BK270" s="251"/>
      <c r="BL270" s="251"/>
      <c r="BM270" s="251"/>
      <c r="BN270" s="251"/>
      <c r="BO270" s="251"/>
      <c r="BP270" s="251"/>
      <c r="BQ270" s="251"/>
      <c r="BR270" s="251"/>
      <c r="BS270" s="251"/>
      <c r="BT270" s="251"/>
      <c r="BU270" s="251"/>
      <c r="BV270" s="251"/>
      <c r="BW270" s="250"/>
      <c r="BX270" s="250"/>
      <c r="BY270" s="250"/>
      <c r="BZ270" s="252"/>
      <c r="CA270" s="252"/>
      <c r="CB270" s="252"/>
      <c r="CC270" s="252"/>
      <c r="CD270" s="252"/>
      <c r="CE270" s="252"/>
      <c r="CF270" s="252"/>
      <c r="CG270" s="252"/>
      <c r="CH270" s="252"/>
      <c r="CI270" s="252"/>
      <c r="CJ270" s="252"/>
      <c r="CK270" s="252"/>
      <c r="CL270" s="252"/>
      <c r="CM270" s="252"/>
      <c r="CN270" s="252"/>
      <c r="CO270" s="252"/>
      <c r="CP270" s="252"/>
      <c r="CQ270" s="252"/>
      <c r="CR270" s="252"/>
      <c r="CS270" s="248" t="s">
        <v>4348</v>
      </c>
      <c r="CT270" s="252"/>
      <c r="CU270" s="252"/>
      <c r="CV270" s="252"/>
      <c r="CW270" s="252"/>
      <c r="CX270" s="252"/>
      <c r="CY270" s="252"/>
      <c r="CZ270" s="252"/>
      <c r="DA270" s="252"/>
      <c r="DB270" s="252"/>
      <c r="DC270" s="252"/>
      <c r="DD270" s="252"/>
      <c r="DE270" s="252"/>
    </row>
    <row r="271" spans="34:109" ht="57" hidden="1">
      <c r="AH271" s="250"/>
      <c r="AI271" s="250"/>
      <c r="AJ271" s="250"/>
      <c r="AK271" s="250"/>
      <c r="AL271" s="239" t="str">
        <f t="shared" si="8"/>
        <v/>
      </c>
      <c r="AM271" s="239" t="str">
        <f t="shared" si="9"/>
        <v/>
      </c>
      <c r="AO271" s="250"/>
      <c r="AP271" s="242">
        <v>269</v>
      </c>
      <c r="AQ271" s="251"/>
      <c r="AR271" s="251"/>
      <c r="AS271" s="251"/>
      <c r="AT271" s="251"/>
      <c r="AU271" s="251"/>
      <c r="AV271" s="251"/>
      <c r="AW271" s="251"/>
      <c r="AX271" s="251"/>
      <c r="AY271" s="251"/>
      <c r="AZ271" s="251"/>
      <c r="BA271" s="251"/>
      <c r="BB271" s="251"/>
      <c r="BC271" s="251"/>
      <c r="BD271" s="251"/>
      <c r="BE271" s="251"/>
      <c r="BF271" s="251"/>
      <c r="BG271" s="251"/>
      <c r="BH271" s="251"/>
      <c r="BI271" s="251"/>
      <c r="BJ271" s="247" t="s">
        <v>4349</v>
      </c>
      <c r="BK271" s="251"/>
      <c r="BL271" s="251"/>
      <c r="BM271" s="251"/>
      <c r="BN271" s="251"/>
      <c r="BO271" s="251"/>
      <c r="BP271" s="251"/>
      <c r="BQ271" s="251"/>
      <c r="BR271" s="251"/>
      <c r="BS271" s="251"/>
      <c r="BT271" s="251"/>
      <c r="BU271" s="251"/>
      <c r="BV271" s="251"/>
      <c r="BW271" s="250"/>
      <c r="BX271" s="250"/>
      <c r="BY271" s="250"/>
      <c r="BZ271" s="252"/>
      <c r="CA271" s="252"/>
      <c r="CB271" s="252"/>
      <c r="CC271" s="252"/>
      <c r="CD271" s="252"/>
      <c r="CE271" s="252"/>
      <c r="CF271" s="252"/>
      <c r="CG271" s="252"/>
      <c r="CH271" s="252"/>
      <c r="CI271" s="252"/>
      <c r="CJ271" s="252"/>
      <c r="CK271" s="252"/>
      <c r="CL271" s="252"/>
      <c r="CM271" s="252"/>
      <c r="CN271" s="252"/>
      <c r="CO271" s="252"/>
      <c r="CP271" s="252"/>
      <c r="CQ271" s="252"/>
      <c r="CR271" s="252"/>
      <c r="CS271" s="248" t="s">
        <v>4350</v>
      </c>
      <c r="CT271" s="252"/>
      <c r="CU271" s="252"/>
      <c r="CV271" s="252"/>
      <c r="CW271" s="252"/>
      <c r="CX271" s="252"/>
      <c r="CY271" s="252"/>
      <c r="CZ271" s="252"/>
      <c r="DA271" s="252"/>
      <c r="DB271" s="252"/>
      <c r="DC271" s="252"/>
      <c r="DD271" s="252"/>
      <c r="DE271" s="252"/>
    </row>
    <row r="272" spans="34:109" ht="71.25" hidden="1">
      <c r="AH272" s="250"/>
      <c r="AI272" s="250"/>
      <c r="AJ272" s="250"/>
      <c r="AK272" s="250"/>
      <c r="AL272" s="239" t="str">
        <f t="shared" si="8"/>
        <v/>
      </c>
      <c r="AM272" s="239" t="str">
        <f t="shared" si="9"/>
        <v/>
      </c>
      <c r="AO272" s="250"/>
      <c r="AP272" s="242">
        <v>270</v>
      </c>
      <c r="AQ272" s="251"/>
      <c r="AR272" s="251"/>
      <c r="AS272" s="251"/>
      <c r="AT272" s="251"/>
      <c r="AU272" s="251"/>
      <c r="AV272" s="251"/>
      <c r="AW272" s="251"/>
      <c r="AX272" s="251"/>
      <c r="AY272" s="251"/>
      <c r="AZ272" s="251"/>
      <c r="BA272" s="251"/>
      <c r="BB272" s="251"/>
      <c r="BC272" s="251"/>
      <c r="BD272" s="251"/>
      <c r="BE272" s="251"/>
      <c r="BF272" s="251"/>
      <c r="BG272" s="251"/>
      <c r="BH272" s="251"/>
      <c r="BI272" s="251"/>
      <c r="BJ272" s="247" t="s">
        <v>4351</v>
      </c>
      <c r="BK272" s="251"/>
      <c r="BL272" s="251"/>
      <c r="BM272" s="251"/>
      <c r="BN272" s="251"/>
      <c r="BO272" s="251"/>
      <c r="BP272" s="251"/>
      <c r="BQ272" s="251"/>
      <c r="BR272" s="251"/>
      <c r="BS272" s="251"/>
      <c r="BT272" s="251"/>
      <c r="BU272" s="251"/>
      <c r="BV272" s="251"/>
      <c r="BW272" s="250"/>
      <c r="BX272" s="250"/>
      <c r="BY272" s="250"/>
      <c r="BZ272" s="252"/>
      <c r="CA272" s="252"/>
      <c r="CB272" s="252"/>
      <c r="CC272" s="252"/>
      <c r="CD272" s="252"/>
      <c r="CE272" s="252"/>
      <c r="CF272" s="252"/>
      <c r="CG272" s="252"/>
      <c r="CH272" s="252"/>
      <c r="CI272" s="252"/>
      <c r="CJ272" s="252"/>
      <c r="CK272" s="252"/>
      <c r="CL272" s="252"/>
      <c r="CM272" s="252"/>
      <c r="CN272" s="252"/>
      <c r="CO272" s="252"/>
      <c r="CP272" s="252"/>
      <c r="CQ272" s="252"/>
      <c r="CR272" s="252"/>
      <c r="CS272" s="248" t="s">
        <v>4352</v>
      </c>
      <c r="CT272" s="252"/>
      <c r="CU272" s="252"/>
      <c r="CV272" s="252"/>
      <c r="CW272" s="252"/>
      <c r="CX272" s="252"/>
      <c r="CY272" s="252"/>
      <c r="CZ272" s="252"/>
      <c r="DA272" s="252"/>
      <c r="DB272" s="252"/>
      <c r="DC272" s="252"/>
      <c r="DD272" s="252"/>
      <c r="DE272" s="252"/>
    </row>
    <row r="273" spans="34:109" ht="71.25" hidden="1">
      <c r="AH273" s="250"/>
      <c r="AI273" s="250"/>
      <c r="AJ273" s="250"/>
      <c r="AK273" s="250"/>
      <c r="AL273" s="239" t="str">
        <f t="shared" si="8"/>
        <v/>
      </c>
      <c r="AM273" s="239" t="str">
        <f t="shared" si="9"/>
        <v/>
      </c>
      <c r="AO273" s="250"/>
      <c r="AP273" s="242">
        <v>271</v>
      </c>
      <c r="AQ273" s="251"/>
      <c r="AR273" s="251"/>
      <c r="AS273" s="251"/>
      <c r="AT273" s="251"/>
      <c r="AU273" s="251"/>
      <c r="AV273" s="251"/>
      <c r="AW273" s="251"/>
      <c r="AX273" s="251"/>
      <c r="AY273" s="251"/>
      <c r="AZ273" s="251"/>
      <c r="BA273" s="251"/>
      <c r="BB273" s="251"/>
      <c r="BC273" s="251"/>
      <c r="BD273" s="251"/>
      <c r="BE273" s="251"/>
      <c r="BF273" s="251"/>
      <c r="BG273" s="251"/>
      <c r="BH273" s="251"/>
      <c r="BI273" s="251"/>
      <c r="BJ273" s="247" t="s">
        <v>4353</v>
      </c>
      <c r="BK273" s="251"/>
      <c r="BL273" s="251"/>
      <c r="BM273" s="251"/>
      <c r="BN273" s="251"/>
      <c r="BO273" s="251"/>
      <c r="BP273" s="251"/>
      <c r="BQ273" s="251"/>
      <c r="BR273" s="251"/>
      <c r="BS273" s="251"/>
      <c r="BT273" s="251"/>
      <c r="BU273" s="251"/>
      <c r="BV273" s="251"/>
      <c r="BW273" s="250"/>
      <c r="BX273" s="250"/>
      <c r="BY273" s="250"/>
      <c r="BZ273" s="252"/>
      <c r="CA273" s="252"/>
      <c r="CB273" s="252"/>
      <c r="CC273" s="252"/>
      <c r="CD273" s="252"/>
      <c r="CE273" s="252"/>
      <c r="CF273" s="252"/>
      <c r="CG273" s="252"/>
      <c r="CH273" s="252"/>
      <c r="CI273" s="252"/>
      <c r="CJ273" s="252"/>
      <c r="CK273" s="252"/>
      <c r="CL273" s="252"/>
      <c r="CM273" s="252"/>
      <c r="CN273" s="252"/>
      <c r="CO273" s="252"/>
      <c r="CP273" s="252"/>
      <c r="CQ273" s="252"/>
      <c r="CR273" s="252"/>
      <c r="CS273" s="248" t="s">
        <v>4354</v>
      </c>
      <c r="CT273" s="252"/>
      <c r="CU273" s="252"/>
      <c r="CV273" s="252"/>
      <c r="CW273" s="252"/>
      <c r="CX273" s="252"/>
      <c r="CY273" s="252"/>
      <c r="CZ273" s="252"/>
      <c r="DA273" s="252"/>
      <c r="DB273" s="252"/>
      <c r="DC273" s="252"/>
      <c r="DD273" s="252"/>
      <c r="DE273" s="252"/>
    </row>
    <row r="274" spans="34:109" ht="71.25" hidden="1">
      <c r="AH274" s="250"/>
      <c r="AI274" s="250"/>
      <c r="AJ274" s="250"/>
      <c r="AK274" s="250"/>
      <c r="AL274" s="239" t="str">
        <f t="shared" si="8"/>
        <v/>
      </c>
      <c r="AM274" s="239" t="str">
        <f t="shared" si="9"/>
        <v/>
      </c>
      <c r="AO274" s="250"/>
      <c r="AP274" s="242">
        <v>272</v>
      </c>
      <c r="AQ274" s="251"/>
      <c r="AR274" s="251"/>
      <c r="AS274" s="251"/>
      <c r="AT274" s="251"/>
      <c r="AU274" s="251"/>
      <c r="AV274" s="251"/>
      <c r="AW274" s="251"/>
      <c r="AX274" s="251"/>
      <c r="AY274" s="251"/>
      <c r="AZ274" s="251"/>
      <c r="BA274" s="251"/>
      <c r="BB274" s="251"/>
      <c r="BC274" s="251"/>
      <c r="BD274" s="251"/>
      <c r="BE274" s="251"/>
      <c r="BF274" s="251"/>
      <c r="BG274" s="251"/>
      <c r="BH274" s="251"/>
      <c r="BI274" s="251"/>
      <c r="BJ274" s="247" t="s">
        <v>4355</v>
      </c>
      <c r="BK274" s="251"/>
      <c r="BL274" s="251"/>
      <c r="BM274" s="251"/>
      <c r="BN274" s="251"/>
      <c r="BO274" s="251"/>
      <c r="BP274" s="251"/>
      <c r="BQ274" s="251"/>
      <c r="BR274" s="251"/>
      <c r="BS274" s="251"/>
      <c r="BT274" s="251"/>
      <c r="BU274" s="251"/>
      <c r="BV274" s="251"/>
      <c r="BW274" s="250"/>
      <c r="BX274" s="250"/>
      <c r="BY274" s="250"/>
      <c r="BZ274" s="252"/>
      <c r="CA274" s="252"/>
      <c r="CB274" s="252"/>
      <c r="CC274" s="252"/>
      <c r="CD274" s="252"/>
      <c r="CE274" s="252"/>
      <c r="CF274" s="252"/>
      <c r="CG274" s="252"/>
      <c r="CH274" s="252"/>
      <c r="CI274" s="252"/>
      <c r="CJ274" s="252"/>
      <c r="CK274" s="252"/>
      <c r="CL274" s="252"/>
      <c r="CM274" s="252"/>
      <c r="CN274" s="252"/>
      <c r="CO274" s="252"/>
      <c r="CP274" s="252"/>
      <c r="CQ274" s="252"/>
      <c r="CR274" s="252"/>
      <c r="CS274" s="248" t="s">
        <v>4356</v>
      </c>
      <c r="CT274" s="252"/>
      <c r="CU274" s="252"/>
      <c r="CV274" s="252"/>
      <c r="CW274" s="252"/>
      <c r="CX274" s="252"/>
      <c r="CY274" s="252"/>
      <c r="CZ274" s="252"/>
      <c r="DA274" s="252"/>
      <c r="DB274" s="252"/>
      <c r="DC274" s="252"/>
      <c r="DD274" s="252"/>
      <c r="DE274" s="252"/>
    </row>
    <row r="275" spans="34:109" ht="85.5" hidden="1">
      <c r="AH275" s="250"/>
      <c r="AI275" s="250"/>
      <c r="AJ275" s="250"/>
      <c r="AK275" s="250"/>
      <c r="AL275" s="239" t="str">
        <f t="shared" si="8"/>
        <v/>
      </c>
      <c r="AM275" s="239" t="str">
        <f t="shared" si="9"/>
        <v/>
      </c>
      <c r="AO275" s="250"/>
      <c r="AP275" s="242">
        <v>273</v>
      </c>
      <c r="AQ275" s="251"/>
      <c r="AR275" s="251"/>
      <c r="AS275" s="251"/>
      <c r="AT275" s="251"/>
      <c r="AU275" s="251"/>
      <c r="AV275" s="251"/>
      <c r="AW275" s="251"/>
      <c r="AX275" s="251"/>
      <c r="AY275" s="251"/>
      <c r="AZ275" s="251"/>
      <c r="BA275" s="251"/>
      <c r="BB275" s="251"/>
      <c r="BC275" s="251"/>
      <c r="BD275" s="251"/>
      <c r="BE275" s="251"/>
      <c r="BF275" s="251"/>
      <c r="BG275" s="251"/>
      <c r="BH275" s="251"/>
      <c r="BI275" s="251"/>
      <c r="BJ275" s="247" t="s">
        <v>4357</v>
      </c>
      <c r="BK275" s="251"/>
      <c r="BL275" s="251"/>
      <c r="BM275" s="251"/>
      <c r="BN275" s="251"/>
      <c r="BO275" s="251"/>
      <c r="BP275" s="251"/>
      <c r="BQ275" s="251"/>
      <c r="BR275" s="251"/>
      <c r="BS275" s="251"/>
      <c r="BT275" s="251"/>
      <c r="BU275" s="251"/>
      <c r="BV275" s="251"/>
      <c r="BW275" s="250"/>
      <c r="BX275" s="250"/>
      <c r="BY275" s="250"/>
      <c r="BZ275" s="252"/>
      <c r="CA275" s="252"/>
      <c r="CB275" s="252"/>
      <c r="CC275" s="252"/>
      <c r="CD275" s="252"/>
      <c r="CE275" s="252"/>
      <c r="CF275" s="252"/>
      <c r="CG275" s="252"/>
      <c r="CH275" s="252"/>
      <c r="CI275" s="252"/>
      <c r="CJ275" s="252"/>
      <c r="CK275" s="252"/>
      <c r="CL275" s="252"/>
      <c r="CM275" s="252"/>
      <c r="CN275" s="252"/>
      <c r="CO275" s="252"/>
      <c r="CP275" s="252"/>
      <c r="CQ275" s="252"/>
      <c r="CR275" s="252"/>
      <c r="CS275" s="248" t="s">
        <v>4358</v>
      </c>
      <c r="CT275" s="252"/>
      <c r="CU275" s="252"/>
      <c r="CV275" s="252"/>
      <c r="CW275" s="252"/>
      <c r="CX275" s="252"/>
      <c r="CY275" s="252"/>
      <c r="CZ275" s="252"/>
      <c r="DA275" s="252"/>
      <c r="DB275" s="252"/>
      <c r="DC275" s="252"/>
      <c r="DD275" s="252"/>
      <c r="DE275" s="252"/>
    </row>
    <row r="276" spans="34:109" ht="71.25" hidden="1">
      <c r="AH276" s="250"/>
      <c r="AI276" s="250"/>
      <c r="AJ276" s="250"/>
      <c r="AK276" s="250"/>
      <c r="AL276" s="239" t="str">
        <f t="shared" si="8"/>
        <v/>
      </c>
      <c r="AM276" s="239" t="str">
        <f t="shared" si="9"/>
        <v/>
      </c>
      <c r="AO276" s="250"/>
      <c r="AP276" s="242">
        <v>274</v>
      </c>
      <c r="AQ276" s="251"/>
      <c r="AR276" s="251"/>
      <c r="AS276" s="251"/>
      <c r="AT276" s="251"/>
      <c r="AU276" s="251"/>
      <c r="AV276" s="251"/>
      <c r="AW276" s="251"/>
      <c r="AX276" s="251"/>
      <c r="AY276" s="251"/>
      <c r="AZ276" s="251"/>
      <c r="BA276" s="251"/>
      <c r="BB276" s="251"/>
      <c r="BC276" s="251"/>
      <c r="BD276" s="251"/>
      <c r="BE276" s="251"/>
      <c r="BF276" s="251"/>
      <c r="BG276" s="251"/>
      <c r="BH276" s="251"/>
      <c r="BI276" s="251"/>
      <c r="BJ276" s="247" t="s">
        <v>4359</v>
      </c>
      <c r="BK276" s="251"/>
      <c r="BL276" s="251"/>
      <c r="BM276" s="251"/>
      <c r="BN276" s="251"/>
      <c r="BO276" s="251"/>
      <c r="BP276" s="251"/>
      <c r="BQ276" s="251"/>
      <c r="BR276" s="251"/>
      <c r="BS276" s="251"/>
      <c r="BT276" s="251"/>
      <c r="BU276" s="251"/>
      <c r="BV276" s="251"/>
      <c r="BW276" s="250"/>
      <c r="BX276" s="250"/>
      <c r="BY276" s="250"/>
      <c r="BZ276" s="252"/>
      <c r="CA276" s="252"/>
      <c r="CB276" s="252"/>
      <c r="CC276" s="252"/>
      <c r="CD276" s="252"/>
      <c r="CE276" s="252"/>
      <c r="CF276" s="252"/>
      <c r="CG276" s="252"/>
      <c r="CH276" s="252"/>
      <c r="CI276" s="252"/>
      <c r="CJ276" s="252"/>
      <c r="CK276" s="252"/>
      <c r="CL276" s="252"/>
      <c r="CM276" s="252"/>
      <c r="CN276" s="252"/>
      <c r="CO276" s="252"/>
      <c r="CP276" s="252"/>
      <c r="CQ276" s="252"/>
      <c r="CR276" s="252"/>
      <c r="CS276" s="248" t="s">
        <v>4360</v>
      </c>
      <c r="CT276" s="252"/>
      <c r="CU276" s="252"/>
      <c r="CV276" s="252"/>
      <c r="CW276" s="252"/>
      <c r="CX276" s="252"/>
      <c r="CY276" s="252"/>
      <c r="CZ276" s="252"/>
      <c r="DA276" s="252"/>
      <c r="DB276" s="252"/>
      <c r="DC276" s="252"/>
      <c r="DD276" s="252"/>
      <c r="DE276" s="252"/>
    </row>
    <row r="277" spans="34:109" ht="71.25" hidden="1">
      <c r="AH277" s="250"/>
      <c r="AI277" s="250"/>
      <c r="AJ277" s="250"/>
      <c r="AK277" s="250"/>
      <c r="AL277" s="239" t="str">
        <f t="shared" si="8"/>
        <v/>
      </c>
      <c r="AM277" s="239" t="str">
        <f t="shared" si="9"/>
        <v/>
      </c>
      <c r="AO277" s="250"/>
      <c r="AP277" s="242">
        <v>275</v>
      </c>
      <c r="AQ277" s="251"/>
      <c r="AR277" s="251"/>
      <c r="AS277" s="251"/>
      <c r="AT277" s="251"/>
      <c r="AU277" s="251"/>
      <c r="AV277" s="251"/>
      <c r="AW277" s="251"/>
      <c r="AX277" s="251"/>
      <c r="AY277" s="251"/>
      <c r="AZ277" s="251"/>
      <c r="BA277" s="251"/>
      <c r="BB277" s="251"/>
      <c r="BC277" s="251"/>
      <c r="BD277" s="251"/>
      <c r="BE277" s="251"/>
      <c r="BF277" s="251"/>
      <c r="BG277" s="251"/>
      <c r="BH277" s="251"/>
      <c r="BI277" s="251"/>
      <c r="BJ277" s="247" t="s">
        <v>4361</v>
      </c>
      <c r="BK277" s="251"/>
      <c r="BL277" s="251"/>
      <c r="BM277" s="251"/>
      <c r="BN277" s="251"/>
      <c r="BO277" s="251"/>
      <c r="BP277" s="251"/>
      <c r="BQ277" s="251"/>
      <c r="BR277" s="251"/>
      <c r="BS277" s="251"/>
      <c r="BT277" s="251"/>
      <c r="BU277" s="251"/>
      <c r="BV277" s="251"/>
      <c r="BW277" s="250"/>
      <c r="BX277" s="250"/>
      <c r="BY277" s="250"/>
      <c r="BZ277" s="252"/>
      <c r="CA277" s="252"/>
      <c r="CB277" s="252"/>
      <c r="CC277" s="252"/>
      <c r="CD277" s="252"/>
      <c r="CE277" s="252"/>
      <c r="CF277" s="252"/>
      <c r="CG277" s="252"/>
      <c r="CH277" s="252"/>
      <c r="CI277" s="252"/>
      <c r="CJ277" s="252"/>
      <c r="CK277" s="252"/>
      <c r="CL277" s="252"/>
      <c r="CM277" s="252"/>
      <c r="CN277" s="252"/>
      <c r="CO277" s="252"/>
      <c r="CP277" s="252"/>
      <c r="CQ277" s="252"/>
      <c r="CR277" s="252"/>
      <c r="CS277" s="248" t="s">
        <v>4362</v>
      </c>
      <c r="CT277" s="252"/>
      <c r="CU277" s="252"/>
      <c r="CV277" s="252"/>
      <c r="CW277" s="252"/>
      <c r="CX277" s="252"/>
      <c r="CY277" s="252"/>
      <c r="CZ277" s="252"/>
      <c r="DA277" s="252"/>
      <c r="DB277" s="252"/>
      <c r="DC277" s="252"/>
      <c r="DD277" s="252"/>
      <c r="DE277" s="252"/>
    </row>
    <row r="278" spans="34:109" ht="85.5" hidden="1">
      <c r="AH278" s="250"/>
      <c r="AI278" s="250"/>
      <c r="AJ278" s="250"/>
      <c r="AK278" s="250"/>
      <c r="AL278" s="239" t="str">
        <f t="shared" si="8"/>
        <v/>
      </c>
      <c r="AM278" s="239" t="str">
        <f t="shared" si="9"/>
        <v/>
      </c>
      <c r="AO278" s="250"/>
      <c r="AP278" s="242">
        <v>276</v>
      </c>
      <c r="AQ278" s="251"/>
      <c r="AR278" s="251"/>
      <c r="AS278" s="251"/>
      <c r="AT278" s="251"/>
      <c r="AU278" s="251"/>
      <c r="AV278" s="251"/>
      <c r="AW278" s="251"/>
      <c r="AX278" s="251"/>
      <c r="AY278" s="251"/>
      <c r="AZ278" s="251"/>
      <c r="BA278" s="251"/>
      <c r="BB278" s="251"/>
      <c r="BC278" s="251"/>
      <c r="BD278" s="251"/>
      <c r="BE278" s="251"/>
      <c r="BF278" s="251"/>
      <c r="BG278" s="251"/>
      <c r="BH278" s="251"/>
      <c r="BI278" s="251"/>
      <c r="BJ278" s="247" t="s">
        <v>4363</v>
      </c>
      <c r="BK278" s="251"/>
      <c r="BL278" s="251"/>
      <c r="BM278" s="251"/>
      <c r="BN278" s="251"/>
      <c r="BO278" s="251"/>
      <c r="BP278" s="251"/>
      <c r="BQ278" s="251"/>
      <c r="BR278" s="251"/>
      <c r="BS278" s="251"/>
      <c r="BT278" s="251"/>
      <c r="BU278" s="251"/>
      <c r="BV278" s="251"/>
      <c r="BW278" s="250"/>
      <c r="BX278" s="250"/>
      <c r="BY278" s="250"/>
      <c r="BZ278" s="252"/>
      <c r="CA278" s="252"/>
      <c r="CB278" s="252"/>
      <c r="CC278" s="252"/>
      <c r="CD278" s="252"/>
      <c r="CE278" s="252"/>
      <c r="CF278" s="252"/>
      <c r="CG278" s="252"/>
      <c r="CH278" s="252"/>
      <c r="CI278" s="252"/>
      <c r="CJ278" s="252"/>
      <c r="CK278" s="252"/>
      <c r="CL278" s="252"/>
      <c r="CM278" s="252"/>
      <c r="CN278" s="252"/>
      <c r="CO278" s="252"/>
      <c r="CP278" s="252"/>
      <c r="CQ278" s="252"/>
      <c r="CR278" s="252"/>
      <c r="CS278" s="248" t="s">
        <v>4364</v>
      </c>
      <c r="CT278" s="252"/>
      <c r="CU278" s="252"/>
      <c r="CV278" s="252"/>
      <c r="CW278" s="252"/>
      <c r="CX278" s="252"/>
      <c r="CY278" s="252"/>
      <c r="CZ278" s="252"/>
      <c r="DA278" s="252"/>
      <c r="DB278" s="252"/>
      <c r="DC278" s="252"/>
      <c r="DD278" s="252"/>
      <c r="DE278" s="252"/>
    </row>
    <row r="279" spans="34:109" ht="71.25" hidden="1">
      <c r="AH279" s="250"/>
      <c r="AI279" s="250"/>
      <c r="AJ279" s="250"/>
      <c r="AK279" s="250"/>
      <c r="AL279" s="239" t="str">
        <f t="shared" si="8"/>
        <v/>
      </c>
      <c r="AM279" s="239" t="str">
        <f t="shared" si="9"/>
        <v/>
      </c>
      <c r="AO279" s="250"/>
      <c r="AP279" s="242">
        <v>277</v>
      </c>
      <c r="AQ279" s="251"/>
      <c r="AR279" s="251"/>
      <c r="AS279" s="251"/>
      <c r="AT279" s="251"/>
      <c r="AU279" s="251"/>
      <c r="AV279" s="251"/>
      <c r="AW279" s="251"/>
      <c r="AX279" s="251"/>
      <c r="AY279" s="251"/>
      <c r="AZ279" s="251"/>
      <c r="BA279" s="251"/>
      <c r="BB279" s="251"/>
      <c r="BC279" s="251"/>
      <c r="BD279" s="251"/>
      <c r="BE279" s="251"/>
      <c r="BF279" s="251"/>
      <c r="BG279" s="251"/>
      <c r="BH279" s="251"/>
      <c r="BI279" s="251"/>
      <c r="BJ279" s="247" t="s">
        <v>4365</v>
      </c>
      <c r="BK279" s="251"/>
      <c r="BL279" s="251"/>
      <c r="BM279" s="251"/>
      <c r="BN279" s="251"/>
      <c r="BO279" s="251"/>
      <c r="BP279" s="251"/>
      <c r="BQ279" s="251"/>
      <c r="BR279" s="251"/>
      <c r="BS279" s="251"/>
      <c r="BT279" s="251"/>
      <c r="BU279" s="251"/>
      <c r="BV279" s="251"/>
      <c r="BW279" s="250"/>
      <c r="BX279" s="250"/>
      <c r="BY279" s="250"/>
      <c r="BZ279" s="252"/>
      <c r="CA279" s="252"/>
      <c r="CB279" s="252"/>
      <c r="CC279" s="252"/>
      <c r="CD279" s="252"/>
      <c r="CE279" s="252"/>
      <c r="CF279" s="252"/>
      <c r="CG279" s="252"/>
      <c r="CH279" s="252"/>
      <c r="CI279" s="252"/>
      <c r="CJ279" s="252"/>
      <c r="CK279" s="252"/>
      <c r="CL279" s="252"/>
      <c r="CM279" s="252"/>
      <c r="CN279" s="252"/>
      <c r="CO279" s="252"/>
      <c r="CP279" s="252"/>
      <c r="CQ279" s="252"/>
      <c r="CR279" s="252"/>
      <c r="CS279" s="248" t="s">
        <v>4366</v>
      </c>
      <c r="CT279" s="252"/>
      <c r="CU279" s="252"/>
      <c r="CV279" s="252"/>
      <c r="CW279" s="252"/>
      <c r="CX279" s="252"/>
      <c r="CY279" s="252"/>
      <c r="CZ279" s="252"/>
      <c r="DA279" s="252"/>
      <c r="DB279" s="252"/>
      <c r="DC279" s="252"/>
      <c r="DD279" s="252"/>
      <c r="DE279" s="252"/>
    </row>
    <row r="280" spans="34:109" ht="57" hidden="1">
      <c r="AH280" s="250"/>
      <c r="AI280" s="250"/>
      <c r="AJ280" s="250"/>
      <c r="AK280" s="250"/>
      <c r="AL280" s="239" t="str">
        <f t="shared" si="8"/>
        <v/>
      </c>
      <c r="AM280" s="239" t="str">
        <f t="shared" si="9"/>
        <v/>
      </c>
      <c r="AO280" s="250"/>
      <c r="AP280" s="242">
        <v>278</v>
      </c>
      <c r="AQ280" s="251"/>
      <c r="AR280" s="251"/>
      <c r="AS280" s="251"/>
      <c r="AT280" s="251"/>
      <c r="AU280" s="251"/>
      <c r="AV280" s="251"/>
      <c r="AW280" s="251"/>
      <c r="AX280" s="251"/>
      <c r="AY280" s="251"/>
      <c r="AZ280" s="251"/>
      <c r="BA280" s="251"/>
      <c r="BB280" s="251"/>
      <c r="BC280" s="251"/>
      <c r="BD280" s="251"/>
      <c r="BE280" s="251"/>
      <c r="BF280" s="251"/>
      <c r="BG280" s="251"/>
      <c r="BH280" s="251"/>
      <c r="BI280" s="251"/>
      <c r="BJ280" s="247" t="s">
        <v>4367</v>
      </c>
      <c r="BK280" s="251"/>
      <c r="BL280" s="251"/>
      <c r="BM280" s="251"/>
      <c r="BN280" s="251"/>
      <c r="BO280" s="251"/>
      <c r="BP280" s="251"/>
      <c r="BQ280" s="251"/>
      <c r="BR280" s="251"/>
      <c r="BS280" s="251"/>
      <c r="BT280" s="251"/>
      <c r="BU280" s="251"/>
      <c r="BV280" s="251"/>
      <c r="BW280" s="250"/>
      <c r="BX280" s="250"/>
      <c r="BY280" s="250"/>
      <c r="BZ280" s="252"/>
      <c r="CA280" s="252"/>
      <c r="CB280" s="252"/>
      <c r="CC280" s="252"/>
      <c r="CD280" s="252"/>
      <c r="CE280" s="252"/>
      <c r="CF280" s="252"/>
      <c r="CG280" s="252"/>
      <c r="CH280" s="252"/>
      <c r="CI280" s="252"/>
      <c r="CJ280" s="252"/>
      <c r="CK280" s="252"/>
      <c r="CL280" s="252"/>
      <c r="CM280" s="252"/>
      <c r="CN280" s="252"/>
      <c r="CO280" s="252"/>
      <c r="CP280" s="252"/>
      <c r="CQ280" s="252"/>
      <c r="CR280" s="252"/>
      <c r="CS280" s="248" t="s">
        <v>4368</v>
      </c>
      <c r="CT280" s="252"/>
      <c r="CU280" s="252"/>
      <c r="CV280" s="252"/>
      <c r="CW280" s="252"/>
      <c r="CX280" s="252"/>
      <c r="CY280" s="252"/>
      <c r="CZ280" s="252"/>
      <c r="DA280" s="252"/>
      <c r="DB280" s="252"/>
      <c r="DC280" s="252"/>
      <c r="DD280" s="252"/>
      <c r="DE280" s="252"/>
    </row>
    <row r="281" spans="34:109" ht="71.25" hidden="1">
      <c r="AH281" s="250"/>
      <c r="AI281" s="250"/>
      <c r="AJ281" s="250"/>
      <c r="AK281" s="250"/>
      <c r="AL281" s="239" t="str">
        <f t="shared" si="8"/>
        <v/>
      </c>
      <c r="AM281" s="239" t="str">
        <f t="shared" si="9"/>
        <v/>
      </c>
      <c r="AO281" s="250"/>
      <c r="AP281" s="242">
        <v>279</v>
      </c>
      <c r="AQ281" s="251"/>
      <c r="AR281" s="251"/>
      <c r="AS281" s="251"/>
      <c r="AT281" s="251"/>
      <c r="AU281" s="251"/>
      <c r="AV281" s="251"/>
      <c r="AW281" s="251"/>
      <c r="AX281" s="251"/>
      <c r="AY281" s="251"/>
      <c r="AZ281" s="251"/>
      <c r="BA281" s="251"/>
      <c r="BB281" s="251"/>
      <c r="BC281" s="251"/>
      <c r="BD281" s="251"/>
      <c r="BE281" s="251"/>
      <c r="BF281" s="251"/>
      <c r="BG281" s="251"/>
      <c r="BH281" s="251"/>
      <c r="BI281" s="251"/>
      <c r="BJ281" s="247" t="s">
        <v>4369</v>
      </c>
      <c r="BK281" s="251"/>
      <c r="BL281" s="251"/>
      <c r="BM281" s="251"/>
      <c r="BN281" s="251"/>
      <c r="BO281" s="251"/>
      <c r="BP281" s="251"/>
      <c r="BQ281" s="251"/>
      <c r="BR281" s="251"/>
      <c r="BS281" s="251"/>
      <c r="BT281" s="251"/>
      <c r="BU281" s="251"/>
      <c r="BV281" s="251"/>
      <c r="BW281" s="250"/>
      <c r="BX281" s="250"/>
      <c r="BY281" s="250"/>
      <c r="BZ281" s="252"/>
      <c r="CA281" s="252"/>
      <c r="CB281" s="252"/>
      <c r="CC281" s="252"/>
      <c r="CD281" s="252"/>
      <c r="CE281" s="252"/>
      <c r="CF281" s="252"/>
      <c r="CG281" s="252"/>
      <c r="CH281" s="252"/>
      <c r="CI281" s="252"/>
      <c r="CJ281" s="252"/>
      <c r="CK281" s="252"/>
      <c r="CL281" s="252"/>
      <c r="CM281" s="252"/>
      <c r="CN281" s="252"/>
      <c r="CO281" s="252"/>
      <c r="CP281" s="252"/>
      <c r="CQ281" s="252"/>
      <c r="CR281" s="252"/>
      <c r="CS281" s="248" t="s">
        <v>4370</v>
      </c>
      <c r="CT281" s="252"/>
      <c r="CU281" s="252"/>
      <c r="CV281" s="252"/>
      <c r="CW281" s="252"/>
      <c r="CX281" s="252"/>
      <c r="CY281" s="252"/>
      <c r="CZ281" s="252"/>
      <c r="DA281" s="252"/>
      <c r="DB281" s="252"/>
      <c r="DC281" s="252"/>
      <c r="DD281" s="252"/>
      <c r="DE281" s="252"/>
    </row>
    <row r="282" spans="34:109" ht="85.5" hidden="1">
      <c r="AH282" s="250"/>
      <c r="AI282" s="250"/>
      <c r="AJ282" s="250"/>
      <c r="AK282" s="250"/>
      <c r="AL282" s="239" t="str">
        <f t="shared" si="8"/>
        <v/>
      </c>
      <c r="AM282" s="239" t="str">
        <f t="shared" si="9"/>
        <v/>
      </c>
      <c r="AO282" s="250"/>
      <c r="AP282" s="242">
        <v>280</v>
      </c>
      <c r="AQ282" s="251"/>
      <c r="AR282" s="251"/>
      <c r="AS282" s="251"/>
      <c r="AT282" s="251"/>
      <c r="AU282" s="251"/>
      <c r="AV282" s="251"/>
      <c r="AW282" s="251"/>
      <c r="AX282" s="251"/>
      <c r="AY282" s="251"/>
      <c r="AZ282" s="251"/>
      <c r="BA282" s="251"/>
      <c r="BB282" s="251"/>
      <c r="BC282" s="251"/>
      <c r="BD282" s="251"/>
      <c r="BE282" s="251"/>
      <c r="BF282" s="251"/>
      <c r="BG282" s="251"/>
      <c r="BH282" s="251"/>
      <c r="BI282" s="251"/>
      <c r="BJ282" s="247" t="s">
        <v>4371</v>
      </c>
      <c r="BK282" s="251"/>
      <c r="BL282" s="251"/>
      <c r="BM282" s="251"/>
      <c r="BN282" s="251"/>
      <c r="BO282" s="251"/>
      <c r="BP282" s="251"/>
      <c r="BQ282" s="251"/>
      <c r="BR282" s="251"/>
      <c r="BS282" s="251"/>
      <c r="BT282" s="251"/>
      <c r="BU282" s="251"/>
      <c r="BV282" s="251"/>
      <c r="BW282" s="250"/>
      <c r="BX282" s="250"/>
      <c r="BY282" s="250"/>
      <c r="BZ282" s="252"/>
      <c r="CA282" s="252"/>
      <c r="CB282" s="252"/>
      <c r="CC282" s="252"/>
      <c r="CD282" s="252"/>
      <c r="CE282" s="252"/>
      <c r="CF282" s="252"/>
      <c r="CG282" s="252"/>
      <c r="CH282" s="252"/>
      <c r="CI282" s="252"/>
      <c r="CJ282" s="252"/>
      <c r="CK282" s="252"/>
      <c r="CL282" s="252"/>
      <c r="CM282" s="252"/>
      <c r="CN282" s="252"/>
      <c r="CO282" s="252"/>
      <c r="CP282" s="252"/>
      <c r="CQ282" s="252"/>
      <c r="CR282" s="252"/>
      <c r="CS282" s="248" t="s">
        <v>4372</v>
      </c>
      <c r="CT282" s="252"/>
      <c r="CU282" s="252"/>
      <c r="CV282" s="252"/>
      <c r="CW282" s="252"/>
      <c r="CX282" s="252"/>
      <c r="CY282" s="252"/>
      <c r="CZ282" s="252"/>
      <c r="DA282" s="252"/>
      <c r="DB282" s="252"/>
      <c r="DC282" s="252"/>
      <c r="DD282" s="252"/>
      <c r="DE282" s="252"/>
    </row>
    <row r="283" spans="34:109" ht="71.25" hidden="1">
      <c r="AH283" s="250"/>
      <c r="AI283" s="250"/>
      <c r="AJ283" s="250"/>
      <c r="AK283" s="250"/>
      <c r="AL283" s="239" t="str">
        <f t="shared" si="8"/>
        <v/>
      </c>
      <c r="AM283" s="239" t="str">
        <f t="shared" si="9"/>
        <v/>
      </c>
      <c r="AO283" s="250"/>
      <c r="AP283" s="242">
        <v>281</v>
      </c>
      <c r="AQ283" s="251"/>
      <c r="AR283" s="251"/>
      <c r="AS283" s="251"/>
      <c r="AT283" s="251"/>
      <c r="AU283" s="251"/>
      <c r="AV283" s="251"/>
      <c r="AW283" s="251"/>
      <c r="AX283" s="251"/>
      <c r="AY283" s="251"/>
      <c r="AZ283" s="251"/>
      <c r="BA283" s="251"/>
      <c r="BB283" s="251"/>
      <c r="BC283" s="251"/>
      <c r="BD283" s="251"/>
      <c r="BE283" s="251"/>
      <c r="BF283" s="251"/>
      <c r="BG283" s="251"/>
      <c r="BH283" s="251"/>
      <c r="BI283" s="251"/>
      <c r="BJ283" s="247" t="s">
        <v>4373</v>
      </c>
      <c r="BK283" s="251"/>
      <c r="BL283" s="251"/>
      <c r="BM283" s="251"/>
      <c r="BN283" s="251"/>
      <c r="BO283" s="251"/>
      <c r="BP283" s="251"/>
      <c r="BQ283" s="251"/>
      <c r="BR283" s="251"/>
      <c r="BS283" s="251"/>
      <c r="BT283" s="251"/>
      <c r="BU283" s="251"/>
      <c r="BV283" s="251"/>
      <c r="BW283" s="250"/>
      <c r="BX283" s="250"/>
      <c r="BY283" s="250"/>
      <c r="BZ283" s="252"/>
      <c r="CA283" s="252"/>
      <c r="CB283" s="252"/>
      <c r="CC283" s="252"/>
      <c r="CD283" s="252"/>
      <c r="CE283" s="252"/>
      <c r="CF283" s="252"/>
      <c r="CG283" s="252"/>
      <c r="CH283" s="252"/>
      <c r="CI283" s="252"/>
      <c r="CJ283" s="252"/>
      <c r="CK283" s="252"/>
      <c r="CL283" s="252"/>
      <c r="CM283" s="252"/>
      <c r="CN283" s="252"/>
      <c r="CO283" s="252"/>
      <c r="CP283" s="252"/>
      <c r="CQ283" s="252"/>
      <c r="CR283" s="252"/>
      <c r="CS283" s="248" t="s">
        <v>4374</v>
      </c>
      <c r="CT283" s="252"/>
      <c r="CU283" s="252"/>
      <c r="CV283" s="252"/>
      <c r="CW283" s="252"/>
      <c r="CX283" s="252"/>
      <c r="CY283" s="252"/>
      <c r="CZ283" s="252"/>
      <c r="DA283" s="252"/>
      <c r="DB283" s="252"/>
      <c r="DC283" s="252"/>
      <c r="DD283" s="252"/>
      <c r="DE283" s="252"/>
    </row>
    <row r="284" spans="34:109" ht="85.5" hidden="1">
      <c r="AH284" s="250"/>
      <c r="AI284" s="250"/>
      <c r="AJ284" s="250"/>
      <c r="AK284" s="250"/>
      <c r="AL284" s="239" t="str">
        <f t="shared" si="8"/>
        <v/>
      </c>
      <c r="AM284" s="239" t="str">
        <f t="shared" si="9"/>
        <v/>
      </c>
      <c r="AO284" s="250"/>
      <c r="AP284" s="242">
        <v>282</v>
      </c>
      <c r="AQ284" s="251"/>
      <c r="AR284" s="251"/>
      <c r="AS284" s="251"/>
      <c r="AT284" s="251"/>
      <c r="AU284" s="251"/>
      <c r="AV284" s="251"/>
      <c r="AW284" s="251"/>
      <c r="AX284" s="251"/>
      <c r="AY284" s="251"/>
      <c r="AZ284" s="251"/>
      <c r="BA284" s="251"/>
      <c r="BB284" s="251"/>
      <c r="BC284" s="251"/>
      <c r="BD284" s="251"/>
      <c r="BE284" s="251"/>
      <c r="BF284" s="251"/>
      <c r="BG284" s="251"/>
      <c r="BH284" s="251"/>
      <c r="BI284" s="251"/>
      <c r="BJ284" s="247" t="s">
        <v>4375</v>
      </c>
      <c r="BK284" s="251"/>
      <c r="BL284" s="251"/>
      <c r="BM284" s="251"/>
      <c r="BN284" s="251"/>
      <c r="BO284" s="251"/>
      <c r="BP284" s="251"/>
      <c r="BQ284" s="251"/>
      <c r="BR284" s="251"/>
      <c r="BS284" s="251"/>
      <c r="BT284" s="251"/>
      <c r="BU284" s="251"/>
      <c r="BV284" s="251"/>
      <c r="BW284" s="250"/>
      <c r="BX284" s="250"/>
      <c r="BY284" s="250"/>
      <c r="BZ284" s="252"/>
      <c r="CA284" s="252"/>
      <c r="CB284" s="252"/>
      <c r="CC284" s="252"/>
      <c r="CD284" s="252"/>
      <c r="CE284" s="252"/>
      <c r="CF284" s="252"/>
      <c r="CG284" s="252"/>
      <c r="CH284" s="252"/>
      <c r="CI284" s="252"/>
      <c r="CJ284" s="252"/>
      <c r="CK284" s="252"/>
      <c r="CL284" s="252"/>
      <c r="CM284" s="252"/>
      <c r="CN284" s="252"/>
      <c r="CO284" s="252"/>
      <c r="CP284" s="252"/>
      <c r="CQ284" s="252"/>
      <c r="CR284" s="252"/>
      <c r="CS284" s="248" t="s">
        <v>4376</v>
      </c>
      <c r="CT284" s="252"/>
      <c r="CU284" s="252"/>
      <c r="CV284" s="252"/>
      <c r="CW284" s="252"/>
      <c r="CX284" s="252"/>
      <c r="CY284" s="252"/>
      <c r="CZ284" s="252"/>
      <c r="DA284" s="252"/>
      <c r="DB284" s="252"/>
      <c r="DC284" s="252"/>
      <c r="DD284" s="252"/>
      <c r="DE284" s="252"/>
    </row>
    <row r="285" spans="34:109" ht="71.25" hidden="1">
      <c r="AH285" s="250"/>
      <c r="AI285" s="250"/>
      <c r="AJ285" s="250"/>
      <c r="AK285" s="250"/>
      <c r="AL285" s="239" t="str">
        <f t="shared" si="8"/>
        <v/>
      </c>
      <c r="AM285" s="239" t="str">
        <f t="shared" si="9"/>
        <v/>
      </c>
      <c r="AO285" s="250"/>
      <c r="AP285" s="242">
        <v>283</v>
      </c>
      <c r="AQ285" s="251"/>
      <c r="AR285" s="251"/>
      <c r="AS285" s="251"/>
      <c r="AT285" s="251"/>
      <c r="AU285" s="251"/>
      <c r="AV285" s="251"/>
      <c r="AW285" s="251"/>
      <c r="AX285" s="251"/>
      <c r="AY285" s="251"/>
      <c r="AZ285" s="251"/>
      <c r="BA285" s="251"/>
      <c r="BB285" s="251"/>
      <c r="BC285" s="251"/>
      <c r="BD285" s="251"/>
      <c r="BE285" s="251"/>
      <c r="BF285" s="251"/>
      <c r="BG285" s="251"/>
      <c r="BH285" s="251"/>
      <c r="BI285" s="251"/>
      <c r="BJ285" s="247" t="s">
        <v>4377</v>
      </c>
      <c r="BK285" s="251"/>
      <c r="BL285" s="251"/>
      <c r="BM285" s="251"/>
      <c r="BN285" s="251"/>
      <c r="BO285" s="251"/>
      <c r="BP285" s="251"/>
      <c r="BQ285" s="251"/>
      <c r="BR285" s="251"/>
      <c r="BS285" s="251"/>
      <c r="BT285" s="251"/>
      <c r="BU285" s="251"/>
      <c r="BV285" s="251"/>
      <c r="BW285" s="250"/>
      <c r="BX285" s="250"/>
      <c r="BY285" s="250"/>
      <c r="BZ285" s="252"/>
      <c r="CA285" s="252"/>
      <c r="CB285" s="252"/>
      <c r="CC285" s="252"/>
      <c r="CD285" s="252"/>
      <c r="CE285" s="252"/>
      <c r="CF285" s="252"/>
      <c r="CG285" s="252"/>
      <c r="CH285" s="252"/>
      <c r="CI285" s="252"/>
      <c r="CJ285" s="252"/>
      <c r="CK285" s="252"/>
      <c r="CL285" s="252"/>
      <c r="CM285" s="252"/>
      <c r="CN285" s="252"/>
      <c r="CO285" s="252"/>
      <c r="CP285" s="252"/>
      <c r="CQ285" s="252"/>
      <c r="CR285" s="252"/>
      <c r="CS285" s="248" t="s">
        <v>4378</v>
      </c>
      <c r="CT285" s="252"/>
      <c r="CU285" s="252"/>
      <c r="CV285" s="252"/>
      <c r="CW285" s="252"/>
      <c r="CX285" s="252"/>
      <c r="CY285" s="252"/>
      <c r="CZ285" s="252"/>
      <c r="DA285" s="252"/>
      <c r="DB285" s="252"/>
      <c r="DC285" s="252"/>
      <c r="DD285" s="252"/>
      <c r="DE285" s="252"/>
    </row>
    <row r="286" spans="34:109" ht="85.5" hidden="1">
      <c r="AH286" s="250"/>
      <c r="AI286" s="250"/>
      <c r="AJ286" s="250"/>
      <c r="AK286" s="250"/>
      <c r="AL286" s="239" t="str">
        <f t="shared" si="8"/>
        <v/>
      </c>
      <c r="AM286" s="239" t="str">
        <f t="shared" si="9"/>
        <v/>
      </c>
      <c r="AO286" s="250"/>
      <c r="AP286" s="242">
        <v>284</v>
      </c>
      <c r="AQ286" s="251"/>
      <c r="AR286" s="251"/>
      <c r="AS286" s="251"/>
      <c r="AT286" s="251"/>
      <c r="AU286" s="251"/>
      <c r="AV286" s="251"/>
      <c r="AW286" s="251"/>
      <c r="AX286" s="251"/>
      <c r="AY286" s="251"/>
      <c r="AZ286" s="251"/>
      <c r="BA286" s="251"/>
      <c r="BB286" s="251"/>
      <c r="BC286" s="251"/>
      <c r="BD286" s="251"/>
      <c r="BE286" s="251"/>
      <c r="BF286" s="251"/>
      <c r="BG286" s="251"/>
      <c r="BH286" s="251"/>
      <c r="BI286" s="251"/>
      <c r="BJ286" s="247" t="s">
        <v>4379</v>
      </c>
      <c r="BK286" s="251"/>
      <c r="BL286" s="251"/>
      <c r="BM286" s="251"/>
      <c r="BN286" s="251"/>
      <c r="BO286" s="251"/>
      <c r="BP286" s="251"/>
      <c r="BQ286" s="251"/>
      <c r="BR286" s="251"/>
      <c r="BS286" s="251"/>
      <c r="BT286" s="251"/>
      <c r="BU286" s="251"/>
      <c r="BV286" s="251"/>
      <c r="BW286" s="250"/>
      <c r="BX286" s="250"/>
      <c r="BY286" s="250"/>
      <c r="BZ286" s="252"/>
      <c r="CA286" s="252"/>
      <c r="CB286" s="252"/>
      <c r="CC286" s="252"/>
      <c r="CD286" s="252"/>
      <c r="CE286" s="252"/>
      <c r="CF286" s="252"/>
      <c r="CG286" s="252"/>
      <c r="CH286" s="252"/>
      <c r="CI286" s="252"/>
      <c r="CJ286" s="252"/>
      <c r="CK286" s="252"/>
      <c r="CL286" s="252"/>
      <c r="CM286" s="252"/>
      <c r="CN286" s="252"/>
      <c r="CO286" s="252"/>
      <c r="CP286" s="252"/>
      <c r="CQ286" s="252"/>
      <c r="CR286" s="252"/>
      <c r="CS286" s="248" t="s">
        <v>4380</v>
      </c>
      <c r="CT286" s="252"/>
      <c r="CU286" s="252"/>
      <c r="CV286" s="252"/>
      <c r="CW286" s="252"/>
      <c r="CX286" s="252"/>
      <c r="CY286" s="252"/>
      <c r="CZ286" s="252"/>
      <c r="DA286" s="252"/>
      <c r="DB286" s="252"/>
      <c r="DC286" s="252"/>
      <c r="DD286" s="252"/>
      <c r="DE286" s="252"/>
    </row>
    <row r="287" spans="34:109" ht="71.25" hidden="1">
      <c r="AH287" s="250"/>
      <c r="AI287" s="250"/>
      <c r="AJ287" s="250"/>
      <c r="AK287" s="250"/>
      <c r="AL287" s="239" t="str">
        <f t="shared" si="8"/>
        <v/>
      </c>
      <c r="AM287" s="239" t="str">
        <f t="shared" si="9"/>
        <v/>
      </c>
      <c r="AO287" s="250"/>
      <c r="AP287" s="242">
        <v>285</v>
      </c>
      <c r="AQ287" s="251"/>
      <c r="AR287" s="251"/>
      <c r="AS287" s="251"/>
      <c r="AT287" s="251"/>
      <c r="AU287" s="251"/>
      <c r="AV287" s="251"/>
      <c r="AW287" s="251"/>
      <c r="AX287" s="251"/>
      <c r="AY287" s="251"/>
      <c r="AZ287" s="251"/>
      <c r="BA287" s="251"/>
      <c r="BB287" s="251"/>
      <c r="BC287" s="251"/>
      <c r="BD287" s="251"/>
      <c r="BE287" s="251"/>
      <c r="BF287" s="251"/>
      <c r="BG287" s="251"/>
      <c r="BH287" s="251"/>
      <c r="BI287" s="251"/>
      <c r="BJ287" s="247" t="s">
        <v>4381</v>
      </c>
      <c r="BK287" s="251"/>
      <c r="BL287" s="251"/>
      <c r="BM287" s="251"/>
      <c r="BN287" s="251"/>
      <c r="BO287" s="251"/>
      <c r="BP287" s="251"/>
      <c r="BQ287" s="251"/>
      <c r="BR287" s="251"/>
      <c r="BS287" s="251"/>
      <c r="BT287" s="251"/>
      <c r="BU287" s="251"/>
      <c r="BV287" s="251"/>
      <c r="BW287" s="250"/>
      <c r="BX287" s="250"/>
      <c r="BY287" s="250"/>
      <c r="BZ287" s="252"/>
      <c r="CA287" s="252"/>
      <c r="CB287" s="252"/>
      <c r="CC287" s="252"/>
      <c r="CD287" s="252"/>
      <c r="CE287" s="252"/>
      <c r="CF287" s="252"/>
      <c r="CG287" s="252"/>
      <c r="CH287" s="252"/>
      <c r="CI287" s="252"/>
      <c r="CJ287" s="252"/>
      <c r="CK287" s="252"/>
      <c r="CL287" s="252"/>
      <c r="CM287" s="252"/>
      <c r="CN287" s="252"/>
      <c r="CO287" s="252"/>
      <c r="CP287" s="252"/>
      <c r="CQ287" s="252"/>
      <c r="CR287" s="252"/>
      <c r="CS287" s="248" t="s">
        <v>4382</v>
      </c>
      <c r="CT287" s="252"/>
      <c r="CU287" s="252"/>
      <c r="CV287" s="252"/>
      <c r="CW287" s="252"/>
      <c r="CX287" s="252"/>
      <c r="CY287" s="252"/>
      <c r="CZ287" s="252"/>
      <c r="DA287" s="252"/>
      <c r="DB287" s="252"/>
      <c r="DC287" s="252"/>
      <c r="DD287" s="252"/>
      <c r="DE287" s="252"/>
    </row>
    <row r="288" spans="34:109" ht="85.5" hidden="1">
      <c r="AH288" s="250"/>
      <c r="AI288" s="250"/>
      <c r="AJ288" s="250"/>
      <c r="AK288" s="250"/>
      <c r="AL288" s="239" t="str">
        <f t="shared" si="8"/>
        <v/>
      </c>
      <c r="AM288" s="239" t="str">
        <f t="shared" si="9"/>
        <v/>
      </c>
      <c r="AO288" s="250"/>
      <c r="AP288" s="242">
        <v>286</v>
      </c>
      <c r="AQ288" s="251"/>
      <c r="AR288" s="251"/>
      <c r="AS288" s="251"/>
      <c r="AT288" s="251"/>
      <c r="AU288" s="251"/>
      <c r="AV288" s="251"/>
      <c r="AW288" s="251"/>
      <c r="AX288" s="251"/>
      <c r="AY288" s="251"/>
      <c r="AZ288" s="251"/>
      <c r="BA288" s="251"/>
      <c r="BB288" s="251"/>
      <c r="BC288" s="251"/>
      <c r="BD288" s="251"/>
      <c r="BE288" s="251"/>
      <c r="BF288" s="251"/>
      <c r="BG288" s="251"/>
      <c r="BH288" s="251"/>
      <c r="BI288" s="251"/>
      <c r="BJ288" s="247" t="s">
        <v>4383</v>
      </c>
      <c r="BK288" s="251"/>
      <c r="BL288" s="251"/>
      <c r="BM288" s="251"/>
      <c r="BN288" s="251"/>
      <c r="BO288" s="251"/>
      <c r="BP288" s="251"/>
      <c r="BQ288" s="251"/>
      <c r="BR288" s="251"/>
      <c r="BS288" s="251"/>
      <c r="BT288" s="251"/>
      <c r="BU288" s="251"/>
      <c r="BV288" s="251"/>
      <c r="BW288" s="250"/>
      <c r="BX288" s="250"/>
      <c r="BY288" s="250"/>
      <c r="BZ288" s="252"/>
      <c r="CA288" s="252"/>
      <c r="CB288" s="252"/>
      <c r="CC288" s="252"/>
      <c r="CD288" s="252"/>
      <c r="CE288" s="252"/>
      <c r="CF288" s="252"/>
      <c r="CG288" s="252"/>
      <c r="CH288" s="252"/>
      <c r="CI288" s="252"/>
      <c r="CJ288" s="252"/>
      <c r="CK288" s="252"/>
      <c r="CL288" s="252"/>
      <c r="CM288" s="252"/>
      <c r="CN288" s="252"/>
      <c r="CO288" s="252"/>
      <c r="CP288" s="252"/>
      <c r="CQ288" s="252"/>
      <c r="CR288" s="252"/>
      <c r="CS288" s="248" t="s">
        <v>4384</v>
      </c>
      <c r="CT288" s="252"/>
      <c r="CU288" s="252"/>
      <c r="CV288" s="252"/>
      <c r="CW288" s="252"/>
      <c r="CX288" s="252"/>
      <c r="CY288" s="252"/>
      <c r="CZ288" s="252"/>
      <c r="DA288" s="252"/>
      <c r="DB288" s="252"/>
      <c r="DC288" s="252"/>
      <c r="DD288" s="252"/>
      <c r="DE288" s="252"/>
    </row>
    <row r="289" spans="34:109" ht="71.25" hidden="1">
      <c r="AH289" s="250"/>
      <c r="AI289" s="250"/>
      <c r="AJ289" s="250"/>
      <c r="AK289" s="250"/>
      <c r="AL289" s="239" t="str">
        <f t="shared" si="8"/>
        <v/>
      </c>
      <c r="AM289" s="239" t="str">
        <f t="shared" si="9"/>
        <v/>
      </c>
      <c r="AO289" s="250"/>
      <c r="AP289" s="242">
        <v>287</v>
      </c>
      <c r="AQ289" s="251"/>
      <c r="AR289" s="251"/>
      <c r="AS289" s="251"/>
      <c r="AT289" s="251"/>
      <c r="AU289" s="251"/>
      <c r="AV289" s="251"/>
      <c r="AW289" s="251"/>
      <c r="AX289" s="251"/>
      <c r="AY289" s="251"/>
      <c r="AZ289" s="251"/>
      <c r="BA289" s="251"/>
      <c r="BB289" s="251"/>
      <c r="BC289" s="251"/>
      <c r="BD289" s="251"/>
      <c r="BE289" s="251"/>
      <c r="BF289" s="251"/>
      <c r="BG289" s="251"/>
      <c r="BH289" s="251"/>
      <c r="BI289" s="251"/>
      <c r="BJ289" s="247" t="s">
        <v>4385</v>
      </c>
      <c r="BK289" s="251"/>
      <c r="BL289" s="251"/>
      <c r="BM289" s="251"/>
      <c r="BN289" s="251"/>
      <c r="BO289" s="251"/>
      <c r="BP289" s="251"/>
      <c r="BQ289" s="251"/>
      <c r="BR289" s="251"/>
      <c r="BS289" s="251"/>
      <c r="BT289" s="251"/>
      <c r="BU289" s="251"/>
      <c r="BV289" s="251"/>
      <c r="BW289" s="250"/>
      <c r="BX289" s="250"/>
      <c r="BY289" s="250"/>
      <c r="BZ289" s="252"/>
      <c r="CA289" s="252"/>
      <c r="CB289" s="252"/>
      <c r="CC289" s="252"/>
      <c r="CD289" s="252"/>
      <c r="CE289" s="252"/>
      <c r="CF289" s="252"/>
      <c r="CG289" s="252"/>
      <c r="CH289" s="252"/>
      <c r="CI289" s="252"/>
      <c r="CJ289" s="252"/>
      <c r="CK289" s="252"/>
      <c r="CL289" s="252"/>
      <c r="CM289" s="252"/>
      <c r="CN289" s="252"/>
      <c r="CO289" s="252"/>
      <c r="CP289" s="252"/>
      <c r="CQ289" s="252"/>
      <c r="CR289" s="252"/>
      <c r="CS289" s="248" t="s">
        <v>4386</v>
      </c>
      <c r="CT289" s="252"/>
      <c r="CU289" s="252"/>
      <c r="CV289" s="252"/>
      <c r="CW289" s="252"/>
      <c r="CX289" s="252"/>
      <c r="CY289" s="252"/>
      <c r="CZ289" s="252"/>
      <c r="DA289" s="252"/>
      <c r="DB289" s="252"/>
      <c r="DC289" s="252"/>
      <c r="DD289" s="252"/>
      <c r="DE289" s="252"/>
    </row>
    <row r="290" spans="34:109" ht="71.25" hidden="1">
      <c r="AH290" s="250"/>
      <c r="AI290" s="250"/>
      <c r="AJ290" s="250"/>
      <c r="AK290" s="250"/>
      <c r="AL290" s="239" t="str">
        <f t="shared" si="8"/>
        <v/>
      </c>
      <c r="AM290" s="239" t="str">
        <f t="shared" si="9"/>
        <v/>
      </c>
      <c r="AO290" s="250"/>
      <c r="AP290" s="242">
        <v>288</v>
      </c>
      <c r="AQ290" s="251"/>
      <c r="AR290" s="251"/>
      <c r="AS290" s="251"/>
      <c r="AT290" s="251"/>
      <c r="AU290" s="251"/>
      <c r="AV290" s="251"/>
      <c r="AW290" s="251"/>
      <c r="AX290" s="251"/>
      <c r="AY290" s="251"/>
      <c r="AZ290" s="251"/>
      <c r="BA290" s="251"/>
      <c r="BB290" s="251"/>
      <c r="BC290" s="251"/>
      <c r="BD290" s="251"/>
      <c r="BE290" s="251"/>
      <c r="BF290" s="251"/>
      <c r="BG290" s="251"/>
      <c r="BH290" s="251"/>
      <c r="BI290" s="251"/>
      <c r="BJ290" s="247" t="s">
        <v>4387</v>
      </c>
      <c r="BK290" s="251"/>
      <c r="BL290" s="251"/>
      <c r="BM290" s="251"/>
      <c r="BN290" s="251"/>
      <c r="BO290" s="251"/>
      <c r="BP290" s="251"/>
      <c r="BQ290" s="251"/>
      <c r="BR290" s="251"/>
      <c r="BS290" s="251"/>
      <c r="BT290" s="251"/>
      <c r="BU290" s="251"/>
      <c r="BV290" s="251"/>
      <c r="BW290" s="250"/>
      <c r="BX290" s="250"/>
      <c r="BY290" s="250"/>
      <c r="BZ290" s="252"/>
      <c r="CA290" s="252"/>
      <c r="CB290" s="252"/>
      <c r="CC290" s="252"/>
      <c r="CD290" s="252"/>
      <c r="CE290" s="252"/>
      <c r="CF290" s="252"/>
      <c r="CG290" s="252"/>
      <c r="CH290" s="252"/>
      <c r="CI290" s="252"/>
      <c r="CJ290" s="252"/>
      <c r="CK290" s="252"/>
      <c r="CL290" s="252"/>
      <c r="CM290" s="252"/>
      <c r="CN290" s="252"/>
      <c r="CO290" s="252"/>
      <c r="CP290" s="252"/>
      <c r="CQ290" s="252"/>
      <c r="CR290" s="252"/>
      <c r="CS290" s="248" t="s">
        <v>4388</v>
      </c>
      <c r="CT290" s="252"/>
      <c r="CU290" s="252"/>
      <c r="CV290" s="252"/>
      <c r="CW290" s="252"/>
      <c r="CX290" s="252"/>
      <c r="CY290" s="252"/>
      <c r="CZ290" s="252"/>
      <c r="DA290" s="252"/>
      <c r="DB290" s="252"/>
      <c r="DC290" s="252"/>
      <c r="DD290" s="252"/>
      <c r="DE290" s="252"/>
    </row>
    <row r="291" spans="34:109" ht="57" hidden="1">
      <c r="AH291" s="250"/>
      <c r="AI291" s="250"/>
      <c r="AJ291" s="250"/>
      <c r="AK291" s="250"/>
      <c r="AL291" s="239" t="str">
        <f t="shared" si="8"/>
        <v/>
      </c>
      <c r="AM291" s="239" t="str">
        <f t="shared" si="9"/>
        <v/>
      </c>
      <c r="AO291" s="250"/>
      <c r="AP291" s="242">
        <v>289</v>
      </c>
      <c r="AQ291" s="251"/>
      <c r="AR291" s="251"/>
      <c r="AS291" s="251"/>
      <c r="AT291" s="251"/>
      <c r="AU291" s="251"/>
      <c r="AV291" s="251"/>
      <c r="AW291" s="251"/>
      <c r="AX291" s="251"/>
      <c r="AY291" s="251"/>
      <c r="AZ291" s="251"/>
      <c r="BA291" s="251"/>
      <c r="BB291" s="251"/>
      <c r="BC291" s="251"/>
      <c r="BD291" s="251"/>
      <c r="BE291" s="251"/>
      <c r="BF291" s="251"/>
      <c r="BG291" s="251"/>
      <c r="BH291" s="251"/>
      <c r="BI291" s="251"/>
      <c r="BJ291" s="247" t="s">
        <v>4389</v>
      </c>
      <c r="BK291" s="251"/>
      <c r="BL291" s="251"/>
      <c r="BM291" s="251"/>
      <c r="BN291" s="251"/>
      <c r="BO291" s="251"/>
      <c r="BP291" s="251"/>
      <c r="BQ291" s="251"/>
      <c r="BR291" s="251"/>
      <c r="BS291" s="251"/>
      <c r="BT291" s="251"/>
      <c r="BU291" s="251"/>
      <c r="BV291" s="251"/>
      <c r="BW291" s="250"/>
      <c r="BX291" s="250"/>
      <c r="BY291" s="250"/>
      <c r="BZ291" s="252"/>
      <c r="CA291" s="252"/>
      <c r="CB291" s="252"/>
      <c r="CC291" s="252"/>
      <c r="CD291" s="252"/>
      <c r="CE291" s="252"/>
      <c r="CF291" s="252"/>
      <c r="CG291" s="252"/>
      <c r="CH291" s="252"/>
      <c r="CI291" s="252"/>
      <c r="CJ291" s="252"/>
      <c r="CK291" s="252"/>
      <c r="CL291" s="252"/>
      <c r="CM291" s="252"/>
      <c r="CN291" s="252"/>
      <c r="CO291" s="252"/>
      <c r="CP291" s="252"/>
      <c r="CQ291" s="252"/>
      <c r="CR291" s="252"/>
      <c r="CS291" s="248" t="s">
        <v>4390</v>
      </c>
      <c r="CT291" s="252"/>
      <c r="CU291" s="252"/>
      <c r="CV291" s="252"/>
      <c r="CW291" s="252"/>
      <c r="CX291" s="252"/>
      <c r="CY291" s="252"/>
      <c r="CZ291" s="252"/>
      <c r="DA291" s="252"/>
      <c r="DB291" s="252"/>
      <c r="DC291" s="252"/>
      <c r="DD291" s="252"/>
      <c r="DE291" s="252"/>
    </row>
    <row r="292" spans="34:109" ht="42.75" hidden="1">
      <c r="AH292" s="250"/>
      <c r="AI292" s="250"/>
      <c r="AJ292" s="250"/>
      <c r="AK292" s="250"/>
      <c r="AL292" s="239" t="str">
        <f t="shared" si="8"/>
        <v/>
      </c>
      <c r="AM292" s="239" t="str">
        <f t="shared" si="9"/>
        <v/>
      </c>
      <c r="AO292" s="250"/>
      <c r="AP292" s="242">
        <v>290</v>
      </c>
      <c r="AQ292" s="251"/>
      <c r="AR292" s="251"/>
      <c r="AS292" s="251"/>
      <c r="AT292" s="251"/>
      <c r="AU292" s="251"/>
      <c r="AV292" s="251"/>
      <c r="AW292" s="251"/>
      <c r="AX292" s="251"/>
      <c r="AY292" s="251"/>
      <c r="AZ292" s="251"/>
      <c r="BA292" s="251"/>
      <c r="BB292" s="251"/>
      <c r="BC292" s="251"/>
      <c r="BD292" s="251"/>
      <c r="BE292" s="251"/>
      <c r="BF292" s="251"/>
      <c r="BG292" s="251"/>
      <c r="BH292" s="251"/>
      <c r="BI292" s="251"/>
      <c r="BJ292" s="247" t="s">
        <v>4391</v>
      </c>
      <c r="BK292" s="251"/>
      <c r="BL292" s="251"/>
      <c r="BM292" s="251"/>
      <c r="BN292" s="251"/>
      <c r="BO292" s="251"/>
      <c r="BP292" s="251"/>
      <c r="BQ292" s="251"/>
      <c r="BR292" s="251"/>
      <c r="BS292" s="251"/>
      <c r="BT292" s="251"/>
      <c r="BU292" s="251"/>
      <c r="BV292" s="251"/>
      <c r="BW292" s="250"/>
      <c r="BX292" s="250"/>
      <c r="BY292" s="250"/>
      <c r="BZ292" s="252"/>
      <c r="CA292" s="252"/>
      <c r="CB292" s="252"/>
      <c r="CC292" s="252"/>
      <c r="CD292" s="252"/>
      <c r="CE292" s="252"/>
      <c r="CF292" s="252"/>
      <c r="CG292" s="252"/>
      <c r="CH292" s="252"/>
      <c r="CI292" s="252"/>
      <c r="CJ292" s="252"/>
      <c r="CK292" s="252"/>
      <c r="CL292" s="252"/>
      <c r="CM292" s="252"/>
      <c r="CN292" s="252"/>
      <c r="CO292" s="252"/>
      <c r="CP292" s="252"/>
      <c r="CQ292" s="252"/>
      <c r="CR292" s="252"/>
      <c r="CS292" s="248" t="s">
        <v>1844</v>
      </c>
      <c r="CT292" s="252"/>
      <c r="CU292" s="252"/>
      <c r="CV292" s="252"/>
      <c r="CW292" s="252"/>
      <c r="CX292" s="252"/>
      <c r="CY292" s="252"/>
      <c r="CZ292" s="252"/>
      <c r="DA292" s="252"/>
      <c r="DB292" s="252"/>
      <c r="DC292" s="252"/>
      <c r="DD292" s="252"/>
      <c r="DE292" s="252"/>
    </row>
    <row r="293" spans="34:109" ht="71.25" hidden="1">
      <c r="AH293" s="250"/>
      <c r="AI293" s="250"/>
      <c r="AJ293" s="250"/>
      <c r="AK293" s="250"/>
      <c r="AL293" s="239" t="str">
        <f t="shared" si="8"/>
        <v/>
      </c>
      <c r="AM293" s="239" t="str">
        <f t="shared" si="9"/>
        <v/>
      </c>
      <c r="AO293" s="250"/>
      <c r="AP293" s="242">
        <v>291</v>
      </c>
      <c r="AQ293" s="251"/>
      <c r="AR293" s="251"/>
      <c r="AS293" s="251"/>
      <c r="AT293" s="251"/>
      <c r="AU293" s="251"/>
      <c r="AV293" s="251"/>
      <c r="AW293" s="251"/>
      <c r="AX293" s="251"/>
      <c r="AY293" s="251"/>
      <c r="AZ293" s="251"/>
      <c r="BA293" s="251"/>
      <c r="BB293" s="251"/>
      <c r="BC293" s="251"/>
      <c r="BD293" s="251"/>
      <c r="BE293" s="251"/>
      <c r="BF293" s="251"/>
      <c r="BG293" s="251"/>
      <c r="BH293" s="251"/>
      <c r="BI293" s="251"/>
      <c r="BJ293" s="247" t="s">
        <v>4392</v>
      </c>
      <c r="BK293" s="251"/>
      <c r="BL293" s="251"/>
      <c r="BM293" s="251"/>
      <c r="BN293" s="251"/>
      <c r="BO293" s="251"/>
      <c r="BP293" s="251"/>
      <c r="BQ293" s="251"/>
      <c r="BR293" s="251"/>
      <c r="BS293" s="251"/>
      <c r="BT293" s="251"/>
      <c r="BU293" s="251"/>
      <c r="BV293" s="251"/>
      <c r="BW293" s="250"/>
      <c r="BX293" s="250"/>
      <c r="BY293" s="250"/>
      <c r="BZ293" s="252"/>
      <c r="CA293" s="252"/>
      <c r="CB293" s="252"/>
      <c r="CC293" s="252"/>
      <c r="CD293" s="252"/>
      <c r="CE293" s="252"/>
      <c r="CF293" s="252"/>
      <c r="CG293" s="252"/>
      <c r="CH293" s="252"/>
      <c r="CI293" s="252"/>
      <c r="CJ293" s="252"/>
      <c r="CK293" s="252"/>
      <c r="CL293" s="252"/>
      <c r="CM293" s="252"/>
      <c r="CN293" s="252"/>
      <c r="CO293" s="252"/>
      <c r="CP293" s="252"/>
      <c r="CQ293" s="252"/>
      <c r="CR293" s="252"/>
      <c r="CS293" s="248" t="s">
        <v>4393</v>
      </c>
      <c r="CT293" s="252"/>
      <c r="CU293" s="252"/>
      <c r="CV293" s="252"/>
      <c r="CW293" s="252"/>
      <c r="CX293" s="252"/>
      <c r="CY293" s="252"/>
      <c r="CZ293" s="252"/>
      <c r="DA293" s="252"/>
      <c r="DB293" s="252"/>
      <c r="DC293" s="252"/>
      <c r="DD293" s="252"/>
      <c r="DE293" s="252"/>
    </row>
    <row r="294" spans="34:109" ht="57" hidden="1">
      <c r="AH294" s="250"/>
      <c r="AI294" s="250"/>
      <c r="AJ294" s="250"/>
      <c r="AK294" s="250"/>
      <c r="AL294" s="239" t="str">
        <f t="shared" si="8"/>
        <v/>
      </c>
      <c r="AM294" s="239" t="str">
        <f t="shared" si="9"/>
        <v/>
      </c>
      <c r="AO294" s="250"/>
      <c r="AP294" s="242">
        <v>292</v>
      </c>
      <c r="AQ294" s="251"/>
      <c r="AR294" s="251"/>
      <c r="AS294" s="251"/>
      <c r="AT294" s="251"/>
      <c r="AU294" s="251"/>
      <c r="AV294" s="251"/>
      <c r="AW294" s="251"/>
      <c r="AX294" s="251"/>
      <c r="AY294" s="251"/>
      <c r="AZ294" s="251"/>
      <c r="BA294" s="251"/>
      <c r="BB294" s="251"/>
      <c r="BC294" s="251"/>
      <c r="BD294" s="251"/>
      <c r="BE294" s="251"/>
      <c r="BF294" s="251"/>
      <c r="BG294" s="251"/>
      <c r="BH294" s="251"/>
      <c r="BI294" s="251"/>
      <c r="BJ294" s="247" t="s">
        <v>4394</v>
      </c>
      <c r="BK294" s="251"/>
      <c r="BL294" s="251"/>
      <c r="BM294" s="251"/>
      <c r="BN294" s="251"/>
      <c r="BO294" s="251"/>
      <c r="BP294" s="251"/>
      <c r="BQ294" s="251"/>
      <c r="BR294" s="251"/>
      <c r="BS294" s="251"/>
      <c r="BT294" s="251"/>
      <c r="BU294" s="251"/>
      <c r="BV294" s="251"/>
      <c r="BW294" s="250"/>
      <c r="BX294" s="250"/>
      <c r="BY294" s="250"/>
      <c r="BZ294" s="252"/>
      <c r="CA294" s="252"/>
      <c r="CB294" s="252"/>
      <c r="CC294" s="252"/>
      <c r="CD294" s="252"/>
      <c r="CE294" s="252"/>
      <c r="CF294" s="252"/>
      <c r="CG294" s="252"/>
      <c r="CH294" s="252"/>
      <c r="CI294" s="252"/>
      <c r="CJ294" s="252"/>
      <c r="CK294" s="252"/>
      <c r="CL294" s="252"/>
      <c r="CM294" s="252"/>
      <c r="CN294" s="252"/>
      <c r="CO294" s="252"/>
      <c r="CP294" s="252"/>
      <c r="CQ294" s="252"/>
      <c r="CR294" s="252"/>
      <c r="CS294" s="248" t="s">
        <v>4395</v>
      </c>
      <c r="CT294" s="252"/>
      <c r="CU294" s="252"/>
      <c r="CV294" s="252"/>
      <c r="CW294" s="252"/>
      <c r="CX294" s="252"/>
      <c r="CY294" s="252"/>
      <c r="CZ294" s="252"/>
      <c r="DA294" s="252"/>
      <c r="DB294" s="252"/>
      <c r="DC294" s="252"/>
      <c r="DD294" s="252"/>
      <c r="DE294" s="252"/>
    </row>
    <row r="295" spans="34:109" ht="85.5" hidden="1">
      <c r="AH295" s="250"/>
      <c r="AI295" s="250"/>
      <c r="AJ295" s="250"/>
      <c r="AK295" s="250"/>
      <c r="AL295" s="239" t="str">
        <f t="shared" si="8"/>
        <v/>
      </c>
      <c r="AM295" s="239" t="str">
        <f t="shared" si="9"/>
        <v/>
      </c>
      <c r="AO295" s="250"/>
      <c r="AP295" s="242">
        <v>293</v>
      </c>
      <c r="AQ295" s="251"/>
      <c r="AR295" s="251"/>
      <c r="AS295" s="251"/>
      <c r="AT295" s="251"/>
      <c r="AU295" s="251"/>
      <c r="AV295" s="251"/>
      <c r="AW295" s="251"/>
      <c r="AX295" s="251"/>
      <c r="AY295" s="251"/>
      <c r="AZ295" s="251"/>
      <c r="BA295" s="251"/>
      <c r="BB295" s="251"/>
      <c r="BC295" s="251"/>
      <c r="BD295" s="251"/>
      <c r="BE295" s="251"/>
      <c r="BF295" s="251"/>
      <c r="BG295" s="251"/>
      <c r="BH295" s="251"/>
      <c r="BI295" s="251"/>
      <c r="BJ295" s="247" t="s">
        <v>4396</v>
      </c>
      <c r="BK295" s="251"/>
      <c r="BL295" s="251"/>
      <c r="BM295" s="251"/>
      <c r="BN295" s="251"/>
      <c r="BO295" s="251"/>
      <c r="BP295" s="251"/>
      <c r="BQ295" s="251"/>
      <c r="BR295" s="251"/>
      <c r="BS295" s="251"/>
      <c r="BT295" s="251"/>
      <c r="BU295" s="251"/>
      <c r="BV295" s="251"/>
      <c r="BW295" s="250"/>
      <c r="BX295" s="250"/>
      <c r="BY295" s="250"/>
      <c r="BZ295" s="252"/>
      <c r="CA295" s="252"/>
      <c r="CB295" s="252"/>
      <c r="CC295" s="252"/>
      <c r="CD295" s="252"/>
      <c r="CE295" s="252"/>
      <c r="CF295" s="252"/>
      <c r="CG295" s="252"/>
      <c r="CH295" s="252"/>
      <c r="CI295" s="252"/>
      <c r="CJ295" s="252"/>
      <c r="CK295" s="252"/>
      <c r="CL295" s="252"/>
      <c r="CM295" s="252"/>
      <c r="CN295" s="252"/>
      <c r="CO295" s="252"/>
      <c r="CP295" s="252"/>
      <c r="CQ295" s="252"/>
      <c r="CR295" s="252"/>
      <c r="CS295" s="248" t="s">
        <v>4397</v>
      </c>
      <c r="CT295" s="252"/>
      <c r="CU295" s="252"/>
      <c r="CV295" s="252"/>
      <c r="CW295" s="252"/>
      <c r="CX295" s="252"/>
      <c r="CY295" s="252"/>
      <c r="CZ295" s="252"/>
      <c r="DA295" s="252"/>
      <c r="DB295" s="252"/>
      <c r="DC295" s="252"/>
      <c r="DD295" s="252"/>
      <c r="DE295" s="252"/>
    </row>
    <row r="296" spans="34:109" ht="42.75" hidden="1">
      <c r="AH296" s="250"/>
      <c r="AI296" s="250"/>
      <c r="AJ296" s="250"/>
      <c r="AK296" s="250"/>
      <c r="AL296" s="239" t="str">
        <f t="shared" si="8"/>
        <v/>
      </c>
      <c r="AM296" s="239" t="str">
        <f t="shared" si="9"/>
        <v/>
      </c>
      <c r="AO296" s="250"/>
      <c r="AP296" s="242">
        <v>294</v>
      </c>
      <c r="AQ296" s="251"/>
      <c r="AR296" s="251"/>
      <c r="AS296" s="251"/>
      <c r="AT296" s="251"/>
      <c r="AU296" s="251"/>
      <c r="AV296" s="251"/>
      <c r="AW296" s="251"/>
      <c r="AX296" s="251"/>
      <c r="AY296" s="251"/>
      <c r="AZ296" s="251"/>
      <c r="BA296" s="251"/>
      <c r="BB296" s="251"/>
      <c r="BC296" s="251"/>
      <c r="BD296" s="251"/>
      <c r="BE296" s="251"/>
      <c r="BF296" s="251"/>
      <c r="BG296" s="251"/>
      <c r="BH296" s="251"/>
      <c r="BI296" s="251"/>
      <c r="BJ296" s="247" t="s">
        <v>4398</v>
      </c>
      <c r="BK296" s="251"/>
      <c r="BL296" s="251"/>
      <c r="BM296" s="251"/>
      <c r="BN296" s="251"/>
      <c r="BO296" s="251"/>
      <c r="BP296" s="251"/>
      <c r="BQ296" s="251"/>
      <c r="BR296" s="251"/>
      <c r="BS296" s="251"/>
      <c r="BT296" s="251"/>
      <c r="BU296" s="251"/>
      <c r="BV296" s="251"/>
      <c r="BW296" s="250"/>
      <c r="BX296" s="250"/>
      <c r="BY296" s="250"/>
      <c r="BZ296" s="252"/>
      <c r="CA296" s="252"/>
      <c r="CB296" s="252"/>
      <c r="CC296" s="252"/>
      <c r="CD296" s="252"/>
      <c r="CE296" s="252"/>
      <c r="CF296" s="252"/>
      <c r="CG296" s="252"/>
      <c r="CH296" s="252"/>
      <c r="CI296" s="252"/>
      <c r="CJ296" s="252"/>
      <c r="CK296" s="252"/>
      <c r="CL296" s="252"/>
      <c r="CM296" s="252"/>
      <c r="CN296" s="252"/>
      <c r="CO296" s="252"/>
      <c r="CP296" s="252"/>
      <c r="CQ296" s="252"/>
      <c r="CR296" s="252"/>
      <c r="CS296" s="248" t="s">
        <v>4399</v>
      </c>
      <c r="CT296" s="252"/>
      <c r="CU296" s="252"/>
      <c r="CV296" s="252"/>
      <c r="CW296" s="252"/>
      <c r="CX296" s="252"/>
      <c r="CY296" s="252"/>
      <c r="CZ296" s="252"/>
      <c r="DA296" s="252"/>
      <c r="DB296" s="252"/>
      <c r="DC296" s="252"/>
      <c r="DD296" s="252"/>
      <c r="DE296" s="252"/>
    </row>
    <row r="297" spans="34:109" ht="57" hidden="1">
      <c r="AH297" s="250"/>
      <c r="AI297" s="250"/>
      <c r="AJ297" s="250"/>
      <c r="AK297" s="250"/>
      <c r="AL297" s="239" t="str">
        <f t="shared" si="8"/>
        <v/>
      </c>
      <c r="AM297" s="239" t="str">
        <f t="shared" si="9"/>
        <v/>
      </c>
      <c r="AO297" s="250"/>
      <c r="AP297" s="242">
        <v>295</v>
      </c>
      <c r="AQ297" s="251"/>
      <c r="AR297" s="251"/>
      <c r="AS297" s="251"/>
      <c r="AT297" s="251"/>
      <c r="AU297" s="251"/>
      <c r="AV297" s="251"/>
      <c r="AW297" s="251"/>
      <c r="AX297" s="251"/>
      <c r="AY297" s="251"/>
      <c r="AZ297" s="251"/>
      <c r="BA297" s="251"/>
      <c r="BB297" s="251"/>
      <c r="BC297" s="251"/>
      <c r="BD297" s="251"/>
      <c r="BE297" s="251"/>
      <c r="BF297" s="251"/>
      <c r="BG297" s="251"/>
      <c r="BH297" s="251"/>
      <c r="BI297" s="251"/>
      <c r="BJ297" s="247" t="s">
        <v>4400</v>
      </c>
      <c r="BK297" s="251"/>
      <c r="BL297" s="251"/>
      <c r="BM297" s="251"/>
      <c r="BN297" s="251"/>
      <c r="BO297" s="251"/>
      <c r="BP297" s="251"/>
      <c r="BQ297" s="251"/>
      <c r="BR297" s="251"/>
      <c r="BS297" s="251"/>
      <c r="BT297" s="251"/>
      <c r="BU297" s="251"/>
      <c r="BV297" s="251"/>
      <c r="BW297" s="250"/>
      <c r="BX297" s="250"/>
      <c r="BY297" s="250"/>
      <c r="BZ297" s="252"/>
      <c r="CA297" s="252"/>
      <c r="CB297" s="252"/>
      <c r="CC297" s="252"/>
      <c r="CD297" s="252"/>
      <c r="CE297" s="252"/>
      <c r="CF297" s="252"/>
      <c r="CG297" s="252"/>
      <c r="CH297" s="252"/>
      <c r="CI297" s="252"/>
      <c r="CJ297" s="252"/>
      <c r="CK297" s="252"/>
      <c r="CL297" s="252"/>
      <c r="CM297" s="252"/>
      <c r="CN297" s="252"/>
      <c r="CO297" s="252"/>
      <c r="CP297" s="252"/>
      <c r="CQ297" s="252"/>
      <c r="CR297" s="252"/>
      <c r="CS297" s="248" t="s">
        <v>4401</v>
      </c>
      <c r="CT297" s="252"/>
      <c r="CU297" s="252"/>
      <c r="CV297" s="252"/>
      <c r="CW297" s="252"/>
      <c r="CX297" s="252"/>
      <c r="CY297" s="252"/>
      <c r="CZ297" s="252"/>
      <c r="DA297" s="252"/>
      <c r="DB297" s="252"/>
      <c r="DC297" s="252"/>
      <c r="DD297" s="252"/>
      <c r="DE297" s="252"/>
    </row>
    <row r="298" spans="34:109" ht="57" hidden="1">
      <c r="AH298" s="250"/>
      <c r="AI298" s="250"/>
      <c r="AJ298" s="250"/>
      <c r="AK298" s="250"/>
      <c r="AL298" s="239" t="str">
        <f t="shared" si="8"/>
        <v/>
      </c>
      <c r="AM298" s="239" t="str">
        <f t="shared" si="9"/>
        <v/>
      </c>
      <c r="AO298" s="250"/>
      <c r="AP298" s="242">
        <v>296</v>
      </c>
      <c r="AQ298" s="251"/>
      <c r="AR298" s="251"/>
      <c r="AS298" s="251"/>
      <c r="AT298" s="251"/>
      <c r="AU298" s="251"/>
      <c r="AV298" s="251"/>
      <c r="AW298" s="251"/>
      <c r="AX298" s="251"/>
      <c r="AY298" s="251"/>
      <c r="AZ298" s="251"/>
      <c r="BA298" s="251"/>
      <c r="BB298" s="251"/>
      <c r="BC298" s="251"/>
      <c r="BD298" s="251"/>
      <c r="BE298" s="251"/>
      <c r="BF298" s="251"/>
      <c r="BG298" s="251"/>
      <c r="BH298" s="251"/>
      <c r="BI298" s="251"/>
      <c r="BJ298" s="247" t="s">
        <v>4402</v>
      </c>
      <c r="BK298" s="251"/>
      <c r="BL298" s="251"/>
      <c r="BM298" s="251"/>
      <c r="BN298" s="251"/>
      <c r="BO298" s="251"/>
      <c r="BP298" s="251"/>
      <c r="BQ298" s="251"/>
      <c r="BR298" s="251"/>
      <c r="BS298" s="251"/>
      <c r="BT298" s="251"/>
      <c r="BU298" s="251"/>
      <c r="BV298" s="251"/>
      <c r="BW298" s="250"/>
      <c r="BX298" s="250"/>
      <c r="BY298" s="250"/>
      <c r="BZ298" s="252"/>
      <c r="CA298" s="252"/>
      <c r="CB298" s="252"/>
      <c r="CC298" s="252"/>
      <c r="CD298" s="252"/>
      <c r="CE298" s="252"/>
      <c r="CF298" s="252"/>
      <c r="CG298" s="252"/>
      <c r="CH298" s="252"/>
      <c r="CI298" s="252"/>
      <c r="CJ298" s="252"/>
      <c r="CK298" s="252"/>
      <c r="CL298" s="252"/>
      <c r="CM298" s="252"/>
      <c r="CN298" s="252"/>
      <c r="CO298" s="252"/>
      <c r="CP298" s="252"/>
      <c r="CQ298" s="252"/>
      <c r="CR298" s="252"/>
      <c r="CS298" s="248" t="s">
        <v>4403</v>
      </c>
      <c r="CT298" s="252"/>
      <c r="CU298" s="252"/>
      <c r="CV298" s="252"/>
      <c r="CW298" s="252"/>
      <c r="CX298" s="252"/>
      <c r="CY298" s="252"/>
      <c r="CZ298" s="252"/>
      <c r="DA298" s="252"/>
      <c r="DB298" s="252"/>
      <c r="DC298" s="252"/>
      <c r="DD298" s="252"/>
      <c r="DE298" s="252"/>
    </row>
    <row r="299" spans="34:109" ht="71.25" hidden="1">
      <c r="AH299" s="250"/>
      <c r="AI299" s="250"/>
      <c r="AJ299" s="250"/>
      <c r="AK299" s="250"/>
      <c r="AL299" s="239" t="str">
        <f t="shared" si="8"/>
        <v/>
      </c>
      <c r="AM299" s="239" t="str">
        <f t="shared" si="9"/>
        <v/>
      </c>
      <c r="AO299" s="250"/>
      <c r="AP299" s="242">
        <v>297</v>
      </c>
      <c r="AQ299" s="251"/>
      <c r="AR299" s="251"/>
      <c r="AS299" s="251"/>
      <c r="AT299" s="251"/>
      <c r="AU299" s="251"/>
      <c r="AV299" s="251"/>
      <c r="AW299" s="251"/>
      <c r="AX299" s="251"/>
      <c r="AY299" s="251"/>
      <c r="AZ299" s="251"/>
      <c r="BA299" s="251"/>
      <c r="BB299" s="251"/>
      <c r="BC299" s="251"/>
      <c r="BD299" s="251"/>
      <c r="BE299" s="251"/>
      <c r="BF299" s="251"/>
      <c r="BG299" s="251"/>
      <c r="BH299" s="251"/>
      <c r="BI299" s="251"/>
      <c r="BJ299" s="247" t="s">
        <v>4404</v>
      </c>
      <c r="BK299" s="251"/>
      <c r="BL299" s="251"/>
      <c r="BM299" s="251"/>
      <c r="BN299" s="251"/>
      <c r="BO299" s="251"/>
      <c r="BP299" s="251"/>
      <c r="BQ299" s="251"/>
      <c r="BR299" s="251"/>
      <c r="BS299" s="251"/>
      <c r="BT299" s="251"/>
      <c r="BU299" s="251"/>
      <c r="BV299" s="251"/>
      <c r="BW299" s="250"/>
      <c r="BX299" s="250"/>
      <c r="BY299" s="250"/>
      <c r="BZ299" s="252"/>
      <c r="CA299" s="252"/>
      <c r="CB299" s="252"/>
      <c r="CC299" s="252"/>
      <c r="CD299" s="252"/>
      <c r="CE299" s="252"/>
      <c r="CF299" s="252"/>
      <c r="CG299" s="252"/>
      <c r="CH299" s="252"/>
      <c r="CI299" s="252"/>
      <c r="CJ299" s="252"/>
      <c r="CK299" s="252"/>
      <c r="CL299" s="252"/>
      <c r="CM299" s="252"/>
      <c r="CN299" s="252"/>
      <c r="CO299" s="252"/>
      <c r="CP299" s="252"/>
      <c r="CQ299" s="252"/>
      <c r="CR299" s="252"/>
      <c r="CS299" s="248" t="s">
        <v>4405</v>
      </c>
      <c r="CT299" s="252"/>
      <c r="CU299" s="252"/>
      <c r="CV299" s="252"/>
      <c r="CW299" s="252"/>
      <c r="CX299" s="252"/>
      <c r="CY299" s="252"/>
      <c r="CZ299" s="252"/>
      <c r="DA299" s="252"/>
      <c r="DB299" s="252"/>
      <c r="DC299" s="252"/>
      <c r="DD299" s="252"/>
      <c r="DE299" s="252"/>
    </row>
    <row r="300" spans="34:109" ht="57" hidden="1">
      <c r="AH300" s="250"/>
      <c r="AI300" s="250"/>
      <c r="AJ300" s="250"/>
      <c r="AK300" s="250"/>
      <c r="AL300" s="239" t="str">
        <f t="shared" si="8"/>
        <v/>
      </c>
      <c r="AM300" s="239" t="str">
        <f t="shared" si="9"/>
        <v/>
      </c>
      <c r="AO300" s="250"/>
      <c r="AP300" s="242">
        <v>298</v>
      </c>
      <c r="AQ300" s="251"/>
      <c r="AR300" s="251"/>
      <c r="AS300" s="251"/>
      <c r="AT300" s="251"/>
      <c r="AU300" s="251"/>
      <c r="AV300" s="251"/>
      <c r="AW300" s="251"/>
      <c r="AX300" s="251"/>
      <c r="AY300" s="251"/>
      <c r="AZ300" s="251"/>
      <c r="BA300" s="251"/>
      <c r="BB300" s="251"/>
      <c r="BC300" s="251"/>
      <c r="BD300" s="251"/>
      <c r="BE300" s="251"/>
      <c r="BF300" s="251"/>
      <c r="BG300" s="251"/>
      <c r="BH300" s="251"/>
      <c r="BI300" s="251"/>
      <c r="BJ300" s="247" t="s">
        <v>4406</v>
      </c>
      <c r="BK300" s="251"/>
      <c r="BL300" s="251"/>
      <c r="BM300" s="251"/>
      <c r="BN300" s="251"/>
      <c r="BO300" s="251"/>
      <c r="BP300" s="251"/>
      <c r="BQ300" s="251"/>
      <c r="BR300" s="251"/>
      <c r="BS300" s="251"/>
      <c r="BT300" s="251"/>
      <c r="BU300" s="251"/>
      <c r="BV300" s="251"/>
      <c r="BW300" s="250"/>
      <c r="BX300" s="250"/>
      <c r="BY300" s="250"/>
      <c r="BZ300" s="252"/>
      <c r="CA300" s="252"/>
      <c r="CB300" s="252"/>
      <c r="CC300" s="252"/>
      <c r="CD300" s="252"/>
      <c r="CE300" s="252"/>
      <c r="CF300" s="252"/>
      <c r="CG300" s="252"/>
      <c r="CH300" s="252"/>
      <c r="CI300" s="252"/>
      <c r="CJ300" s="252"/>
      <c r="CK300" s="252"/>
      <c r="CL300" s="252"/>
      <c r="CM300" s="252"/>
      <c r="CN300" s="252"/>
      <c r="CO300" s="252"/>
      <c r="CP300" s="252"/>
      <c r="CQ300" s="252"/>
      <c r="CR300" s="252"/>
      <c r="CS300" s="248" t="s">
        <v>4407</v>
      </c>
      <c r="CT300" s="252"/>
      <c r="CU300" s="252"/>
      <c r="CV300" s="252"/>
      <c r="CW300" s="252"/>
      <c r="CX300" s="252"/>
      <c r="CY300" s="252"/>
      <c r="CZ300" s="252"/>
      <c r="DA300" s="252"/>
      <c r="DB300" s="252"/>
      <c r="DC300" s="252"/>
      <c r="DD300" s="252"/>
      <c r="DE300" s="252"/>
    </row>
    <row r="301" spans="34:109" ht="71.25" hidden="1">
      <c r="AH301" s="250"/>
      <c r="AI301" s="250"/>
      <c r="AJ301" s="250"/>
      <c r="AK301" s="250"/>
      <c r="AL301" s="239" t="str">
        <f t="shared" si="8"/>
        <v/>
      </c>
      <c r="AM301" s="239" t="str">
        <f t="shared" si="9"/>
        <v/>
      </c>
      <c r="AO301" s="250"/>
      <c r="AP301" s="242">
        <v>299</v>
      </c>
      <c r="AQ301" s="251"/>
      <c r="AR301" s="251"/>
      <c r="AS301" s="251"/>
      <c r="AT301" s="251"/>
      <c r="AU301" s="251"/>
      <c r="AV301" s="251"/>
      <c r="AW301" s="251"/>
      <c r="AX301" s="251"/>
      <c r="AY301" s="251"/>
      <c r="AZ301" s="251"/>
      <c r="BA301" s="251"/>
      <c r="BB301" s="251"/>
      <c r="BC301" s="251"/>
      <c r="BD301" s="251"/>
      <c r="BE301" s="251"/>
      <c r="BF301" s="251"/>
      <c r="BG301" s="251"/>
      <c r="BH301" s="251"/>
      <c r="BI301" s="251"/>
      <c r="BJ301" s="247" t="s">
        <v>4408</v>
      </c>
      <c r="BK301" s="251"/>
      <c r="BL301" s="251"/>
      <c r="BM301" s="251"/>
      <c r="BN301" s="251"/>
      <c r="BO301" s="251"/>
      <c r="BP301" s="251"/>
      <c r="BQ301" s="251"/>
      <c r="BR301" s="251"/>
      <c r="BS301" s="251"/>
      <c r="BT301" s="251"/>
      <c r="BU301" s="251"/>
      <c r="BV301" s="251"/>
      <c r="BW301" s="250"/>
      <c r="BX301" s="250"/>
      <c r="BY301" s="250"/>
      <c r="BZ301" s="252"/>
      <c r="CA301" s="252"/>
      <c r="CB301" s="252"/>
      <c r="CC301" s="252"/>
      <c r="CD301" s="252"/>
      <c r="CE301" s="252"/>
      <c r="CF301" s="252"/>
      <c r="CG301" s="252"/>
      <c r="CH301" s="252"/>
      <c r="CI301" s="252"/>
      <c r="CJ301" s="252"/>
      <c r="CK301" s="252"/>
      <c r="CL301" s="252"/>
      <c r="CM301" s="252"/>
      <c r="CN301" s="252"/>
      <c r="CO301" s="252"/>
      <c r="CP301" s="252"/>
      <c r="CQ301" s="252"/>
      <c r="CR301" s="252"/>
      <c r="CS301" s="248" t="s">
        <v>4409</v>
      </c>
      <c r="CT301" s="252"/>
      <c r="CU301" s="252"/>
      <c r="CV301" s="252"/>
      <c r="CW301" s="252"/>
      <c r="CX301" s="252"/>
      <c r="CY301" s="252"/>
      <c r="CZ301" s="252"/>
      <c r="DA301" s="252"/>
      <c r="DB301" s="252"/>
      <c r="DC301" s="252"/>
      <c r="DD301" s="252"/>
      <c r="DE301" s="252"/>
    </row>
    <row r="302" spans="34:109" ht="57" hidden="1">
      <c r="AH302" s="250"/>
      <c r="AI302" s="250"/>
      <c r="AJ302" s="250"/>
      <c r="AK302" s="250"/>
      <c r="AL302" s="239" t="str">
        <f t="shared" si="8"/>
        <v/>
      </c>
      <c r="AM302" s="239" t="str">
        <f t="shared" si="9"/>
        <v/>
      </c>
      <c r="AO302" s="250"/>
      <c r="AP302" s="242">
        <v>300</v>
      </c>
      <c r="AQ302" s="251"/>
      <c r="AR302" s="251"/>
      <c r="AS302" s="251"/>
      <c r="AT302" s="251"/>
      <c r="AU302" s="251"/>
      <c r="AV302" s="251"/>
      <c r="AW302" s="251"/>
      <c r="AX302" s="251"/>
      <c r="AY302" s="251"/>
      <c r="AZ302" s="251"/>
      <c r="BA302" s="251"/>
      <c r="BB302" s="251"/>
      <c r="BC302" s="251"/>
      <c r="BD302" s="251"/>
      <c r="BE302" s="251"/>
      <c r="BF302" s="251"/>
      <c r="BG302" s="251"/>
      <c r="BH302" s="251"/>
      <c r="BI302" s="251"/>
      <c r="BJ302" s="247" t="s">
        <v>4410</v>
      </c>
      <c r="BK302" s="251"/>
      <c r="BL302" s="251"/>
      <c r="BM302" s="251"/>
      <c r="BN302" s="251"/>
      <c r="BO302" s="251"/>
      <c r="BP302" s="251"/>
      <c r="BQ302" s="251"/>
      <c r="BR302" s="251"/>
      <c r="BS302" s="251"/>
      <c r="BT302" s="251"/>
      <c r="BU302" s="251"/>
      <c r="BV302" s="251"/>
      <c r="BW302" s="250"/>
      <c r="BX302" s="250"/>
      <c r="BY302" s="250"/>
      <c r="BZ302" s="252"/>
      <c r="CA302" s="252"/>
      <c r="CB302" s="252"/>
      <c r="CC302" s="252"/>
      <c r="CD302" s="252"/>
      <c r="CE302" s="252"/>
      <c r="CF302" s="252"/>
      <c r="CG302" s="252"/>
      <c r="CH302" s="252"/>
      <c r="CI302" s="252"/>
      <c r="CJ302" s="252"/>
      <c r="CK302" s="252"/>
      <c r="CL302" s="252"/>
      <c r="CM302" s="252"/>
      <c r="CN302" s="252"/>
      <c r="CO302" s="252"/>
      <c r="CP302" s="252"/>
      <c r="CQ302" s="252"/>
      <c r="CR302" s="252"/>
      <c r="CS302" s="248" t="s">
        <v>4411</v>
      </c>
      <c r="CT302" s="252"/>
      <c r="CU302" s="252"/>
      <c r="CV302" s="252"/>
      <c r="CW302" s="252"/>
      <c r="CX302" s="252"/>
      <c r="CY302" s="252"/>
      <c r="CZ302" s="252"/>
      <c r="DA302" s="252"/>
      <c r="DB302" s="252"/>
      <c r="DC302" s="252"/>
      <c r="DD302" s="252"/>
      <c r="DE302" s="252"/>
    </row>
    <row r="303" spans="34:109" ht="71.25" hidden="1">
      <c r="AH303" s="250"/>
      <c r="AI303" s="250"/>
      <c r="AJ303" s="250"/>
      <c r="AK303" s="250"/>
      <c r="AL303" s="239" t="str">
        <f t="shared" si="8"/>
        <v/>
      </c>
      <c r="AM303" s="239" t="str">
        <f t="shared" si="9"/>
        <v/>
      </c>
      <c r="AO303" s="250"/>
      <c r="AP303" s="242">
        <v>301</v>
      </c>
      <c r="AQ303" s="251"/>
      <c r="AR303" s="251"/>
      <c r="AS303" s="251"/>
      <c r="AT303" s="251"/>
      <c r="AU303" s="251"/>
      <c r="AV303" s="251"/>
      <c r="AW303" s="251"/>
      <c r="AX303" s="251"/>
      <c r="AY303" s="251"/>
      <c r="AZ303" s="251"/>
      <c r="BA303" s="251"/>
      <c r="BB303" s="251"/>
      <c r="BC303" s="251"/>
      <c r="BD303" s="251"/>
      <c r="BE303" s="251"/>
      <c r="BF303" s="251"/>
      <c r="BG303" s="251"/>
      <c r="BH303" s="251"/>
      <c r="BI303" s="251"/>
      <c r="BJ303" s="247" t="s">
        <v>4412</v>
      </c>
      <c r="BK303" s="251"/>
      <c r="BL303" s="251"/>
      <c r="BM303" s="251"/>
      <c r="BN303" s="251"/>
      <c r="BO303" s="251"/>
      <c r="BP303" s="251"/>
      <c r="BQ303" s="251"/>
      <c r="BR303" s="251"/>
      <c r="BS303" s="251"/>
      <c r="BT303" s="251"/>
      <c r="BU303" s="251"/>
      <c r="BV303" s="251"/>
      <c r="BW303" s="250"/>
      <c r="BX303" s="250"/>
      <c r="BY303" s="250"/>
      <c r="BZ303" s="252"/>
      <c r="CA303" s="252"/>
      <c r="CB303" s="252"/>
      <c r="CC303" s="252"/>
      <c r="CD303" s="252"/>
      <c r="CE303" s="252"/>
      <c r="CF303" s="252"/>
      <c r="CG303" s="252"/>
      <c r="CH303" s="252"/>
      <c r="CI303" s="252"/>
      <c r="CJ303" s="252"/>
      <c r="CK303" s="252"/>
      <c r="CL303" s="252"/>
      <c r="CM303" s="252"/>
      <c r="CN303" s="252"/>
      <c r="CO303" s="252"/>
      <c r="CP303" s="252"/>
      <c r="CQ303" s="252"/>
      <c r="CR303" s="252"/>
      <c r="CS303" s="248" t="s">
        <v>4413</v>
      </c>
      <c r="CT303" s="252"/>
      <c r="CU303" s="252"/>
      <c r="CV303" s="252"/>
      <c r="CW303" s="252"/>
      <c r="CX303" s="252"/>
      <c r="CY303" s="252"/>
      <c r="CZ303" s="252"/>
      <c r="DA303" s="252"/>
      <c r="DB303" s="252"/>
      <c r="DC303" s="252"/>
      <c r="DD303" s="252"/>
      <c r="DE303" s="252"/>
    </row>
    <row r="304" spans="34:109" ht="71.25" hidden="1">
      <c r="AH304" s="250"/>
      <c r="AI304" s="250"/>
      <c r="AJ304" s="250"/>
      <c r="AK304" s="250"/>
      <c r="AL304" s="239" t="str">
        <f t="shared" si="8"/>
        <v/>
      </c>
      <c r="AM304" s="239" t="str">
        <f t="shared" si="9"/>
        <v/>
      </c>
      <c r="AO304" s="250"/>
      <c r="AP304" s="242">
        <v>302</v>
      </c>
      <c r="AQ304" s="251"/>
      <c r="AR304" s="251"/>
      <c r="AS304" s="251"/>
      <c r="AT304" s="251"/>
      <c r="AU304" s="251"/>
      <c r="AV304" s="251"/>
      <c r="AW304" s="251"/>
      <c r="AX304" s="251"/>
      <c r="AY304" s="251"/>
      <c r="AZ304" s="251"/>
      <c r="BA304" s="251"/>
      <c r="BB304" s="251"/>
      <c r="BC304" s="251"/>
      <c r="BD304" s="251"/>
      <c r="BE304" s="251"/>
      <c r="BF304" s="251"/>
      <c r="BG304" s="251"/>
      <c r="BH304" s="251"/>
      <c r="BI304" s="251"/>
      <c r="BJ304" s="247" t="s">
        <v>4414</v>
      </c>
      <c r="BK304" s="251"/>
      <c r="BL304" s="251"/>
      <c r="BM304" s="251"/>
      <c r="BN304" s="251"/>
      <c r="BO304" s="251"/>
      <c r="BP304" s="251"/>
      <c r="BQ304" s="251"/>
      <c r="BR304" s="251"/>
      <c r="BS304" s="251"/>
      <c r="BT304" s="251"/>
      <c r="BU304" s="251"/>
      <c r="BV304" s="251"/>
      <c r="BW304" s="250"/>
      <c r="BX304" s="250"/>
      <c r="BY304" s="250"/>
      <c r="BZ304" s="252"/>
      <c r="CA304" s="252"/>
      <c r="CB304" s="252"/>
      <c r="CC304" s="252"/>
      <c r="CD304" s="252"/>
      <c r="CE304" s="252"/>
      <c r="CF304" s="252"/>
      <c r="CG304" s="252"/>
      <c r="CH304" s="252"/>
      <c r="CI304" s="252"/>
      <c r="CJ304" s="252"/>
      <c r="CK304" s="252"/>
      <c r="CL304" s="252"/>
      <c r="CM304" s="252"/>
      <c r="CN304" s="252"/>
      <c r="CO304" s="252"/>
      <c r="CP304" s="252"/>
      <c r="CQ304" s="252"/>
      <c r="CR304" s="252"/>
      <c r="CS304" s="248" t="s">
        <v>4415</v>
      </c>
      <c r="CT304" s="252"/>
      <c r="CU304" s="252"/>
      <c r="CV304" s="252"/>
      <c r="CW304" s="252"/>
      <c r="CX304" s="252"/>
      <c r="CY304" s="252"/>
      <c r="CZ304" s="252"/>
      <c r="DA304" s="252"/>
      <c r="DB304" s="252"/>
      <c r="DC304" s="252"/>
      <c r="DD304" s="252"/>
      <c r="DE304" s="252"/>
    </row>
    <row r="305" spans="34:109" ht="71.25" hidden="1">
      <c r="AH305" s="250"/>
      <c r="AI305" s="250"/>
      <c r="AJ305" s="250"/>
      <c r="AK305" s="250"/>
      <c r="AL305" s="239" t="str">
        <f t="shared" si="8"/>
        <v/>
      </c>
      <c r="AM305" s="239" t="str">
        <f t="shared" si="9"/>
        <v/>
      </c>
      <c r="AO305" s="250"/>
      <c r="AP305" s="242">
        <v>303</v>
      </c>
      <c r="AQ305" s="251"/>
      <c r="AR305" s="251"/>
      <c r="AS305" s="251"/>
      <c r="AT305" s="251"/>
      <c r="AU305" s="251"/>
      <c r="AV305" s="251"/>
      <c r="AW305" s="251"/>
      <c r="AX305" s="251"/>
      <c r="AY305" s="251"/>
      <c r="AZ305" s="251"/>
      <c r="BA305" s="251"/>
      <c r="BB305" s="251"/>
      <c r="BC305" s="251"/>
      <c r="BD305" s="251"/>
      <c r="BE305" s="251"/>
      <c r="BF305" s="251"/>
      <c r="BG305" s="251"/>
      <c r="BH305" s="251"/>
      <c r="BI305" s="251"/>
      <c r="BJ305" s="247" t="s">
        <v>4416</v>
      </c>
      <c r="BK305" s="251"/>
      <c r="BL305" s="251"/>
      <c r="BM305" s="251"/>
      <c r="BN305" s="251"/>
      <c r="BO305" s="251"/>
      <c r="BP305" s="251"/>
      <c r="BQ305" s="251"/>
      <c r="BR305" s="251"/>
      <c r="BS305" s="251"/>
      <c r="BT305" s="251"/>
      <c r="BU305" s="251"/>
      <c r="BV305" s="251"/>
      <c r="BW305" s="250"/>
      <c r="BX305" s="250"/>
      <c r="BY305" s="250"/>
      <c r="BZ305" s="252"/>
      <c r="CA305" s="252"/>
      <c r="CB305" s="252"/>
      <c r="CC305" s="252"/>
      <c r="CD305" s="252"/>
      <c r="CE305" s="252"/>
      <c r="CF305" s="252"/>
      <c r="CG305" s="252"/>
      <c r="CH305" s="252"/>
      <c r="CI305" s="252"/>
      <c r="CJ305" s="252"/>
      <c r="CK305" s="252"/>
      <c r="CL305" s="252"/>
      <c r="CM305" s="252"/>
      <c r="CN305" s="252"/>
      <c r="CO305" s="252"/>
      <c r="CP305" s="252"/>
      <c r="CQ305" s="252"/>
      <c r="CR305" s="252"/>
      <c r="CS305" s="248" t="s">
        <v>4417</v>
      </c>
      <c r="CT305" s="252"/>
      <c r="CU305" s="252"/>
      <c r="CV305" s="252"/>
      <c r="CW305" s="252"/>
      <c r="CX305" s="252"/>
      <c r="CY305" s="252"/>
      <c r="CZ305" s="252"/>
      <c r="DA305" s="252"/>
      <c r="DB305" s="252"/>
      <c r="DC305" s="252"/>
      <c r="DD305" s="252"/>
      <c r="DE305" s="252"/>
    </row>
    <row r="306" spans="34:109" ht="71.25" hidden="1">
      <c r="AH306" s="250"/>
      <c r="AI306" s="250"/>
      <c r="AJ306" s="250"/>
      <c r="AK306" s="250"/>
      <c r="AL306" s="239" t="str">
        <f t="shared" si="8"/>
        <v/>
      </c>
      <c r="AM306" s="239" t="str">
        <f t="shared" si="9"/>
        <v/>
      </c>
      <c r="AO306" s="250"/>
      <c r="AP306" s="242">
        <v>304</v>
      </c>
      <c r="AQ306" s="251"/>
      <c r="AR306" s="251"/>
      <c r="AS306" s="251"/>
      <c r="AT306" s="251"/>
      <c r="AU306" s="251"/>
      <c r="AV306" s="251"/>
      <c r="AW306" s="251"/>
      <c r="AX306" s="251"/>
      <c r="AY306" s="251"/>
      <c r="AZ306" s="251"/>
      <c r="BA306" s="251"/>
      <c r="BB306" s="251"/>
      <c r="BC306" s="251"/>
      <c r="BD306" s="251"/>
      <c r="BE306" s="251"/>
      <c r="BF306" s="251"/>
      <c r="BG306" s="251"/>
      <c r="BH306" s="251"/>
      <c r="BI306" s="251"/>
      <c r="BJ306" s="247" t="s">
        <v>4418</v>
      </c>
      <c r="BK306" s="251"/>
      <c r="BL306" s="251"/>
      <c r="BM306" s="251"/>
      <c r="BN306" s="251"/>
      <c r="BO306" s="251"/>
      <c r="BP306" s="251"/>
      <c r="BQ306" s="251"/>
      <c r="BR306" s="251"/>
      <c r="BS306" s="251"/>
      <c r="BT306" s="251"/>
      <c r="BU306" s="251"/>
      <c r="BV306" s="251"/>
      <c r="BW306" s="250"/>
      <c r="BX306" s="250"/>
      <c r="BY306" s="250"/>
      <c r="BZ306" s="252"/>
      <c r="CA306" s="252"/>
      <c r="CB306" s="252"/>
      <c r="CC306" s="252"/>
      <c r="CD306" s="252"/>
      <c r="CE306" s="252"/>
      <c r="CF306" s="252"/>
      <c r="CG306" s="252"/>
      <c r="CH306" s="252"/>
      <c r="CI306" s="252"/>
      <c r="CJ306" s="252"/>
      <c r="CK306" s="252"/>
      <c r="CL306" s="252"/>
      <c r="CM306" s="252"/>
      <c r="CN306" s="252"/>
      <c r="CO306" s="252"/>
      <c r="CP306" s="252"/>
      <c r="CQ306" s="252"/>
      <c r="CR306" s="252"/>
      <c r="CS306" s="248" t="s">
        <v>4419</v>
      </c>
      <c r="CT306" s="252"/>
      <c r="CU306" s="252"/>
      <c r="CV306" s="252"/>
      <c r="CW306" s="252"/>
      <c r="CX306" s="252"/>
      <c r="CY306" s="252"/>
      <c r="CZ306" s="252"/>
      <c r="DA306" s="252"/>
      <c r="DB306" s="252"/>
      <c r="DC306" s="252"/>
      <c r="DD306" s="252"/>
      <c r="DE306" s="252"/>
    </row>
    <row r="307" spans="34:109" ht="114" hidden="1">
      <c r="AH307" s="250"/>
      <c r="AI307" s="250"/>
      <c r="AJ307" s="250"/>
      <c r="AK307" s="250"/>
      <c r="AL307" s="239" t="str">
        <f t="shared" si="8"/>
        <v/>
      </c>
      <c r="AM307" s="239" t="str">
        <f t="shared" si="9"/>
        <v/>
      </c>
      <c r="AO307" s="250"/>
      <c r="AP307" s="242">
        <v>305</v>
      </c>
      <c r="AQ307" s="251"/>
      <c r="AR307" s="251"/>
      <c r="AS307" s="251"/>
      <c r="AT307" s="251"/>
      <c r="AU307" s="251"/>
      <c r="AV307" s="251"/>
      <c r="AW307" s="251"/>
      <c r="AX307" s="251"/>
      <c r="AY307" s="251"/>
      <c r="AZ307" s="251"/>
      <c r="BA307" s="251"/>
      <c r="BB307" s="251"/>
      <c r="BC307" s="251"/>
      <c r="BD307" s="251"/>
      <c r="BE307" s="251"/>
      <c r="BF307" s="251"/>
      <c r="BG307" s="251"/>
      <c r="BH307" s="251"/>
      <c r="BI307" s="251"/>
      <c r="BJ307" s="247" t="s">
        <v>4420</v>
      </c>
      <c r="BK307" s="251"/>
      <c r="BL307" s="251"/>
      <c r="BM307" s="251"/>
      <c r="BN307" s="251"/>
      <c r="BO307" s="251"/>
      <c r="BP307" s="251"/>
      <c r="BQ307" s="251"/>
      <c r="BR307" s="251"/>
      <c r="BS307" s="251"/>
      <c r="BT307" s="251"/>
      <c r="BU307" s="251"/>
      <c r="BV307" s="251"/>
      <c r="BW307" s="250"/>
      <c r="BX307" s="250"/>
      <c r="BY307" s="250"/>
      <c r="BZ307" s="252"/>
      <c r="CA307" s="252"/>
      <c r="CB307" s="252"/>
      <c r="CC307" s="252"/>
      <c r="CD307" s="252"/>
      <c r="CE307" s="252"/>
      <c r="CF307" s="252"/>
      <c r="CG307" s="252"/>
      <c r="CH307" s="252"/>
      <c r="CI307" s="252"/>
      <c r="CJ307" s="252"/>
      <c r="CK307" s="252"/>
      <c r="CL307" s="252"/>
      <c r="CM307" s="252"/>
      <c r="CN307" s="252"/>
      <c r="CO307" s="252"/>
      <c r="CP307" s="252"/>
      <c r="CQ307" s="252"/>
      <c r="CR307" s="252"/>
      <c r="CS307" s="248" t="s">
        <v>4421</v>
      </c>
      <c r="CT307" s="252"/>
      <c r="CU307" s="252"/>
      <c r="CV307" s="252"/>
      <c r="CW307" s="252"/>
      <c r="CX307" s="252"/>
      <c r="CY307" s="252"/>
      <c r="CZ307" s="252"/>
      <c r="DA307" s="252"/>
      <c r="DB307" s="252"/>
      <c r="DC307" s="252"/>
      <c r="DD307" s="252"/>
      <c r="DE307" s="252"/>
    </row>
    <row r="308" spans="34:109" ht="85.5" hidden="1">
      <c r="AH308" s="250"/>
      <c r="AI308" s="250"/>
      <c r="AJ308" s="250"/>
      <c r="AK308" s="250"/>
      <c r="AL308" s="239" t="str">
        <f t="shared" si="8"/>
        <v/>
      </c>
      <c r="AM308" s="239" t="str">
        <f t="shared" si="9"/>
        <v/>
      </c>
      <c r="AO308" s="250"/>
      <c r="AP308" s="242">
        <v>306</v>
      </c>
      <c r="AQ308" s="251"/>
      <c r="AR308" s="251"/>
      <c r="AS308" s="251"/>
      <c r="AT308" s="251"/>
      <c r="AU308" s="251"/>
      <c r="AV308" s="251"/>
      <c r="AW308" s="251"/>
      <c r="AX308" s="251"/>
      <c r="AY308" s="251"/>
      <c r="AZ308" s="251"/>
      <c r="BA308" s="251"/>
      <c r="BB308" s="251"/>
      <c r="BC308" s="251"/>
      <c r="BD308" s="251"/>
      <c r="BE308" s="251"/>
      <c r="BF308" s="251"/>
      <c r="BG308" s="251"/>
      <c r="BH308" s="251"/>
      <c r="BI308" s="251"/>
      <c r="BJ308" s="247" t="s">
        <v>4422</v>
      </c>
      <c r="BK308" s="251"/>
      <c r="BL308" s="251"/>
      <c r="BM308" s="251"/>
      <c r="BN308" s="251"/>
      <c r="BO308" s="251"/>
      <c r="BP308" s="251"/>
      <c r="BQ308" s="251"/>
      <c r="BR308" s="251"/>
      <c r="BS308" s="251"/>
      <c r="BT308" s="251"/>
      <c r="BU308" s="251"/>
      <c r="BV308" s="251"/>
      <c r="BW308" s="250"/>
      <c r="BX308" s="250"/>
      <c r="BY308" s="250"/>
      <c r="BZ308" s="252"/>
      <c r="CA308" s="252"/>
      <c r="CB308" s="252"/>
      <c r="CC308" s="252"/>
      <c r="CD308" s="252"/>
      <c r="CE308" s="252"/>
      <c r="CF308" s="252"/>
      <c r="CG308" s="252"/>
      <c r="CH308" s="252"/>
      <c r="CI308" s="252"/>
      <c r="CJ308" s="252"/>
      <c r="CK308" s="252"/>
      <c r="CL308" s="252"/>
      <c r="CM308" s="252"/>
      <c r="CN308" s="252"/>
      <c r="CO308" s="252"/>
      <c r="CP308" s="252"/>
      <c r="CQ308" s="252"/>
      <c r="CR308" s="252"/>
      <c r="CS308" s="248" t="s">
        <v>4423</v>
      </c>
      <c r="CT308" s="252"/>
      <c r="CU308" s="252"/>
      <c r="CV308" s="252"/>
      <c r="CW308" s="252"/>
      <c r="CX308" s="252"/>
      <c r="CY308" s="252"/>
      <c r="CZ308" s="252"/>
      <c r="DA308" s="252"/>
      <c r="DB308" s="252"/>
      <c r="DC308" s="252"/>
      <c r="DD308" s="252"/>
      <c r="DE308" s="252"/>
    </row>
    <row r="309" spans="34:109" ht="57" hidden="1">
      <c r="AH309" s="250"/>
      <c r="AI309" s="250"/>
      <c r="AJ309" s="250"/>
      <c r="AK309" s="250"/>
      <c r="AL309" s="239" t="str">
        <f t="shared" si="8"/>
        <v/>
      </c>
      <c r="AM309" s="239" t="str">
        <f t="shared" si="9"/>
        <v/>
      </c>
      <c r="AO309" s="250"/>
      <c r="AP309" s="242">
        <v>307</v>
      </c>
      <c r="AQ309" s="251"/>
      <c r="AR309" s="251"/>
      <c r="AS309" s="251"/>
      <c r="AT309" s="251"/>
      <c r="AU309" s="251"/>
      <c r="AV309" s="251"/>
      <c r="AW309" s="251"/>
      <c r="AX309" s="251"/>
      <c r="AY309" s="251"/>
      <c r="AZ309" s="251"/>
      <c r="BA309" s="251"/>
      <c r="BB309" s="251"/>
      <c r="BC309" s="251"/>
      <c r="BD309" s="251"/>
      <c r="BE309" s="251"/>
      <c r="BF309" s="251"/>
      <c r="BG309" s="251"/>
      <c r="BH309" s="251"/>
      <c r="BI309" s="251"/>
      <c r="BJ309" s="247" t="s">
        <v>4424</v>
      </c>
      <c r="BK309" s="251"/>
      <c r="BL309" s="251"/>
      <c r="BM309" s="251"/>
      <c r="BN309" s="251"/>
      <c r="BO309" s="251"/>
      <c r="BP309" s="251"/>
      <c r="BQ309" s="251"/>
      <c r="BR309" s="251"/>
      <c r="BS309" s="251"/>
      <c r="BT309" s="251"/>
      <c r="BU309" s="251"/>
      <c r="BV309" s="251"/>
      <c r="BW309" s="250"/>
      <c r="BX309" s="250"/>
      <c r="BY309" s="250"/>
      <c r="BZ309" s="252"/>
      <c r="CA309" s="252"/>
      <c r="CB309" s="252"/>
      <c r="CC309" s="252"/>
      <c r="CD309" s="252"/>
      <c r="CE309" s="252"/>
      <c r="CF309" s="252"/>
      <c r="CG309" s="252"/>
      <c r="CH309" s="252"/>
      <c r="CI309" s="252"/>
      <c r="CJ309" s="252"/>
      <c r="CK309" s="252"/>
      <c r="CL309" s="252"/>
      <c r="CM309" s="252"/>
      <c r="CN309" s="252"/>
      <c r="CO309" s="252"/>
      <c r="CP309" s="252"/>
      <c r="CQ309" s="252"/>
      <c r="CR309" s="252"/>
      <c r="CS309" s="248" t="s">
        <v>4425</v>
      </c>
      <c r="CT309" s="252"/>
      <c r="CU309" s="252"/>
      <c r="CV309" s="252"/>
      <c r="CW309" s="252"/>
      <c r="CX309" s="252"/>
      <c r="CY309" s="252"/>
      <c r="CZ309" s="252"/>
      <c r="DA309" s="252"/>
      <c r="DB309" s="252"/>
      <c r="DC309" s="252"/>
      <c r="DD309" s="252"/>
      <c r="DE309" s="252"/>
    </row>
    <row r="310" spans="34:109" ht="85.5" hidden="1">
      <c r="AH310" s="250"/>
      <c r="AI310" s="250"/>
      <c r="AJ310" s="250"/>
      <c r="AK310" s="250"/>
      <c r="AL310" s="239" t="str">
        <f t="shared" si="8"/>
        <v/>
      </c>
      <c r="AM310" s="239" t="str">
        <f t="shared" si="9"/>
        <v/>
      </c>
      <c r="AO310" s="250"/>
      <c r="AP310" s="242">
        <v>308</v>
      </c>
      <c r="AQ310" s="251"/>
      <c r="AR310" s="251"/>
      <c r="AS310" s="251"/>
      <c r="AT310" s="251"/>
      <c r="AU310" s="251"/>
      <c r="AV310" s="251"/>
      <c r="AW310" s="251"/>
      <c r="AX310" s="251"/>
      <c r="AY310" s="251"/>
      <c r="AZ310" s="251"/>
      <c r="BA310" s="251"/>
      <c r="BB310" s="251"/>
      <c r="BC310" s="251"/>
      <c r="BD310" s="251"/>
      <c r="BE310" s="251"/>
      <c r="BF310" s="251"/>
      <c r="BG310" s="251"/>
      <c r="BH310" s="251"/>
      <c r="BI310" s="251"/>
      <c r="BJ310" s="247" t="s">
        <v>4426</v>
      </c>
      <c r="BK310" s="251"/>
      <c r="BL310" s="251"/>
      <c r="BM310" s="251"/>
      <c r="BN310" s="251"/>
      <c r="BO310" s="251"/>
      <c r="BP310" s="251"/>
      <c r="BQ310" s="251"/>
      <c r="BR310" s="251"/>
      <c r="BS310" s="251"/>
      <c r="BT310" s="251"/>
      <c r="BU310" s="251"/>
      <c r="BV310" s="251"/>
      <c r="BW310" s="250"/>
      <c r="BX310" s="250"/>
      <c r="BY310" s="250"/>
      <c r="BZ310" s="252"/>
      <c r="CA310" s="252"/>
      <c r="CB310" s="252"/>
      <c r="CC310" s="252"/>
      <c r="CD310" s="252"/>
      <c r="CE310" s="252"/>
      <c r="CF310" s="252"/>
      <c r="CG310" s="252"/>
      <c r="CH310" s="252"/>
      <c r="CI310" s="252"/>
      <c r="CJ310" s="252"/>
      <c r="CK310" s="252"/>
      <c r="CL310" s="252"/>
      <c r="CM310" s="252"/>
      <c r="CN310" s="252"/>
      <c r="CO310" s="252"/>
      <c r="CP310" s="252"/>
      <c r="CQ310" s="252"/>
      <c r="CR310" s="252"/>
      <c r="CS310" s="248" t="s">
        <v>4427</v>
      </c>
      <c r="CT310" s="252"/>
      <c r="CU310" s="252"/>
      <c r="CV310" s="252"/>
      <c r="CW310" s="252"/>
      <c r="CX310" s="252"/>
      <c r="CY310" s="252"/>
      <c r="CZ310" s="252"/>
      <c r="DA310" s="252"/>
      <c r="DB310" s="252"/>
      <c r="DC310" s="252"/>
      <c r="DD310" s="252"/>
      <c r="DE310" s="252"/>
    </row>
    <row r="311" spans="34:109" ht="71.25" hidden="1">
      <c r="AH311" s="250"/>
      <c r="AI311" s="250"/>
      <c r="AJ311" s="250"/>
      <c r="AK311" s="250"/>
      <c r="AL311" s="239" t="str">
        <f t="shared" si="8"/>
        <v/>
      </c>
      <c r="AM311" s="239" t="str">
        <f t="shared" si="9"/>
        <v/>
      </c>
      <c r="AO311" s="250"/>
      <c r="AP311" s="242">
        <v>309</v>
      </c>
      <c r="AQ311" s="251"/>
      <c r="AR311" s="251"/>
      <c r="AS311" s="251"/>
      <c r="AT311" s="251"/>
      <c r="AU311" s="251"/>
      <c r="AV311" s="251"/>
      <c r="AW311" s="251"/>
      <c r="AX311" s="251"/>
      <c r="AY311" s="251"/>
      <c r="AZ311" s="251"/>
      <c r="BA311" s="251"/>
      <c r="BB311" s="251"/>
      <c r="BC311" s="251"/>
      <c r="BD311" s="251"/>
      <c r="BE311" s="251"/>
      <c r="BF311" s="251"/>
      <c r="BG311" s="251"/>
      <c r="BH311" s="251"/>
      <c r="BI311" s="251"/>
      <c r="BJ311" s="247" t="s">
        <v>4428</v>
      </c>
      <c r="BK311" s="251"/>
      <c r="BL311" s="251"/>
      <c r="BM311" s="251"/>
      <c r="BN311" s="251"/>
      <c r="BO311" s="251"/>
      <c r="BP311" s="251"/>
      <c r="BQ311" s="251"/>
      <c r="BR311" s="251"/>
      <c r="BS311" s="251"/>
      <c r="BT311" s="251"/>
      <c r="BU311" s="251"/>
      <c r="BV311" s="251"/>
      <c r="BW311" s="250"/>
      <c r="BX311" s="250"/>
      <c r="BY311" s="250"/>
      <c r="BZ311" s="252"/>
      <c r="CA311" s="252"/>
      <c r="CB311" s="252"/>
      <c r="CC311" s="252"/>
      <c r="CD311" s="252"/>
      <c r="CE311" s="252"/>
      <c r="CF311" s="252"/>
      <c r="CG311" s="252"/>
      <c r="CH311" s="252"/>
      <c r="CI311" s="252"/>
      <c r="CJ311" s="252"/>
      <c r="CK311" s="252"/>
      <c r="CL311" s="252"/>
      <c r="CM311" s="252"/>
      <c r="CN311" s="252"/>
      <c r="CO311" s="252"/>
      <c r="CP311" s="252"/>
      <c r="CQ311" s="252"/>
      <c r="CR311" s="252"/>
      <c r="CS311" s="248" t="s">
        <v>4429</v>
      </c>
      <c r="CT311" s="252"/>
      <c r="CU311" s="252"/>
      <c r="CV311" s="252"/>
      <c r="CW311" s="252"/>
      <c r="CX311" s="252"/>
      <c r="CY311" s="252"/>
      <c r="CZ311" s="252"/>
      <c r="DA311" s="252"/>
      <c r="DB311" s="252"/>
      <c r="DC311" s="252"/>
      <c r="DD311" s="252"/>
      <c r="DE311" s="252"/>
    </row>
    <row r="312" spans="34:109" ht="71.25" hidden="1">
      <c r="AH312" s="250"/>
      <c r="AI312" s="250"/>
      <c r="AJ312" s="250"/>
      <c r="AK312" s="250"/>
      <c r="AL312" s="239" t="str">
        <f t="shared" si="8"/>
        <v/>
      </c>
      <c r="AM312" s="239" t="str">
        <f t="shared" si="9"/>
        <v/>
      </c>
      <c r="AO312" s="250"/>
      <c r="AP312" s="242">
        <v>310</v>
      </c>
      <c r="AQ312" s="251"/>
      <c r="AR312" s="251"/>
      <c r="AS312" s="251"/>
      <c r="AT312" s="251"/>
      <c r="AU312" s="251"/>
      <c r="AV312" s="251"/>
      <c r="AW312" s="251"/>
      <c r="AX312" s="251"/>
      <c r="AY312" s="251"/>
      <c r="AZ312" s="251"/>
      <c r="BA312" s="251"/>
      <c r="BB312" s="251"/>
      <c r="BC312" s="251"/>
      <c r="BD312" s="251"/>
      <c r="BE312" s="251"/>
      <c r="BF312" s="251"/>
      <c r="BG312" s="251"/>
      <c r="BH312" s="251"/>
      <c r="BI312" s="251"/>
      <c r="BJ312" s="247" t="s">
        <v>4430</v>
      </c>
      <c r="BK312" s="251"/>
      <c r="BL312" s="251"/>
      <c r="BM312" s="251"/>
      <c r="BN312" s="251"/>
      <c r="BO312" s="251"/>
      <c r="BP312" s="251"/>
      <c r="BQ312" s="251"/>
      <c r="BR312" s="251"/>
      <c r="BS312" s="251"/>
      <c r="BT312" s="251"/>
      <c r="BU312" s="251"/>
      <c r="BV312" s="251"/>
      <c r="BW312" s="250"/>
      <c r="BX312" s="250"/>
      <c r="BY312" s="250"/>
      <c r="BZ312" s="252"/>
      <c r="CA312" s="252"/>
      <c r="CB312" s="252"/>
      <c r="CC312" s="252"/>
      <c r="CD312" s="252"/>
      <c r="CE312" s="252"/>
      <c r="CF312" s="252"/>
      <c r="CG312" s="252"/>
      <c r="CH312" s="252"/>
      <c r="CI312" s="252"/>
      <c r="CJ312" s="252"/>
      <c r="CK312" s="252"/>
      <c r="CL312" s="252"/>
      <c r="CM312" s="252"/>
      <c r="CN312" s="252"/>
      <c r="CO312" s="252"/>
      <c r="CP312" s="252"/>
      <c r="CQ312" s="252"/>
      <c r="CR312" s="252"/>
      <c r="CS312" s="248" t="s">
        <v>4431</v>
      </c>
      <c r="CT312" s="252"/>
      <c r="CU312" s="252"/>
      <c r="CV312" s="252"/>
      <c r="CW312" s="252"/>
      <c r="CX312" s="252"/>
      <c r="CY312" s="252"/>
      <c r="CZ312" s="252"/>
      <c r="DA312" s="252"/>
      <c r="DB312" s="252"/>
      <c r="DC312" s="252"/>
      <c r="DD312" s="252"/>
      <c r="DE312" s="252"/>
    </row>
    <row r="313" spans="34:109" ht="71.25" hidden="1">
      <c r="AH313" s="250"/>
      <c r="AI313" s="250"/>
      <c r="AJ313" s="250"/>
      <c r="AK313" s="250"/>
      <c r="AL313" s="239" t="str">
        <f t="shared" si="8"/>
        <v/>
      </c>
      <c r="AM313" s="239" t="str">
        <f t="shared" si="9"/>
        <v/>
      </c>
      <c r="AO313" s="250"/>
      <c r="AP313" s="242">
        <v>311</v>
      </c>
      <c r="AQ313" s="251"/>
      <c r="AR313" s="251"/>
      <c r="AS313" s="251"/>
      <c r="AT313" s="251"/>
      <c r="AU313" s="251"/>
      <c r="AV313" s="251"/>
      <c r="AW313" s="251"/>
      <c r="AX313" s="251"/>
      <c r="AY313" s="251"/>
      <c r="AZ313" s="251"/>
      <c r="BA313" s="251"/>
      <c r="BB313" s="251"/>
      <c r="BC313" s="251"/>
      <c r="BD313" s="251"/>
      <c r="BE313" s="251"/>
      <c r="BF313" s="251"/>
      <c r="BG313" s="251"/>
      <c r="BH313" s="251"/>
      <c r="BI313" s="251"/>
      <c r="BJ313" s="247" t="s">
        <v>4432</v>
      </c>
      <c r="BK313" s="251"/>
      <c r="BL313" s="251"/>
      <c r="BM313" s="251"/>
      <c r="BN313" s="251"/>
      <c r="BO313" s="251"/>
      <c r="BP313" s="251"/>
      <c r="BQ313" s="251"/>
      <c r="BR313" s="251"/>
      <c r="BS313" s="251"/>
      <c r="BT313" s="251"/>
      <c r="BU313" s="251"/>
      <c r="BV313" s="251"/>
      <c r="BW313" s="250"/>
      <c r="BX313" s="250"/>
      <c r="BY313" s="250"/>
      <c r="BZ313" s="252"/>
      <c r="CA313" s="252"/>
      <c r="CB313" s="252"/>
      <c r="CC313" s="252"/>
      <c r="CD313" s="252"/>
      <c r="CE313" s="252"/>
      <c r="CF313" s="252"/>
      <c r="CG313" s="252"/>
      <c r="CH313" s="252"/>
      <c r="CI313" s="252"/>
      <c r="CJ313" s="252"/>
      <c r="CK313" s="252"/>
      <c r="CL313" s="252"/>
      <c r="CM313" s="252"/>
      <c r="CN313" s="252"/>
      <c r="CO313" s="252"/>
      <c r="CP313" s="252"/>
      <c r="CQ313" s="252"/>
      <c r="CR313" s="252"/>
      <c r="CS313" s="248" t="s">
        <v>4433</v>
      </c>
      <c r="CT313" s="252"/>
      <c r="CU313" s="252"/>
      <c r="CV313" s="252"/>
      <c r="CW313" s="252"/>
      <c r="CX313" s="252"/>
      <c r="CY313" s="252"/>
      <c r="CZ313" s="252"/>
      <c r="DA313" s="252"/>
      <c r="DB313" s="252"/>
      <c r="DC313" s="252"/>
      <c r="DD313" s="252"/>
      <c r="DE313" s="252"/>
    </row>
    <row r="314" spans="34:109" ht="85.5" hidden="1">
      <c r="AH314" s="250"/>
      <c r="AI314" s="250"/>
      <c r="AJ314" s="250"/>
      <c r="AK314" s="250"/>
      <c r="AL314" s="239" t="str">
        <f t="shared" si="8"/>
        <v/>
      </c>
      <c r="AM314" s="239" t="str">
        <f t="shared" si="9"/>
        <v/>
      </c>
      <c r="AO314" s="250"/>
      <c r="AP314" s="242">
        <v>312</v>
      </c>
      <c r="AQ314" s="251"/>
      <c r="AR314" s="251"/>
      <c r="AS314" s="251"/>
      <c r="AT314" s="251"/>
      <c r="AU314" s="251"/>
      <c r="AV314" s="251"/>
      <c r="AW314" s="251"/>
      <c r="AX314" s="251"/>
      <c r="AY314" s="251"/>
      <c r="AZ314" s="251"/>
      <c r="BA314" s="251"/>
      <c r="BB314" s="251"/>
      <c r="BC314" s="251"/>
      <c r="BD314" s="251"/>
      <c r="BE314" s="251"/>
      <c r="BF314" s="251"/>
      <c r="BG314" s="251"/>
      <c r="BH314" s="251"/>
      <c r="BI314" s="251"/>
      <c r="BJ314" s="247" t="s">
        <v>4434</v>
      </c>
      <c r="BK314" s="251"/>
      <c r="BL314" s="251"/>
      <c r="BM314" s="251"/>
      <c r="BN314" s="251"/>
      <c r="BO314" s="251"/>
      <c r="BP314" s="251"/>
      <c r="BQ314" s="251"/>
      <c r="BR314" s="251"/>
      <c r="BS314" s="251"/>
      <c r="BT314" s="251"/>
      <c r="BU314" s="251"/>
      <c r="BV314" s="251"/>
      <c r="BW314" s="250"/>
      <c r="BX314" s="250"/>
      <c r="BY314" s="250"/>
      <c r="BZ314" s="252"/>
      <c r="CA314" s="252"/>
      <c r="CB314" s="252"/>
      <c r="CC314" s="252"/>
      <c r="CD314" s="252"/>
      <c r="CE314" s="252"/>
      <c r="CF314" s="252"/>
      <c r="CG314" s="252"/>
      <c r="CH314" s="252"/>
      <c r="CI314" s="252"/>
      <c r="CJ314" s="252"/>
      <c r="CK314" s="252"/>
      <c r="CL314" s="252"/>
      <c r="CM314" s="252"/>
      <c r="CN314" s="252"/>
      <c r="CO314" s="252"/>
      <c r="CP314" s="252"/>
      <c r="CQ314" s="252"/>
      <c r="CR314" s="252"/>
      <c r="CS314" s="248" t="s">
        <v>4435</v>
      </c>
      <c r="CT314" s="252"/>
      <c r="CU314" s="252"/>
      <c r="CV314" s="252"/>
      <c r="CW314" s="252"/>
      <c r="CX314" s="252"/>
      <c r="CY314" s="252"/>
      <c r="CZ314" s="252"/>
      <c r="DA314" s="252"/>
      <c r="DB314" s="252"/>
      <c r="DC314" s="252"/>
      <c r="DD314" s="252"/>
      <c r="DE314" s="252"/>
    </row>
    <row r="315" spans="34:109" ht="71.25" hidden="1">
      <c r="AH315" s="250"/>
      <c r="AI315" s="250"/>
      <c r="AJ315" s="250"/>
      <c r="AK315" s="250"/>
      <c r="AL315" s="239" t="str">
        <f t="shared" si="8"/>
        <v/>
      </c>
      <c r="AM315" s="239" t="str">
        <f t="shared" si="9"/>
        <v/>
      </c>
      <c r="AO315" s="250"/>
      <c r="AP315" s="242">
        <v>313</v>
      </c>
      <c r="AQ315" s="251"/>
      <c r="AR315" s="251"/>
      <c r="AS315" s="251"/>
      <c r="AT315" s="251"/>
      <c r="AU315" s="251"/>
      <c r="AV315" s="251"/>
      <c r="AW315" s="251"/>
      <c r="AX315" s="251"/>
      <c r="AY315" s="251"/>
      <c r="AZ315" s="251"/>
      <c r="BA315" s="251"/>
      <c r="BB315" s="251"/>
      <c r="BC315" s="251"/>
      <c r="BD315" s="251"/>
      <c r="BE315" s="251"/>
      <c r="BF315" s="251"/>
      <c r="BG315" s="251"/>
      <c r="BH315" s="251"/>
      <c r="BI315" s="251"/>
      <c r="BJ315" s="247" t="s">
        <v>4436</v>
      </c>
      <c r="BK315" s="251"/>
      <c r="BL315" s="251"/>
      <c r="BM315" s="251"/>
      <c r="BN315" s="251"/>
      <c r="BO315" s="251"/>
      <c r="BP315" s="251"/>
      <c r="BQ315" s="251"/>
      <c r="BR315" s="251"/>
      <c r="BS315" s="251"/>
      <c r="BT315" s="251"/>
      <c r="BU315" s="251"/>
      <c r="BV315" s="251"/>
      <c r="BW315" s="250"/>
      <c r="BX315" s="250"/>
      <c r="BY315" s="250"/>
      <c r="BZ315" s="252"/>
      <c r="CA315" s="252"/>
      <c r="CB315" s="252"/>
      <c r="CC315" s="252"/>
      <c r="CD315" s="252"/>
      <c r="CE315" s="252"/>
      <c r="CF315" s="252"/>
      <c r="CG315" s="252"/>
      <c r="CH315" s="252"/>
      <c r="CI315" s="252"/>
      <c r="CJ315" s="252"/>
      <c r="CK315" s="252"/>
      <c r="CL315" s="252"/>
      <c r="CM315" s="252"/>
      <c r="CN315" s="252"/>
      <c r="CO315" s="252"/>
      <c r="CP315" s="252"/>
      <c r="CQ315" s="252"/>
      <c r="CR315" s="252"/>
      <c r="CS315" s="248" t="s">
        <v>4437</v>
      </c>
      <c r="CT315" s="252"/>
      <c r="CU315" s="252"/>
      <c r="CV315" s="252"/>
      <c r="CW315" s="252"/>
      <c r="CX315" s="252"/>
      <c r="CY315" s="252"/>
      <c r="CZ315" s="252"/>
      <c r="DA315" s="252"/>
      <c r="DB315" s="252"/>
      <c r="DC315" s="252"/>
      <c r="DD315" s="252"/>
      <c r="DE315" s="252"/>
    </row>
    <row r="316" spans="34:109" ht="71.25" hidden="1">
      <c r="AH316" s="250"/>
      <c r="AI316" s="250"/>
      <c r="AJ316" s="250"/>
      <c r="AK316" s="250"/>
      <c r="AL316" s="239" t="str">
        <f t="shared" si="8"/>
        <v/>
      </c>
      <c r="AM316" s="239" t="str">
        <f t="shared" si="9"/>
        <v/>
      </c>
      <c r="AO316" s="250"/>
      <c r="AP316" s="242">
        <v>314</v>
      </c>
      <c r="AQ316" s="251"/>
      <c r="AR316" s="251"/>
      <c r="AS316" s="251"/>
      <c r="AT316" s="251"/>
      <c r="AU316" s="251"/>
      <c r="AV316" s="251"/>
      <c r="AW316" s="251"/>
      <c r="AX316" s="251"/>
      <c r="AY316" s="251"/>
      <c r="AZ316" s="251"/>
      <c r="BA316" s="251"/>
      <c r="BB316" s="251"/>
      <c r="BC316" s="251"/>
      <c r="BD316" s="251"/>
      <c r="BE316" s="251"/>
      <c r="BF316" s="251"/>
      <c r="BG316" s="251"/>
      <c r="BH316" s="251"/>
      <c r="BI316" s="251"/>
      <c r="BJ316" s="247" t="s">
        <v>4438</v>
      </c>
      <c r="BK316" s="251"/>
      <c r="BL316" s="251"/>
      <c r="BM316" s="251"/>
      <c r="BN316" s="251"/>
      <c r="BO316" s="251"/>
      <c r="BP316" s="251"/>
      <c r="BQ316" s="251"/>
      <c r="BR316" s="251"/>
      <c r="BS316" s="251"/>
      <c r="BT316" s="251"/>
      <c r="BU316" s="251"/>
      <c r="BV316" s="251"/>
      <c r="BW316" s="250"/>
      <c r="BX316" s="250"/>
      <c r="BY316" s="250"/>
      <c r="BZ316" s="252"/>
      <c r="CA316" s="252"/>
      <c r="CB316" s="252"/>
      <c r="CC316" s="252"/>
      <c r="CD316" s="252"/>
      <c r="CE316" s="252"/>
      <c r="CF316" s="252"/>
      <c r="CG316" s="252"/>
      <c r="CH316" s="252"/>
      <c r="CI316" s="252"/>
      <c r="CJ316" s="252"/>
      <c r="CK316" s="252"/>
      <c r="CL316" s="252"/>
      <c r="CM316" s="252"/>
      <c r="CN316" s="252"/>
      <c r="CO316" s="252"/>
      <c r="CP316" s="252"/>
      <c r="CQ316" s="252"/>
      <c r="CR316" s="252"/>
      <c r="CS316" s="248" t="s">
        <v>4439</v>
      </c>
      <c r="CT316" s="252"/>
      <c r="CU316" s="252"/>
      <c r="CV316" s="252"/>
      <c r="CW316" s="252"/>
      <c r="CX316" s="252"/>
      <c r="CY316" s="252"/>
      <c r="CZ316" s="252"/>
      <c r="DA316" s="252"/>
      <c r="DB316" s="252"/>
      <c r="DC316" s="252"/>
      <c r="DD316" s="252"/>
      <c r="DE316" s="252"/>
    </row>
    <row r="317" spans="34:109" ht="85.5" hidden="1">
      <c r="AH317" s="250"/>
      <c r="AI317" s="250"/>
      <c r="AJ317" s="250"/>
      <c r="AK317" s="250"/>
      <c r="AL317" s="239" t="str">
        <f t="shared" si="8"/>
        <v/>
      </c>
      <c r="AM317" s="239" t="str">
        <f t="shared" si="9"/>
        <v/>
      </c>
      <c r="AO317" s="250"/>
      <c r="AP317" s="242">
        <v>315</v>
      </c>
      <c r="AQ317" s="251"/>
      <c r="AR317" s="251"/>
      <c r="AS317" s="251"/>
      <c r="AT317" s="251"/>
      <c r="AU317" s="251"/>
      <c r="AV317" s="251"/>
      <c r="AW317" s="251"/>
      <c r="AX317" s="251"/>
      <c r="AY317" s="251"/>
      <c r="AZ317" s="251"/>
      <c r="BA317" s="251"/>
      <c r="BB317" s="251"/>
      <c r="BC317" s="251"/>
      <c r="BD317" s="251"/>
      <c r="BE317" s="251"/>
      <c r="BF317" s="251"/>
      <c r="BG317" s="251"/>
      <c r="BH317" s="251"/>
      <c r="BI317" s="251"/>
      <c r="BJ317" s="247" t="s">
        <v>4440</v>
      </c>
      <c r="BK317" s="251"/>
      <c r="BL317" s="251"/>
      <c r="BM317" s="251"/>
      <c r="BN317" s="251"/>
      <c r="BO317" s="251"/>
      <c r="BP317" s="251"/>
      <c r="BQ317" s="251"/>
      <c r="BR317" s="251"/>
      <c r="BS317" s="251"/>
      <c r="BT317" s="251"/>
      <c r="BU317" s="251"/>
      <c r="BV317" s="251"/>
      <c r="BW317" s="250"/>
      <c r="BX317" s="250"/>
      <c r="BY317" s="250"/>
      <c r="BZ317" s="252"/>
      <c r="CA317" s="252"/>
      <c r="CB317" s="252"/>
      <c r="CC317" s="252"/>
      <c r="CD317" s="252"/>
      <c r="CE317" s="252"/>
      <c r="CF317" s="252"/>
      <c r="CG317" s="252"/>
      <c r="CH317" s="252"/>
      <c r="CI317" s="252"/>
      <c r="CJ317" s="252"/>
      <c r="CK317" s="252"/>
      <c r="CL317" s="252"/>
      <c r="CM317" s="252"/>
      <c r="CN317" s="252"/>
      <c r="CO317" s="252"/>
      <c r="CP317" s="252"/>
      <c r="CQ317" s="252"/>
      <c r="CR317" s="252"/>
      <c r="CS317" s="248" t="s">
        <v>4441</v>
      </c>
      <c r="CT317" s="252"/>
      <c r="CU317" s="252"/>
      <c r="CV317" s="252"/>
      <c r="CW317" s="252"/>
      <c r="CX317" s="252"/>
      <c r="CY317" s="252"/>
      <c r="CZ317" s="252"/>
      <c r="DA317" s="252"/>
      <c r="DB317" s="252"/>
      <c r="DC317" s="252"/>
      <c r="DD317" s="252"/>
      <c r="DE317" s="252"/>
    </row>
    <row r="318" spans="34:109" ht="57" hidden="1">
      <c r="AH318" s="250"/>
      <c r="AI318" s="250"/>
      <c r="AJ318" s="250"/>
      <c r="AK318" s="250"/>
      <c r="AL318" s="239" t="str">
        <f t="shared" si="8"/>
        <v/>
      </c>
      <c r="AM318" s="239" t="str">
        <f t="shared" si="9"/>
        <v/>
      </c>
      <c r="AO318" s="250"/>
      <c r="AP318" s="242">
        <v>316</v>
      </c>
      <c r="AQ318" s="251"/>
      <c r="AR318" s="251"/>
      <c r="AS318" s="251"/>
      <c r="AT318" s="251"/>
      <c r="AU318" s="251"/>
      <c r="AV318" s="251"/>
      <c r="AW318" s="251"/>
      <c r="AX318" s="251"/>
      <c r="AY318" s="251"/>
      <c r="AZ318" s="251"/>
      <c r="BA318" s="251"/>
      <c r="BB318" s="251"/>
      <c r="BC318" s="251"/>
      <c r="BD318" s="251"/>
      <c r="BE318" s="251"/>
      <c r="BF318" s="251"/>
      <c r="BG318" s="251"/>
      <c r="BH318" s="251"/>
      <c r="BI318" s="251"/>
      <c r="BJ318" s="247" t="s">
        <v>4442</v>
      </c>
      <c r="BK318" s="251"/>
      <c r="BL318" s="251"/>
      <c r="BM318" s="251"/>
      <c r="BN318" s="251"/>
      <c r="BO318" s="251"/>
      <c r="BP318" s="251"/>
      <c r="BQ318" s="251"/>
      <c r="BR318" s="251"/>
      <c r="BS318" s="251"/>
      <c r="BT318" s="251"/>
      <c r="BU318" s="251"/>
      <c r="BV318" s="251"/>
      <c r="BW318" s="250"/>
      <c r="BX318" s="250"/>
      <c r="BY318" s="250"/>
      <c r="BZ318" s="252"/>
      <c r="CA318" s="252"/>
      <c r="CB318" s="252"/>
      <c r="CC318" s="252"/>
      <c r="CD318" s="252"/>
      <c r="CE318" s="252"/>
      <c r="CF318" s="252"/>
      <c r="CG318" s="252"/>
      <c r="CH318" s="252"/>
      <c r="CI318" s="252"/>
      <c r="CJ318" s="252"/>
      <c r="CK318" s="252"/>
      <c r="CL318" s="252"/>
      <c r="CM318" s="252"/>
      <c r="CN318" s="252"/>
      <c r="CO318" s="252"/>
      <c r="CP318" s="252"/>
      <c r="CQ318" s="252"/>
      <c r="CR318" s="252"/>
      <c r="CS318" s="248" t="s">
        <v>4443</v>
      </c>
      <c r="CT318" s="252"/>
      <c r="CU318" s="252"/>
      <c r="CV318" s="252"/>
      <c r="CW318" s="252"/>
      <c r="CX318" s="252"/>
      <c r="CY318" s="252"/>
      <c r="CZ318" s="252"/>
      <c r="DA318" s="252"/>
      <c r="DB318" s="252"/>
      <c r="DC318" s="252"/>
      <c r="DD318" s="252"/>
      <c r="DE318" s="252"/>
    </row>
    <row r="319" spans="34:109" ht="99.75" hidden="1">
      <c r="AH319" s="250"/>
      <c r="AI319" s="250"/>
      <c r="AJ319" s="250"/>
      <c r="AK319" s="250"/>
      <c r="AL319" s="239" t="str">
        <f t="shared" si="8"/>
        <v/>
      </c>
      <c r="AM319" s="239" t="str">
        <f t="shared" si="9"/>
        <v/>
      </c>
      <c r="AO319" s="250"/>
      <c r="AP319" s="242">
        <v>317</v>
      </c>
      <c r="AQ319" s="251"/>
      <c r="AR319" s="251"/>
      <c r="AS319" s="251"/>
      <c r="AT319" s="251"/>
      <c r="AU319" s="251"/>
      <c r="AV319" s="251"/>
      <c r="AW319" s="251"/>
      <c r="AX319" s="251"/>
      <c r="AY319" s="251"/>
      <c r="AZ319" s="251"/>
      <c r="BA319" s="251"/>
      <c r="BB319" s="251"/>
      <c r="BC319" s="251"/>
      <c r="BD319" s="251"/>
      <c r="BE319" s="251"/>
      <c r="BF319" s="251"/>
      <c r="BG319" s="251"/>
      <c r="BH319" s="251"/>
      <c r="BI319" s="251"/>
      <c r="BJ319" s="247" t="s">
        <v>4444</v>
      </c>
      <c r="BK319" s="251"/>
      <c r="BL319" s="251"/>
      <c r="BM319" s="251"/>
      <c r="BN319" s="251"/>
      <c r="BO319" s="251"/>
      <c r="BP319" s="251"/>
      <c r="BQ319" s="251"/>
      <c r="BR319" s="251"/>
      <c r="BS319" s="251"/>
      <c r="BT319" s="251"/>
      <c r="BU319" s="251"/>
      <c r="BV319" s="251"/>
      <c r="BW319" s="250"/>
      <c r="BX319" s="250"/>
      <c r="BY319" s="250"/>
      <c r="BZ319" s="252"/>
      <c r="CA319" s="252"/>
      <c r="CB319" s="252"/>
      <c r="CC319" s="252"/>
      <c r="CD319" s="252"/>
      <c r="CE319" s="252"/>
      <c r="CF319" s="252"/>
      <c r="CG319" s="252"/>
      <c r="CH319" s="252"/>
      <c r="CI319" s="252"/>
      <c r="CJ319" s="252"/>
      <c r="CK319" s="252"/>
      <c r="CL319" s="252"/>
      <c r="CM319" s="252"/>
      <c r="CN319" s="252"/>
      <c r="CO319" s="252"/>
      <c r="CP319" s="252"/>
      <c r="CQ319" s="252"/>
      <c r="CR319" s="252"/>
      <c r="CS319" s="248" t="s">
        <v>4445</v>
      </c>
      <c r="CT319" s="252"/>
      <c r="CU319" s="252"/>
      <c r="CV319" s="252"/>
      <c r="CW319" s="252"/>
      <c r="CX319" s="252"/>
      <c r="CY319" s="252"/>
      <c r="CZ319" s="252"/>
      <c r="DA319" s="252"/>
      <c r="DB319" s="252"/>
      <c r="DC319" s="252"/>
      <c r="DD319" s="252"/>
      <c r="DE319" s="252"/>
    </row>
    <row r="320" spans="34:109" ht="85.5" hidden="1">
      <c r="AH320" s="250"/>
      <c r="AI320" s="250"/>
      <c r="AJ320" s="250"/>
      <c r="AK320" s="250"/>
      <c r="AL320" s="239" t="str">
        <f t="shared" si="8"/>
        <v/>
      </c>
      <c r="AM320" s="239" t="str">
        <f t="shared" si="9"/>
        <v/>
      </c>
      <c r="AO320" s="250"/>
      <c r="AP320" s="242">
        <v>318</v>
      </c>
      <c r="AQ320" s="251"/>
      <c r="AR320" s="251"/>
      <c r="AS320" s="251"/>
      <c r="AT320" s="251"/>
      <c r="AU320" s="251"/>
      <c r="AV320" s="251"/>
      <c r="AW320" s="251"/>
      <c r="AX320" s="251"/>
      <c r="AY320" s="251"/>
      <c r="AZ320" s="251"/>
      <c r="BA320" s="251"/>
      <c r="BB320" s="251"/>
      <c r="BC320" s="251"/>
      <c r="BD320" s="251"/>
      <c r="BE320" s="251"/>
      <c r="BF320" s="251"/>
      <c r="BG320" s="251"/>
      <c r="BH320" s="251"/>
      <c r="BI320" s="251"/>
      <c r="BJ320" s="247" t="s">
        <v>4446</v>
      </c>
      <c r="BK320" s="251"/>
      <c r="BL320" s="251"/>
      <c r="BM320" s="251"/>
      <c r="BN320" s="251"/>
      <c r="BO320" s="251"/>
      <c r="BP320" s="251"/>
      <c r="BQ320" s="251"/>
      <c r="BR320" s="251"/>
      <c r="BS320" s="251"/>
      <c r="BT320" s="251"/>
      <c r="BU320" s="251"/>
      <c r="BV320" s="251"/>
      <c r="BW320" s="250"/>
      <c r="BX320" s="250"/>
      <c r="BY320" s="250"/>
      <c r="BZ320" s="252"/>
      <c r="CA320" s="252"/>
      <c r="CB320" s="252"/>
      <c r="CC320" s="252"/>
      <c r="CD320" s="252"/>
      <c r="CE320" s="252"/>
      <c r="CF320" s="252"/>
      <c r="CG320" s="252"/>
      <c r="CH320" s="252"/>
      <c r="CI320" s="252"/>
      <c r="CJ320" s="252"/>
      <c r="CK320" s="252"/>
      <c r="CL320" s="252"/>
      <c r="CM320" s="252"/>
      <c r="CN320" s="252"/>
      <c r="CO320" s="252"/>
      <c r="CP320" s="252"/>
      <c r="CQ320" s="252"/>
      <c r="CR320" s="252"/>
      <c r="CS320" s="248" t="s">
        <v>4447</v>
      </c>
      <c r="CT320" s="252"/>
      <c r="CU320" s="252"/>
      <c r="CV320" s="252"/>
      <c r="CW320" s="252"/>
      <c r="CX320" s="252"/>
      <c r="CY320" s="252"/>
      <c r="CZ320" s="252"/>
      <c r="DA320" s="252"/>
      <c r="DB320" s="252"/>
      <c r="DC320" s="252"/>
      <c r="DD320" s="252"/>
      <c r="DE320" s="252"/>
    </row>
    <row r="321" spans="34:109" ht="99.75" hidden="1">
      <c r="AH321" s="250"/>
      <c r="AI321" s="250"/>
      <c r="AJ321" s="250"/>
      <c r="AK321" s="250"/>
      <c r="AL321" s="239" t="str">
        <f t="shared" si="8"/>
        <v/>
      </c>
      <c r="AM321" s="239" t="str">
        <f t="shared" si="9"/>
        <v/>
      </c>
      <c r="AO321" s="250"/>
      <c r="AP321" s="242">
        <v>319</v>
      </c>
      <c r="AQ321" s="251"/>
      <c r="AR321" s="251"/>
      <c r="AS321" s="251"/>
      <c r="AT321" s="251"/>
      <c r="AU321" s="251"/>
      <c r="AV321" s="251"/>
      <c r="AW321" s="251"/>
      <c r="AX321" s="251"/>
      <c r="AY321" s="251"/>
      <c r="AZ321" s="251"/>
      <c r="BA321" s="251"/>
      <c r="BB321" s="251"/>
      <c r="BC321" s="251"/>
      <c r="BD321" s="251"/>
      <c r="BE321" s="251"/>
      <c r="BF321" s="251"/>
      <c r="BG321" s="251"/>
      <c r="BH321" s="251"/>
      <c r="BI321" s="251"/>
      <c r="BJ321" s="247" t="s">
        <v>4448</v>
      </c>
      <c r="BK321" s="251"/>
      <c r="BL321" s="251"/>
      <c r="BM321" s="251"/>
      <c r="BN321" s="251"/>
      <c r="BO321" s="251"/>
      <c r="BP321" s="251"/>
      <c r="BQ321" s="251"/>
      <c r="BR321" s="251"/>
      <c r="BS321" s="251"/>
      <c r="BT321" s="251"/>
      <c r="BU321" s="251"/>
      <c r="BV321" s="251"/>
      <c r="BW321" s="250"/>
      <c r="BX321" s="250"/>
      <c r="BY321" s="250"/>
      <c r="BZ321" s="252"/>
      <c r="CA321" s="252"/>
      <c r="CB321" s="252"/>
      <c r="CC321" s="252"/>
      <c r="CD321" s="252"/>
      <c r="CE321" s="252"/>
      <c r="CF321" s="252"/>
      <c r="CG321" s="252"/>
      <c r="CH321" s="252"/>
      <c r="CI321" s="252"/>
      <c r="CJ321" s="252"/>
      <c r="CK321" s="252"/>
      <c r="CL321" s="252"/>
      <c r="CM321" s="252"/>
      <c r="CN321" s="252"/>
      <c r="CO321" s="252"/>
      <c r="CP321" s="252"/>
      <c r="CQ321" s="252"/>
      <c r="CR321" s="252"/>
      <c r="CS321" s="480" t="s">
        <v>4449</v>
      </c>
      <c r="CT321" s="252"/>
      <c r="CU321" s="252"/>
      <c r="CV321" s="252"/>
      <c r="CW321" s="252"/>
      <c r="CX321" s="252"/>
      <c r="CY321" s="252"/>
      <c r="CZ321" s="252"/>
      <c r="DA321" s="252"/>
      <c r="DB321" s="252"/>
      <c r="DC321" s="252"/>
      <c r="DD321" s="252"/>
      <c r="DE321" s="252"/>
    </row>
    <row r="322" spans="34:109" ht="99.75" hidden="1">
      <c r="AH322" s="250"/>
      <c r="AI322" s="250"/>
      <c r="AJ322" s="250"/>
      <c r="AK322" s="250"/>
      <c r="AL322" s="239" t="str">
        <f t="shared" si="8"/>
        <v/>
      </c>
      <c r="AM322" s="239" t="str">
        <f t="shared" si="9"/>
        <v/>
      </c>
      <c r="AO322" s="250"/>
      <c r="AP322" s="242">
        <v>320</v>
      </c>
      <c r="AQ322" s="251"/>
      <c r="AR322" s="251"/>
      <c r="AS322" s="251"/>
      <c r="AT322" s="251"/>
      <c r="AU322" s="251"/>
      <c r="AV322" s="251"/>
      <c r="AW322" s="251"/>
      <c r="AX322" s="251"/>
      <c r="AY322" s="251"/>
      <c r="AZ322" s="251"/>
      <c r="BA322" s="251"/>
      <c r="BB322" s="251"/>
      <c r="BC322" s="251"/>
      <c r="BD322" s="251"/>
      <c r="BE322" s="251"/>
      <c r="BF322" s="251"/>
      <c r="BG322" s="251"/>
      <c r="BH322" s="251"/>
      <c r="BI322" s="251"/>
      <c r="BJ322" s="247" t="s">
        <v>4450</v>
      </c>
      <c r="BK322" s="251"/>
      <c r="BL322" s="251"/>
      <c r="BM322" s="251"/>
      <c r="BN322" s="251"/>
      <c r="BO322" s="251"/>
      <c r="BP322" s="251"/>
      <c r="BQ322" s="251"/>
      <c r="BR322" s="251"/>
      <c r="BS322" s="251"/>
      <c r="BT322" s="251"/>
      <c r="BU322" s="251"/>
      <c r="BV322" s="251"/>
      <c r="BW322" s="250"/>
      <c r="BX322" s="250"/>
      <c r="BY322" s="250"/>
      <c r="BZ322" s="252"/>
      <c r="CA322" s="252"/>
      <c r="CB322" s="252"/>
      <c r="CC322" s="252"/>
      <c r="CD322" s="252"/>
      <c r="CE322" s="252"/>
      <c r="CF322" s="252"/>
      <c r="CG322" s="252"/>
      <c r="CH322" s="252"/>
      <c r="CI322" s="252"/>
      <c r="CJ322" s="252"/>
      <c r="CK322" s="252"/>
      <c r="CL322" s="252"/>
      <c r="CM322" s="252"/>
      <c r="CN322" s="252"/>
      <c r="CO322" s="252"/>
      <c r="CP322" s="252"/>
      <c r="CQ322" s="252"/>
      <c r="CR322" s="252"/>
      <c r="CS322" s="480" t="s">
        <v>4451</v>
      </c>
      <c r="CT322" s="252"/>
      <c r="CU322" s="252"/>
      <c r="CV322" s="252"/>
      <c r="CW322" s="252"/>
      <c r="CX322" s="252"/>
      <c r="CY322" s="252"/>
      <c r="CZ322" s="252"/>
      <c r="DA322" s="252"/>
      <c r="DB322" s="252"/>
      <c r="DC322" s="252"/>
      <c r="DD322" s="252"/>
      <c r="DE322" s="252"/>
    </row>
    <row r="323" spans="34:109" ht="71.25" hidden="1">
      <c r="AH323" s="250"/>
      <c r="AI323" s="250"/>
      <c r="AJ323" s="250"/>
      <c r="AK323" s="250"/>
      <c r="AL323" s="239" t="str">
        <f t="shared" si="8"/>
        <v/>
      </c>
      <c r="AM323" s="239" t="str">
        <f t="shared" si="9"/>
        <v/>
      </c>
      <c r="AO323" s="250"/>
      <c r="AP323" s="242">
        <v>321</v>
      </c>
      <c r="AQ323" s="251"/>
      <c r="AR323" s="251"/>
      <c r="AS323" s="251"/>
      <c r="AT323" s="251"/>
      <c r="AU323" s="251"/>
      <c r="AV323" s="251"/>
      <c r="AW323" s="251"/>
      <c r="AX323" s="251"/>
      <c r="AY323" s="251"/>
      <c r="AZ323" s="251"/>
      <c r="BA323" s="251"/>
      <c r="BB323" s="251"/>
      <c r="BC323" s="251"/>
      <c r="BD323" s="251"/>
      <c r="BE323" s="251"/>
      <c r="BF323" s="251"/>
      <c r="BG323" s="251"/>
      <c r="BH323" s="251"/>
      <c r="BI323" s="251"/>
      <c r="BJ323" s="247" t="s">
        <v>4452</v>
      </c>
      <c r="BK323" s="251"/>
      <c r="BL323" s="251"/>
      <c r="BM323" s="251"/>
      <c r="BN323" s="251"/>
      <c r="BO323" s="251"/>
      <c r="BP323" s="251"/>
      <c r="BQ323" s="251"/>
      <c r="BR323" s="251"/>
      <c r="BS323" s="251"/>
      <c r="BT323" s="251"/>
      <c r="BU323" s="251"/>
      <c r="BV323" s="251"/>
      <c r="BW323" s="250"/>
      <c r="BX323" s="250"/>
      <c r="BY323" s="250"/>
      <c r="BZ323" s="252"/>
      <c r="CA323" s="252"/>
      <c r="CB323" s="252"/>
      <c r="CC323" s="252"/>
      <c r="CD323" s="252"/>
      <c r="CE323" s="252"/>
      <c r="CF323" s="252"/>
      <c r="CG323" s="252"/>
      <c r="CH323" s="252"/>
      <c r="CI323" s="252"/>
      <c r="CJ323" s="252"/>
      <c r="CK323" s="252"/>
      <c r="CL323" s="252"/>
      <c r="CM323" s="252"/>
      <c r="CN323" s="252"/>
      <c r="CO323" s="252"/>
      <c r="CP323" s="252"/>
      <c r="CQ323" s="252"/>
      <c r="CR323" s="252"/>
      <c r="CS323" s="248" t="s">
        <v>4453</v>
      </c>
      <c r="CT323" s="252"/>
      <c r="CU323" s="252"/>
      <c r="CV323" s="252"/>
      <c r="CW323" s="252"/>
      <c r="CX323" s="252"/>
      <c r="CY323" s="252"/>
      <c r="CZ323" s="252"/>
      <c r="DA323" s="252"/>
      <c r="DB323" s="252"/>
      <c r="DC323" s="252"/>
      <c r="DD323" s="252"/>
      <c r="DE323" s="252"/>
    </row>
    <row r="324" spans="34:109" ht="71.25" hidden="1">
      <c r="AH324" s="250"/>
      <c r="AI324" s="250"/>
      <c r="AJ324" s="250"/>
      <c r="AK324" s="250"/>
      <c r="AL324" s="239" t="str">
        <f t="shared" ref="AL324:AL387" si="10">IFERROR(IF(HLOOKUP($N$10, $BZ$3:$DE$573, $AP324, FALSE )="", "", HLOOKUP($N$10, $BZ$3:$DE$573, $AP324, FALSE)), "")</f>
        <v/>
      </c>
      <c r="AM324" s="239" t="str">
        <f t="shared" ref="AM324:AM387" si="11">IFERROR(IF(AL324="", "", HLOOKUP($N$10, $AQ$3:$BV$573, AP324, FALSE)), "")</f>
        <v/>
      </c>
      <c r="AO324" s="250"/>
      <c r="AP324" s="242">
        <v>322</v>
      </c>
      <c r="AQ324" s="251"/>
      <c r="AR324" s="251"/>
      <c r="AS324" s="251"/>
      <c r="AT324" s="251"/>
      <c r="AU324" s="251"/>
      <c r="AV324" s="251"/>
      <c r="AW324" s="251"/>
      <c r="AX324" s="251"/>
      <c r="AY324" s="251"/>
      <c r="AZ324" s="251"/>
      <c r="BA324" s="251"/>
      <c r="BB324" s="251"/>
      <c r="BC324" s="251"/>
      <c r="BD324" s="251"/>
      <c r="BE324" s="251"/>
      <c r="BF324" s="251"/>
      <c r="BG324" s="251"/>
      <c r="BH324" s="251"/>
      <c r="BI324" s="251"/>
      <c r="BJ324" s="247" t="s">
        <v>4454</v>
      </c>
      <c r="BK324" s="251"/>
      <c r="BL324" s="251"/>
      <c r="BM324" s="251"/>
      <c r="BN324" s="251"/>
      <c r="BO324" s="251"/>
      <c r="BP324" s="251"/>
      <c r="BQ324" s="251"/>
      <c r="BR324" s="251"/>
      <c r="BS324" s="251"/>
      <c r="BT324" s="251"/>
      <c r="BU324" s="251"/>
      <c r="BV324" s="251"/>
      <c r="BW324" s="250"/>
      <c r="BX324" s="250"/>
      <c r="BY324" s="250"/>
      <c r="BZ324" s="252"/>
      <c r="CA324" s="252"/>
      <c r="CB324" s="252"/>
      <c r="CC324" s="252"/>
      <c r="CD324" s="252"/>
      <c r="CE324" s="252"/>
      <c r="CF324" s="252"/>
      <c r="CG324" s="252"/>
      <c r="CH324" s="252"/>
      <c r="CI324" s="252"/>
      <c r="CJ324" s="252"/>
      <c r="CK324" s="252"/>
      <c r="CL324" s="252"/>
      <c r="CM324" s="252"/>
      <c r="CN324" s="252"/>
      <c r="CO324" s="252"/>
      <c r="CP324" s="252"/>
      <c r="CQ324" s="252"/>
      <c r="CR324" s="252"/>
      <c r="CS324" s="248" t="s">
        <v>4455</v>
      </c>
      <c r="CT324" s="252"/>
      <c r="CU324" s="252"/>
      <c r="CV324" s="252"/>
      <c r="CW324" s="252"/>
      <c r="CX324" s="252"/>
      <c r="CY324" s="252"/>
      <c r="CZ324" s="252"/>
      <c r="DA324" s="252"/>
      <c r="DB324" s="252"/>
      <c r="DC324" s="252"/>
      <c r="DD324" s="252"/>
      <c r="DE324" s="252"/>
    </row>
    <row r="325" spans="34:109" ht="85.5" hidden="1">
      <c r="AH325" s="256"/>
      <c r="AI325" s="256"/>
      <c r="AJ325" s="256"/>
      <c r="AK325" s="256"/>
      <c r="AL325" s="239" t="str">
        <f t="shared" si="10"/>
        <v/>
      </c>
      <c r="AM325" s="239" t="str">
        <f t="shared" si="11"/>
        <v/>
      </c>
      <c r="AO325" s="256"/>
      <c r="AP325" s="242">
        <v>323</v>
      </c>
      <c r="AQ325" s="257"/>
      <c r="AR325" s="257"/>
      <c r="AS325" s="257"/>
      <c r="AT325" s="257"/>
      <c r="AU325" s="257"/>
      <c r="AV325" s="257"/>
      <c r="AW325" s="257"/>
      <c r="AX325" s="257"/>
      <c r="AY325" s="257"/>
      <c r="AZ325" s="257"/>
      <c r="BA325" s="257"/>
      <c r="BB325" s="257"/>
      <c r="BC325" s="257"/>
      <c r="BD325" s="257"/>
      <c r="BE325" s="257"/>
      <c r="BF325" s="257"/>
      <c r="BG325" s="257"/>
      <c r="BH325" s="257"/>
      <c r="BI325" s="257"/>
      <c r="BJ325" s="247" t="s">
        <v>4456</v>
      </c>
      <c r="BK325" s="257"/>
      <c r="BL325" s="257"/>
      <c r="BM325" s="257"/>
      <c r="BN325" s="257"/>
      <c r="BO325" s="257"/>
      <c r="BP325" s="257"/>
      <c r="BQ325" s="257"/>
      <c r="BR325" s="257"/>
      <c r="BS325" s="257"/>
      <c r="BT325" s="257"/>
      <c r="BU325" s="257"/>
      <c r="BV325" s="257"/>
      <c r="BW325" s="256"/>
      <c r="BX325" s="256"/>
      <c r="BY325" s="256"/>
      <c r="BZ325" s="258"/>
      <c r="CA325" s="258"/>
      <c r="CB325" s="258"/>
      <c r="CC325" s="258"/>
      <c r="CD325" s="258"/>
      <c r="CE325" s="258"/>
      <c r="CF325" s="258"/>
      <c r="CG325" s="258"/>
      <c r="CH325" s="258"/>
      <c r="CI325" s="258"/>
      <c r="CJ325" s="258"/>
      <c r="CK325" s="258"/>
      <c r="CL325" s="258"/>
      <c r="CM325" s="258"/>
      <c r="CN325" s="258"/>
      <c r="CO325" s="258"/>
      <c r="CP325" s="258"/>
      <c r="CQ325" s="258"/>
      <c r="CR325" s="258"/>
      <c r="CS325" s="248" t="s">
        <v>4457</v>
      </c>
      <c r="CT325" s="258"/>
      <c r="CU325" s="258"/>
      <c r="CV325" s="258"/>
      <c r="CW325" s="258"/>
      <c r="CX325" s="258"/>
      <c r="CY325" s="258"/>
      <c r="CZ325" s="258"/>
      <c r="DA325" s="258"/>
      <c r="DB325" s="258"/>
      <c r="DC325" s="258"/>
      <c r="DD325" s="258"/>
      <c r="DE325" s="258"/>
    </row>
    <row r="326" spans="34:109" ht="71.25" hidden="1">
      <c r="AH326" s="256"/>
      <c r="AI326" s="256"/>
      <c r="AJ326" s="256"/>
      <c r="AK326" s="256"/>
      <c r="AL326" s="239" t="str">
        <f t="shared" si="10"/>
        <v/>
      </c>
      <c r="AM326" s="239" t="str">
        <f t="shared" si="11"/>
        <v/>
      </c>
      <c r="AO326" s="256"/>
      <c r="AP326" s="242">
        <v>324</v>
      </c>
      <c r="AQ326" s="257"/>
      <c r="AR326" s="257"/>
      <c r="AS326" s="257"/>
      <c r="AT326" s="257"/>
      <c r="AU326" s="257"/>
      <c r="AV326" s="257"/>
      <c r="AW326" s="257"/>
      <c r="AX326" s="257"/>
      <c r="AY326" s="257"/>
      <c r="AZ326" s="257"/>
      <c r="BA326" s="257"/>
      <c r="BB326" s="257"/>
      <c r="BC326" s="257"/>
      <c r="BD326" s="257"/>
      <c r="BE326" s="257"/>
      <c r="BF326" s="257"/>
      <c r="BG326" s="257"/>
      <c r="BH326" s="257"/>
      <c r="BI326" s="257"/>
      <c r="BJ326" s="247" t="s">
        <v>4458</v>
      </c>
      <c r="BK326" s="257"/>
      <c r="BL326" s="257"/>
      <c r="BM326" s="257"/>
      <c r="BN326" s="257"/>
      <c r="BO326" s="257"/>
      <c r="BP326" s="257"/>
      <c r="BQ326" s="257"/>
      <c r="BR326" s="257"/>
      <c r="BS326" s="257"/>
      <c r="BT326" s="257"/>
      <c r="BU326" s="257"/>
      <c r="BV326" s="257"/>
      <c r="BW326" s="256"/>
      <c r="BX326" s="256"/>
      <c r="BY326" s="256"/>
      <c r="BZ326" s="258"/>
      <c r="CA326" s="258"/>
      <c r="CB326" s="258"/>
      <c r="CC326" s="258"/>
      <c r="CD326" s="258"/>
      <c r="CE326" s="258"/>
      <c r="CF326" s="258"/>
      <c r="CG326" s="258"/>
      <c r="CH326" s="258"/>
      <c r="CI326" s="258"/>
      <c r="CJ326" s="258"/>
      <c r="CK326" s="258"/>
      <c r="CL326" s="258"/>
      <c r="CM326" s="258"/>
      <c r="CN326" s="258"/>
      <c r="CO326" s="258"/>
      <c r="CP326" s="258"/>
      <c r="CQ326" s="258"/>
      <c r="CR326" s="258"/>
      <c r="CS326" s="248" t="s">
        <v>4459</v>
      </c>
      <c r="CT326" s="258"/>
      <c r="CU326" s="258"/>
      <c r="CV326" s="258"/>
      <c r="CW326" s="258"/>
      <c r="CX326" s="258"/>
      <c r="CY326" s="258"/>
      <c r="CZ326" s="258"/>
      <c r="DA326" s="258"/>
      <c r="DB326" s="258"/>
      <c r="DC326" s="258"/>
      <c r="DD326" s="258"/>
      <c r="DE326" s="258"/>
    </row>
    <row r="327" spans="34:109" ht="71.25" hidden="1">
      <c r="AH327" s="250"/>
      <c r="AI327" s="250"/>
      <c r="AJ327" s="250"/>
      <c r="AK327" s="250"/>
      <c r="AL327" s="239" t="str">
        <f t="shared" si="10"/>
        <v/>
      </c>
      <c r="AM327" s="239" t="str">
        <f t="shared" si="11"/>
        <v/>
      </c>
      <c r="AO327" s="250"/>
      <c r="AP327" s="242">
        <v>325</v>
      </c>
      <c r="AQ327" s="251"/>
      <c r="AR327" s="251"/>
      <c r="AS327" s="251"/>
      <c r="AT327" s="251"/>
      <c r="AU327" s="251"/>
      <c r="AV327" s="251"/>
      <c r="AW327" s="251"/>
      <c r="AX327" s="251"/>
      <c r="AY327" s="251"/>
      <c r="AZ327" s="251"/>
      <c r="BA327" s="251"/>
      <c r="BB327" s="251"/>
      <c r="BC327" s="251"/>
      <c r="BD327" s="251"/>
      <c r="BE327" s="251"/>
      <c r="BF327" s="251"/>
      <c r="BG327" s="251"/>
      <c r="BH327" s="251"/>
      <c r="BI327" s="251"/>
      <c r="BJ327" s="247" t="s">
        <v>4460</v>
      </c>
      <c r="BK327" s="251"/>
      <c r="BL327" s="251"/>
      <c r="BM327" s="251"/>
      <c r="BN327" s="251"/>
      <c r="BO327" s="251"/>
      <c r="BP327" s="251"/>
      <c r="BQ327" s="251"/>
      <c r="BR327" s="251"/>
      <c r="BS327" s="251"/>
      <c r="BT327" s="251"/>
      <c r="BU327" s="251"/>
      <c r="BV327" s="251"/>
      <c r="BW327" s="250"/>
      <c r="BX327" s="250"/>
      <c r="BY327" s="250"/>
      <c r="BZ327" s="252"/>
      <c r="CA327" s="252"/>
      <c r="CB327" s="252"/>
      <c r="CC327" s="252"/>
      <c r="CD327" s="252"/>
      <c r="CE327" s="252"/>
      <c r="CF327" s="252"/>
      <c r="CG327" s="252"/>
      <c r="CH327" s="252"/>
      <c r="CI327" s="252"/>
      <c r="CJ327" s="252"/>
      <c r="CK327" s="252"/>
      <c r="CL327" s="252"/>
      <c r="CM327" s="252"/>
      <c r="CN327" s="252"/>
      <c r="CO327" s="252"/>
      <c r="CP327" s="252"/>
      <c r="CQ327" s="252"/>
      <c r="CR327" s="252"/>
      <c r="CS327" s="248" t="s">
        <v>4461</v>
      </c>
      <c r="CT327" s="252"/>
      <c r="CU327" s="252"/>
      <c r="CV327" s="252"/>
      <c r="CW327" s="252"/>
      <c r="CX327" s="252"/>
      <c r="CY327" s="252"/>
      <c r="CZ327" s="252"/>
      <c r="DA327" s="252"/>
      <c r="DB327" s="252"/>
      <c r="DC327" s="252"/>
      <c r="DD327" s="252"/>
      <c r="DE327" s="252"/>
    </row>
    <row r="328" spans="34:109" ht="71.25" hidden="1">
      <c r="AH328" s="250"/>
      <c r="AI328" s="250"/>
      <c r="AJ328" s="250"/>
      <c r="AK328" s="250"/>
      <c r="AL328" s="239" t="str">
        <f t="shared" si="10"/>
        <v/>
      </c>
      <c r="AM328" s="239" t="str">
        <f t="shared" si="11"/>
        <v/>
      </c>
      <c r="AO328" s="250"/>
      <c r="AP328" s="242">
        <v>326</v>
      </c>
      <c r="AQ328" s="251"/>
      <c r="AR328" s="251"/>
      <c r="AS328" s="251"/>
      <c r="AT328" s="251"/>
      <c r="AU328" s="251"/>
      <c r="AV328" s="251"/>
      <c r="AW328" s="251"/>
      <c r="AX328" s="251"/>
      <c r="AY328" s="251"/>
      <c r="AZ328" s="251"/>
      <c r="BA328" s="251"/>
      <c r="BB328" s="251"/>
      <c r="BC328" s="251"/>
      <c r="BD328" s="251"/>
      <c r="BE328" s="251"/>
      <c r="BF328" s="251"/>
      <c r="BG328" s="251"/>
      <c r="BH328" s="251"/>
      <c r="BI328" s="251"/>
      <c r="BJ328" s="247" t="s">
        <v>4462</v>
      </c>
      <c r="BK328" s="251"/>
      <c r="BL328" s="251"/>
      <c r="BM328" s="251"/>
      <c r="BN328" s="251"/>
      <c r="BO328" s="251"/>
      <c r="BP328" s="251"/>
      <c r="BQ328" s="251"/>
      <c r="BR328" s="251"/>
      <c r="BS328" s="251"/>
      <c r="BT328" s="251"/>
      <c r="BU328" s="251"/>
      <c r="BV328" s="251"/>
      <c r="BW328" s="250"/>
      <c r="BX328" s="250"/>
      <c r="BY328" s="250"/>
      <c r="BZ328" s="252"/>
      <c r="CA328" s="252"/>
      <c r="CB328" s="252"/>
      <c r="CC328" s="252"/>
      <c r="CD328" s="252"/>
      <c r="CE328" s="252"/>
      <c r="CF328" s="252"/>
      <c r="CG328" s="252"/>
      <c r="CH328" s="252"/>
      <c r="CI328" s="252"/>
      <c r="CJ328" s="252"/>
      <c r="CK328" s="252"/>
      <c r="CL328" s="252"/>
      <c r="CM328" s="252"/>
      <c r="CN328" s="252"/>
      <c r="CO328" s="252"/>
      <c r="CP328" s="252"/>
      <c r="CQ328" s="252"/>
      <c r="CR328" s="252"/>
      <c r="CS328" s="248" t="s">
        <v>4463</v>
      </c>
      <c r="CT328" s="252"/>
      <c r="CU328" s="252"/>
      <c r="CV328" s="252"/>
      <c r="CW328" s="252"/>
      <c r="CX328" s="252"/>
      <c r="CY328" s="252"/>
      <c r="CZ328" s="252"/>
      <c r="DA328" s="252"/>
      <c r="DB328" s="252"/>
      <c r="DC328" s="252"/>
      <c r="DD328" s="252"/>
      <c r="DE328" s="252"/>
    </row>
    <row r="329" spans="34:109" ht="71.25" hidden="1">
      <c r="AH329" s="250"/>
      <c r="AI329" s="250"/>
      <c r="AJ329" s="250"/>
      <c r="AK329" s="250"/>
      <c r="AL329" s="239" t="str">
        <f t="shared" si="10"/>
        <v/>
      </c>
      <c r="AM329" s="239" t="str">
        <f t="shared" si="11"/>
        <v/>
      </c>
      <c r="AO329" s="250"/>
      <c r="AP329" s="242">
        <v>327</v>
      </c>
      <c r="AQ329" s="251"/>
      <c r="AR329" s="251"/>
      <c r="AS329" s="251"/>
      <c r="AT329" s="251"/>
      <c r="AU329" s="251"/>
      <c r="AV329" s="251"/>
      <c r="AW329" s="251"/>
      <c r="AX329" s="251"/>
      <c r="AY329" s="251"/>
      <c r="AZ329" s="251"/>
      <c r="BA329" s="251"/>
      <c r="BB329" s="251"/>
      <c r="BC329" s="251"/>
      <c r="BD329" s="251"/>
      <c r="BE329" s="251"/>
      <c r="BF329" s="251"/>
      <c r="BG329" s="251"/>
      <c r="BH329" s="251"/>
      <c r="BI329" s="251"/>
      <c r="BJ329" s="247" t="s">
        <v>4464</v>
      </c>
      <c r="BK329" s="251"/>
      <c r="BL329" s="251"/>
      <c r="BM329" s="251"/>
      <c r="BN329" s="251"/>
      <c r="BO329" s="251"/>
      <c r="BP329" s="251"/>
      <c r="BQ329" s="251"/>
      <c r="BR329" s="251"/>
      <c r="BS329" s="251"/>
      <c r="BT329" s="251"/>
      <c r="BU329" s="251"/>
      <c r="BV329" s="251"/>
      <c r="BW329" s="250"/>
      <c r="BX329" s="250"/>
      <c r="BY329" s="250"/>
      <c r="BZ329" s="252"/>
      <c r="CA329" s="252"/>
      <c r="CB329" s="252"/>
      <c r="CC329" s="252"/>
      <c r="CD329" s="252"/>
      <c r="CE329" s="252"/>
      <c r="CF329" s="252"/>
      <c r="CG329" s="252"/>
      <c r="CH329" s="252"/>
      <c r="CI329" s="252"/>
      <c r="CJ329" s="252"/>
      <c r="CK329" s="252"/>
      <c r="CL329" s="252"/>
      <c r="CM329" s="252"/>
      <c r="CN329" s="252"/>
      <c r="CO329" s="252"/>
      <c r="CP329" s="252"/>
      <c r="CQ329" s="252"/>
      <c r="CR329" s="252"/>
      <c r="CS329" s="248" t="s">
        <v>4465</v>
      </c>
      <c r="CT329" s="252"/>
      <c r="CU329" s="252"/>
      <c r="CV329" s="252"/>
      <c r="CW329" s="252"/>
      <c r="CX329" s="252"/>
      <c r="CY329" s="252"/>
      <c r="CZ329" s="252"/>
      <c r="DA329" s="252"/>
      <c r="DB329" s="252"/>
      <c r="DC329" s="252"/>
      <c r="DD329" s="252"/>
      <c r="DE329" s="252"/>
    </row>
    <row r="330" spans="34:109" ht="85.5" hidden="1">
      <c r="AH330" s="250"/>
      <c r="AI330" s="250"/>
      <c r="AJ330" s="250"/>
      <c r="AK330" s="250"/>
      <c r="AL330" s="239" t="str">
        <f t="shared" si="10"/>
        <v/>
      </c>
      <c r="AM330" s="239" t="str">
        <f t="shared" si="11"/>
        <v/>
      </c>
      <c r="AO330" s="250"/>
      <c r="AP330" s="242">
        <v>328</v>
      </c>
      <c r="AQ330" s="251"/>
      <c r="AR330" s="251"/>
      <c r="AS330" s="251"/>
      <c r="AT330" s="251"/>
      <c r="AU330" s="251"/>
      <c r="AV330" s="251"/>
      <c r="AW330" s="251"/>
      <c r="AX330" s="251"/>
      <c r="AY330" s="251"/>
      <c r="AZ330" s="251"/>
      <c r="BA330" s="251"/>
      <c r="BB330" s="251"/>
      <c r="BC330" s="251"/>
      <c r="BD330" s="251"/>
      <c r="BE330" s="251"/>
      <c r="BF330" s="251"/>
      <c r="BG330" s="251"/>
      <c r="BH330" s="251"/>
      <c r="BI330" s="251"/>
      <c r="BJ330" s="247" t="s">
        <v>4466</v>
      </c>
      <c r="BK330" s="251"/>
      <c r="BL330" s="251"/>
      <c r="BM330" s="251"/>
      <c r="BN330" s="251"/>
      <c r="BO330" s="251"/>
      <c r="BP330" s="251"/>
      <c r="BQ330" s="251"/>
      <c r="BR330" s="251"/>
      <c r="BS330" s="251"/>
      <c r="BT330" s="251"/>
      <c r="BU330" s="251"/>
      <c r="BV330" s="251"/>
      <c r="BW330" s="250"/>
      <c r="BX330" s="250"/>
      <c r="BY330" s="250"/>
      <c r="BZ330" s="252"/>
      <c r="CA330" s="252"/>
      <c r="CB330" s="252"/>
      <c r="CC330" s="252"/>
      <c r="CD330" s="252"/>
      <c r="CE330" s="252"/>
      <c r="CF330" s="252"/>
      <c r="CG330" s="252"/>
      <c r="CH330" s="252"/>
      <c r="CI330" s="252"/>
      <c r="CJ330" s="252"/>
      <c r="CK330" s="252"/>
      <c r="CL330" s="252"/>
      <c r="CM330" s="252"/>
      <c r="CN330" s="252"/>
      <c r="CO330" s="252"/>
      <c r="CP330" s="252"/>
      <c r="CQ330" s="252"/>
      <c r="CR330" s="252"/>
      <c r="CS330" s="248" t="s">
        <v>4467</v>
      </c>
      <c r="CT330" s="252"/>
      <c r="CU330" s="252"/>
      <c r="CV330" s="252"/>
      <c r="CW330" s="252"/>
      <c r="CX330" s="252"/>
      <c r="CY330" s="252"/>
      <c r="CZ330" s="252"/>
      <c r="DA330" s="252"/>
      <c r="DB330" s="252"/>
      <c r="DC330" s="252"/>
      <c r="DD330" s="252"/>
      <c r="DE330" s="252"/>
    </row>
    <row r="331" spans="34:109" ht="71.25" hidden="1">
      <c r="AH331" s="250"/>
      <c r="AI331" s="250"/>
      <c r="AJ331" s="250"/>
      <c r="AK331" s="250"/>
      <c r="AL331" s="239" t="str">
        <f t="shared" si="10"/>
        <v/>
      </c>
      <c r="AM331" s="239" t="str">
        <f t="shared" si="11"/>
        <v/>
      </c>
      <c r="AO331" s="250"/>
      <c r="AP331" s="242">
        <v>329</v>
      </c>
      <c r="AQ331" s="251"/>
      <c r="AR331" s="251"/>
      <c r="AS331" s="251"/>
      <c r="AT331" s="251"/>
      <c r="AU331" s="251"/>
      <c r="AV331" s="251"/>
      <c r="AW331" s="251"/>
      <c r="AX331" s="251"/>
      <c r="AY331" s="251"/>
      <c r="AZ331" s="251"/>
      <c r="BA331" s="251"/>
      <c r="BB331" s="251"/>
      <c r="BC331" s="251"/>
      <c r="BD331" s="251"/>
      <c r="BE331" s="251"/>
      <c r="BF331" s="251"/>
      <c r="BG331" s="251"/>
      <c r="BH331" s="251"/>
      <c r="BI331" s="251"/>
      <c r="BJ331" s="247" t="s">
        <v>4468</v>
      </c>
      <c r="BK331" s="251"/>
      <c r="BL331" s="251"/>
      <c r="BM331" s="251"/>
      <c r="BN331" s="251"/>
      <c r="BO331" s="251"/>
      <c r="BP331" s="251"/>
      <c r="BQ331" s="251"/>
      <c r="BR331" s="251"/>
      <c r="BS331" s="251"/>
      <c r="BT331" s="251"/>
      <c r="BU331" s="251"/>
      <c r="BV331" s="251"/>
      <c r="BW331" s="250"/>
      <c r="BX331" s="250"/>
      <c r="BY331" s="250"/>
      <c r="BZ331" s="252"/>
      <c r="CA331" s="252"/>
      <c r="CB331" s="252"/>
      <c r="CC331" s="252"/>
      <c r="CD331" s="252"/>
      <c r="CE331" s="252"/>
      <c r="CF331" s="252"/>
      <c r="CG331" s="252"/>
      <c r="CH331" s="252"/>
      <c r="CI331" s="252"/>
      <c r="CJ331" s="252"/>
      <c r="CK331" s="252"/>
      <c r="CL331" s="252"/>
      <c r="CM331" s="252"/>
      <c r="CN331" s="252"/>
      <c r="CO331" s="252"/>
      <c r="CP331" s="252"/>
      <c r="CQ331" s="252"/>
      <c r="CR331" s="252"/>
      <c r="CS331" s="248" t="s">
        <v>4469</v>
      </c>
      <c r="CT331" s="252"/>
      <c r="CU331" s="252"/>
      <c r="CV331" s="252"/>
      <c r="CW331" s="252"/>
      <c r="CX331" s="252"/>
      <c r="CY331" s="252"/>
      <c r="CZ331" s="252"/>
      <c r="DA331" s="252"/>
      <c r="DB331" s="252"/>
      <c r="DC331" s="252"/>
      <c r="DD331" s="252"/>
      <c r="DE331" s="252"/>
    </row>
    <row r="332" spans="34:109" ht="85.5" hidden="1">
      <c r="AH332" s="250"/>
      <c r="AI332" s="250"/>
      <c r="AJ332" s="250"/>
      <c r="AK332" s="250"/>
      <c r="AL332" s="239" t="str">
        <f t="shared" si="10"/>
        <v/>
      </c>
      <c r="AM332" s="239" t="str">
        <f t="shared" si="11"/>
        <v/>
      </c>
      <c r="AO332" s="250"/>
      <c r="AP332" s="242">
        <v>330</v>
      </c>
      <c r="AQ332" s="251"/>
      <c r="AR332" s="251"/>
      <c r="AS332" s="251"/>
      <c r="AT332" s="251"/>
      <c r="AU332" s="251"/>
      <c r="AV332" s="251"/>
      <c r="AW332" s="251"/>
      <c r="AX332" s="251"/>
      <c r="AY332" s="251"/>
      <c r="AZ332" s="251"/>
      <c r="BA332" s="251"/>
      <c r="BB332" s="251"/>
      <c r="BC332" s="251"/>
      <c r="BD332" s="251"/>
      <c r="BE332" s="251"/>
      <c r="BF332" s="251"/>
      <c r="BG332" s="251"/>
      <c r="BH332" s="251"/>
      <c r="BI332" s="251"/>
      <c r="BJ332" s="247" t="s">
        <v>4470</v>
      </c>
      <c r="BK332" s="251"/>
      <c r="BL332" s="251"/>
      <c r="BM332" s="251"/>
      <c r="BN332" s="251"/>
      <c r="BO332" s="251"/>
      <c r="BP332" s="251"/>
      <c r="BQ332" s="251"/>
      <c r="BR332" s="251"/>
      <c r="BS332" s="251"/>
      <c r="BT332" s="251"/>
      <c r="BU332" s="251"/>
      <c r="BV332" s="251"/>
      <c r="BW332" s="250"/>
      <c r="BX332" s="250"/>
      <c r="BY332" s="250"/>
      <c r="BZ332" s="252"/>
      <c r="CA332" s="252"/>
      <c r="CB332" s="252"/>
      <c r="CC332" s="252"/>
      <c r="CD332" s="252"/>
      <c r="CE332" s="252"/>
      <c r="CF332" s="252"/>
      <c r="CG332" s="252"/>
      <c r="CH332" s="252"/>
      <c r="CI332" s="252"/>
      <c r="CJ332" s="252"/>
      <c r="CK332" s="252"/>
      <c r="CL332" s="252"/>
      <c r="CM332" s="252"/>
      <c r="CN332" s="252"/>
      <c r="CO332" s="252"/>
      <c r="CP332" s="252"/>
      <c r="CQ332" s="252"/>
      <c r="CR332" s="252"/>
      <c r="CS332" s="248" t="s">
        <v>4471</v>
      </c>
      <c r="CT332" s="252"/>
      <c r="CU332" s="252"/>
      <c r="CV332" s="252"/>
      <c r="CW332" s="252"/>
      <c r="CX332" s="252"/>
      <c r="CY332" s="252"/>
      <c r="CZ332" s="252"/>
      <c r="DA332" s="252"/>
      <c r="DB332" s="252"/>
      <c r="DC332" s="252"/>
      <c r="DD332" s="252"/>
      <c r="DE332" s="252"/>
    </row>
    <row r="333" spans="34:109" ht="71.25" hidden="1">
      <c r="AH333" s="250"/>
      <c r="AI333" s="250"/>
      <c r="AJ333" s="250"/>
      <c r="AK333" s="250"/>
      <c r="AL333" s="239" t="str">
        <f t="shared" si="10"/>
        <v/>
      </c>
      <c r="AM333" s="239" t="str">
        <f t="shared" si="11"/>
        <v/>
      </c>
      <c r="AO333" s="250"/>
      <c r="AP333" s="242">
        <v>331</v>
      </c>
      <c r="AQ333" s="251"/>
      <c r="AR333" s="251"/>
      <c r="AS333" s="251"/>
      <c r="AT333" s="251"/>
      <c r="AU333" s="251"/>
      <c r="AV333" s="251"/>
      <c r="AW333" s="251"/>
      <c r="AX333" s="251"/>
      <c r="AY333" s="251"/>
      <c r="AZ333" s="251"/>
      <c r="BA333" s="251"/>
      <c r="BB333" s="251"/>
      <c r="BC333" s="251"/>
      <c r="BD333" s="251"/>
      <c r="BE333" s="251"/>
      <c r="BF333" s="251"/>
      <c r="BG333" s="251"/>
      <c r="BH333" s="251"/>
      <c r="BI333" s="251"/>
      <c r="BJ333" s="247" t="s">
        <v>4472</v>
      </c>
      <c r="BK333" s="251"/>
      <c r="BL333" s="251"/>
      <c r="BM333" s="251"/>
      <c r="BN333" s="251"/>
      <c r="BO333" s="251"/>
      <c r="BP333" s="251"/>
      <c r="BQ333" s="251"/>
      <c r="BR333" s="251"/>
      <c r="BS333" s="251"/>
      <c r="BT333" s="251"/>
      <c r="BU333" s="251"/>
      <c r="BV333" s="251"/>
      <c r="BW333" s="250"/>
      <c r="BX333" s="250"/>
      <c r="BY333" s="250"/>
      <c r="BZ333" s="252"/>
      <c r="CA333" s="252"/>
      <c r="CB333" s="252"/>
      <c r="CC333" s="252"/>
      <c r="CD333" s="252"/>
      <c r="CE333" s="252"/>
      <c r="CF333" s="252"/>
      <c r="CG333" s="252"/>
      <c r="CH333" s="252"/>
      <c r="CI333" s="252"/>
      <c r="CJ333" s="252"/>
      <c r="CK333" s="252"/>
      <c r="CL333" s="252"/>
      <c r="CM333" s="252"/>
      <c r="CN333" s="252"/>
      <c r="CO333" s="252"/>
      <c r="CP333" s="252"/>
      <c r="CQ333" s="252"/>
      <c r="CR333" s="252"/>
      <c r="CS333" s="248" t="s">
        <v>4473</v>
      </c>
      <c r="CT333" s="252"/>
      <c r="CU333" s="252"/>
      <c r="CV333" s="252"/>
      <c r="CW333" s="252"/>
      <c r="CX333" s="252"/>
      <c r="CY333" s="252"/>
      <c r="CZ333" s="252"/>
      <c r="DA333" s="252"/>
      <c r="DB333" s="252"/>
      <c r="DC333" s="252"/>
      <c r="DD333" s="252"/>
      <c r="DE333" s="252"/>
    </row>
    <row r="334" spans="34:109" ht="57" hidden="1">
      <c r="AH334" s="250"/>
      <c r="AI334" s="250"/>
      <c r="AJ334" s="250"/>
      <c r="AK334" s="250"/>
      <c r="AL334" s="239" t="str">
        <f t="shared" si="10"/>
        <v/>
      </c>
      <c r="AM334" s="239" t="str">
        <f t="shared" si="11"/>
        <v/>
      </c>
      <c r="AO334" s="250"/>
      <c r="AP334" s="242">
        <v>332</v>
      </c>
      <c r="AQ334" s="251"/>
      <c r="AR334" s="251"/>
      <c r="AS334" s="251"/>
      <c r="AT334" s="251"/>
      <c r="AU334" s="251"/>
      <c r="AV334" s="251"/>
      <c r="AW334" s="251"/>
      <c r="AX334" s="251"/>
      <c r="AY334" s="251"/>
      <c r="AZ334" s="251"/>
      <c r="BA334" s="251"/>
      <c r="BB334" s="251"/>
      <c r="BC334" s="251"/>
      <c r="BD334" s="251"/>
      <c r="BE334" s="251"/>
      <c r="BF334" s="251"/>
      <c r="BG334" s="251"/>
      <c r="BH334" s="251"/>
      <c r="BI334" s="251"/>
      <c r="BJ334" s="247" t="s">
        <v>4474</v>
      </c>
      <c r="BK334" s="251"/>
      <c r="BL334" s="251"/>
      <c r="BM334" s="251"/>
      <c r="BN334" s="251"/>
      <c r="BO334" s="251"/>
      <c r="BP334" s="251"/>
      <c r="BQ334" s="251"/>
      <c r="BR334" s="251"/>
      <c r="BS334" s="251"/>
      <c r="BT334" s="251"/>
      <c r="BU334" s="251"/>
      <c r="BV334" s="251"/>
      <c r="BW334" s="250"/>
      <c r="BX334" s="250"/>
      <c r="BY334" s="250"/>
      <c r="BZ334" s="252"/>
      <c r="CA334" s="252"/>
      <c r="CB334" s="252"/>
      <c r="CC334" s="252"/>
      <c r="CD334" s="252"/>
      <c r="CE334" s="252"/>
      <c r="CF334" s="252"/>
      <c r="CG334" s="252"/>
      <c r="CH334" s="252"/>
      <c r="CI334" s="252"/>
      <c r="CJ334" s="252"/>
      <c r="CK334" s="252"/>
      <c r="CL334" s="252"/>
      <c r="CM334" s="252"/>
      <c r="CN334" s="252"/>
      <c r="CO334" s="252"/>
      <c r="CP334" s="252"/>
      <c r="CQ334" s="252"/>
      <c r="CR334" s="252"/>
      <c r="CS334" s="248" t="s">
        <v>4475</v>
      </c>
      <c r="CT334" s="252"/>
      <c r="CU334" s="252"/>
      <c r="CV334" s="252"/>
      <c r="CW334" s="252"/>
      <c r="CX334" s="252"/>
      <c r="CY334" s="252"/>
      <c r="CZ334" s="252"/>
      <c r="DA334" s="252"/>
      <c r="DB334" s="252"/>
      <c r="DC334" s="252"/>
      <c r="DD334" s="252"/>
      <c r="DE334" s="252"/>
    </row>
    <row r="335" spans="34:109" ht="71.25" hidden="1">
      <c r="AH335" s="250"/>
      <c r="AI335" s="250"/>
      <c r="AJ335" s="250"/>
      <c r="AK335" s="250"/>
      <c r="AL335" s="239" t="str">
        <f t="shared" si="10"/>
        <v/>
      </c>
      <c r="AM335" s="239" t="str">
        <f t="shared" si="11"/>
        <v/>
      </c>
      <c r="AO335" s="250"/>
      <c r="AP335" s="242">
        <v>333</v>
      </c>
      <c r="AQ335" s="251"/>
      <c r="AR335" s="251"/>
      <c r="AS335" s="251"/>
      <c r="AT335" s="251"/>
      <c r="AU335" s="251"/>
      <c r="AV335" s="251"/>
      <c r="AW335" s="251"/>
      <c r="AX335" s="251"/>
      <c r="AY335" s="251"/>
      <c r="AZ335" s="251"/>
      <c r="BA335" s="251"/>
      <c r="BB335" s="251"/>
      <c r="BC335" s="251"/>
      <c r="BD335" s="251"/>
      <c r="BE335" s="251"/>
      <c r="BF335" s="251"/>
      <c r="BG335" s="251"/>
      <c r="BH335" s="251"/>
      <c r="BI335" s="251"/>
      <c r="BJ335" s="247" t="s">
        <v>4476</v>
      </c>
      <c r="BK335" s="251"/>
      <c r="BL335" s="251"/>
      <c r="BM335" s="251"/>
      <c r="BN335" s="251"/>
      <c r="BO335" s="251"/>
      <c r="BP335" s="251"/>
      <c r="BQ335" s="251"/>
      <c r="BR335" s="251"/>
      <c r="BS335" s="251"/>
      <c r="BT335" s="251"/>
      <c r="BU335" s="251"/>
      <c r="BV335" s="251"/>
      <c r="BW335" s="250"/>
      <c r="BX335" s="250"/>
      <c r="BY335" s="250"/>
      <c r="BZ335" s="252"/>
      <c r="CA335" s="252"/>
      <c r="CB335" s="252"/>
      <c r="CC335" s="252"/>
      <c r="CD335" s="252"/>
      <c r="CE335" s="252"/>
      <c r="CF335" s="252"/>
      <c r="CG335" s="252"/>
      <c r="CH335" s="252"/>
      <c r="CI335" s="252"/>
      <c r="CJ335" s="252"/>
      <c r="CK335" s="252"/>
      <c r="CL335" s="252"/>
      <c r="CM335" s="252"/>
      <c r="CN335" s="252"/>
      <c r="CO335" s="252"/>
      <c r="CP335" s="252"/>
      <c r="CQ335" s="252"/>
      <c r="CR335" s="252"/>
      <c r="CS335" s="248" t="s">
        <v>4477</v>
      </c>
      <c r="CT335" s="252"/>
      <c r="CU335" s="252"/>
      <c r="CV335" s="252"/>
      <c r="CW335" s="252"/>
      <c r="CX335" s="252"/>
      <c r="CY335" s="252"/>
      <c r="CZ335" s="252"/>
      <c r="DA335" s="252"/>
      <c r="DB335" s="252"/>
      <c r="DC335" s="252"/>
      <c r="DD335" s="252"/>
      <c r="DE335" s="252"/>
    </row>
    <row r="336" spans="34:109" ht="71.25" hidden="1">
      <c r="AH336" s="250"/>
      <c r="AI336" s="250"/>
      <c r="AJ336" s="250"/>
      <c r="AK336" s="250"/>
      <c r="AL336" s="239" t="str">
        <f t="shared" si="10"/>
        <v/>
      </c>
      <c r="AM336" s="239" t="str">
        <f t="shared" si="11"/>
        <v/>
      </c>
      <c r="AO336" s="250"/>
      <c r="AP336" s="242">
        <v>334</v>
      </c>
      <c r="AQ336" s="251"/>
      <c r="AR336" s="251"/>
      <c r="AS336" s="251"/>
      <c r="AT336" s="251"/>
      <c r="AU336" s="251"/>
      <c r="AV336" s="251"/>
      <c r="AW336" s="251"/>
      <c r="AX336" s="251"/>
      <c r="AY336" s="251"/>
      <c r="AZ336" s="251"/>
      <c r="BA336" s="251"/>
      <c r="BB336" s="251"/>
      <c r="BC336" s="251"/>
      <c r="BD336" s="251"/>
      <c r="BE336" s="251"/>
      <c r="BF336" s="251"/>
      <c r="BG336" s="251"/>
      <c r="BH336" s="251"/>
      <c r="BI336" s="251"/>
      <c r="BJ336" s="247" t="s">
        <v>4478</v>
      </c>
      <c r="BK336" s="251"/>
      <c r="BL336" s="251"/>
      <c r="BM336" s="251"/>
      <c r="BN336" s="251"/>
      <c r="BO336" s="251"/>
      <c r="BP336" s="251"/>
      <c r="BQ336" s="251"/>
      <c r="BR336" s="251"/>
      <c r="BS336" s="251"/>
      <c r="BT336" s="251"/>
      <c r="BU336" s="251"/>
      <c r="BV336" s="251"/>
      <c r="BW336" s="250"/>
      <c r="BX336" s="250"/>
      <c r="BY336" s="250"/>
      <c r="BZ336" s="252"/>
      <c r="CA336" s="252"/>
      <c r="CB336" s="252"/>
      <c r="CC336" s="252"/>
      <c r="CD336" s="252"/>
      <c r="CE336" s="252"/>
      <c r="CF336" s="252"/>
      <c r="CG336" s="252"/>
      <c r="CH336" s="252"/>
      <c r="CI336" s="252"/>
      <c r="CJ336" s="252"/>
      <c r="CK336" s="252"/>
      <c r="CL336" s="252"/>
      <c r="CM336" s="252"/>
      <c r="CN336" s="252"/>
      <c r="CO336" s="252"/>
      <c r="CP336" s="252"/>
      <c r="CQ336" s="252"/>
      <c r="CR336" s="252"/>
      <c r="CS336" s="248" t="s">
        <v>4479</v>
      </c>
      <c r="CT336" s="252"/>
      <c r="CU336" s="252"/>
      <c r="CV336" s="252"/>
      <c r="CW336" s="252"/>
      <c r="CX336" s="252"/>
      <c r="CY336" s="252"/>
      <c r="CZ336" s="252"/>
      <c r="DA336" s="252"/>
      <c r="DB336" s="252"/>
      <c r="DC336" s="252"/>
      <c r="DD336" s="252"/>
      <c r="DE336" s="252"/>
    </row>
    <row r="337" spans="34:109" ht="57" hidden="1">
      <c r="AH337" s="250"/>
      <c r="AI337" s="250"/>
      <c r="AJ337" s="250"/>
      <c r="AK337" s="250"/>
      <c r="AL337" s="239" t="str">
        <f t="shared" si="10"/>
        <v/>
      </c>
      <c r="AM337" s="239" t="str">
        <f t="shared" si="11"/>
        <v/>
      </c>
      <c r="AO337" s="250"/>
      <c r="AP337" s="242">
        <v>335</v>
      </c>
      <c r="AQ337" s="251"/>
      <c r="AR337" s="251"/>
      <c r="AS337" s="251"/>
      <c r="AT337" s="251"/>
      <c r="AU337" s="251"/>
      <c r="AV337" s="251"/>
      <c r="AW337" s="251"/>
      <c r="AX337" s="251"/>
      <c r="AY337" s="251"/>
      <c r="AZ337" s="251"/>
      <c r="BA337" s="251"/>
      <c r="BB337" s="251"/>
      <c r="BC337" s="251"/>
      <c r="BD337" s="251"/>
      <c r="BE337" s="251"/>
      <c r="BF337" s="251"/>
      <c r="BG337" s="251"/>
      <c r="BH337" s="251"/>
      <c r="BI337" s="251"/>
      <c r="BJ337" s="247" t="s">
        <v>4480</v>
      </c>
      <c r="BK337" s="251"/>
      <c r="BL337" s="251"/>
      <c r="BM337" s="251"/>
      <c r="BN337" s="251"/>
      <c r="BO337" s="251"/>
      <c r="BP337" s="251"/>
      <c r="BQ337" s="251"/>
      <c r="BR337" s="251"/>
      <c r="BS337" s="251"/>
      <c r="BT337" s="251"/>
      <c r="BU337" s="251"/>
      <c r="BV337" s="251"/>
      <c r="BW337" s="250"/>
      <c r="BX337" s="250"/>
      <c r="BY337" s="250"/>
      <c r="BZ337" s="252"/>
      <c r="CA337" s="252"/>
      <c r="CB337" s="252"/>
      <c r="CC337" s="252"/>
      <c r="CD337" s="252"/>
      <c r="CE337" s="252"/>
      <c r="CF337" s="252"/>
      <c r="CG337" s="252"/>
      <c r="CH337" s="252"/>
      <c r="CI337" s="252"/>
      <c r="CJ337" s="252"/>
      <c r="CK337" s="252"/>
      <c r="CL337" s="252"/>
      <c r="CM337" s="252"/>
      <c r="CN337" s="252"/>
      <c r="CO337" s="252"/>
      <c r="CP337" s="252"/>
      <c r="CQ337" s="252"/>
      <c r="CR337" s="252"/>
      <c r="CS337" s="248" t="s">
        <v>4481</v>
      </c>
      <c r="CT337" s="252"/>
      <c r="CU337" s="252"/>
      <c r="CV337" s="252"/>
      <c r="CW337" s="252"/>
      <c r="CX337" s="252"/>
      <c r="CY337" s="252"/>
      <c r="CZ337" s="252"/>
      <c r="DA337" s="252"/>
      <c r="DB337" s="252"/>
      <c r="DC337" s="252"/>
      <c r="DD337" s="252"/>
      <c r="DE337" s="252"/>
    </row>
    <row r="338" spans="34:109" ht="71.25" hidden="1">
      <c r="AH338" s="250"/>
      <c r="AI338" s="250"/>
      <c r="AJ338" s="250"/>
      <c r="AK338" s="250"/>
      <c r="AL338" s="239" t="str">
        <f t="shared" si="10"/>
        <v/>
      </c>
      <c r="AM338" s="239" t="str">
        <f t="shared" si="11"/>
        <v/>
      </c>
      <c r="AO338" s="250"/>
      <c r="AP338" s="242">
        <v>336</v>
      </c>
      <c r="AQ338" s="251"/>
      <c r="AR338" s="251"/>
      <c r="AS338" s="251"/>
      <c r="AT338" s="251"/>
      <c r="AU338" s="251"/>
      <c r="AV338" s="251"/>
      <c r="AW338" s="251"/>
      <c r="AX338" s="251"/>
      <c r="AY338" s="251"/>
      <c r="AZ338" s="251"/>
      <c r="BA338" s="251"/>
      <c r="BB338" s="251"/>
      <c r="BC338" s="251"/>
      <c r="BD338" s="251"/>
      <c r="BE338" s="251"/>
      <c r="BF338" s="251"/>
      <c r="BG338" s="251"/>
      <c r="BH338" s="251"/>
      <c r="BI338" s="251"/>
      <c r="BJ338" s="247" t="s">
        <v>4482</v>
      </c>
      <c r="BK338" s="251"/>
      <c r="BL338" s="251"/>
      <c r="BM338" s="251"/>
      <c r="BN338" s="251"/>
      <c r="BO338" s="251"/>
      <c r="BP338" s="251"/>
      <c r="BQ338" s="251"/>
      <c r="BR338" s="251"/>
      <c r="BS338" s="251"/>
      <c r="BT338" s="251"/>
      <c r="BU338" s="251"/>
      <c r="BV338" s="251"/>
      <c r="BW338" s="250"/>
      <c r="BX338" s="250"/>
      <c r="BY338" s="250"/>
      <c r="BZ338" s="252"/>
      <c r="CA338" s="252"/>
      <c r="CB338" s="252"/>
      <c r="CC338" s="252"/>
      <c r="CD338" s="252"/>
      <c r="CE338" s="252"/>
      <c r="CF338" s="252"/>
      <c r="CG338" s="252"/>
      <c r="CH338" s="252"/>
      <c r="CI338" s="252"/>
      <c r="CJ338" s="252"/>
      <c r="CK338" s="252"/>
      <c r="CL338" s="252"/>
      <c r="CM338" s="252"/>
      <c r="CN338" s="252"/>
      <c r="CO338" s="252"/>
      <c r="CP338" s="252"/>
      <c r="CQ338" s="252"/>
      <c r="CR338" s="252"/>
      <c r="CS338" s="248" t="s">
        <v>4483</v>
      </c>
      <c r="CT338" s="252"/>
      <c r="CU338" s="252"/>
      <c r="CV338" s="252"/>
      <c r="CW338" s="252"/>
      <c r="CX338" s="252"/>
      <c r="CY338" s="252"/>
      <c r="CZ338" s="252"/>
      <c r="DA338" s="252"/>
      <c r="DB338" s="252"/>
      <c r="DC338" s="252"/>
      <c r="DD338" s="252"/>
      <c r="DE338" s="252"/>
    </row>
    <row r="339" spans="34:109" ht="57" hidden="1">
      <c r="AH339" s="250"/>
      <c r="AI339" s="250"/>
      <c r="AJ339" s="250"/>
      <c r="AK339" s="250"/>
      <c r="AL339" s="239" t="str">
        <f t="shared" si="10"/>
        <v/>
      </c>
      <c r="AM339" s="239" t="str">
        <f t="shared" si="11"/>
        <v/>
      </c>
      <c r="AO339" s="250"/>
      <c r="AP339" s="242">
        <v>337</v>
      </c>
      <c r="AQ339" s="251"/>
      <c r="AR339" s="251"/>
      <c r="AS339" s="251"/>
      <c r="AT339" s="251"/>
      <c r="AU339" s="251"/>
      <c r="AV339" s="251"/>
      <c r="AW339" s="251"/>
      <c r="AX339" s="251"/>
      <c r="AY339" s="251"/>
      <c r="AZ339" s="251"/>
      <c r="BA339" s="251"/>
      <c r="BB339" s="251"/>
      <c r="BC339" s="251"/>
      <c r="BD339" s="251"/>
      <c r="BE339" s="251"/>
      <c r="BF339" s="251"/>
      <c r="BG339" s="251"/>
      <c r="BH339" s="251"/>
      <c r="BI339" s="251"/>
      <c r="BJ339" s="247" t="s">
        <v>4484</v>
      </c>
      <c r="BK339" s="251"/>
      <c r="BL339" s="251"/>
      <c r="BM339" s="251"/>
      <c r="BN339" s="251"/>
      <c r="BO339" s="251"/>
      <c r="BP339" s="251"/>
      <c r="BQ339" s="251"/>
      <c r="BR339" s="251"/>
      <c r="BS339" s="251"/>
      <c r="BT339" s="251"/>
      <c r="BU339" s="251"/>
      <c r="BV339" s="251"/>
      <c r="BW339" s="250"/>
      <c r="BX339" s="250"/>
      <c r="BY339" s="250"/>
      <c r="BZ339" s="252"/>
      <c r="CA339" s="252"/>
      <c r="CB339" s="252"/>
      <c r="CC339" s="252"/>
      <c r="CD339" s="252"/>
      <c r="CE339" s="252"/>
      <c r="CF339" s="252"/>
      <c r="CG339" s="252"/>
      <c r="CH339" s="252"/>
      <c r="CI339" s="252"/>
      <c r="CJ339" s="252"/>
      <c r="CK339" s="252"/>
      <c r="CL339" s="252"/>
      <c r="CM339" s="252"/>
      <c r="CN339" s="252"/>
      <c r="CO339" s="252"/>
      <c r="CP339" s="252"/>
      <c r="CQ339" s="252"/>
      <c r="CR339" s="252"/>
      <c r="CS339" s="248" t="s">
        <v>4485</v>
      </c>
      <c r="CT339" s="252"/>
      <c r="CU339" s="252"/>
      <c r="CV339" s="252"/>
      <c r="CW339" s="252"/>
      <c r="CX339" s="252"/>
      <c r="CY339" s="252"/>
      <c r="CZ339" s="252"/>
      <c r="DA339" s="252"/>
      <c r="DB339" s="252"/>
      <c r="DC339" s="252"/>
      <c r="DD339" s="252"/>
      <c r="DE339" s="252"/>
    </row>
    <row r="340" spans="34:109" ht="99.75" hidden="1">
      <c r="AH340" s="250"/>
      <c r="AI340" s="250"/>
      <c r="AJ340" s="250"/>
      <c r="AK340" s="250"/>
      <c r="AL340" s="239" t="str">
        <f t="shared" si="10"/>
        <v/>
      </c>
      <c r="AM340" s="239" t="str">
        <f t="shared" si="11"/>
        <v/>
      </c>
      <c r="AO340" s="250"/>
      <c r="AP340" s="242">
        <v>338</v>
      </c>
      <c r="AQ340" s="251"/>
      <c r="AR340" s="251"/>
      <c r="AS340" s="251"/>
      <c r="AT340" s="251"/>
      <c r="AU340" s="251"/>
      <c r="AV340" s="251"/>
      <c r="AW340" s="251"/>
      <c r="AX340" s="251"/>
      <c r="AY340" s="251"/>
      <c r="AZ340" s="251"/>
      <c r="BA340" s="251"/>
      <c r="BB340" s="251"/>
      <c r="BC340" s="251"/>
      <c r="BD340" s="251"/>
      <c r="BE340" s="251"/>
      <c r="BF340" s="251"/>
      <c r="BG340" s="251"/>
      <c r="BH340" s="251"/>
      <c r="BI340" s="251"/>
      <c r="BJ340" s="247" t="s">
        <v>4486</v>
      </c>
      <c r="BK340" s="251"/>
      <c r="BL340" s="251"/>
      <c r="BM340" s="251"/>
      <c r="BN340" s="251"/>
      <c r="BO340" s="251"/>
      <c r="BP340" s="251"/>
      <c r="BQ340" s="251"/>
      <c r="BR340" s="251"/>
      <c r="BS340" s="251"/>
      <c r="BT340" s="251"/>
      <c r="BU340" s="251"/>
      <c r="BV340" s="251"/>
      <c r="BW340" s="250"/>
      <c r="BX340" s="250"/>
      <c r="BY340" s="250"/>
      <c r="BZ340" s="252"/>
      <c r="CA340" s="252"/>
      <c r="CB340" s="252"/>
      <c r="CC340" s="252"/>
      <c r="CD340" s="252"/>
      <c r="CE340" s="252"/>
      <c r="CF340" s="252"/>
      <c r="CG340" s="252"/>
      <c r="CH340" s="252"/>
      <c r="CI340" s="252"/>
      <c r="CJ340" s="252"/>
      <c r="CK340" s="252"/>
      <c r="CL340" s="252"/>
      <c r="CM340" s="252"/>
      <c r="CN340" s="252"/>
      <c r="CO340" s="252"/>
      <c r="CP340" s="252"/>
      <c r="CQ340" s="252"/>
      <c r="CR340" s="252"/>
      <c r="CS340" s="248" t="s">
        <v>4487</v>
      </c>
      <c r="CT340" s="252"/>
      <c r="CU340" s="252"/>
      <c r="CV340" s="252"/>
      <c r="CW340" s="252"/>
      <c r="CX340" s="252"/>
      <c r="CY340" s="252"/>
      <c r="CZ340" s="252"/>
      <c r="DA340" s="252"/>
      <c r="DB340" s="252"/>
      <c r="DC340" s="252"/>
      <c r="DD340" s="252"/>
      <c r="DE340" s="252"/>
    </row>
    <row r="341" spans="34:109" ht="42.75" hidden="1">
      <c r="AH341" s="250"/>
      <c r="AI341" s="250"/>
      <c r="AJ341" s="250"/>
      <c r="AK341" s="250"/>
      <c r="AL341" s="239" t="str">
        <f t="shared" si="10"/>
        <v/>
      </c>
      <c r="AM341" s="239" t="str">
        <f t="shared" si="11"/>
        <v/>
      </c>
      <c r="AO341" s="250"/>
      <c r="AP341" s="242">
        <v>339</v>
      </c>
      <c r="AQ341" s="251"/>
      <c r="AR341" s="251"/>
      <c r="AS341" s="251"/>
      <c r="AT341" s="251"/>
      <c r="AU341" s="251"/>
      <c r="AV341" s="251"/>
      <c r="AW341" s="251"/>
      <c r="AX341" s="251"/>
      <c r="AY341" s="251"/>
      <c r="AZ341" s="251"/>
      <c r="BA341" s="251"/>
      <c r="BB341" s="251"/>
      <c r="BC341" s="251"/>
      <c r="BD341" s="251"/>
      <c r="BE341" s="251"/>
      <c r="BF341" s="251"/>
      <c r="BG341" s="251"/>
      <c r="BH341" s="251"/>
      <c r="BI341" s="251"/>
      <c r="BJ341" s="247" t="s">
        <v>4488</v>
      </c>
      <c r="BK341" s="251"/>
      <c r="BL341" s="251"/>
      <c r="BM341" s="251"/>
      <c r="BN341" s="251"/>
      <c r="BO341" s="251"/>
      <c r="BP341" s="251"/>
      <c r="BQ341" s="251"/>
      <c r="BR341" s="251"/>
      <c r="BS341" s="251"/>
      <c r="BT341" s="251"/>
      <c r="BU341" s="251"/>
      <c r="BV341" s="251"/>
      <c r="BW341" s="250"/>
      <c r="BX341" s="250"/>
      <c r="BY341" s="250"/>
      <c r="BZ341" s="252"/>
      <c r="CA341" s="252"/>
      <c r="CB341" s="252"/>
      <c r="CC341" s="252"/>
      <c r="CD341" s="252"/>
      <c r="CE341" s="252"/>
      <c r="CF341" s="252"/>
      <c r="CG341" s="252"/>
      <c r="CH341" s="252"/>
      <c r="CI341" s="252"/>
      <c r="CJ341" s="252"/>
      <c r="CK341" s="252"/>
      <c r="CL341" s="252"/>
      <c r="CM341" s="252"/>
      <c r="CN341" s="252"/>
      <c r="CO341" s="252"/>
      <c r="CP341" s="252"/>
      <c r="CQ341" s="252"/>
      <c r="CR341" s="252"/>
      <c r="CS341" s="248" t="s">
        <v>4489</v>
      </c>
      <c r="CT341" s="252"/>
      <c r="CU341" s="252"/>
      <c r="CV341" s="252"/>
      <c r="CW341" s="252"/>
      <c r="CX341" s="252"/>
      <c r="CY341" s="252"/>
      <c r="CZ341" s="252"/>
      <c r="DA341" s="252"/>
      <c r="DB341" s="252"/>
      <c r="DC341" s="252"/>
      <c r="DD341" s="252"/>
      <c r="DE341" s="252"/>
    </row>
    <row r="342" spans="34:109" ht="114" hidden="1">
      <c r="AH342" s="250"/>
      <c r="AI342" s="250"/>
      <c r="AJ342" s="250"/>
      <c r="AK342" s="250"/>
      <c r="AL342" s="239" t="str">
        <f t="shared" si="10"/>
        <v/>
      </c>
      <c r="AM342" s="239" t="str">
        <f t="shared" si="11"/>
        <v/>
      </c>
      <c r="AO342" s="250"/>
      <c r="AP342" s="242">
        <v>340</v>
      </c>
      <c r="AQ342" s="251"/>
      <c r="AR342" s="251"/>
      <c r="AS342" s="251"/>
      <c r="AT342" s="251"/>
      <c r="AU342" s="251"/>
      <c r="AV342" s="251"/>
      <c r="AW342" s="251"/>
      <c r="AX342" s="251"/>
      <c r="AY342" s="251"/>
      <c r="AZ342" s="251"/>
      <c r="BA342" s="251"/>
      <c r="BB342" s="251"/>
      <c r="BC342" s="251"/>
      <c r="BD342" s="251"/>
      <c r="BE342" s="251"/>
      <c r="BF342" s="251"/>
      <c r="BG342" s="251"/>
      <c r="BH342" s="251"/>
      <c r="BI342" s="251"/>
      <c r="BJ342" s="247" t="s">
        <v>4490</v>
      </c>
      <c r="BK342" s="251"/>
      <c r="BL342" s="251"/>
      <c r="BM342" s="251"/>
      <c r="BN342" s="251"/>
      <c r="BO342" s="251"/>
      <c r="BP342" s="251"/>
      <c r="BQ342" s="251"/>
      <c r="BR342" s="251"/>
      <c r="BS342" s="251"/>
      <c r="BT342" s="251"/>
      <c r="BU342" s="251"/>
      <c r="BV342" s="251"/>
      <c r="BW342" s="250"/>
      <c r="BX342" s="250"/>
      <c r="BY342" s="250"/>
      <c r="BZ342" s="252"/>
      <c r="CA342" s="252"/>
      <c r="CB342" s="252"/>
      <c r="CC342" s="252"/>
      <c r="CD342" s="252"/>
      <c r="CE342" s="252"/>
      <c r="CF342" s="252"/>
      <c r="CG342" s="252"/>
      <c r="CH342" s="252"/>
      <c r="CI342" s="252"/>
      <c r="CJ342" s="252"/>
      <c r="CK342" s="252"/>
      <c r="CL342" s="252"/>
      <c r="CM342" s="252"/>
      <c r="CN342" s="252"/>
      <c r="CO342" s="252"/>
      <c r="CP342" s="252"/>
      <c r="CQ342" s="252"/>
      <c r="CR342" s="252"/>
      <c r="CS342" s="248" t="s">
        <v>4491</v>
      </c>
      <c r="CT342" s="252"/>
      <c r="CU342" s="252"/>
      <c r="CV342" s="252"/>
      <c r="CW342" s="252"/>
      <c r="CX342" s="252"/>
      <c r="CY342" s="252"/>
      <c r="CZ342" s="252"/>
      <c r="DA342" s="252"/>
      <c r="DB342" s="252"/>
      <c r="DC342" s="252"/>
      <c r="DD342" s="252"/>
      <c r="DE342" s="252"/>
    </row>
    <row r="343" spans="34:109" ht="114" hidden="1">
      <c r="AH343" s="250"/>
      <c r="AI343" s="250"/>
      <c r="AJ343" s="250"/>
      <c r="AK343" s="250"/>
      <c r="AL343" s="239" t="str">
        <f t="shared" si="10"/>
        <v/>
      </c>
      <c r="AM343" s="239" t="str">
        <f t="shared" si="11"/>
        <v/>
      </c>
      <c r="AO343" s="250"/>
      <c r="AP343" s="242">
        <v>341</v>
      </c>
      <c r="AQ343" s="251"/>
      <c r="AR343" s="251"/>
      <c r="AS343" s="251"/>
      <c r="AT343" s="251"/>
      <c r="AU343" s="251"/>
      <c r="AV343" s="251"/>
      <c r="AW343" s="251"/>
      <c r="AX343" s="251"/>
      <c r="AY343" s="251"/>
      <c r="AZ343" s="251"/>
      <c r="BA343" s="251"/>
      <c r="BB343" s="251"/>
      <c r="BC343" s="251"/>
      <c r="BD343" s="251"/>
      <c r="BE343" s="251"/>
      <c r="BF343" s="251"/>
      <c r="BG343" s="251"/>
      <c r="BH343" s="251"/>
      <c r="BI343" s="251"/>
      <c r="BJ343" s="247" t="s">
        <v>4492</v>
      </c>
      <c r="BK343" s="251"/>
      <c r="BL343" s="251"/>
      <c r="BM343" s="251"/>
      <c r="BN343" s="251"/>
      <c r="BO343" s="251"/>
      <c r="BP343" s="251"/>
      <c r="BQ343" s="251"/>
      <c r="BR343" s="251"/>
      <c r="BS343" s="251"/>
      <c r="BT343" s="251"/>
      <c r="BU343" s="251"/>
      <c r="BV343" s="251"/>
      <c r="BW343" s="250"/>
      <c r="BX343" s="250"/>
      <c r="BY343" s="250"/>
      <c r="BZ343" s="252"/>
      <c r="CA343" s="252"/>
      <c r="CB343" s="252"/>
      <c r="CC343" s="252"/>
      <c r="CD343" s="252"/>
      <c r="CE343" s="252"/>
      <c r="CF343" s="252"/>
      <c r="CG343" s="252"/>
      <c r="CH343" s="252"/>
      <c r="CI343" s="252"/>
      <c r="CJ343" s="252"/>
      <c r="CK343" s="252"/>
      <c r="CL343" s="252"/>
      <c r="CM343" s="252"/>
      <c r="CN343" s="252"/>
      <c r="CO343" s="252"/>
      <c r="CP343" s="252"/>
      <c r="CQ343" s="252"/>
      <c r="CR343" s="252"/>
      <c r="CS343" s="248" t="s">
        <v>4493</v>
      </c>
      <c r="CT343" s="252"/>
      <c r="CU343" s="252"/>
      <c r="CV343" s="252"/>
      <c r="CW343" s="252"/>
      <c r="CX343" s="252"/>
      <c r="CY343" s="252"/>
      <c r="CZ343" s="252"/>
      <c r="DA343" s="252"/>
      <c r="DB343" s="252"/>
      <c r="DC343" s="252"/>
      <c r="DD343" s="252"/>
      <c r="DE343" s="252"/>
    </row>
    <row r="344" spans="34:109" ht="71.25" hidden="1">
      <c r="AH344" s="250"/>
      <c r="AI344" s="250"/>
      <c r="AJ344" s="250"/>
      <c r="AK344" s="250"/>
      <c r="AL344" s="239" t="str">
        <f t="shared" si="10"/>
        <v/>
      </c>
      <c r="AM344" s="239" t="str">
        <f t="shared" si="11"/>
        <v/>
      </c>
      <c r="AO344" s="250"/>
      <c r="AP344" s="242">
        <v>342</v>
      </c>
      <c r="AQ344" s="251"/>
      <c r="AR344" s="251"/>
      <c r="AS344" s="251"/>
      <c r="AT344" s="251"/>
      <c r="AU344" s="251"/>
      <c r="AV344" s="251"/>
      <c r="AW344" s="251"/>
      <c r="AX344" s="251"/>
      <c r="AY344" s="251"/>
      <c r="AZ344" s="251"/>
      <c r="BA344" s="251"/>
      <c r="BB344" s="251"/>
      <c r="BC344" s="251"/>
      <c r="BD344" s="251"/>
      <c r="BE344" s="251"/>
      <c r="BF344" s="251"/>
      <c r="BG344" s="251"/>
      <c r="BH344" s="251"/>
      <c r="BI344" s="251"/>
      <c r="BJ344" s="247" t="s">
        <v>4494</v>
      </c>
      <c r="BK344" s="251"/>
      <c r="BL344" s="251"/>
      <c r="BM344" s="251"/>
      <c r="BN344" s="251"/>
      <c r="BO344" s="251"/>
      <c r="BP344" s="251"/>
      <c r="BQ344" s="251"/>
      <c r="BR344" s="251"/>
      <c r="BS344" s="251"/>
      <c r="BT344" s="251"/>
      <c r="BU344" s="251"/>
      <c r="BV344" s="251"/>
      <c r="BW344" s="250"/>
      <c r="BX344" s="250"/>
      <c r="BY344" s="250"/>
      <c r="BZ344" s="252"/>
      <c r="CA344" s="252"/>
      <c r="CB344" s="252"/>
      <c r="CC344" s="252"/>
      <c r="CD344" s="252"/>
      <c r="CE344" s="252"/>
      <c r="CF344" s="252"/>
      <c r="CG344" s="252"/>
      <c r="CH344" s="252"/>
      <c r="CI344" s="252"/>
      <c r="CJ344" s="252"/>
      <c r="CK344" s="252"/>
      <c r="CL344" s="252"/>
      <c r="CM344" s="252"/>
      <c r="CN344" s="252"/>
      <c r="CO344" s="252"/>
      <c r="CP344" s="252"/>
      <c r="CQ344" s="252"/>
      <c r="CR344" s="252"/>
      <c r="CS344" s="248" t="s">
        <v>4495</v>
      </c>
      <c r="CT344" s="252"/>
      <c r="CU344" s="252"/>
      <c r="CV344" s="252"/>
      <c r="CW344" s="252"/>
      <c r="CX344" s="252"/>
      <c r="CY344" s="252"/>
      <c r="CZ344" s="252"/>
      <c r="DA344" s="252"/>
      <c r="DB344" s="252"/>
      <c r="DC344" s="252"/>
      <c r="DD344" s="252"/>
      <c r="DE344" s="252"/>
    </row>
    <row r="345" spans="34:109" ht="85.5" hidden="1">
      <c r="AH345" s="250"/>
      <c r="AI345" s="250"/>
      <c r="AJ345" s="250"/>
      <c r="AK345" s="250"/>
      <c r="AL345" s="239" t="str">
        <f t="shared" si="10"/>
        <v/>
      </c>
      <c r="AM345" s="239" t="str">
        <f t="shared" si="11"/>
        <v/>
      </c>
      <c r="AO345" s="250"/>
      <c r="AP345" s="242">
        <v>343</v>
      </c>
      <c r="AQ345" s="251"/>
      <c r="AR345" s="251"/>
      <c r="AS345" s="251"/>
      <c r="AT345" s="251"/>
      <c r="AU345" s="251"/>
      <c r="AV345" s="251"/>
      <c r="AW345" s="251"/>
      <c r="AX345" s="251"/>
      <c r="AY345" s="251"/>
      <c r="AZ345" s="251"/>
      <c r="BA345" s="251"/>
      <c r="BB345" s="251"/>
      <c r="BC345" s="251"/>
      <c r="BD345" s="251"/>
      <c r="BE345" s="251"/>
      <c r="BF345" s="251"/>
      <c r="BG345" s="251"/>
      <c r="BH345" s="251"/>
      <c r="BI345" s="251"/>
      <c r="BJ345" s="247" t="s">
        <v>4496</v>
      </c>
      <c r="BK345" s="251"/>
      <c r="BL345" s="251"/>
      <c r="BM345" s="251"/>
      <c r="BN345" s="251"/>
      <c r="BO345" s="251"/>
      <c r="BP345" s="251"/>
      <c r="BQ345" s="251"/>
      <c r="BR345" s="251"/>
      <c r="BS345" s="251"/>
      <c r="BT345" s="251"/>
      <c r="BU345" s="251"/>
      <c r="BV345" s="251"/>
      <c r="BW345" s="250"/>
      <c r="BX345" s="250"/>
      <c r="BY345" s="250"/>
      <c r="BZ345" s="252"/>
      <c r="CA345" s="252"/>
      <c r="CB345" s="252"/>
      <c r="CC345" s="252"/>
      <c r="CD345" s="252"/>
      <c r="CE345" s="252"/>
      <c r="CF345" s="252"/>
      <c r="CG345" s="252"/>
      <c r="CH345" s="252"/>
      <c r="CI345" s="252"/>
      <c r="CJ345" s="252"/>
      <c r="CK345" s="252"/>
      <c r="CL345" s="252"/>
      <c r="CM345" s="252"/>
      <c r="CN345" s="252"/>
      <c r="CO345" s="252"/>
      <c r="CP345" s="252"/>
      <c r="CQ345" s="252"/>
      <c r="CR345" s="252"/>
      <c r="CS345" s="248" t="s">
        <v>4497</v>
      </c>
      <c r="CT345" s="252"/>
      <c r="CU345" s="252"/>
      <c r="CV345" s="252"/>
      <c r="CW345" s="252"/>
      <c r="CX345" s="252"/>
      <c r="CY345" s="252"/>
      <c r="CZ345" s="252"/>
      <c r="DA345" s="252"/>
      <c r="DB345" s="252"/>
      <c r="DC345" s="252"/>
      <c r="DD345" s="252"/>
      <c r="DE345" s="252"/>
    </row>
    <row r="346" spans="34:109" ht="71.25" hidden="1">
      <c r="AH346" s="250"/>
      <c r="AI346" s="250"/>
      <c r="AJ346" s="250"/>
      <c r="AK346" s="250"/>
      <c r="AL346" s="239" t="str">
        <f t="shared" si="10"/>
        <v/>
      </c>
      <c r="AM346" s="239" t="str">
        <f t="shared" si="11"/>
        <v/>
      </c>
      <c r="AO346" s="250"/>
      <c r="AP346" s="242">
        <v>344</v>
      </c>
      <c r="AQ346" s="251"/>
      <c r="AR346" s="251"/>
      <c r="AS346" s="251"/>
      <c r="AT346" s="251"/>
      <c r="AU346" s="251"/>
      <c r="AV346" s="251"/>
      <c r="AW346" s="251"/>
      <c r="AX346" s="251"/>
      <c r="AY346" s="251"/>
      <c r="AZ346" s="251"/>
      <c r="BA346" s="251"/>
      <c r="BB346" s="251"/>
      <c r="BC346" s="251"/>
      <c r="BD346" s="251"/>
      <c r="BE346" s="251"/>
      <c r="BF346" s="251"/>
      <c r="BG346" s="251"/>
      <c r="BH346" s="251"/>
      <c r="BI346" s="251"/>
      <c r="BJ346" s="247" t="s">
        <v>4498</v>
      </c>
      <c r="BK346" s="251"/>
      <c r="BL346" s="251"/>
      <c r="BM346" s="251"/>
      <c r="BN346" s="251"/>
      <c r="BO346" s="251"/>
      <c r="BP346" s="251"/>
      <c r="BQ346" s="251"/>
      <c r="BR346" s="251"/>
      <c r="BS346" s="251"/>
      <c r="BT346" s="251"/>
      <c r="BU346" s="251"/>
      <c r="BV346" s="251"/>
      <c r="BW346" s="250"/>
      <c r="BX346" s="250"/>
      <c r="BY346" s="250"/>
      <c r="BZ346" s="252"/>
      <c r="CA346" s="252"/>
      <c r="CB346" s="252"/>
      <c r="CC346" s="252"/>
      <c r="CD346" s="252"/>
      <c r="CE346" s="252"/>
      <c r="CF346" s="252"/>
      <c r="CG346" s="252"/>
      <c r="CH346" s="252"/>
      <c r="CI346" s="252"/>
      <c r="CJ346" s="252"/>
      <c r="CK346" s="252"/>
      <c r="CL346" s="252"/>
      <c r="CM346" s="252"/>
      <c r="CN346" s="252"/>
      <c r="CO346" s="252"/>
      <c r="CP346" s="252"/>
      <c r="CQ346" s="252"/>
      <c r="CR346" s="252"/>
      <c r="CS346" s="248" t="s">
        <v>4499</v>
      </c>
      <c r="CT346" s="252"/>
      <c r="CU346" s="252"/>
      <c r="CV346" s="252"/>
      <c r="CW346" s="252"/>
      <c r="CX346" s="252"/>
      <c r="CY346" s="252"/>
      <c r="CZ346" s="252"/>
      <c r="DA346" s="252"/>
      <c r="DB346" s="252"/>
      <c r="DC346" s="252"/>
      <c r="DD346" s="252"/>
      <c r="DE346" s="252"/>
    </row>
    <row r="347" spans="34:109" ht="71.25" hidden="1">
      <c r="AH347" s="250"/>
      <c r="AI347" s="250"/>
      <c r="AJ347" s="250"/>
      <c r="AK347" s="250"/>
      <c r="AL347" s="239" t="str">
        <f t="shared" si="10"/>
        <v/>
      </c>
      <c r="AM347" s="239" t="str">
        <f t="shared" si="11"/>
        <v/>
      </c>
      <c r="AO347" s="250"/>
      <c r="AP347" s="242">
        <v>345</v>
      </c>
      <c r="AQ347" s="251"/>
      <c r="AR347" s="251"/>
      <c r="AS347" s="251"/>
      <c r="AT347" s="251"/>
      <c r="AU347" s="251"/>
      <c r="AV347" s="251"/>
      <c r="AW347" s="251"/>
      <c r="AX347" s="251"/>
      <c r="AY347" s="251"/>
      <c r="AZ347" s="251"/>
      <c r="BA347" s="251"/>
      <c r="BB347" s="251"/>
      <c r="BC347" s="251"/>
      <c r="BD347" s="251"/>
      <c r="BE347" s="251"/>
      <c r="BF347" s="251"/>
      <c r="BG347" s="251"/>
      <c r="BH347" s="251"/>
      <c r="BI347" s="251"/>
      <c r="BJ347" s="247" t="s">
        <v>4500</v>
      </c>
      <c r="BK347" s="251"/>
      <c r="BL347" s="251"/>
      <c r="BM347" s="251"/>
      <c r="BN347" s="251"/>
      <c r="BO347" s="251"/>
      <c r="BP347" s="251"/>
      <c r="BQ347" s="251"/>
      <c r="BR347" s="251"/>
      <c r="BS347" s="251"/>
      <c r="BT347" s="251"/>
      <c r="BU347" s="251"/>
      <c r="BV347" s="251"/>
      <c r="BW347" s="250"/>
      <c r="BX347" s="250"/>
      <c r="BY347" s="250"/>
      <c r="BZ347" s="252"/>
      <c r="CA347" s="252"/>
      <c r="CB347" s="252"/>
      <c r="CC347" s="252"/>
      <c r="CD347" s="252"/>
      <c r="CE347" s="252"/>
      <c r="CF347" s="252"/>
      <c r="CG347" s="252"/>
      <c r="CH347" s="252"/>
      <c r="CI347" s="252"/>
      <c r="CJ347" s="252"/>
      <c r="CK347" s="252"/>
      <c r="CL347" s="252"/>
      <c r="CM347" s="252"/>
      <c r="CN347" s="252"/>
      <c r="CO347" s="252"/>
      <c r="CP347" s="252"/>
      <c r="CQ347" s="252"/>
      <c r="CR347" s="252"/>
      <c r="CS347" s="248" t="s">
        <v>4501</v>
      </c>
      <c r="CT347" s="252"/>
      <c r="CU347" s="252"/>
      <c r="CV347" s="252"/>
      <c r="CW347" s="252"/>
      <c r="CX347" s="252"/>
      <c r="CY347" s="252"/>
      <c r="CZ347" s="252"/>
      <c r="DA347" s="252"/>
      <c r="DB347" s="252"/>
      <c r="DC347" s="252"/>
      <c r="DD347" s="252"/>
      <c r="DE347" s="252"/>
    </row>
    <row r="348" spans="34:109" ht="71.25" hidden="1">
      <c r="AH348" s="250"/>
      <c r="AI348" s="250"/>
      <c r="AJ348" s="250"/>
      <c r="AK348" s="250"/>
      <c r="AL348" s="239" t="str">
        <f t="shared" si="10"/>
        <v/>
      </c>
      <c r="AM348" s="239" t="str">
        <f t="shared" si="11"/>
        <v/>
      </c>
      <c r="AO348" s="250"/>
      <c r="AP348" s="242">
        <v>346</v>
      </c>
      <c r="AQ348" s="251"/>
      <c r="AR348" s="251"/>
      <c r="AS348" s="251"/>
      <c r="AT348" s="251"/>
      <c r="AU348" s="251"/>
      <c r="AV348" s="251"/>
      <c r="AW348" s="251"/>
      <c r="AX348" s="251"/>
      <c r="AY348" s="251"/>
      <c r="AZ348" s="251"/>
      <c r="BA348" s="251"/>
      <c r="BB348" s="251"/>
      <c r="BC348" s="251"/>
      <c r="BD348" s="251"/>
      <c r="BE348" s="251"/>
      <c r="BF348" s="251"/>
      <c r="BG348" s="251"/>
      <c r="BH348" s="251"/>
      <c r="BI348" s="251"/>
      <c r="BJ348" s="247" t="s">
        <v>4502</v>
      </c>
      <c r="BK348" s="251"/>
      <c r="BL348" s="251"/>
      <c r="BM348" s="251"/>
      <c r="BN348" s="251"/>
      <c r="BO348" s="251"/>
      <c r="BP348" s="251"/>
      <c r="BQ348" s="251"/>
      <c r="BR348" s="251"/>
      <c r="BS348" s="251"/>
      <c r="BT348" s="251"/>
      <c r="BU348" s="251"/>
      <c r="BV348" s="251"/>
      <c r="BW348" s="250"/>
      <c r="BX348" s="250"/>
      <c r="BY348" s="250"/>
      <c r="BZ348" s="252"/>
      <c r="CA348" s="252"/>
      <c r="CB348" s="252"/>
      <c r="CC348" s="252"/>
      <c r="CD348" s="252"/>
      <c r="CE348" s="252"/>
      <c r="CF348" s="252"/>
      <c r="CG348" s="252"/>
      <c r="CH348" s="252"/>
      <c r="CI348" s="252"/>
      <c r="CJ348" s="252"/>
      <c r="CK348" s="252"/>
      <c r="CL348" s="252"/>
      <c r="CM348" s="252"/>
      <c r="CN348" s="252"/>
      <c r="CO348" s="252"/>
      <c r="CP348" s="252"/>
      <c r="CQ348" s="252"/>
      <c r="CR348" s="252"/>
      <c r="CS348" s="248" t="s">
        <v>4503</v>
      </c>
      <c r="CT348" s="252"/>
      <c r="CU348" s="252"/>
      <c r="CV348" s="252"/>
      <c r="CW348" s="252"/>
      <c r="CX348" s="252"/>
      <c r="CY348" s="252"/>
      <c r="CZ348" s="252"/>
      <c r="DA348" s="252"/>
      <c r="DB348" s="252"/>
      <c r="DC348" s="252"/>
      <c r="DD348" s="252"/>
      <c r="DE348" s="252"/>
    </row>
    <row r="349" spans="34:109" ht="85.5" hidden="1">
      <c r="AH349" s="250"/>
      <c r="AI349" s="250"/>
      <c r="AJ349" s="250"/>
      <c r="AK349" s="250"/>
      <c r="AL349" s="239" t="str">
        <f t="shared" si="10"/>
        <v/>
      </c>
      <c r="AM349" s="239" t="str">
        <f t="shared" si="11"/>
        <v/>
      </c>
      <c r="AO349" s="250"/>
      <c r="AP349" s="242">
        <v>347</v>
      </c>
      <c r="AQ349" s="251"/>
      <c r="AR349" s="251"/>
      <c r="AS349" s="251"/>
      <c r="AT349" s="251"/>
      <c r="AU349" s="251"/>
      <c r="AV349" s="251"/>
      <c r="AW349" s="251"/>
      <c r="AX349" s="251"/>
      <c r="AY349" s="251"/>
      <c r="AZ349" s="251"/>
      <c r="BA349" s="251"/>
      <c r="BB349" s="251"/>
      <c r="BC349" s="251"/>
      <c r="BD349" s="251"/>
      <c r="BE349" s="251"/>
      <c r="BF349" s="251"/>
      <c r="BG349" s="251"/>
      <c r="BH349" s="251"/>
      <c r="BI349" s="251"/>
      <c r="BJ349" s="247" t="s">
        <v>4504</v>
      </c>
      <c r="BK349" s="251"/>
      <c r="BL349" s="251"/>
      <c r="BM349" s="251"/>
      <c r="BN349" s="251"/>
      <c r="BO349" s="251"/>
      <c r="BP349" s="251"/>
      <c r="BQ349" s="251"/>
      <c r="BR349" s="251"/>
      <c r="BS349" s="251"/>
      <c r="BT349" s="251"/>
      <c r="BU349" s="251"/>
      <c r="BV349" s="251"/>
      <c r="BW349" s="250"/>
      <c r="BX349" s="250"/>
      <c r="BY349" s="250"/>
      <c r="BZ349" s="252"/>
      <c r="CA349" s="252"/>
      <c r="CB349" s="252"/>
      <c r="CC349" s="252"/>
      <c r="CD349" s="252"/>
      <c r="CE349" s="252"/>
      <c r="CF349" s="252"/>
      <c r="CG349" s="252"/>
      <c r="CH349" s="252"/>
      <c r="CI349" s="252"/>
      <c r="CJ349" s="252"/>
      <c r="CK349" s="252"/>
      <c r="CL349" s="252"/>
      <c r="CM349" s="252"/>
      <c r="CN349" s="252"/>
      <c r="CO349" s="252"/>
      <c r="CP349" s="252"/>
      <c r="CQ349" s="252"/>
      <c r="CR349" s="252"/>
      <c r="CS349" s="248" t="s">
        <v>4505</v>
      </c>
      <c r="CT349" s="252"/>
      <c r="CU349" s="252"/>
      <c r="CV349" s="252"/>
      <c r="CW349" s="252"/>
      <c r="CX349" s="252"/>
      <c r="CY349" s="252"/>
      <c r="CZ349" s="252"/>
      <c r="DA349" s="252"/>
      <c r="DB349" s="252"/>
      <c r="DC349" s="252"/>
      <c r="DD349" s="252"/>
      <c r="DE349" s="252"/>
    </row>
    <row r="350" spans="34:109" ht="85.5" hidden="1">
      <c r="AH350" s="250"/>
      <c r="AI350" s="250"/>
      <c r="AJ350" s="250"/>
      <c r="AK350" s="250"/>
      <c r="AL350" s="239" t="str">
        <f t="shared" si="10"/>
        <v/>
      </c>
      <c r="AM350" s="239" t="str">
        <f t="shared" si="11"/>
        <v/>
      </c>
      <c r="AO350" s="250"/>
      <c r="AP350" s="242">
        <v>348</v>
      </c>
      <c r="AQ350" s="251"/>
      <c r="AR350" s="251"/>
      <c r="AS350" s="251"/>
      <c r="AT350" s="251"/>
      <c r="AU350" s="251"/>
      <c r="AV350" s="251"/>
      <c r="AW350" s="251"/>
      <c r="AX350" s="251"/>
      <c r="AY350" s="251"/>
      <c r="AZ350" s="251"/>
      <c r="BA350" s="251"/>
      <c r="BB350" s="251"/>
      <c r="BC350" s="251"/>
      <c r="BD350" s="251"/>
      <c r="BE350" s="251"/>
      <c r="BF350" s="251"/>
      <c r="BG350" s="251"/>
      <c r="BH350" s="251"/>
      <c r="BI350" s="251"/>
      <c r="BJ350" s="247" t="s">
        <v>4506</v>
      </c>
      <c r="BK350" s="251"/>
      <c r="BL350" s="251"/>
      <c r="BM350" s="251"/>
      <c r="BN350" s="251"/>
      <c r="BO350" s="251"/>
      <c r="BP350" s="251"/>
      <c r="BQ350" s="251"/>
      <c r="BR350" s="251"/>
      <c r="BS350" s="251"/>
      <c r="BT350" s="251"/>
      <c r="BU350" s="251"/>
      <c r="BV350" s="251"/>
      <c r="BW350" s="250"/>
      <c r="BX350" s="250"/>
      <c r="BY350" s="250"/>
      <c r="BZ350" s="252"/>
      <c r="CA350" s="252"/>
      <c r="CB350" s="252"/>
      <c r="CC350" s="252"/>
      <c r="CD350" s="252"/>
      <c r="CE350" s="252"/>
      <c r="CF350" s="252"/>
      <c r="CG350" s="252"/>
      <c r="CH350" s="252"/>
      <c r="CI350" s="252"/>
      <c r="CJ350" s="252"/>
      <c r="CK350" s="252"/>
      <c r="CL350" s="252"/>
      <c r="CM350" s="252"/>
      <c r="CN350" s="252"/>
      <c r="CO350" s="252"/>
      <c r="CP350" s="252"/>
      <c r="CQ350" s="252"/>
      <c r="CR350" s="252"/>
      <c r="CS350" s="248" t="s">
        <v>4507</v>
      </c>
      <c r="CT350" s="252"/>
      <c r="CU350" s="252"/>
      <c r="CV350" s="252"/>
      <c r="CW350" s="252"/>
      <c r="CX350" s="252"/>
      <c r="CY350" s="252"/>
      <c r="CZ350" s="252"/>
      <c r="DA350" s="252"/>
      <c r="DB350" s="252"/>
      <c r="DC350" s="252"/>
      <c r="DD350" s="252"/>
      <c r="DE350" s="252"/>
    </row>
    <row r="351" spans="34:109" ht="99.75" hidden="1">
      <c r="AH351" s="250"/>
      <c r="AI351" s="250"/>
      <c r="AJ351" s="250"/>
      <c r="AK351" s="250"/>
      <c r="AL351" s="239" t="str">
        <f t="shared" si="10"/>
        <v/>
      </c>
      <c r="AM351" s="239" t="str">
        <f t="shared" si="11"/>
        <v/>
      </c>
      <c r="AO351" s="250"/>
      <c r="AP351" s="242">
        <v>349</v>
      </c>
      <c r="AQ351" s="251"/>
      <c r="AR351" s="251"/>
      <c r="AS351" s="251"/>
      <c r="AT351" s="251"/>
      <c r="AU351" s="251"/>
      <c r="AV351" s="251"/>
      <c r="AW351" s="251"/>
      <c r="AX351" s="251"/>
      <c r="AY351" s="251"/>
      <c r="AZ351" s="251"/>
      <c r="BA351" s="251"/>
      <c r="BB351" s="251"/>
      <c r="BC351" s="251"/>
      <c r="BD351" s="251"/>
      <c r="BE351" s="251"/>
      <c r="BF351" s="251"/>
      <c r="BG351" s="251"/>
      <c r="BH351" s="251"/>
      <c r="BI351" s="251"/>
      <c r="BJ351" s="247" t="s">
        <v>4508</v>
      </c>
      <c r="BK351" s="251"/>
      <c r="BL351" s="251"/>
      <c r="BM351" s="251"/>
      <c r="BN351" s="251"/>
      <c r="BO351" s="251"/>
      <c r="BP351" s="251"/>
      <c r="BQ351" s="251"/>
      <c r="BR351" s="251"/>
      <c r="BS351" s="251"/>
      <c r="BT351" s="251"/>
      <c r="BU351" s="251"/>
      <c r="BV351" s="251"/>
      <c r="BW351" s="250"/>
      <c r="BX351" s="250"/>
      <c r="BY351" s="250"/>
      <c r="BZ351" s="252"/>
      <c r="CA351" s="252"/>
      <c r="CB351" s="252"/>
      <c r="CC351" s="252"/>
      <c r="CD351" s="252"/>
      <c r="CE351" s="252"/>
      <c r="CF351" s="252"/>
      <c r="CG351" s="252"/>
      <c r="CH351" s="252"/>
      <c r="CI351" s="252"/>
      <c r="CJ351" s="252"/>
      <c r="CK351" s="252"/>
      <c r="CL351" s="252"/>
      <c r="CM351" s="252"/>
      <c r="CN351" s="252"/>
      <c r="CO351" s="252"/>
      <c r="CP351" s="252"/>
      <c r="CQ351" s="252"/>
      <c r="CR351" s="252"/>
      <c r="CS351" s="248" t="s">
        <v>4509</v>
      </c>
      <c r="CT351" s="252"/>
      <c r="CU351" s="252"/>
      <c r="CV351" s="252"/>
      <c r="CW351" s="252"/>
      <c r="CX351" s="252"/>
      <c r="CY351" s="252"/>
      <c r="CZ351" s="252"/>
      <c r="DA351" s="252"/>
      <c r="DB351" s="252"/>
      <c r="DC351" s="252"/>
      <c r="DD351" s="252"/>
      <c r="DE351" s="252"/>
    </row>
    <row r="352" spans="34:109" ht="71.25" hidden="1">
      <c r="AH352" s="250"/>
      <c r="AI352" s="250"/>
      <c r="AJ352" s="250"/>
      <c r="AK352" s="250"/>
      <c r="AL352" s="239" t="str">
        <f t="shared" si="10"/>
        <v/>
      </c>
      <c r="AM352" s="239" t="str">
        <f t="shared" si="11"/>
        <v/>
      </c>
      <c r="AO352" s="250"/>
      <c r="AP352" s="242">
        <v>350</v>
      </c>
      <c r="AQ352" s="251"/>
      <c r="AR352" s="251"/>
      <c r="AS352" s="251"/>
      <c r="AT352" s="251"/>
      <c r="AU352" s="251"/>
      <c r="AV352" s="251"/>
      <c r="AW352" s="251"/>
      <c r="AX352" s="251"/>
      <c r="AY352" s="251"/>
      <c r="AZ352" s="251"/>
      <c r="BA352" s="251"/>
      <c r="BB352" s="251"/>
      <c r="BC352" s="251"/>
      <c r="BD352" s="251"/>
      <c r="BE352" s="251"/>
      <c r="BF352" s="251"/>
      <c r="BG352" s="251"/>
      <c r="BH352" s="251"/>
      <c r="BI352" s="251"/>
      <c r="BJ352" s="247" t="s">
        <v>4510</v>
      </c>
      <c r="BK352" s="251"/>
      <c r="BL352" s="251"/>
      <c r="BM352" s="251"/>
      <c r="BN352" s="251"/>
      <c r="BO352" s="251"/>
      <c r="BP352" s="251"/>
      <c r="BQ352" s="251"/>
      <c r="BR352" s="251"/>
      <c r="BS352" s="251"/>
      <c r="BT352" s="251"/>
      <c r="BU352" s="251"/>
      <c r="BV352" s="251"/>
      <c r="BW352" s="250"/>
      <c r="BX352" s="250"/>
      <c r="BY352" s="250"/>
      <c r="BZ352" s="252"/>
      <c r="CA352" s="252"/>
      <c r="CB352" s="252"/>
      <c r="CC352" s="252"/>
      <c r="CD352" s="252"/>
      <c r="CE352" s="252"/>
      <c r="CF352" s="252"/>
      <c r="CG352" s="252"/>
      <c r="CH352" s="252"/>
      <c r="CI352" s="252"/>
      <c r="CJ352" s="252"/>
      <c r="CK352" s="252"/>
      <c r="CL352" s="252"/>
      <c r="CM352" s="252"/>
      <c r="CN352" s="252"/>
      <c r="CO352" s="252"/>
      <c r="CP352" s="252"/>
      <c r="CQ352" s="252"/>
      <c r="CR352" s="252"/>
      <c r="CS352" s="248" t="s">
        <v>4511</v>
      </c>
      <c r="CT352" s="252"/>
      <c r="CU352" s="252"/>
      <c r="CV352" s="252"/>
      <c r="CW352" s="252"/>
      <c r="CX352" s="252"/>
      <c r="CY352" s="252"/>
      <c r="CZ352" s="252"/>
      <c r="DA352" s="252"/>
      <c r="DB352" s="252"/>
      <c r="DC352" s="252"/>
      <c r="DD352" s="252"/>
      <c r="DE352" s="252"/>
    </row>
    <row r="353" spans="34:109" ht="57" hidden="1">
      <c r="AH353" s="242"/>
      <c r="AI353" s="242"/>
      <c r="AJ353" s="242"/>
      <c r="AK353" s="242"/>
      <c r="AL353" s="239" t="str">
        <f t="shared" si="10"/>
        <v/>
      </c>
      <c r="AM353" s="239" t="str">
        <f t="shared" si="11"/>
        <v/>
      </c>
      <c r="AO353" s="242"/>
      <c r="AP353" s="242">
        <v>351</v>
      </c>
      <c r="AQ353" s="247"/>
      <c r="AR353" s="247"/>
      <c r="AS353" s="247"/>
      <c r="AT353" s="247"/>
      <c r="AU353" s="247"/>
      <c r="AV353" s="247"/>
      <c r="AW353" s="247"/>
      <c r="AX353" s="247"/>
      <c r="AY353" s="247"/>
      <c r="AZ353" s="247"/>
      <c r="BA353" s="247"/>
      <c r="BB353" s="247"/>
      <c r="BC353" s="247"/>
      <c r="BD353" s="247"/>
      <c r="BE353" s="247"/>
      <c r="BF353" s="247"/>
      <c r="BG353" s="247"/>
      <c r="BH353" s="247"/>
      <c r="BI353" s="247"/>
      <c r="BJ353" s="247" t="s">
        <v>4512</v>
      </c>
      <c r="BK353" s="247"/>
      <c r="BL353" s="247"/>
      <c r="BM353" s="247"/>
      <c r="BN353" s="247"/>
      <c r="BO353" s="247"/>
      <c r="BP353" s="247"/>
      <c r="BQ353" s="247"/>
      <c r="BR353" s="247"/>
      <c r="BS353" s="247"/>
      <c r="BT353" s="247"/>
      <c r="BU353" s="247"/>
      <c r="BV353" s="247"/>
      <c r="BW353" s="242"/>
      <c r="BX353" s="242"/>
      <c r="BY353" s="242"/>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t="s">
        <v>4513</v>
      </c>
      <c r="CT353" s="248"/>
      <c r="CU353" s="248"/>
      <c r="CV353" s="248"/>
      <c r="CW353" s="248"/>
      <c r="CX353" s="248"/>
      <c r="CY353" s="248"/>
      <c r="CZ353" s="248"/>
      <c r="DA353" s="248"/>
      <c r="DB353" s="248"/>
      <c r="DC353" s="248"/>
      <c r="DD353" s="248"/>
      <c r="DE353" s="248"/>
    </row>
    <row r="354" spans="34:109" ht="85.5" hidden="1">
      <c r="AH354" s="242"/>
      <c r="AI354" s="242"/>
      <c r="AJ354" s="242"/>
      <c r="AK354" s="242"/>
      <c r="AL354" s="239" t="str">
        <f t="shared" si="10"/>
        <v/>
      </c>
      <c r="AM354" s="239" t="str">
        <f t="shared" si="11"/>
        <v/>
      </c>
      <c r="AO354" s="242"/>
      <c r="AP354" s="242">
        <v>352</v>
      </c>
      <c r="AQ354" s="247"/>
      <c r="AR354" s="247"/>
      <c r="AS354" s="247"/>
      <c r="AT354" s="247"/>
      <c r="AU354" s="247"/>
      <c r="AV354" s="247"/>
      <c r="AW354" s="247"/>
      <c r="AX354" s="247"/>
      <c r="AY354" s="247"/>
      <c r="AZ354" s="247"/>
      <c r="BA354" s="247"/>
      <c r="BB354" s="247"/>
      <c r="BC354" s="247"/>
      <c r="BD354" s="247"/>
      <c r="BE354" s="247"/>
      <c r="BF354" s="247"/>
      <c r="BG354" s="247"/>
      <c r="BH354" s="247"/>
      <c r="BI354" s="247"/>
      <c r="BJ354" s="247" t="s">
        <v>4514</v>
      </c>
      <c r="BK354" s="247"/>
      <c r="BL354" s="247"/>
      <c r="BM354" s="247"/>
      <c r="BN354" s="247"/>
      <c r="BO354" s="247"/>
      <c r="BP354" s="247"/>
      <c r="BQ354" s="247"/>
      <c r="BR354" s="247"/>
      <c r="BS354" s="247"/>
      <c r="BT354" s="247"/>
      <c r="BU354" s="247"/>
      <c r="BV354" s="247"/>
      <c r="BW354" s="242"/>
      <c r="BX354" s="242"/>
      <c r="BY354" s="242"/>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t="s">
        <v>4515</v>
      </c>
      <c r="CT354" s="248"/>
      <c r="CU354" s="248"/>
      <c r="CV354" s="248"/>
      <c r="CW354" s="248"/>
      <c r="CX354" s="248"/>
      <c r="CY354" s="248"/>
      <c r="CZ354" s="248"/>
      <c r="DA354" s="248"/>
      <c r="DB354" s="248"/>
      <c r="DC354" s="248"/>
      <c r="DD354" s="248"/>
      <c r="DE354" s="248"/>
    </row>
    <row r="355" spans="34:109" ht="71.25" hidden="1">
      <c r="AH355" s="242"/>
      <c r="AI355" s="242"/>
      <c r="AJ355" s="242"/>
      <c r="AK355" s="242"/>
      <c r="AL355" s="239" t="str">
        <f t="shared" si="10"/>
        <v/>
      </c>
      <c r="AM355" s="239" t="str">
        <f t="shared" si="11"/>
        <v/>
      </c>
      <c r="AO355" s="242"/>
      <c r="AP355" s="242">
        <v>353</v>
      </c>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t="s">
        <v>4516</v>
      </c>
      <c r="BK355" s="247"/>
      <c r="BL355" s="247"/>
      <c r="BM355" s="247"/>
      <c r="BN355" s="247"/>
      <c r="BO355" s="247"/>
      <c r="BP355" s="247"/>
      <c r="BQ355" s="247"/>
      <c r="BR355" s="247"/>
      <c r="BS355" s="247"/>
      <c r="BT355" s="247"/>
      <c r="BU355" s="247"/>
      <c r="BV355" s="247"/>
      <c r="BW355" s="242"/>
      <c r="BX355" s="242"/>
      <c r="BY355" s="242"/>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t="s">
        <v>4517</v>
      </c>
      <c r="CT355" s="248"/>
      <c r="CU355" s="248"/>
      <c r="CV355" s="248"/>
      <c r="CW355" s="248"/>
      <c r="CX355" s="248"/>
      <c r="CY355" s="248"/>
      <c r="CZ355" s="248"/>
      <c r="DA355" s="248"/>
      <c r="DB355" s="248"/>
      <c r="DC355" s="248"/>
      <c r="DD355" s="248"/>
      <c r="DE355" s="248"/>
    </row>
    <row r="356" spans="34:109" ht="28.5" hidden="1">
      <c r="AH356" s="250"/>
      <c r="AI356" s="250"/>
      <c r="AJ356" s="250"/>
      <c r="AK356" s="250"/>
      <c r="AL356" s="239" t="str">
        <f t="shared" si="10"/>
        <v/>
      </c>
      <c r="AM356" s="239" t="str">
        <f t="shared" si="11"/>
        <v/>
      </c>
      <c r="AO356" s="250"/>
      <c r="AP356" s="242">
        <v>354</v>
      </c>
      <c r="AQ356" s="251"/>
      <c r="AR356" s="251"/>
      <c r="AS356" s="251"/>
      <c r="AT356" s="251"/>
      <c r="AU356" s="251"/>
      <c r="AV356" s="251"/>
      <c r="AW356" s="251"/>
      <c r="AX356" s="251"/>
      <c r="AY356" s="251"/>
      <c r="AZ356" s="251"/>
      <c r="BA356" s="251"/>
      <c r="BB356" s="251"/>
      <c r="BC356" s="251"/>
      <c r="BD356" s="251"/>
      <c r="BE356" s="251"/>
      <c r="BF356" s="251"/>
      <c r="BG356" s="251"/>
      <c r="BH356" s="251"/>
      <c r="BI356" s="251"/>
      <c r="BJ356" s="247" t="s">
        <v>4518</v>
      </c>
      <c r="BK356" s="251"/>
      <c r="BL356" s="251"/>
      <c r="BM356" s="251"/>
      <c r="BN356" s="251"/>
      <c r="BO356" s="251"/>
      <c r="BP356" s="251"/>
      <c r="BQ356" s="251"/>
      <c r="BR356" s="251"/>
      <c r="BS356" s="251"/>
      <c r="BT356" s="251"/>
      <c r="BU356" s="251"/>
      <c r="BV356" s="251"/>
      <c r="BW356" s="250"/>
      <c r="BX356" s="250"/>
      <c r="BY356" s="250"/>
      <c r="BZ356" s="252"/>
      <c r="CA356" s="252"/>
      <c r="CB356" s="252"/>
      <c r="CC356" s="252"/>
      <c r="CD356" s="252"/>
      <c r="CE356" s="252"/>
      <c r="CF356" s="252"/>
      <c r="CG356" s="252"/>
      <c r="CH356" s="252"/>
      <c r="CI356" s="252"/>
      <c r="CJ356" s="252"/>
      <c r="CK356" s="252"/>
      <c r="CL356" s="252"/>
      <c r="CM356" s="252"/>
      <c r="CN356" s="252"/>
      <c r="CO356" s="252"/>
      <c r="CP356" s="252"/>
      <c r="CQ356" s="252"/>
      <c r="CR356" s="252"/>
      <c r="CS356" s="248" t="s">
        <v>2555</v>
      </c>
      <c r="CT356" s="252"/>
      <c r="CU356" s="252"/>
      <c r="CV356" s="252"/>
      <c r="CW356" s="252"/>
      <c r="CX356" s="252"/>
      <c r="CY356" s="252"/>
      <c r="CZ356" s="252"/>
      <c r="DA356" s="252"/>
      <c r="DB356" s="252"/>
      <c r="DC356" s="252"/>
      <c r="DD356" s="252"/>
      <c r="DE356" s="252"/>
    </row>
    <row r="357" spans="34:109" ht="71.25" hidden="1">
      <c r="AH357" s="250"/>
      <c r="AI357" s="250"/>
      <c r="AJ357" s="250"/>
      <c r="AK357" s="250"/>
      <c r="AL357" s="239" t="str">
        <f t="shared" si="10"/>
        <v/>
      </c>
      <c r="AM357" s="239" t="str">
        <f t="shared" si="11"/>
        <v/>
      </c>
      <c r="AO357" s="250"/>
      <c r="AP357" s="242">
        <v>355</v>
      </c>
      <c r="AQ357" s="251"/>
      <c r="AR357" s="251"/>
      <c r="AS357" s="251"/>
      <c r="AT357" s="251"/>
      <c r="AU357" s="251"/>
      <c r="AV357" s="251"/>
      <c r="AW357" s="251"/>
      <c r="AX357" s="251"/>
      <c r="AY357" s="251"/>
      <c r="AZ357" s="251"/>
      <c r="BA357" s="251"/>
      <c r="BB357" s="251"/>
      <c r="BC357" s="251"/>
      <c r="BD357" s="251"/>
      <c r="BE357" s="251"/>
      <c r="BF357" s="251"/>
      <c r="BG357" s="251"/>
      <c r="BH357" s="251"/>
      <c r="BI357" s="251"/>
      <c r="BJ357" s="247" t="s">
        <v>4519</v>
      </c>
      <c r="BK357" s="251"/>
      <c r="BL357" s="251"/>
      <c r="BM357" s="251"/>
      <c r="BN357" s="251"/>
      <c r="BO357" s="251"/>
      <c r="BP357" s="251"/>
      <c r="BQ357" s="251"/>
      <c r="BR357" s="251"/>
      <c r="BS357" s="251"/>
      <c r="BT357" s="251"/>
      <c r="BU357" s="251"/>
      <c r="BV357" s="251"/>
      <c r="BW357" s="250"/>
      <c r="BX357" s="250"/>
      <c r="BY357" s="250"/>
      <c r="BZ357" s="252"/>
      <c r="CA357" s="252"/>
      <c r="CB357" s="252"/>
      <c r="CC357" s="252"/>
      <c r="CD357" s="252"/>
      <c r="CE357" s="252"/>
      <c r="CF357" s="252"/>
      <c r="CG357" s="252"/>
      <c r="CH357" s="252"/>
      <c r="CI357" s="252"/>
      <c r="CJ357" s="252"/>
      <c r="CK357" s="252"/>
      <c r="CL357" s="252"/>
      <c r="CM357" s="252"/>
      <c r="CN357" s="252"/>
      <c r="CO357" s="252"/>
      <c r="CP357" s="252"/>
      <c r="CQ357" s="252"/>
      <c r="CR357" s="252"/>
      <c r="CS357" s="248" t="s">
        <v>4520</v>
      </c>
      <c r="CT357" s="252"/>
      <c r="CU357" s="252"/>
      <c r="CV357" s="252"/>
      <c r="CW357" s="252"/>
      <c r="CX357" s="252"/>
      <c r="CY357" s="252"/>
      <c r="CZ357" s="252"/>
      <c r="DA357" s="252"/>
      <c r="DB357" s="252"/>
      <c r="DC357" s="252"/>
      <c r="DD357" s="252"/>
      <c r="DE357" s="252"/>
    </row>
    <row r="358" spans="34:109" ht="71.25" hidden="1">
      <c r="AH358" s="250"/>
      <c r="AI358" s="250"/>
      <c r="AJ358" s="250"/>
      <c r="AK358" s="250"/>
      <c r="AL358" s="239" t="str">
        <f t="shared" si="10"/>
        <v/>
      </c>
      <c r="AM358" s="239" t="str">
        <f t="shared" si="11"/>
        <v/>
      </c>
      <c r="AO358" s="250"/>
      <c r="AP358" s="242">
        <v>356</v>
      </c>
      <c r="AQ358" s="251"/>
      <c r="AR358" s="251"/>
      <c r="AS358" s="251"/>
      <c r="AT358" s="251"/>
      <c r="AU358" s="251"/>
      <c r="AV358" s="251"/>
      <c r="AW358" s="251"/>
      <c r="AX358" s="251"/>
      <c r="AY358" s="251"/>
      <c r="AZ358" s="251"/>
      <c r="BA358" s="251"/>
      <c r="BB358" s="251"/>
      <c r="BC358" s="251"/>
      <c r="BD358" s="251"/>
      <c r="BE358" s="251"/>
      <c r="BF358" s="251"/>
      <c r="BG358" s="251"/>
      <c r="BH358" s="251"/>
      <c r="BI358" s="251"/>
      <c r="BJ358" s="247" t="s">
        <v>4521</v>
      </c>
      <c r="BK358" s="251"/>
      <c r="BL358" s="251"/>
      <c r="BM358" s="251"/>
      <c r="BN358" s="251"/>
      <c r="BO358" s="251"/>
      <c r="BP358" s="251"/>
      <c r="BQ358" s="251"/>
      <c r="BR358" s="251"/>
      <c r="BS358" s="251"/>
      <c r="BT358" s="251"/>
      <c r="BU358" s="251"/>
      <c r="BV358" s="251"/>
      <c r="BW358" s="250"/>
      <c r="BX358" s="250"/>
      <c r="BY358" s="250"/>
      <c r="BZ358" s="252"/>
      <c r="CA358" s="252"/>
      <c r="CB358" s="252"/>
      <c r="CC358" s="252"/>
      <c r="CD358" s="252"/>
      <c r="CE358" s="252"/>
      <c r="CF358" s="252"/>
      <c r="CG358" s="252"/>
      <c r="CH358" s="252"/>
      <c r="CI358" s="252"/>
      <c r="CJ358" s="252"/>
      <c r="CK358" s="252"/>
      <c r="CL358" s="252"/>
      <c r="CM358" s="252"/>
      <c r="CN358" s="252"/>
      <c r="CO358" s="252"/>
      <c r="CP358" s="252"/>
      <c r="CQ358" s="252"/>
      <c r="CR358" s="252"/>
      <c r="CS358" s="248" t="s">
        <v>4522</v>
      </c>
      <c r="CT358" s="252"/>
      <c r="CU358" s="252"/>
      <c r="CV358" s="252"/>
      <c r="CW358" s="252"/>
      <c r="CX358" s="252"/>
      <c r="CY358" s="252"/>
      <c r="CZ358" s="252"/>
      <c r="DA358" s="252"/>
      <c r="DB358" s="252"/>
      <c r="DC358" s="252"/>
      <c r="DD358" s="252"/>
      <c r="DE358" s="252"/>
    </row>
    <row r="359" spans="34:109" ht="57" hidden="1">
      <c r="AH359" s="250"/>
      <c r="AI359" s="250"/>
      <c r="AJ359" s="250"/>
      <c r="AK359" s="250"/>
      <c r="AL359" s="239" t="str">
        <f t="shared" si="10"/>
        <v/>
      </c>
      <c r="AM359" s="239" t="str">
        <f t="shared" si="11"/>
        <v/>
      </c>
      <c r="AO359" s="250"/>
      <c r="AP359" s="242">
        <v>357</v>
      </c>
      <c r="AQ359" s="251"/>
      <c r="AR359" s="251"/>
      <c r="AS359" s="251"/>
      <c r="AT359" s="251"/>
      <c r="AU359" s="251"/>
      <c r="AV359" s="251"/>
      <c r="AW359" s="251"/>
      <c r="AX359" s="251"/>
      <c r="AY359" s="251"/>
      <c r="AZ359" s="251"/>
      <c r="BA359" s="251"/>
      <c r="BB359" s="251"/>
      <c r="BC359" s="251"/>
      <c r="BD359" s="251"/>
      <c r="BE359" s="251"/>
      <c r="BF359" s="251"/>
      <c r="BG359" s="251"/>
      <c r="BH359" s="251"/>
      <c r="BI359" s="251"/>
      <c r="BJ359" s="247" t="s">
        <v>4523</v>
      </c>
      <c r="BK359" s="251"/>
      <c r="BL359" s="251"/>
      <c r="BM359" s="251"/>
      <c r="BN359" s="251"/>
      <c r="BO359" s="251"/>
      <c r="BP359" s="251"/>
      <c r="BQ359" s="251"/>
      <c r="BR359" s="251"/>
      <c r="BS359" s="251"/>
      <c r="BT359" s="251"/>
      <c r="BU359" s="251"/>
      <c r="BV359" s="251"/>
      <c r="BW359" s="250"/>
      <c r="BX359" s="250"/>
      <c r="BY359" s="250"/>
      <c r="BZ359" s="252"/>
      <c r="CA359" s="252"/>
      <c r="CB359" s="252"/>
      <c r="CC359" s="252"/>
      <c r="CD359" s="252"/>
      <c r="CE359" s="252"/>
      <c r="CF359" s="252"/>
      <c r="CG359" s="252"/>
      <c r="CH359" s="252"/>
      <c r="CI359" s="252"/>
      <c r="CJ359" s="252"/>
      <c r="CK359" s="252"/>
      <c r="CL359" s="252"/>
      <c r="CM359" s="252"/>
      <c r="CN359" s="252"/>
      <c r="CO359" s="252"/>
      <c r="CP359" s="252"/>
      <c r="CQ359" s="252"/>
      <c r="CR359" s="252"/>
      <c r="CS359" s="248" t="s">
        <v>4524</v>
      </c>
      <c r="CT359" s="252"/>
      <c r="CU359" s="252"/>
      <c r="CV359" s="252"/>
      <c r="CW359" s="252"/>
      <c r="CX359" s="252"/>
      <c r="CY359" s="252"/>
      <c r="CZ359" s="252"/>
      <c r="DA359" s="252"/>
      <c r="DB359" s="252"/>
      <c r="DC359" s="252"/>
      <c r="DD359" s="252"/>
      <c r="DE359" s="252"/>
    </row>
    <row r="360" spans="34:109" ht="57" hidden="1">
      <c r="AH360" s="250"/>
      <c r="AI360" s="250"/>
      <c r="AJ360" s="250"/>
      <c r="AK360" s="250"/>
      <c r="AL360" s="239" t="str">
        <f t="shared" si="10"/>
        <v/>
      </c>
      <c r="AM360" s="239" t="str">
        <f t="shared" si="11"/>
        <v/>
      </c>
      <c r="AO360" s="250"/>
      <c r="AP360" s="242">
        <v>358</v>
      </c>
      <c r="AQ360" s="251"/>
      <c r="AR360" s="251"/>
      <c r="AS360" s="251"/>
      <c r="AT360" s="251"/>
      <c r="AU360" s="251"/>
      <c r="AV360" s="251"/>
      <c r="AW360" s="251"/>
      <c r="AX360" s="251"/>
      <c r="AY360" s="251"/>
      <c r="AZ360" s="251"/>
      <c r="BA360" s="251"/>
      <c r="BB360" s="251"/>
      <c r="BC360" s="251"/>
      <c r="BD360" s="251"/>
      <c r="BE360" s="251"/>
      <c r="BF360" s="251"/>
      <c r="BG360" s="251"/>
      <c r="BH360" s="251"/>
      <c r="BI360" s="251"/>
      <c r="BJ360" s="247" t="s">
        <v>4525</v>
      </c>
      <c r="BK360" s="251"/>
      <c r="BL360" s="251"/>
      <c r="BM360" s="251"/>
      <c r="BN360" s="251"/>
      <c r="BO360" s="251"/>
      <c r="BP360" s="251"/>
      <c r="BQ360" s="251"/>
      <c r="BR360" s="251"/>
      <c r="BS360" s="251"/>
      <c r="BT360" s="251"/>
      <c r="BU360" s="251"/>
      <c r="BV360" s="251"/>
      <c r="BW360" s="250"/>
      <c r="BX360" s="250"/>
      <c r="BY360" s="250"/>
      <c r="BZ360" s="252"/>
      <c r="CA360" s="252"/>
      <c r="CB360" s="252"/>
      <c r="CC360" s="252"/>
      <c r="CD360" s="252"/>
      <c r="CE360" s="252"/>
      <c r="CF360" s="252"/>
      <c r="CG360" s="252"/>
      <c r="CH360" s="252"/>
      <c r="CI360" s="252"/>
      <c r="CJ360" s="252"/>
      <c r="CK360" s="252"/>
      <c r="CL360" s="252"/>
      <c r="CM360" s="252"/>
      <c r="CN360" s="252"/>
      <c r="CO360" s="252"/>
      <c r="CP360" s="252"/>
      <c r="CQ360" s="252"/>
      <c r="CR360" s="252"/>
      <c r="CS360" s="248" t="s">
        <v>4526</v>
      </c>
      <c r="CT360" s="252"/>
      <c r="CU360" s="252"/>
      <c r="CV360" s="252"/>
      <c r="CW360" s="252"/>
      <c r="CX360" s="252"/>
      <c r="CY360" s="252"/>
      <c r="CZ360" s="252"/>
      <c r="DA360" s="252"/>
      <c r="DB360" s="252"/>
      <c r="DC360" s="252"/>
      <c r="DD360" s="252"/>
      <c r="DE360" s="252"/>
    </row>
    <row r="361" spans="34:109" ht="71.25" hidden="1">
      <c r="AH361" s="250"/>
      <c r="AI361" s="250"/>
      <c r="AJ361" s="250"/>
      <c r="AK361" s="250"/>
      <c r="AL361" s="239" t="str">
        <f t="shared" si="10"/>
        <v/>
      </c>
      <c r="AM361" s="239" t="str">
        <f t="shared" si="11"/>
        <v/>
      </c>
      <c r="AO361" s="250"/>
      <c r="AP361" s="242">
        <v>359</v>
      </c>
      <c r="AQ361" s="251"/>
      <c r="AR361" s="251"/>
      <c r="AS361" s="251"/>
      <c r="AT361" s="251"/>
      <c r="AU361" s="251"/>
      <c r="AV361" s="251"/>
      <c r="AW361" s="251"/>
      <c r="AX361" s="251"/>
      <c r="AY361" s="251"/>
      <c r="AZ361" s="251"/>
      <c r="BA361" s="251"/>
      <c r="BB361" s="251"/>
      <c r="BC361" s="251"/>
      <c r="BD361" s="251"/>
      <c r="BE361" s="251"/>
      <c r="BF361" s="251"/>
      <c r="BG361" s="251"/>
      <c r="BH361" s="251"/>
      <c r="BI361" s="251"/>
      <c r="BJ361" s="247" t="s">
        <v>4527</v>
      </c>
      <c r="BK361" s="251"/>
      <c r="BL361" s="251"/>
      <c r="BM361" s="251"/>
      <c r="BN361" s="251"/>
      <c r="BO361" s="251"/>
      <c r="BP361" s="251"/>
      <c r="BQ361" s="251"/>
      <c r="BR361" s="251"/>
      <c r="BS361" s="251"/>
      <c r="BT361" s="251"/>
      <c r="BU361" s="251"/>
      <c r="BV361" s="251"/>
      <c r="BW361" s="250"/>
      <c r="BX361" s="250"/>
      <c r="BY361" s="250"/>
      <c r="BZ361" s="252"/>
      <c r="CA361" s="252"/>
      <c r="CB361" s="252"/>
      <c r="CC361" s="252"/>
      <c r="CD361" s="252"/>
      <c r="CE361" s="252"/>
      <c r="CF361" s="252"/>
      <c r="CG361" s="252"/>
      <c r="CH361" s="252"/>
      <c r="CI361" s="252"/>
      <c r="CJ361" s="252"/>
      <c r="CK361" s="252"/>
      <c r="CL361" s="252"/>
      <c r="CM361" s="252"/>
      <c r="CN361" s="252"/>
      <c r="CO361" s="252"/>
      <c r="CP361" s="252"/>
      <c r="CQ361" s="252"/>
      <c r="CR361" s="252"/>
      <c r="CS361" s="248" t="s">
        <v>4528</v>
      </c>
      <c r="CT361" s="252"/>
      <c r="CU361" s="252"/>
      <c r="CV361" s="252"/>
      <c r="CW361" s="252"/>
      <c r="CX361" s="252"/>
      <c r="CY361" s="252"/>
      <c r="CZ361" s="252"/>
      <c r="DA361" s="252"/>
      <c r="DB361" s="252"/>
      <c r="DC361" s="252"/>
      <c r="DD361" s="252"/>
      <c r="DE361" s="252"/>
    </row>
    <row r="362" spans="34:109" ht="57" hidden="1">
      <c r="AH362" s="250"/>
      <c r="AI362" s="250"/>
      <c r="AJ362" s="250"/>
      <c r="AK362" s="250"/>
      <c r="AL362" s="239" t="str">
        <f t="shared" si="10"/>
        <v/>
      </c>
      <c r="AM362" s="239" t="str">
        <f t="shared" si="11"/>
        <v/>
      </c>
      <c r="AO362" s="250"/>
      <c r="AP362" s="242">
        <v>360</v>
      </c>
      <c r="AQ362" s="251"/>
      <c r="AR362" s="251"/>
      <c r="AS362" s="251"/>
      <c r="AT362" s="251"/>
      <c r="AU362" s="251"/>
      <c r="AV362" s="251"/>
      <c r="AW362" s="251"/>
      <c r="AX362" s="251"/>
      <c r="AY362" s="251"/>
      <c r="AZ362" s="251"/>
      <c r="BA362" s="251"/>
      <c r="BB362" s="251"/>
      <c r="BC362" s="251"/>
      <c r="BD362" s="251"/>
      <c r="BE362" s="251"/>
      <c r="BF362" s="251"/>
      <c r="BG362" s="251"/>
      <c r="BH362" s="251"/>
      <c r="BI362" s="251"/>
      <c r="BJ362" s="247" t="s">
        <v>4529</v>
      </c>
      <c r="BK362" s="251"/>
      <c r="BL362" s="251"/>
      <c r="BM362" s="251"/>
      <c r="BN362" s="251"/>
      <c r="BO362" s="251"/>
      <c r="BP362" s="251"/>
      <c r="BQ362" s="251"/>
      <c r="BR362" s="251"/>
      <c r="BS362" s="251"/>
      <c r="BT362" s="251"/>
      <c r="BU362" s="251"/>
      <c r="BV362" s="251"/>
      <c r="BW362" s="250"/>
      <c r="BX362" s="250"/>
      <c r="BY362" s="250"/>
      <c r="BZ362" s="252"/>
      <c r="CA362" s="252"/>
      <c r="CB362" s="252"/>
      <c r="CC362" s="252"/>
      <c r="CD362" s="252"/>
      <c r="CE362" s="252"/>
      <c r="CF362" s="252"/>
      <c r="CG362" s="252"/>
      <c r="CH362" s="252"/>
      <c r="CI362" s="252"/>
      <c r="CJ362" s="252"/>
      <c r="CK362" s="252"/>
      <c r="CL362" s="252"/>
      <c r="CM362" s="252"/>
      <c r="CN362" s="252"/>
      <c r="CO362" s="252"/>
      <c r="CP362" s="252"/>
      <c r="CQ362" s="252"/>
      <c r="CR362" s="252"/>
      <c r="CS362" s="248" t="s">
        <v>4530</v>
      </c>
      <c r="CT362" s="252"/>
      <c r="CU362" s="252"/>
      <c r="CV362" s="252"/>
      <c r="CW362" s="252"/>
      <c r="CX362" s="252"/>
      <c r="CY362" s="252"/>
      <c r="CZ362" s="252"/>
      <c r="DA362" s="252"/>
      <c r="DB362" s="252"/>
      <c r="DC362" s="252"/>
      <c r="DD362" s="252"/>
      <c r="DE362" s="252"/>
    </row>
    <row r="363" spans="34:109" ht="57" hidden="1">
      <c r="AH363" s="250"/>
      <c r="AI363" s="250"/>
      <c r="AJ363" s="250"/>
      <c r="AK363" s="250"/>
      <c r="AL363" s="239" t="str">
        <f t="shared" si="10"/>
        <v/>
      </c>
      <c r="AM363" s="239" t="str">
        <f t="shared" si="11"/>
        <v/>
      </c>
      <c r="AO363" s="250"/>
      <c r="AP363" s="242">
        <v>361</v>
      </c>
      <c r="AQ363" s="251"/>
      <c r="AR363" s="251"/>
      <c r="AS363" s="251"/>
      <c r="AT363" s="251"/>
      <c r="AU363" s="251"/>
      <c r="AV363" s="251"/>
      <c r="AW363" s="251"/>
      <c r="AX363" s="251"/>
      <c r="AY363" s="251"/>
      <c r="AZ363" s="251"/>
      <c r="BA363" s="251"/>
      <c r="BB363" s="251"/>
      <c r="BC363" s="251"/>
      <c r="BD363" s="251"/>
      <c r="BE363" s="251"/>
      <c r="BF363" s="251"/>
      <c r="BG363" s="251"/>
      <c r="BH363" s="251"/>
      <c r="BI363" s="251"/>
      <c r="BJ363" s="247" t="s">
        <v>4531</v>
      </c>
      <c r="BK363" s="251"/>
      <c r="BL363" s="251"/>
      <c r="BM363" s="251"/>
      <c r="BN363" s="251"/>
      <c r="BO363" s="251"/>
      <c r="BP363" s="251"/>
      <c r="BQ363" s="251"/>
      <c r="BR363" s="251"/>
      <c r="BS363" s="251"/>
      <c r="BT363" s="251"/>
      <c r="BU363" s="251"/>
      <c r="BV363" s="251"/>
      <c r="BW363" s="250"/>
      <c r="BX363" s="250"/>
      <c r="BY363" s="250"/>
      <c r="BZ363" s="252"/>
      <c r="CA363" s="252"/>
      <c r="CB363" s="252"/>
      <c r="CC363" s="252"/>
      <c r="CD363" s="252"/>
      <c r="CE363" s="252"/>
      <c r="CF363" s="252"/>
      <c r="CG363" s="252"/>
      <c r="CH363" s="252"/>
      <c r="CI363" s="252"/>
      <c r="CJ363" s="252"/>
      <c r="CK363" s="252"/>
      <c r="CL363" s="252"/>
      <c r="CM363" s="252"/>
      <c r="CN363" s="252"/>
      <c r="CO363" s="252"/>
      <c r="CP363" s="252"/>
      <c r="CQ363" s="252"/>
      <c r="CR363" s="252"/>
      <c r="CS363" s="248" t="s">
        <v>4532</v>
      </c>
      <c r="CT363" s="252"/>
      <c r="CU363" s="252"/>
      <c r="CV363" s="252"/>
      <c r="CW363" s="252"/>
      <c r="CX363" s="252"/>
      <c r="CY363" s="252"/>
      <c r="CZ363" s="252"/>
      <c r="DA363" s="252"/>
      <c r="DB363" s="252"/>
      <c r="DC363" s="252"/>
      <c r="DD363" s="252"/>
      <c r="DE363" s="252"/>
    </row>
    <row r="364" spans="34:109" ht="71.25" hidden="1">
      <c r="AH364" s="250"/>
      <c r="AI364" s="250"/>
      <c r="AJ364" s="250"/>
      <c r="AK364" s="250"/>
      <c r="AL364" s="239" t="str">
        <f t="shared" si="10"/>
        <v/>
      </c>
      <c r="AM364" s="239" t="str">
        <f t="shared" si="11"/>
        <v/>
      </c>
      <c r="AO364" s="250"/>
      <c r="AP364" s="242">
        <v>362</v>
      </c>
      <c r="AQ364" s="251"/>
      <c r="AR364" s="251"/>
      <c r="AS364" s="251"/>
      <c r="AT364" s="251"/>
      <c r="AU364" s="251"/>
      <c r="AV364" s="251"/>
      <c r="AW364" s="251"/>
      <c r="AX364" s="251"/>
      <c r="AY364" s="251"/>
      <c r="AZ364" s="251"/>
      <c r="BA364" s="251"/>
      <c r="BB364" s="251"/>
      <c r="BC364" s="251"/>
      <c r="BD364" s="251"/>
      <c r="BE364" s="251"/>
      <c r="BF364" s="251"/>
      <c r="BG364" s="251"/>
      <c r="BH364" s="251"/>
      <c r="BI364" s="251"/>
      <c r="BJ364" s="247" t="s">
        <v>4533</v>
      </c>
      <c r="BK364" s="251"/>
      <c r="BL364" s="251"/>
      <c r="BM364" s="251"/>
      <c r="BN364" s="251"/>
      <c r="BO364" s="251"/>
      <c r="BP364" s="251"/>
      <c r="BQ364" s="251"/>
      <c r="BR364" s="251"/>
      <c r="BS364" s="251"/>
      <c r="BT364" s="251"/>
      <c r="BU364" s="251"/>
      <c r="BV364" s="251"/>
      <c r="BW364" s="250"/>
      <c r="BX364" s="250"/>
      <c r="BY364" s="250"/>
      <c r="BZ364" s="252"/>
      <c r="CA364" s="252"/>
      <c r="CB364" s="252"/>
      <c r="CC364" s="252"/>
      <c r="CD364" s="252"/>
      <c r="CE364" s="252"/>
      <c r="CF364" s="252"/>
      <c r="CG364" s="252"/>
      <c r="CH364" s="252"/>
      <c r="CI364" s="252"/>
      <c r="CJ364" s="252"/>
      <c r="CK364" s="252"/>
      <c r="CL364" s="252"/>
      <c r="CM364" s="252"/>
      <c r="CN364" s="252"/>
      <c r="CO364" s="252"/>
      <c r="CP364" s="252"/>
      <c r="CQ364" s="252"/>
      <c r="CR364" s="252"/>
      <c r="CS364" s="248" t="s">
        <v>4534</v>
      </c>
      <c r="CT364" s="252"/>
      <c r="CU364" s="252"/>
      <c r="CV364" s="252"/>
      <c r="CW364" s="252"/>
      <c r="CX364" s="252"/>
      <c r="CY364" s="252"/>
      <c r="CZ364" s="252"/>
      <c r="DA364" s="252"/>
      <c r="DB364" s="252"/>
      <c r="DC364" s="252"/>
      <c r="DD364" s="252"/>
      <c r="DE364" s="252"/>
    </row>
    <row r="365" spans="34:109" ht="71.25" hidden="1">
      <c r="AH365" s="250"/>
      <c r="AI365" s="250"/>
      <c r="AJ365" s="250"/>
      <c r="AK365" s="250"/>
      <c r="AL365" s="239" t="str">
        <f t="shared" si="10"/>
        <v/>
      </c>
      <c r="AM365" s="239" t="str">
        <f t="shared" si="11"/>
        <v/>
      </c>
      <c r="AO365" s="250"/>
      <c r="AP365" s="242">
        <v>363</v>
      </c>
      <c r="AQ365" s="251"/>
      <c r="AR365" s="251"/>
      <c r="AS365" s="251"/>
      <c r="AT365" s="251"/>
      <c r="AU365" s="251"/>
      <c r="AV365" s="251"/>
      <c r="AW365" s="251"/>
      <c r="AX365" s="251"/>
      <c r="AY365" s="251"/>
      <c r="AZ365" s="251"/>
      <c r="BA365" s="251"/>
      <c r="BB365" s="251"/>
      <c r="BC365" s="251"/>
      <c r="BD365" s="251"/>
      <c r="BE365" s="251"/>
      <c r="BF365" s="251"/>
      <c r="BG365" s="251"/>
      <c r="BH365" s="251"/>
      <c r="BI365" s="251"/>
      <c r="BJ365" s="247" t="s">
        <v>4535</v>
      </c>
      <c r="BK365" s="251"/>
      <c r="BL365" s="251"/>
      <c r="BM365" s="251"/>
      <c r="BN365" s="251"/>
      <c r="BO365" s="251"/>
      <c r="BP365" s="251"/>
      <c r="BQ365" s="251"/>
      <c r="BR365" s="251"/>
      <c r="BS365" s="251"/>
      <c r="BT365" s="251"/>
      <c r="BU365" s="251"/>
      <c r="BV365" s="251"/>
      <c r="BW365" s="250"/>
      <c r="BX365" s="250"/>
      <c r="BY365" s="250"/>
      <c r="BZ365" s="252"/>
      <c r="CA365" s="252"/>
      <c r="CB365" s="252"/>
      <c r="CC365" s="252"/>
      <c r="CD365" s="252"/>
      <c r="CE365" s="252"/>
      <c r="CF365" s="252"/>
      <c r="CG365" s="252"/>
      <c r="CH365" s="252"/>
      <c r="CI365" s="252"/>
      <c r="CJ365" s="252"/>
      <c r="CK365" s="252"/>
      <c r="CL365" s="252"/>
      <c r="CM365" s="252"/>
      <c r="CN365" s="252"/>
      <c r="CO365" s="252"/>
      <c r="CP365" s="252"/>
      <c r="CQ365" s="252"/>
      <c r="CR365" s="252"/>
      <c r="CS365" s="248" t="s">
        <v>4536</v>
      </c>
      <c r="CT365" s="252"/>
      <c r="CU365" s="252"/>
      <c r="CV365" s="252"/>
      <c r="CW365" s="252"/>
      <c r="CX365" s="252"/>
      <c r="CY365" s="252"/>
      <c r="CZ365" s="252"/>
      <c r="DA365" s="252"/>
      <c r="DB365" s="252"/>
      <c r="DC365" s="252"/>
      <c r="DD365" s="252"/>
      <c r="DE365" s="252"/>
    </row>
    <row r="366" spans="34:109" ht="71.25" hidden="1">
      <c r="AH366" s="250"/>
      <c r="AI366" s="250"/>
      <c r="AJ366" s="250"/>
      <c r="AK366" s="250"/>
      <c r="AL366" s="239" t="str">
        <f t="shared" si="10"/>
        <v/>
      </c>
      <c r="AM366" s="239" t="str">
        <f t="shared" si="11"/>
        <v/>
      </c>
      <c r="AO366" s="250"/>
      <c r="AP366" s="242">
        <v>364</v>
      </c>
      <c r="AQ366" s="251"/>
      <c r="AR366" s="251"/>
      <c r="AS366" s="251"/>
      <c r="AT366" s="251"/>
      <c r="AU366" s="251"/>
      <c r="AV366" s="251"/>
      <c r="AW366" s="251"/>
      <c r="AX366" s="251"/>
      <c r="AY366" s="251"/>
      <c r="AZ366" s="251"/>
      <c r="BA366" s="251"/>
      <c r="BB366" s="251"/>
      <c r="BC366" s="251"/>
      <c r="BD366" s="251"/>
      <c r="BE366" s="251"/>
      <c r="BF366" s="251"/>
      <c r="BG366" s="251"/>
      <c r="BH366" s="251"/>
      <c r="BI366" s="251"/>
      <c r="BJ366" s="247" t="s">
        <v>4537</v>
      </c>
      <c r="BK366" s="251"/>
      <c r="BL366" s="251"/>
      <c r="BM366" s="251"/>
      <c r="BN366" s="251"/>
      <c r="BO366" s="251"/>
      <c r="BP366" s="251"/>
      <c r="BQ366" s="251"/>
      <c r="BR366" s="251"/>
      <c r="BS366" s="251"/>
      <c r="BT366" s="251"/>
      <c r="BU366" s="251"/>
      <c r="BV366" s="251"/>
      <c r="BW366" s="250"/>
      <c r="BX366" s="250"/>
      <c r="BY366" s="250"/>
      <c r="BZ366" s="252"/>
      <c r="CA366" s="252"/>
      <c r="CB366" s="252"/>
      <c r="CC366" s="252"/>
      <c r="CD366" s="252"/>
      <c r="CE366" s="252"/>
      <c r="CF366" s="252"/>
      <c r="CG366" s="252"/>
      <c r="CH366" s="252"/>
      <c r="CI366" s="252"/>
      <c r="CJ366" s="252"/>
      <c r="CK366" s="252"/>
      <c r="CL366" s="252"/>
      <c r="CM366" s="252"/>
      <c r="CN366" s="252"/>
      <c r="CO366" s="252"/>
      <c r="CP366" s="252"/>
      <c r="CQ366" s="252"/>
      <c r="CR366" s="252"/>
      <c r="CS366" s="248" t="s">
        <v>4538</v>
      </c>
      <c r="CT366" s="252"/>
      <c r="CU366" s="252"/>
      <c r="CV366" s="252"/>
      <c r="CW366" s="252"/>
      <c r="CX366" s="252"/>
      <c r="CY366" s="252"/>
      <c r="CZ366" s="252"/>
      <c r="DA366" s="252"/>
      <c r="DB366" s="252"/>
      <c r="DC366" s="252"/>
      <c r="DD366" s="252"/>
      <c r="DE366" s="252"/>
    </row>
    <row r="367" spans="34:109" ht="71.25" hidden="1">
      <c r="AH367" s="250"/>
      <c r="AI367" s="250"/>
      <c r="AJ367" s="250"/>
      <c r="AK367" s="250"/>
      <c r="AL367" s="239" t="str">
        <f t="shared" si="10"/>
        <v/>
      </c>
      <c r="AM367" s="239" t="str">
        <f t="shared" si="11"/>
        <v/>
      </c>
      <c r="AO367" s="250"/>
      <c r="AP367" s="242">
        <v>365</v>
      </c>
      <c r="AQ367" s="251"/>
      <c r="AR367" s="251"/>
      <c r="AS367" s="251"/>
      <c r="AT367" s="251"/>
      <c r="AU367" s="251"/>
      <c r="AV367" s="251"/>
      <c r="AW367" s="251"/>
      <c r="AX367" s="251"/>
      <c r="AY367" s="251"/>
      <c r="AZ367" s="251"/>
      <c r="BA367" s="251"/>
      <c r="BB367" s="251"/>
      <c r="BC367" s="251"/>
      <c r="BD367" s="251"/>
      <c r="BE367" s="251"/>
      <c r="BF367" s="251"/>
      <c r="BG367" s="251"/>
      <c r="BH367" s="251"/>
      <c r="BI367" s="251"/>
      <c r="BJ367" s="247" t="s">
        <v>4539</v>
      </c>
      <c r="BK367" s="251"/>
      <c r="BL367" s="251"/>
      <c r="BM367" s="251"/>
      <c r="BN367" s="251"/>
      <c r="BO367" s="251"/>
      <c r="BP367" s="251"/>
      <c r="BQ367" s="251"/>
      <c r="BR367" s="251"/>
      <c r="BS367" s="251"/>
      <c r="BT367" s="251"/>
      <c r="BU367" s="251"/>
      <c r="BV367" s="251"/>
      <c r="BW367" s="250"/>
      <c r="BX367" s="250"/>
      <c r="BY367" s="250"/>
      <c r="BZ367" s="252"/>
      <c r="CA367" s="252"/>
      <c r="CB367" s="252"/>
      <c r="CC367" s="252"/>
      <c r="CD367" s="252"/>
      <c r="CE367" s="252"/>
      <c r="CF367" s="252"/>
      <c r="CG367" s="252"/>
      <c r="CH367" s="252"/>
      <c r="CI367" s="252"/>
      <c r="CJ367" s="252"/>
      <c r="CK367" s="252"/>
      <c r="CL367" s="252"/>
      <c r="CM367" s="252"/>
      <c r="CN367" s="252"/>
      <c r="CO367" s="252"/>
      <c r="CP367" s="252"/>
      <c r="CQ367" s="252"/>
      <c r="CR367" s="252"/>
      <c r="CS367" s="248" t="s">
        <v>4540</v>
      </c>
      <c r="CT367" s="252"/>
      <c r="CU367" s="252"/>
      <c r="CV367" s="252"/>
      <c r="CW367" s="252"/>
      <c r="CX367" s="252"/>
      <c r="CY367" s="252"/>
      <c r="CZ367" s="252"/>
      <c r="DA367" s="252"/>
      <c r="DB367" s="252"/>
      <c r="DC367" s="252"/>
      <c r="DD367" s="252"/>
      <c r="DE367" s="252"/>
    </row>
    <row r="368" spans="34:109" ht="71.25" hidden="1">
      <c r="AH368" s="250"/>
      <c r="AI368" s="250"/>
      <c r="AJ368" s="250"/>
      <c r="AK368" s="250"/>
      <c r="AL368" s="239" t="str">
        <f t="shared" si="10"/>
        <v/>
      </c>
      <c r="AM368" s="239" t="str">
        <f t="shared" si="11"/>
        <v/>
      </c>
      <c r="AO368" s="250"/>
      <c r="AP368" s="242">
        <v>366</v>
      </c>
      <c r="AQ368" s="251"/>
      <c r="AR368" s="251"/>
      <c r="AS368" s="251"/>
      <c r="AT368" s="251"/>
      <c r="AU368" s="251"/>
      <c r="AV368" s="251"/>
      <c r="AW368" s="251"/>
      <c r="AX368" s="251"/>
      <c r="AY368" s="251"/>
      <c r="AZ368" s="251"/>
      <c r="BA368" s="251"/>
      <c r="BB368" s="251"/>
      <c r="BC368" s="251"/>
      <c r="BD368" s="251"/>
      <c r="BE368" s="251"/>
      <c r="BF368" s="251"/>
      <c r="BG368" s="251"/>
      <c r="BH368" s="251"/>
      <c r="BI368" s="251"/>
      <c r="BJ368" s="247" t="s">
        <v>4541</v>
      </c>
      <c r="BK368" s="251"/>
      <c r="BL368" s="251"/>
      <c r="BM368" s="251"/>
      <c r="BN368" s="251"/>
      <c r="BO368" s="251"/>
      <c r="BP368" s="251"/>
      <c r="BQ368" s="251"/>
      <c r="BR368" s="251"/>
      <c r="BS368" s="251"/>
      <c r="BT368" s="251"/>
      <c r="BU368" s="251"/>
      <c r="BV368" s="251"/>
      <c r="BW368" s="250"/>
      <c r="BX368" s="250"/>
      <c r="BY368" s="250"/>
      <c r="BZ368" s="252"/>
      <c r="CA368" s="252"/>
      <c r="CB368" s="252"/>
      <c r="CC368" s="252"/>
      <c r="CD368" s="252"/>
      <c r="CE368" s="252"/>
      <c r="CF368" s="252"/>
      <c r="CG368" s="252"/>
      <c r="CH368" s="252"/>
      <c r="CI368" s="252"/>
      <c r="CJ368" s="252"/>
      <c r="CK368" s="252"/>
      <c r="CL368" s="252"/>
      <c r="CM368" s="252"/>
      <c r="CN368" s="252"/>
      <c r="CO368" s="252"/>
      <c r="CP368" s="252"/>
      <c r="CQ368" s="252"/>
      <c r="CR368" s="252"/>
      <c r="CS368" s="248" t="s">
        <v>4542</v>
      </c>
      <c r="CT368" s="252"/>
      <c r="CU368" s="252"/>
      <c r="CV368" s="252"/>
      <c r="CW368" s="252"/>
      <c r="CX368" s="252"/>
      <c r="CY368" s="252"/>
      <c r="CZ368" s="252"/>
      <c r="DA368" s="252"/>
      <c r="DB368" s="252"/>
      <c r="DC368" s="252"/>
      <c r="DD368" s="252"/>
      <c r="DE368" s="252"/>
    </row>
    <row r="369" spans="34:109" ht="71.25" hidden="1">
      <c r="AH369" s="250"/>
      <c r="AI369" s="250"/>
      <c r="AJ369" s="250"/>
      <c r="AK369" s="250"/>
      <c r="AL369" s="239" t="str">
        <f t="shared" si="10"/>
        <v/>
      </c>
      <c r="AM369" s="239" t="str">
        <f t="shared" si="11"/>
        <v/>
      </c>
      <c r="AO369" s="250"/>
      <c r="AP369" s="242">
        <v>367</v>
      </c>
      <c r="AQ369" s="251"/>
      <c r="AR369" s="251"/>
      <c r="AS369" s="251"/>
      <c r="AT369" s="251"/>
      <c r="AU369" s="251"/>
      <c r="AV369" s="251"/>
      <c r="AW369" s="251"/>
      <c r="AX369" s="251"/>
      <c r="AY369" s="251"/>
      <c r="AZ369" s="251"/>
      <c r="BA369" s="251"/>
      <c r="BB369" s="251"/>
      <c r="BC369" s="251"/>
      <c r="BD369" s="251"/>
      <c r="BE369" s="251"/>
      <c r="BF369" s="251"/>
      <c r="BG369" s="251"/>
      <c r="BH369" s="251"/>
      <c r="BI369" s="251"/>
      <c r="BJ369" s="247" t="s">
        <v>4543</v>
      </c>
      <c r="BK369" s="251"/>
      <c r="BL369" s="251"/>
      <c r="BM369" s="251"/>
      <c r="BN369" s="251"/>
      <c r="BO369" s="251"/>
      <c r="BP369" s="251"/>
      <c r="BQ369" s="251"/>
      <c r="BR369" s="251"/>
      <c r="BS369" s="251"/>
      <c r="BT369" s="251"/>
      <c r="BU369" s="251"/>
      <c r="BV369" s="251"/>
      <c r="BW369" s="250"/>
      <c r="BX369" s="250"/>
      <c r="BY369" s="250"/>
      <c r="BZ369" s="252"/>
      <c r="CA369" s="252"/>
      <c r="CB369" s="252"/>
      <c r="CC369" s="252"/>
      <c r="CD369" s="252"/>
      <c r="CE369" s="252"/>
      <c r="CF369" s="252"/>
      <c r="CG369" s="252"/>
      <c r="CH369" s="252"/>
      <c r="CI369" s="252"/>
      <c r="CJ369" s="252"/>
      <c r="CK369" s="252"/>
      <c r="CL369" s="252"/>
      <c r="CM369" s="252"/>
      <c r="CN369" s="252"/>
      <c r="CO369" s="252"/>
      <c r="CP369" s="252"/>
      <c r="CQ369" s="252"/>
      <c r="CR369" s="252"/>
      <c r="CS369" s="248" t="s">
        <v>4544</v>
      </c>
      <c r="CT369" s="252"/>
      <c r="CU369" s="252"/>
      <c r="CV369" s="252"/>
      <c r="CW369" s="252"/>
      <c r="CX369" s="252"/>
      <c r="CY369" s="252"/>
      <c r="CZ369" s="252"/>
      <c r="DA369" s="252"/>
      <c r="DB369" s="252"/>
      <c r="DC369" s="252"/>
      <c r="DD369" s="252"/>
      <c r="DE369" s="252"/>
    </row>
    <row r="370" spans="34:109" ht="85.5" hidden="1">
      <c r="AH370" s="250"/>
      <c r="AI370" s="250"/>
      <c r="AJ370" s="250"/>
      <c r="AK370" s="250"/>
      <c r="AL370" s="239" t="str">
        <f t="shared" si="10"/>
        <v/>
      </c>
      <c r="AM370" s="239" t="str">
        <f t="shared" si="11"/>
        <v/>
      </c>
      <c r="AO370" s="250"/>
      <c r="AP370" s="242">
        <v>368</v>
      </c>
      <c r="AQ370" s="251"/>
      <c r="AR370" s="251"/>
      <c r="AS370" s="251"/>
      <c r="AT370" s="251"/>
      <c r="AU370" s="251"/>
      <c r="AV370" s="251"/>
      <c r="AW370" s="251"/>
      <c r="AX370" s="251"/>
      <c r="AY370" s="251"/>
      <c r="AZ370" s="251"/>
      <c r="BA370" s="251"/>
      <c r="BB370" s="251"/>
      <c r="BC370" s="251"/>
      <c r="BD370" s="251"/>
      <c r="BE370" s="251"/>
      <c r="BF370" s="251"/>
      <c r="BG370" s="251"/>
      <c r="BH370" s="251"/>
      <c r="BI370" s="251"/>
      <c r="BJ370" s="247" t="s">
        <v>4545</v>
      </c>
      <c r="BK370" s="251"/>
      <c r="BL370" s="251"/>
      <c r="BM370" s="251"/>
      <c r="BN370" s="251"/>
      <c r="BO370" s="251"/>
      <c r="BP370" s="251"/>
      <c r="BQ370" s="251"/>
      <c r="BR370" s="251"/>
      <c r="BS370" s="251"/>
      <c r="BT370" s="251"/>
      <c r="BU370" s="251"/>
      <c r="BV370" s="251"/>
      <c r="BW370" s="250"/>
      <c r="BX370" s="250"/>
      <c r="BY370" s="250"/>
      <c r="BZ370" s="252"/>
      <c r="CA370" s="252"/>
      <c r="CB370" s="252"/>
      <c r="CC370" s="252"/>
      <c r="CD370" s="252"/>
      <c r="CE370" s="252"/>
      <c r="CF370" s="252"/>
      <c r="CG370" s="252"/>
      <c r="CH370" s="252"/>
      <c r="CI370" s="252"/>
      <c r="CJ370" s="252"/>
      <c r="CK370" s="252"/>
      <c r="CL370" s="252"/>
      <c r="CM370" s="252"/>
      <c r="CN370" s="252"/>
      <c r="CO370" s="252"/>
      <c r="CP370" s="252"/>
      <c r="CQ370" s="252"/>
      <c r="CR370" s="252"/>
      <c r="CS370" s="248" t="s">
        <v>4546</v>
      </c>
      <c r="CT370" s="252"/>
      <c r="CU370" s="252"/>
      <c r="CV370" s="252"/>
      <c r="CW370" s="252"/>
      <c r="CX370" s="252"/>
      <c r="CY370" s="252"/>
      <c r="CZ370" s="252"/>
      <c r="DA370" s="252"/>
      <c r="DB370" s="252"/>
      <c r="DC370" s="252"/>
      <c r="DD370" s="252"/>
      <c r="DE370" s="252"/>
    </row>
    <row r="371" spans="34:109" ht="57" hidden="1">
      <c r="AH371" s="250"/>
      <c r="AI371" s="250"/>
      <c r="AJ371" s="250"/>
      <c r="AK371" s="250"/>
      <c r="AL371" s="239" t="str">
        <f t="shared" si="10"/>
        <v/>
      </c>
      <c r="AM371" s="239" t="str">
        <f t="shared" si="11"/>
        <v/>
      </c>
      <c r="AO371" s="250"/>
      <c r="AP371" s="242">
        <v>369</v>
      </c>
      <c r="AQ371" s="251"/>
      <c r="AR371" s="251"/>
      <c r="AS371" s="251"/>
      <c r="AT371" s="251"/>
      <c r="AU371" s="251"/>
      <c r="AV371" s="251"/>
      <c r="AW371" s="251"/>
      <c r="AX371" s="251"/>
      <c r="AY371" s="251"/>
      <c r="AZ371" s="251"/>
      <c r="BA371" s="251"/>
      <c r="BB371" s="251"/>
      <c r="BC371" s="251"/>
      <c r="BD371" s="251"/>
      <c r="BE371" s="251"/>
      <c r="BF371" s="251"/>
      <c r="BG371" s="251"/>
      <c r="BH371" s="251"/>
      <c r="BI371" s="251"/>
      <c r="BJ371" s="247" t="s">
        <v>4547</v>
      </c>
      <c r="BK371" s="251"/>
      <c r="BL371" s="251"/>
      <c r="BM371" s="251"/>
      <c r="BN371" s="251"/>
      <c r="BO371" s="251"/>
      <c r="BP371" s="251"/>
      <c r="BQ371" s="251"/>
      <c r="BR371" s="251"/>
      <c r="BS371" s="251"/>
      <c r="BT371" s="251"/>
      <c r="BU371" s="251"/>
      <c r="BV371" s="251"/>
      <c r="BW371" s="250"/>
      <c r="BX371" s="250"/>
      <c r="BY371" s="250"/>
      <c r="BZ371" s="252"/>
      <c r="CA371" s="252"/>
      <c r="CB371" s="252"/>
      <c r="CC371" s="252"/>
      <c r="CD371" s="252"/>
      <c r="CE371" s="252"/>
      <c r="CF371" s="252"/>
      <c r="CG371" s="252"/>
      <c r="CH371" s="252"/>
      <c r="CI371" s="252"/>
      <c r="CJ371" s="252"/>
      <c r="CK371" s="252"/>
      <c r="CL371" s="252"/>
      <c r="CM371" s="252"/>
      <c r="CN371" s="252"/>
      <c r="CO371" s="252"/>
      <c r="CP371" s="252"/>
      <c r="CQ371" s="252"/>
      <c r="CR371" s="252"/>
      <c r="CS371" s="248" t="s">
        <v>4548</v>
      </c>
      <c r="CT371" s="252"/>
      <c r="CU371" s="252"/>
      <c r="CV371" s="252"/>
      <c r="CW371" s="252"/>
      <c r="CX371" s="252"/>
      <c r="CY371" s="252"/>
      <c r="CZ371" s="252"/>
      <c r="DA371" s="252"/>
      <c r="DB371" s="252"/>
      <c r="DC371" s="252"/>
      <c r="DD371" s="252"/>
      <c r="DE371" s="252"/>
    </row>
    <row r="372" spans="34:109" ht="71.25" hidden="1">
      <c r="AH372" s="250"/>
      <c r="AI372" s="250"/>
      <c r="AJ372" s="250"/>
      <c r="AK372" s="250"/>
      <c r="AL372" s="239" t="str">
        <f t="shared" si="10"/>
        <v/>
      </c>
      <c r="AM372" s="239" t="str">
        <f t="shared" si="11"/>
        <v/>
      </c>
      <c r="AO372" s="250"/>
      <c r="AP372" s="242">
        <v>370</v>
      </c>
      <c r="AQ372" s="251"/>
      <c r="AR372" s="251"/>
      <c r="AS372" s="251"/>
      <c r="AT372" s="251"/>
      <c r="AU372" s="251"/>
      <c r="AV372" s="251"/>
      <c r="AW372" s="251"/>
      <c r="AX372" s="251"/>
      <c r="AY372" s="251"/>
      <c r="AZ372" s="251"/>
      <c r="BA372" s="251"/>
      <c r="BB372" s="251"/>
      <c r="BC372" s="251"/>
      <c r="BD372" s="251"/>
      <c r="BE372" s="251"/>
      <c r="BF372" s="251"/>
      <c r="BG372" s="251"/>
      <c r="BH372" s="251"/>
      <c r="BI372" s="251"/>
      <c r="BJ372" s="247" t="s">
        <v>4549</v>
      </c>
      <c r="BK372" s="251"/>
      <c r="BL372" s="251"/>
      <c r="BM372" s="251"/>
      <c r="BN372" s="251"/>
      <c r="BO372" s="251"/>
      <c r="BP372" s="251"/>
      <c r="BQ372" s="251"/>
      <c r="BR372" s="251"/>
      <c r="BS372" s="251"/>
      <c r="BT372" s="251"/>
      <c r="BU372" s="251"/>
      <c r="BV372" s="251"/>
      <c r="BW372" s="250"/>
      <c r="BX372" s="250"/>
      <c r="BY372" s="250"/>
      <c r="BZ372" s="252"/>
      <c r="CA372" s="252"/>
      <c r="CB372" s="252"/>
      <c r="CC372" s="252"/>
      <c r="CD372" s="252"/>
      <c r="CE372" s="252"/>
      <c r="CF372" s="252"/>
      <c r="CG372" s="252"/>
      <c r="CH372" s="252"/>
      <c r="CI372" s="252"/>
      <c r="CJ372" s="252"/>
      <c r="CK372" s="252"/>
      <c r="CL372" s="252"/>
      <c r="CM372" s="252"/>
      <c r="CN372" s="252"/>
      <c r="CO372" s="252"/>
      <c r="CP372" s="252"/>
      <c r="CQ372" s="252"/>
      <c r="CR372" s="252"/>
      <c r="CS372" s="248" t="s">
        <v>4550</v>
      </c>
      <c r="CT372" s="252"/>
      <c r="CU372" s="252"/>
      <c r="CV372" s="252"/>
      <c r="CW372" s="252"/>
      <c r="CX372" s="252"/>
      <c r="CY372" s="252"/>
      <c r="CZ372" s="252"/>
      <c r="DA372" s="252"/>
      <c r="DB372" s="252"/>
      <c r="DC372" s="252"/>
      <c r="DD372" s="252"/>
      <c r="DE372" s="252"/>
    </row>
    <row r="373" spans="34:109" ht="71.25" hidden="1">
      <c r="AH373" s="250"/>
      <c r="AI373" s="250"/>
      <c r="AJ373" s="250"/>
      <c r="AK373" s="250"/>
      <c r="AL373" s="239" t="str">
        <f t="shared" si="10"/>
        <v/>
      </c>
      <c r="AM373" s="239" t="str">
        <f t="shared" si="11"/>
        <v/>
      </c>
      <c r="AO373" s="250"/>
      <c r="AP373" s="242">
        <v>371</v>
      </c>
      <c r="AQ373" s="251"/>
      <c r="AR373" s="251"/>
      <c r="AS373" s="251"/>
      <c r="AT373" s="251"/>
      <c r="AU373" s="251"/>
      <c r="AV373" s="251"/>
      <c r="AW373" s="251"/>
      <c r="AX373" s="251"/>
      <c r="AY373" s="251"/>
      <c r="AZ373" s="251"/>
      <c r="BA373" s="251"/>
      <c r="BB373" s="251"/>
      <c r="BC373" s="251"/>
      <c r="BD373" s="251"/>
      <c r="BE373" s="251"/>
      <c r="BF373" s="251"/>
      <c r="BG373" s="251"/>
      <c r="BH373" s="251"/>
      <c r="BI373" s="251"/>
      <c r="BJ373" s="247" t="s">
        <v>4551</v>
      </c>
      <c r="BK373" s="251"/>
      <c r="BL373" s="251"/>
      <c r="BM373" s="251"/>
      <c r="BN373" s="251"/>
      <c r="BO373" s="251"/>
      <c r="BP373" s="251"/>
      <c r="BQ373" s="251"/>
      <c r="BR373" s="251"/>
      <c r="BS373" s="251"/>
      <c r="BT373" s="251"/>
      <c r="BU373" s="251"/>
      <c r="BV373" s="251"/>
      <c r="BW373" s="250"/>
      <c r="BX373" s="250"/>
      <c r="BY373" s="250"/>
      <c r="BZ373" s="252"/>
      <c r="CA373" s="252"/>
      <c r="CB373" s="252"/>
      <c r="CC373" s="252"/>
      <c r="CD373" s="252"/>
      <c r="CE373" s="252"/>
      <c r="CF373" s="252"/>
      <c r="CG373" s="252"/>
      <c r="CH373" s="252"/>
      <c r="CI373" s="252"/>
      <c r="CJ373" s="252"/>
      <c r="CK373" s="252"/>
      <c r="CL373" s="252"/>
      <c r="CM373" s="252"/>
      <c r="CN373" s="252"/>
      <c r="CO373" s="252"/>
      <c r="CP373" s="252"/>
      <c r="CQ373" s="252"/>
      <c r="CR373" s="252"/>
      <c r="CS373" s="248" t="s">
        <v>4552</v>
      </c>
      <c r="CT373" s="252"/>
      <c r="CU373" s="252"/>
      <c r="CV373" s="252"/>
      <c r="CW373" s="252"/>
      <c r="CX373" s="252"/>
      <c r="CY373" s="252"/>
      <c r="CZ373" s="252"/>
      <c r="DA373" s="252"/>
      <c r="DB373" s="252"/>
      <c r="DC373" s="252"/>
      <c r="DD373" s="252"/>
      <c r="DE373" s="252"/>
    </row>
    <row r="374" spans="34:109" ht="57" hidden="1">
      <c r="AH374" s="250"/>
      <c r="AI374" s="250"/>
      <c r="AJ374" s="250"/>
      <c r="AK374" s="250"/>
      <c r="AL374" s="239" t="str">
        <f t="shared" si="10"/>
        <v/>
      </c>
      <c r="AM374" s="239" t="str">
        <f t="shared" si="11"/>
        <v/>
      </c>
      <c r="AO374" s="250"/>
      <c r="AP374" s="242">
        <v>372</v>
      </c>
      <c r="AQ374" s="251"/>
      <c r="AR374" s="251"/>
      <c r="AS374" s="251"/>
      <c r="AT374" s="251"/>
      <c r="AU374" s="251"/>
      <c r="AV374" s="251"/>
      <c r="AW374" s="251"/>
      <c r="AX374" s="251"/>
      <c r="AY374" s="251"/>
      <c r="AZ374" s="251"/>
      <c r="BA374" s="251"/>
      <c r="BB374" s="251"/>
      <c r="BC374" s="251"/>
      <c r="BD374" s="251"/>
      <c r="BE374" s="251"/>
      <c r="BF374" s="251"/>
      <c r="BG374" s="251"/>
      <c r="BH374" s="251"/>
      <c r="BI374" s="251"/>
      <c r="BJ374" s="247" t="s">
        <v>4553</v>
      </c>
      <c r="BK374" s="251"/>
      <c r="BL374" s="251"/>
      <c r="BM374" s="251"/>
      <c r="BN374" s="251"/>
      <c r="BO374" s="251"/>
      <c r="BP374" s="251"/>
      <c r="BQ374" s="251"/>
      <c r="BR374" s="251"/>
      <c r="BS374" s="251"/>
      <c r="BT374" s="251"/>
      <c r="BU374" s="251"/>
      <c r="BV374" s="251"/>
      <c r="BW374" s="250"/>
      <c r="BX374" s="250"/>
      <c r="BY374" s="250"/>
      <c r="BZ374" s="252"/>
      <c r="CA374" s="252"/>
      <c r="CB374" s="252"/>
      <c r="CC374" s="252"/>
      <c r="CD374" s="252"/>
      <c r="CE374" s="252"/>
      <c r="CF374" s="252"/>
      <c r="CG374" s="252"/>
      <c r="CH374" s="252"/>
      <c r="CI374" s="252"/>
      <c r="CJ374" s="252"/>
      <c r="CK374" s="252"/>
      <c r="CL374" s="252"/>
      <c r="CM374" s="252"/>
      <c r="CN374" s="252"/>
      <c r="CO374" s="252"/>
      <c r="CP374" s="252"/>
      <c r="CQ374" s="252"/>
      <c r="CR374" s="252"/>
      <c r="CS374" s="248" t="s">
        <v>4554</v>
      </c>
      <c r="CT374" s="252"/>
      <c r="CU374" s="252"/>
      <c r="CV374" s="252"/>
      <c r="CW374" s="252"/>
      <c r="CX374" s="252"/>
      <c r="CY374" s="252"/>
      <c r="CZ374" s="252"/>
      <c r="DA374" s="252"/>
      <c r="DB374" s="252"/>
      <c r="DC374" s="252"/>
      <c r="DD374" s="252"/>
      <c r="DE374" s="252"/>
    </row>
    <row r="375" spans="34:109" ht="71.25" hidden="1">
      <c r="AH375" s="242"/>
      <c r="AI375" s="242"/>
      <c r="AJ375" s="242"/>
      <c r="AK375" s="242"/>
      <c r="AL375" s="239" t="str">
        <f t="shared" si="10"/>
        <v/>
      </c>
      <c r="AM375" s="239" t="str">
        <f t="shared" si="11"/>
        <v/>
      </c>
      <c r="AO375" s="242"/>
      <c r="AP375" s="242">
        <v>373</v>
      </c>
      <c r="AQ375" s="247"/>
      <c r="AR375" s="247"/>
      <c r="AS375" s="247"/>
      <c r="AT375" s="247"/>
      <c r="AU375" s="247"/>
      <c r="AV375" s="247"/>
      <c r="AW375" s="247"/>
      <c r="AX375" s="247"/>
      <c r="AY375" s="247"/>
      <c r="AZ375" s="247"/>
      <c r="BA375" s="247"/>
      <c r="BB375" s="247"/>
      <c r="BC375" s="247"/>
      <c r="BD375" s="247"/>
      <c r="BE375" s="247"/>
      <c r="BF375" s="247"/>
      <c r="BG375" s="247"/>
      <c r="BH375" s="247"/>
      <c r="BI375" s="247"/>
      <c r="BJ375" s="247" t="s">
        <v>4555</v>
      </c>
      <c r="BK375" s="247"/>
      <c r="BL375" s="247"/>
      <c r="BM375" s="247"/>
      <c r="BN375" s="247"/>
      <c r="BO375" s="247"/>
      <c r="BP375" s="247"/>
      <c r="BQ375" s="247"/>
      <c r="BR375" s="247"/>
      <c r="BS375" s="247"/>
      <c r="BT375" s="247"/>
      <c r="BU375" s="247"/>
      <c r="BV375" s="247"/>
      <c r="BW375" s="242"/>
      <c r="BX375" s="242"/>
      <c r="BY375" s="242"/>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t="s">
        <v>4556</v>
      </c>
      <c r="CT375" s="248"/>
      <c r="CU375" s="248"/>
      <c r="CV375" s="248"/>
      <c r="CW375" s="248"/>
      <c r="CX375" s="248"/>
      <c r="CY375" s="248"/>
      <c r="CZ375" s="248"/>
      <c r="DA375" s="248"/>
      <c r="DB375" s="248"/>
      <c r="DC375" s="248"/>
      <c r="DD375" s="248"/>
      <c r="DE375" s="248"/>
    </row>
    <row r="376" spans="34:109" ht="71.25" hidden="1">
      <c r="AH376" s="242"/>
      <c r="AI376" s="242"/>
      <c r="AJ376" s="242"/>
      <c r="AK376" s="242"/>
      <c r="AL376" s="239" t="str">
        <f t="shared" si="10"/>
        <v/>
      </c>
      <c r="AM376" s="239" t="str">
        <f t="shared" si="11"/>
        <v/>
      </c>
      <c r="AO376" s="242"/>
      <c r="AP376" s="242">
        <v>374</v>
      </c>
      <c r="AQ376" s="247"/>
      <c r="AR376" s="247"/>
      <c r="AS376" s="247"/>
      <c r="AT376" s="247"/>
      <c r="AU376" s="247"/>
      <c r="AV376" s="247"/>
      <c r="AW376" s="247"/>
      <c r="AX376" s="247"/>
      <c r="AY376" s="247"/>
      <c r="AZ376" s="247"/>
      <c r="BA376" s="247"/>
      <c r="BB376" s="247"/>
      <c r="BC376" s="247"/>
      <c r="BD376" s="247"/>
      <c r="BE376" s="247"/>
      <c r="BF376" s="247"/>
      <c r="BG376" s="247"/>
      <c r="BH376" s="247"/>
      <c r="BI376" s="247"/>
      <c r="BJ376" s="247" t="s">
        <v>4557</v>
      </c>
      <c r="BK376" s="247"/>
      <c r="BL376" s="247"/>
      <c r="BM376" s="247"/>
      <c r="BN376" s="247"/>
      <c r="BO376" s="247"/>
      <c r="BP376" s="247"/>
      <c r="BQ376" s="247"/>
      <c r="BR376" s="247"/>
      <c r="BS376" s="247"/>
      <c r="BT376" s="247"/>
      <c r="BU376" s="247"/>
      <c r="BV376" s="247"/>
      <c r="BW376" s="242"/>
      <c r="BX376" s="242"/>
      <c r="BY376" s="242"/>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t="s">
        <v>4558</v>
      </c>
      <c r="CT376" s="248"/>
      <c r="CU376" s="248"/>
      <c r="CV376" s="248"/>
      <c r="CW376" s="248"/>
      <c r="CX376" s="248"/>
      <c r="CY376" s="248"/>
      <c r="CZ376" s="248"/>
      <c r="DA376" s="248"/>
      <c r="DB376" s="248"/>
      <c r="DC376" s="248"/>
      <c r="DD376" s="248"/>
      <c r="DE376" s="248"/>
    </row>
    <row r="377" spans="34:109" ht="57" hidden="1">
      <c r="AH377" s="250"/>
      <c r="AI377" s="250"/>
      <c r="AJ377" s="250"/>
      <c r="AK377" s="250"/>
      <c r="AL377" s="239" t="str">
        <f t="shared" si="10"/>
        <v/>
      </c>
      <c r="AM377" s="239" t="str">
        <f t="shared" si="11"/>
        <v/>
      </c>
      <c r="AO377" s="250"/>
      <c r="AP377" s="242">
        <v>375</v>
      </c>
      <c r="AQ377" s="251"/>
      <c r="AR377" s="251"/>
      <c r="AS377" s="251"/>
      <c r="AT377" s="251"/>
      <c r="AU377" s="251"/>
      <c r="AV377" s="251"/>
      <c r="AW377" s="251"/>
      <c r="AX377" s="251"/>
      <c r="AY377" s="251"/>
      <c r="AZ377" s="251"/>
      <c r="BA377" s="251"/>
      <c r="BB377" s="251"/>
      <c r="BC377" s="251"/>
      <c r="BD377" s="251"/>
      <c r="BE377" s="251"/>
      <c r="BF377" s="251"/>
      <c r="BG377" s="251"/>
      <c r="BH377" s="251"/>
      <c r="BI377" s="251"/>
      <c r="BJ377" s="247" t="s">
        <v>4559</v>
      </c>
      <c r="BK377" s="251"/>
      <c r="BL377" s="251"/>
      <c r="BM377" s="251"/>
      <c r="BN377" s="251"/>
      <c r="BO377" s="251"/>
      <c r="BP377" s="251"/>
      <c r="BQ377" s="251"/>
      <c r="BR377" s="251"/>
      <c r="BS377" s="251"/>
      <c r="BT377" s="251"/>
      <c r="BU377" s="251"/>
      <c r="BV377" s="251"/>
      <c r="BW377" s="250"/>
      <c r="BX377" s="250"/>
      <c r="BY377" s="250"/>
      <c r="BZ377" s="252"/>
      <c r="CA377" s="252"/>
      <c r="CB377" s="252"/>
      <c r="CC377" s="252"/>
      <c r="CD377" s="252"/>
      <c r="CE377" s="252"/>
      <c r="CF377" s="252"/>
      <c r="CG377" s="252"/>
      <c r="CH377" s="252"/>
      <c r="CI377" s="252"/>
      <c r="CJ377" s="252"/>
      <c r="CK377" s="252"/>
      <c r="CL377" s="252"/>
      <c r="CM377" s="252"/>
      <c r="CN377" s="252"/>
      <c r="CO377" s="252"/>
      <c r="CP377" s="252"/>
      <c r="CQ377" s="252"/>
      <c r="CR377" s="252"/>
      <c r="CS377" s="248" t="s">
        <v>4560</v>
      </c>
      <c r="CT377" s="252"/>
      <c r="CU377" s="252"/>
      <c r="CV377" s="252"/>
      <c r="CW377" s="252"/>
      <c r="CX377" s="252"/>
      <c r="CY377" s="252"/>
      <c r="CZ377" s="252"/>
      <c r="DA377" s="252"/>
      <c r="DB377" s="252"/>
      <c r="DC377" s="252"/>
      <c r="DD377" s="252"/>
      <c r="DE377" s="252"/>
    </row>
    <row r="378" spans="34:109" ht="57" hidden="1">
      <c r="AH378" s="250"/>
      <c r="AI378" s="250"/>
      <c r="AJ378" s="250"/>
      <c r="AK378" s="250"/>
      <c r="AL378" s="239" t="str">
        <f t="shared" si="10"/>
        <v/>
      </c>
      <c r="AM378" s="239" t="str">
        <f t="shared" si="11"/>
        <v/>
      </c>
      <c r="AO378" s="250"/>
      <c r="AP378" s="242">
        <v>376</v>
      </c>
      <c r="AQ378" s="251"/>
      <c r="AR378" s="251"/>
      <c r="AS378" s="251"/>
      <c r="AT378" s="251"/>
      <c r="AU378" s="251"/>
      <c r="AV378" s="251"/>
      <c r="AW378" s="251"/>
      <c r="AX378" s="251"/>
      <c r="AY378" s="251"/>
      <c r="AZ378" s="251"/>
      <c r="BA378" s="251"/>
      <c r="BB378" s="251"/>
      <c r="BC378" s="251"/>
      <c r="BD378" s="251"/>
      <c r="BE378" s="251"/>
      <c r="BF378" s="251"/>
      <c r="BG378" s="251"/>
      <c r="BH378" s="251"/>
      <c r="BI378" s="251"/>
      <c r="BJ378" s="247" t="s">
        <v>4561</v>
      </c>
      <c r="BK378" s="251"/>
      <c r="BL378" s="251"/>
      <c r="BM378" s="251"/>
      <c r="BN378" s="251"/>
      <c r="BO378" s="251"/>
      <c r="BP378" s="251"/>
      <c r="BQ378" s="251"/>
      <c r="BR378" s="251"/>
      <c r="BS378" s="251"/>
      <c r="BT378" s="251"/>
      <c r="BU378" s="251"/>
      <c r="BV378" s="251"/>
      <c r="BW378" s="250"/>
      <c r="BX378" s="250"/>
      <c r="BY378" s="250"/>
      <c r="BZ378" s="252"/>
      <c r="CA378" s="252"/>
      <c r="CB378" s="252"/>
      <c r="CC378" s="252"/>
      <c r="CD378" s="252"/>
      <c r="CE378" s="252"/>
      <c r="CF378" s="252"/>
      <c r="CG378" s="252"/>
      <c r="CH378" s="252"/>
      <c r="CI378" s="252"/>
      <c r="CJ378" s="252"/>
      <c r="CK378" s="252"/>
      <c r="CL378" s="252"/>
      <c r="CM378" s="252"/>
      <c r="CN378" s="252"/>
      <c r="CO378" s="252"/>
      <c r="CP378" s="252"/>
      <c r="CQ378" s="252"/>
      <c r="CR378" s="252"/>
      <c r="CS378" s="248" t="s">
        <v>4562</v>
      </c>
      <c r="CT378" s="252"/>
      <c r="CU378" s="252"/>
      <c r="CV378" s="252"/>
      <c r="CW378" s="252"/>
      <c r="CX378" s="252"/>
      <c r="CY378" s="252"/>
      <c r="CZ378" s="252"/>
      <c r="DA378" s="252"/>
      <c r="DB378" s="252"/>
      <c r="DC378" s="252"/>
      <c r="DD378" s="252"/>
      <c r="DE378" s="252"/>
    </row>
    <row r="379" spans="34:109" ht="57" hidden="1">
      <c r="AH379" s="250"/>
      <c r="AI379" s="250"/>
      <c r="AJ379" s="250"/>
      <c r="AK379" s="250"/>
      <c r="AL379" s="239" t="str">
        <f t="shared" si="10"/>
        <v/>
      </c>
      <c r="AM379" s="239" t="str">
        <f t="shared" si="11"/>
        <v/>
      </c>
      <c r="AO379" s="250"/>
      <c r="AP379" s="242">
        <v>377</v>
      </c>
      <c r="AQ379" s="251"/>
      <c r="AR379" s="251"/>
      <c r="AS379" s="251"/>
      <c r="AT379" s="251"/>
      <c r="AU379" s="251"/>
      <c r="AV379" s="251"/>
      <c r="AW379" s="251"/>
      <c r="AX379" s="251"/>
      <c r="AY379" s="251"/>
      <c r="AZ379" s="251"/>
      <c r="BA379" s="251"/>
      <c r="BB379" s="251"/>
      <c r="BC379" s="251"/>
      <c r="BD379" s="251"/>
      <c r="BE379" s="251"/>
      <c r="BF379" s="251"/>
      <c r="BG379" s="251"/>
      <c r="BH379" s="251"/>
      <c r="BI379" s="251"/>
      <c r="BJ379" s="247" t="s">
        <v>4563</v>
      </c>
      <c r="BK379" s="251"/>
      <c r="BL379" s="251"/>
      <c r="BM379" s="251"/>
      <c r="BN379" s="251"/>
      <c r="BO379" s="251"/>
      <c r="BP379" s="251"/>
      <c r="BQ379" s="251"/>
      <c r="BR379" s="251"/>
      <c r="BS379" s="251"/>
      <c r="BT379" s="251"/>
      <c r="BU379" s="251"/>
      <c r="BV379" s="251"/>
      <c r="BW379" s="250"/>
      <c r="BX379" s="250"/>
      <c r="BY379" s="250"/>
      <c r="BZ379" s="252"/>
      <c r="CA379" s="252"/>
      <c r="CB379" s="252"/>
      <c r="CC379" s="252"/>
      <c r="CD379" s="252"/>
      <c r="CE379" s="252"/>
      <c r="CF379" s="252"/>
      <c r="CG379" s="252"/>
      <c r="CH379" s="252"/>
      <c r="CI379" s="252"/>
      <c r="CJ379" s="252"/>
      <c r="CK379" s="252"/>
      <c r="CL379" s="252"/>
      <c r="CM379" s="252"/>
      <c r="CN379" s="252"/>
      <c r="CO379" s="252"/>
      <c r="CP379" s="252"/>
      <c r="CQ379" s="252"/>
      <c r="CR379" s="252"/>
      <c r="CS379" s="248" t="s">
        <v>4564</v>
      </c>
      <c r="CT379" s="252"/>
      <c r="CU379" s="252"/>
      <c r="CV379" s="252"/>
      <c r="CW379" s="252"/>
      <c r="CX379" s="252"/>
      <c r="CY379" s="252"/>
      <c r="CZ379" s="252"/>
      <c r="DA379" s="252"/>
      <c r="DB379" s="252"/>
      <c r="DC379" s="252"/>
      <c r="DD379" s="252"/>
      <c r="DE379" s="252"/>
    </row>
    <row r="380" spans="34:109" ht="57" hidden="1">
      <c r="AH380" s="250"/>
      <c r="AI380" s="250"/>
      <c r="AJ380" s="250"/>
      <c r="AK380" s="250"/>
      <c r="AL380" s="239" t="str">
        <f t="shared" si="10"/>
        <v/>
      </c>
      <c r="AM380" s="239" t="str">
        <f t="shared" si="11"/>
        <v/>
      </c>
      <c r="AO380" s="250"/>
      <c r="AP380" s="242">
        <v>378</v>
      </c>
      <c r="AQ380" s="251"/>
      <c r="AR380" s="251"/>
      <c r="AS380" s="251"/>
      <c r="AT380" s="251"/>
      <c r="AU380" s="251"/>
      <c r="AV380" s="251"/>
      <c r="AW380" s="251"/>
      <c r="AX380" s="251"/>
      <c r="AY380" s="251"/>
      <c r="AZ380" s="251"/>
      <c r="BA380" s="251"/>
      <c r="BB380" s="251"/>
      <c r="BC380" s="251"/>
      <c r="BD380" s="251"/>
      <c r="BE380" s="251"/>
      <c r="BF380" s="251"/>
      <c r="BG380" s="251"/>
      <c r="BH380" s="251"/>
      <c r="BI380" s="251"/>
      <c r="BJ380" s="247" t="s">
        <v>4565</v>
      </c>
      <c r="BK380" s="251"/>
      <c r="BL380" s="251"/>
      <c r="BM380" s="251"/>
      <c r="BN380" s="251"/>
      <c r="BO380" s="251"/>
      <c r="BP380" s="251"/>
      <c r="BQ380" s="251"/>
      <c r="BR380" s="251"/>
      <c r="BS380" s="251"/>
      <c r="BT380" s="251"/>
      <c r="BU380" s="251"/>
      <c r="BV380" s="251"/>
      <c r="BW380" s="250"/>
      <c r="BX380" s="250"/>
      <c r="BY380" s="250"/>
      <c r="BZ380" s="252"/>
      <c r="CA380" s="252"/>
      <c r="CB380" s="252"/>
      <c r="CC380" s="252"/>
      <c r="CD380" s="252"/>
      <c r="CE380" s="252"/>
      <c r="CF380" s="252"/>
      <c r="CG380" s="252"/>
      <c r="CH380" s="252"/>
      <c r="CI380" s="252"/>
      <c r="CJ380" s="252"/>
      <c r="CK380" s="252"/>
      <c r="CL380" s="252"/>
      <c r="CM380" s="252"/>
      <c r="CN380" s="252"/>
      <c r="CO380" s="252"/>
      <c r="CP380" s="252"/>
      <c r="CQ380" s="252"/>
      <c r="CR380" s="252"/>
      <c r="CS380" s="248" t="s">
        <v>4566</v>
      </c>
      <c r="CT380" s="252"/>
      <c r="CU380" s="252"/>
      <c r="CV380" s="252"/>
      <c r="CW380" s="252"/>
      <c r="CX380" s="252"/>
      <c r="CY380" s="252"/>
      <c r="CZ380" s="252"/>
      <c r="DA380" s="252"/>
      <c r="DB380" s="252"/>
      <c r="DC380" s="252"/>
      <c r="DD380" s="252"/>
      <c r="DE380" s="252"/>
    </row>
    <row r="381" spans="34:109" ht="57" hidden="1">
      <c r="AH381" s="250"/>
      <c r="AI381" s="250"/>
      <c r="AJ381" s="250"/>
      <c r="AK381" s="250"/>
      <c r="AL381" s="239" t="str">
        <f t="shared" si="10"/>
        <v/>
      </c>
      <c r="AM381" s="239" t="str">
        <f t="shared" si="11"/>
        <v/>
      </c>
      <c r="AO381" s="250"/>
      <c r="AP381" s="242">
        <v>379</v>
      </c>
      <c r="AQ381" s="251"/>
      <c r="AR381" s="251"/>
      <c r="AS381" s="251"/>
      <c r="AT381" s="251"/>
      <c r="AU381" s="251"/>
      <c r="AV381" s="251"/>
      <c r="AW381" s="251"/>
      <c r="AX381" s="251"/>
      <c r="AY381" s="251"/>
      <c r="AZ381" s="251"/>
      <c r="BA381" s="251"/>
      <c r="BB381" s="251"/>
      <c r="BC381" s="251"/>
      <c r="BD381" s="251"/>
      <c r="BE381" s="251"/>
      <c r="BF381" s="251"/>
      <c r="BG381" s="251"/>
      <c r="BH381" s="251"/>
      <c r="BI381" s="251"/>
      <c r="BJ381" s="247" t="s">
        <v>4567</v>
      </c>
      <c r="BK381" s="251"/>
      <c r="BL381" s="251"/>
      <c r="BM381" s="251"/>
      <c r="BN381" s="251"/>
      <c r="BO381" s="251"/>
      <c r="BP381" s="251"/>
      <c r="BQ381" s="251"/>
      <c r="BR381" s="251"/>
      <c r="BS381" s="251"/>
      <c r="BT381" s="251"/>
      <c r="BU381" s="251"/>
      <c r="BV381" s="251"/>
      <c r="BW381" s="250"/>
      <c r="BX381" s="250"/>
      <c r="BY381" s="250"/>
      <c r="BZ381" s="252"/>
      <c r="CA381" s="252"/>
      <c r="CB381" s="252"/>
      <c r="CC381" s="252"/>
      <c r="CD381" s="252"/>
      <c r="CE381" s="252"/>
      <c r="CF381" s="252"/>
      <c r="CG381" s="252"/>
      <c r="CH381" s="252"/>
      <c r="CI381" s="252"/>
      <c r="CJ381" s="252"/>
      <c r="CK381" s="252"/>
      <c r="CL381" s="252"/>
      <c r="CM381" s="252"/>
      <c r="CN381" s="252"/>
      <c r="CO381" s="252"/>
      <c r="CP381" s="252"/>
      <c r="CQ381" s="252"/>
      <c r="CR381" s="252"/>
      <c r="CS381" s="248" t="s">
        <v>4568</v>
      </c>
      <c r="CT381" s="252"/>
      <c r="CU381" s="252"/>
      <c r="CV381" s="252"/>
      <c r="CW381" s="252"/>
      <c r="CX381" s="252"/>
      <c r="CY381" s="252"/>
      <c r="CZ381" s="252"/>
      <c r="DA381" s="252"/>
      <c r="DB381" s="252"/>
      <c r="DC381" s="252"/>
      <c r="DD381" s="252"/>
      <c r="DE381" s="252"/>
    </row>
    <row r="382" spans="34:109" ht="57" hidden="1">
      <c r="AH382" s="250"/>
      <c r="AI382" s="250"/>
      <c r="AJ382" s="250"/>
      <c r="AK382" s="250"/>
      <c r="AL382" s="239" t="str">
        <f t="shared" si="10"/>
        <v/>
      </c>
      <c r="AM382" s="239" t="str">
        <f t="shared" si="11"/>
        <v/>
      </c>
      <c r="AO382" s="250"/>
      <c r="AP382" s="242">
        <v>380</v>
      </c>
      <c r="AQ382" s="251"/>
      <c r="AR382" s="251"/>
      <c r="AS382" s="251"/>
      <c r="AT382" s="251"/>
      <c r="AU382" s="251"/>
      <c r="AV382" s="251"/>
      <c r="AW382" s="251"/>
      <c r="AX382" s="251"/>
      <c r="AY382" s="251"/>
      <c r="AZ382" s="251"/>
      <c r="BA382" s="251"/>
      <c r="BB382" s="251"/>
      <c r="BC382" s="251"/>
      <c r="BD382" s="251"/>
      <c r="BE382" s="251"/>
      <c r="BF382" s="251"/>
      <c r="BG382" s="251"/>
      <c r="BH382" s="251"/>
      <c r="BI382" s="251"/>
      <c r="BJ382" s="247" t="s">
        <v>4569</v>
      </c>
      <c r="BK382" s="251"/>
      <c r="BL382" s="251"/>
      <c r="BM382" s="251"/>
      <c r="BN382" s="251"/>
      <c r="BO382" s="251"/>
      <c r="BP382" s="251"/>
      <c r="BQ382" s="251"/>
      <c r="BR382" s="251"/>
      <c r="BS382" s="251"/>
      <c r="BT382" s="251"/>
      <c r="BU382" s="251"/>
      <c r="BV382" s="251"/>
      <c r="BW382" s="250"/>
      <c r="BX382" s="250"/>
      <c r="BY382" s="250"/>
      <c r="BZ382" s="252"/>
      <c r="CA382" s="252"/>
      <c r="CB382" s="252"/>
      <c r="CC382" s="252"/>
      <c r="CD382" s="252"/>
      <c r="CE382" s="252"/>
      <c r="CF382" s="252"/>
      <c r="CG382" s="252"/>
      <c r="CH382" s="252"/>
      <c r="CI382" s="252"/>
      <c r="CJ382" s="252"/>
      <c r="CK382" s="252"/>
      <c r="CL382" s="252"/>
      <c r="CM382" s="252"/>
      <c r="CN382" s="252"/>
      <c r="CO382" s="252"/>
      <c r="CP382" s="252"/>
      <c r="CQ382" s="252"/>
      <c r="CR382" s="252"/>
      <c r="CS382" s="248" t="s">
        <v>4570</v>
      </c>
      <c r="CT382" s="252"/>
      <c r="CU382" s="252"/>
      <c r="CV382" s="252"/>
      <c r="CW382" s="252"/>
      <c r="CX382" s="252"/>
      <c r="CY382" s="252"/>
      <c r="CZ382" s="252"/>
      <c r="DA382" s="252"/>
      <c r="DB382" s="252"/>
      <c r="DC382" s="252"/>
      <c r="DD382" s="252"/>
      <c r="DE382" s="252"/>
    </row>
    <row r="383" spans="34:109" ht="57" hidden="1">
      <c r="AH383" s="250"/>
      <c r="AI383" s="250"/>
      <c r="AJ383" s="250"/>
      <c r="AK383" s="250"/>
      <c r="AL383" s="239" t="str">
        <f t="shared" si="10"/>
        <v/>
      </c>
      <c r="AM383" s="239" t="str">
        <f t="shared" si="11"/>
        <v/>
      </c>
      <c r="AO383" s="250"/>
      <c r="AP383" s="242">
        <v>381</v>
      </c>
      <c r="AQ383" s="251"/>
      <c r="AR383" s="251"/>
      <c r="AS383" s="251"/>
      <c r="AT383" s="251"/>
      <c r="AU383" s="251"/>
      <c r="AV383" s="251"/>
      <c r="AW383" s="251"/>
      <c r="AX383" s="251"/>
      <c r="AY383" s="251"/>
      <c r="AZ383" s="251"/>
      <c r="BA383" s="251"/>
      <c r="BB383" s="251"/>
      <c r="BC383" s="251"/>
      <c r="BD383" s="251"/>
      <c r="BE383" s="251"/>
      <c r="BF383" s="251"/>
      <c r="BG383" s="251"/>
      <c r="BH383" s="251"/>
      <c r="BI383" s="251"/>
      <c r="BJ383" s="247" t="s">
        <v>4571</v>
      </c>
      <c r="BK383" s="251"/>
      <c r="BL383" s="251"/>
      <c r="BM383" s="251"/>
      <c r="BN383" s="251"/>
      <c r="BO383" s="251"/>
      <c r="BP383" s="251"/>
      <c r="BQ383" s="251"/>
      <c r="BR383" s="251"/>
      <c r="BS383" s="251"/>
      <c r="BT383" s="251"/>
      <c r="BU383" s="251"/>
      <c r="BV383" s="251"/>
      <c r="BW383" s="250"/>
      <c r="BX383" s="250"/>
      <c r="BY383" s="250"/>
      <c r="BZ383" s="252"/>
      <c r="CA383" s="252"/>
      <c r="CB383" s="252"/>
      <c r="CC383" s="252"/>
      <c r="CD383" s="252"/>
      <c r="CE383" s="252"/>
      <c r="CF383" s="252"/>
      <c r="CG383" s="252"/>
      <c r="CH383" s="252"/>
      <c r="CI383" s="252"/>
      <c r="CJ383" s="252"/>
      <c r="CK383" s="252"/>
      <c r="CL383" s="252"/>
      <c r="CM383" s="252"/>
      <c r="CN383" s="252"/>
      <c r="CO383" s="252"/>
      <c r="CP383" s="252"/>
      <c r="CQ383" s="252"/>
      <c r="CR383" s="252"/>
      <c r="CS383" s="248" t="s">
        <v>4572</v>
      </c>
      <c r="CT383" s="252"/>
      <c r="CU383" s="252"/>
      <c r="CV383" s="252"/>
      <c r="CW383" s="252"/>
      <c r="CX383" s="252"/>
      <c r="CY383" s="252"/>
      <c r="CZ383" s="252"/>
      <c r="DA383" s="252"/>
      <c r="DB383" s="252"/>
      <c r="DC383" s="252"/>
      <c r="DD383" s="252"/>
      <c r="DE383" s="252"/>
    </row>
    <row r="384" spans="34:109" ht="85.5" hidden="1">
      <c r="AH384" s="250"/>
      <c r="AI384" s="250"/>
      <c r="AJ384" s="250"/>
      <c r="AK384" s="250"/>
      <c r="AL384" s="239" t="str">
        <f t="shared" si="10"/>
        <v/>
      </c>
      <c r="AM384" s="239" t="str">
        <f t="shared" si="11"/>
        <v/>
      </c>
      <c r="AO384" s="250"/>
      <c r="AP384" s="242">
        <v>382</v>
      </c>
      <c r="AQ384" s="251"/>
      <c r="AR384" s="251"/>
      <c r="AS384" s="251"/>
      <c r="AT384" s="251"/>
      <c r="AU384" s="251"/>
      <c r="AV384" s="251"/>
      <c r="AW384" s="251"/>
      <c r="AX384" s="251"/>
      <c r="AY384" s="251"/>
      <c r="AZ384" s="251"/>
      <c r="BA384" s="251"/>
      <c r="BB384" s="251"/>
      <c r="BC384" s="251"/>
      <c r="BD384" s="251"/>
      <c r="BE384" s="251"/>
      <c r="BF384" s="251"/>
      <c r="BG384" s="251"/>
      <c r="BH384" s="251"/>
      <c r="BI384" s="251"/>
      <c r="BJ384" s="247" t="s">
        <v>4573</v>
      </c>
      <c r="BK384" s="251"/>
      <c r="BL384" s="251"/>
      <c r="BM384" s="251"/>
      <c r="BN384" s="251"/>
      <c r="BO384" s="251"/>
      <c r="BP384" s="251"/>
      <c r="BQ384" s="251"/>
      <c r="BR384" s="251"/>
      <c r="BS384" s="251"/>
      <c r="BT384" s="251"/>
      <c r="BU384" s="251"/>
      <c r="BV384" s="251"/>
      <c r="BW384" s="250"/>
      <c r="BX384" s="250"/>
      <c r="BY384" s="250"/>
      <c r="BZ384" s="252"/>
      <c r="CA384" s="252"/>
      <c r="CB384" s="252"/>
      <c r="CC384" s="252"/>
      <c r="CD384" s="252"/>
      <c r="CE384" s="252"/>
      <c r="CF384" s="252"/>
      <c r="CG384" s="252"/>
      <c r="CH384" s="252"/>
      <c r="CI384" s="252"/>
      <c r="CJ384" s="252"/>
      <c r="CK384" s="252"/>
      <c r="CL384" s="252"/>
      <c r="CM384" s="252"/>
      <c r="CN384" s="252"/>
      <c r="CO384" s="252"/>
      <c r="CP384" s="252"/>
      <c r="CQ384" s="252"/>
      <c r="CR384" s="252"/>
      <c r="CS384" s="248" t="s">
        <v>4574</v>
      </c>
      <c r="CT384" s="252"/>
      <c r="CU384" s="252"/>
      <c r="CV384" s="252"/>
      <c r="CW384" s="252"/>
      <c r="CX384" s="252"/>
      <c r="CY384" s="252"/>
      <c r="CZ384" s="252"/>
      <c r="DA384" s="252"/>
      <c r="DB384" s="252"/>
      <c r="DC384" s="252"/>
      <c r="DD384" s="252"/>
      <c r="DE384" s="252"/>
    </row>
    <row r="385" spans="34:109" ht="57" hidden="1">
      <c r="AH385" s="250"/>
      <c r="AI385" s="250"/>
      <c r="AJ385" s="250"/>
      <c r="AK385" s="250"/>
      <c r="AL385" s="239" t="str">
        <f t="shared" si="10"/>
        <v/>
      </c>
      <c r="AM385" s="239" t="str">
        <f t="shared" si="11"/>
        <v/>
      </c>
      <c r="AO385" s="250"/>
      <c r="AP385" s="242">
        <v>383</v>
      </c>
      <c r="AQ385" s="251"/>
      <c r="AR385" s="251"/>
      <c r="AS385" s="251"/>
      <c r="AT385" s="251"/>
      <c r="AU385" s="251"/>
      <c r="AV385" s="251"/>
      <c r="AW385" s="251"/>
      <c r="AX385" s="251"/>
      <c r="AY385" s="251"/>
      <c r="AZ385" s="251"/>
      <c r="BA385" s="251"/>
      <c r="BB385" s="251"/>
      <c r="BC385" s="251"/>
      <c r="BD385" s="251"/>
      <c r="BE385" s="251"/>
      <c r="BF385" s="251"/>
      <c r="BG385" s="251"/>
      <c r="BH385" s="251"/>
      <c r="BI385" s="251"/>
      <c r="BJ385" s="247" t="s">
        <v>4575</v>
      </c>
      <c r="BK385" s="251"/>
      <c r="BL385" s="251"/>
      <c r="BM385" s="251"/>
      <c r="BN385" s="251"/>
      <c r="BO385" s="251"/>
      <c r="BP385" s="251"/>
      <c r="BQ385" s="251"/>
      <c r="BR385" s="251"/>
      <c r="BS385" s="251"/>
      <c r="BT385" s="251"/>
      <c r="BU385" s="251"/>
      <c r="BV385" s="251"/>
      <c r="BW385" s="250"/>
      <c r="BX385" s="250"/>
      <c r="BY385" s="250"/>
      <c r="BZ385" s="252"/>
      <c r="CA385" s="252"/>
      <c r="CB385" s="252"/>
      <c r="CC385" s="252"/>
      <c r="CD385" s="252"/>
      <c r="CE385" s="252"/>
      <c r="CF385" s="252"/>
      <c r="CG385" s="252"/>
      <c r="CH385" s="252"/>
      <c r="CI385" s="252"/>
      <c r="CJ385" s="252"/>
      <c r="CK385" s="252"/>
      <c r="CL385" s="252"/>
      <c r="CM385" s="252"/>
      <c r="CN385" s="252"/>
      <c r="CO385" s="252"/>
      <c r="CP385" s="252"/>
      <c r="CQ385" s="252"/>
      <c r="CR385" s="252"/>
      <c r="CS385" s="248" t="s">
        <v>4576</v>
      </c>
      <c r="CT385" s="252"/>
      <c r="CU385" s="252"/>
      <c r="CV385" s="252"/>
      <c r="CW385" s="252"/>
      <c r="CX385" s="252"/>
      <c r="CY385" s="252"/>
      <c r="CZ385" s="252"/>
      <c r="DA385" s="252"/>
      <c r="DB385" s="252"/>
      <c r="DC385" s="252"/>
      <c r="DD385" s="252"/>
      <c r="DE385" s="252"/>
    </row>
    <row r="386" spans="34:109" ht="57" hidden="1">
      <c r="AH386" s="250"/>
      <c r="AI386" s="250"/>
      <c r="AJ386" s="250"/>
      <c r="AK386" s="250"/>
      <c r="AL386" s="239" t="str">
        <f t="shared" si="10"/>
        <v/>
      </c>
      <c r="AM386" s="239" t="str">
        <f t="shared" si="11"/>
        <v/>
      </c>
      <c r="AO386" s="250"/>
      <c r="AP386" s="242">
        <v>384</v>
      </c>
      <c r="AQ386" s="251"/>
      <c r="AR386" s="251"/>
      <c r="AS386" s="251"/>
      <c r="AT386" s="251"/>
      <c r="AU386" s="251"/>
      <c r="AV386" s="251"/>
      <c r="AW386" s="251"/>
      <c r="AX386" s="251"/>
      <c r="AY386" s="251"/>
      <c r="AZ386" s="251"/>
      <c r="BA386" s="251"/>
      <c r="BB386" s="251"/>
      <c r="BC386" s="251"/>
      <c r="BD386" s="251"/>
      <c r="BE386" s="251"/>
      <c r="BF386" s="251"/>
      <c r="BG386" s="251"/>
      <c r="BH386" s="251"/>
      <c r="BI386" s="251"/>
      <c r="BJ386" s="247" t="s">
        <v>4577</v>
      </c>
      <c r="BK386" s="251"/>
      <c r="BL386" s="251"/>
      <c r="BM386" s="251"/>
      <c r="BN386" s="251"/>
      <c r="BO386" s="251"/>
      <c r="BP386" s="251"/>
      <c r="BQ386" s="251"/>
      <c r="BR386" s="251"/>
      <c r="BS386" s="251"/>
      <c r="BT386" s="251"/>
      <c r="BU386" s="251"/>
      <c r="BV386" s="251"/>
      <c r="BW386" s="250"/>
      <c r="BX386" s="250"/>
      <c r="BY386" s="250"/>
      <c r="BZ386" s="252"/>
      <c r="CA386" s="252"/>
      <c r="CB386" s="252"/>
      <c r="CC386" s="252"/>
      <c r="CD386" s="252"/>
      <c r="CE386" s="252"/>
      <c r="CF386" s="252"/>
      <c r="CG386" s="252"/>
      <c r="CH386" s="252"/>
      <c r="CI386" s="252"/>
      <c r="CJ386" s="252"/>
      <c r="CK386" s="252"/>
      <c r="CL386" s="252"/>
      <c r="CM386" s="252"/>
      <c r="CN386" s="252"/>
      <c r="CO386" s="252"/>
      <c r="CP386" s="252"/>
      <c r="CQ386" s="252"/>
      <c r="CR386" s="252"/>
      <c r="CS386" s="248" t="s">
        <v>4578</v>
      </c>
      <c r="CT386" s="252"/>
      <c r="CU386" s="252"/>
      <c r="CV386" s="252"/>
      <c r="CW386" s="252"/>
      <c r="CX386" s="252"/>
      <c r="CY386" s="252"/>
      <c r="CZ386" s="252"/>
      <c r="DA386" s="252"/>
      <c r="DB386" s="252"/>
      <c r="DC386" s="252"/>
      <c r="DD386" s="252"/>
      <c r="DE386" s="252"/>
    </row>
    <row r="387" spans="34:109" ht="42.75" hidden="1">
      <c r="AH387" s="250"/>
      <c r="AI387" s="250"/>
      <c r="AJ387" s="250"/>
      <c r="AK387" s="250"/>
      <c r="AL387" s="239" t="str">
        <f t="shared" si="10"/>
        <v/>
      </c>
      <c r="AM387" s="239" t="str">
        <f t="shared" si="11"/>
        <v/>
      </c>
      <c r="AO387" s="250"/>
      <c r="AP387" s="242">
        <v>385</v>
      </c>
      <c r="AQ387" s="251"/>
      <c r="AR387" s="251"/>
      <c r="AS387" s="251"/>
      <c r="AT387" s="251"/>
      <c r="AU387" s="251"/>
      <c r="AV387" s="251"/>
      <c r="AW387" s="251"/>
      <c r="AX387" s="251"/>
      <c r="AY387" s="251"/>
      <c r="AZ387" s="251"/>
      <c r="BA387" s="251"/>
      <c r="BB387" s="251"/>
      <c r="BC387" s="251"/>
      <c r="BD387" s="251"/>
      <c r="BE387" s="251"/>
      <c r="BF387" s="251"/>
      <c r="BG387" s="251"/>
      <c r="BH387" s="251"/>
      <c r="BI387" s="251"/>
      <c r="BJ387" s="247" t="s">
        <v>4579</v>
      </c>
      <c r="BK387" s="251"/>
      <c r="BL387" s="251"/>
      <c r="BM387" s="251"/>
      <c r="BN387" s="251"/>
      <c r="BO387" s="251"/>
      <c r="BP387" s="251"/>
      <c r="BQ387" s="251"/>
      <c r="BR387" s="251"/>
      <c r="BS387" s="251"/>
      <c r="BT387" s="251"/>
      <c r="BU387" s="251"/>
      <c r="BV387" s="251"/>
      <c r="BW387" s="250"/>
      <c r="BX387" s="250"/>
      <c r="BY387" s="250"/>
      <c r="BZ387" s="252"/>
      <c r="CA387" s="252"/>
      <c r="CB387" s="252"/>
      <c r="CC387" s="252"/>
      <c r="CD387" s="252"/>
      <c r="CE387" s="252"/>
      <c r="CF387" s="252"/>
      <c r="CG387" s="252"/>
      <c r="CH387" s="252"/>
      <c r="CI387" s="252"/>
      <c r="CJ387" s="252"/>
      <c r="CK387" s="252"/>
      <c r="CL387" s="252"/>
      <c r="CM387" s="252"/>
      <c r="CN387" s="252"/>
      <c r="CO387" s="252"/>
      <c r="CP387" s="252"/>
      <c r="CQ387" s="252"/>
      <c r="CR387" s="252"/>
      <c r="CS387" s="248" t="s">
        <v>4580</v>
      </c>
      <c r="CT387" s="252"/>
      <c r="CU387" s="252"/>
      <c r="CV387" s="252"/>
      <c r="CW387" s="252"/>
      <c r="CX387" s="252"/>
      <c r="CY387" s="252"/>
      <c r="CZ387" s="252"/>
      <c r="DA387" s="252"/>
      <c r="DB387" s="252"/>
      <c r="DC387" s="252"/>
      <c r="DD387" s="252"/>
      <c r="DE387" s="252"/>
    </row>
    <row r="388" spans="34:109" ht="71.25" hidden="1">
      <c r="AH388" s="250"/>
      <c r="AI388" s="250"/>
      <c r="AJ388" s="250"/>
      <c r="AK388" s="250"/>
      <c r="AL388" s="239" t="str">
        <f t="shared" ref="AL388:AL451" si="12">IFERROR(IF(HLOOKUP($N$10, $BZ$3:$DE$573, $AP388, FALSE )="", "", HLOOKUP($N$10, $BZ$3:$DE$573, $AP388, FALSE)), "")</f>
        <v/>
      </c>
      <c r="AM388" s="239" t="str">
        <f t="shared" ref="AM388:AM451" si="13">IFERROR(IF(AL388="", "", HLOOKUP($N$10, $AQ$3:$BV$573, AP388, FALSE)), "")</f>
        <v/>
      </c>
      <c r="AO388" s="250"/>
      <c r="AP388" s="242">
        <v>386</v>
      </c>
      <c r="AQ388" s="251"/>
      <c r="AR388" s="251"/>
      <c r="AS388" s="251"/>
      <c r="AT388" s="251"/>
      <c r="AU388" s="251"/>
      <c r="AV388" s="251"/>
      <c r="AW388" s="251"/>
      <c r="AX388" s="251"/>
      <c r="AY388" s="251"/>
      <c r="AZ388" s="251"/>
      <c r="BA388" s="251"/>
      <c r="BB388" s="251"/>
      <c r="BC388" s="251"/>
      <c r="BD388" s="251"/>
      <c r="BE388" s="251"/>
      <c r="BF388" s="251"/>
      <c r="BG388" s="251"/>
      <c r="BH388" s="251"/>
      <c r="BI388" s="251"/>
      <c r="BJ388" s="247" t="s">
        <v>4581</v>
      </c>
      <c r="BK388" s="251"/>
      <c r="BL388" s="251"/>
      <c r="BM388" s="251"/>
      <c r="BN388" s="251"/>
      <c r="BO388" s="251"/>
      <c r="BP388" s="251"/>
      <c r="BQ388" s="251"/>
      <c r="BR388" s="251"/>
      <c r="BS388" s="251"/>
      <c r="BT388" s="251"/>
      <c r="BU388" s="251"/>
      <c r="BV388" s="251"/>
      <c r="BW388" s="250"/>
      <c r="BX388" s="250"/>
      <c r="BY388" s="250"/>
      <c r="BZ388" s="252"/>
      <c r="CA388" s="252"/>
      <c r="CB388" s="252"/>
      <c r="CC388" s="252"/>
      <c r="CD388" s="252"/>
      <c r="CE388" s="252"/>
      <c r="CF388" s="252"/>
      <c r="CG388" s="252"/>
      <c r="CH388" s="252"/>
      <c r="CI388" s="252"/>
      <c r="CJ388" s="252"/>
      <c r="CK388" s="252"/>
      <c r="CL388" s="252"/>
      <c r="CM388" s="252"/>
      <c r="CN388" s="252"/>
      <c r="CO388" s="252"/>
      <c r="CP388" s="252"/>
      <c r="CQ388" s="252"/>
      <c r="CR388" s="252"/>
      <c r="CS388" s="248" t="s">
        <v>4582</v>
      </c>
      <c r="CT388" s="252"/>
      <c r="CU388" s="252"/>
      <c r="CV388" s="252"/>
      <c r="CW388" s="252"/>
      <c r="CX388" s="252"/>
      <c r="CY388" s="252"/>
      <c r="CZ388" s="252"/>
      <c r="DA388" s="252"/>
      <c r="DB388" s="252"/>
      <c r="DC388" s="252"/>
      <c r="DD388" s="252"/>
      <c r="DE388" s="252"/>
    </row>
    <row r="389" spans="34:109" ht="71.25" hidden="1">
      <c r="AH389" s="250"/>
      <c r="AI389" s="250"/>
      <c r="AJ389" s="250"/>
      <c r="AK389" s="250"/>
      <c r="AL389" s="239" t="str">
        <f t="shared" si="12"/>
        <v/>
      </c>
      <c r="AM389" s="239" t="str">
        <f t="shared" si="13"/>
        <v/>
      </c>
      <c r="AO389" s="250"/>
      <c r="AP389" s="242">
        <v>387</v>
      </c>
      <c r="AQ389" s="251"/>
      <c r="AR389" s="251"/>
      <c r="AS389" s="251"/>
      <c r="AT389" s="251"/>
      <c r="AU389" s="251"/>
      <c r="AV389" s="251"/>
      <c r="AW389" s="251"/>
      <c r="AX389" s="251"/>
      <c r="AY389" s="251"/>
      <c r="AZ389" s="251"/>
      <c r="BA389" s="251"/>
      <c r="BB389" s="251"/>
      <c r="BC389" s="251"/>
      <c r="BD389" s="251"/>
      <c r="BE389" s="251"/>
      <c r="BF389" s="251"/>
      <c r="BG389" s="251"/>
      <c r="BH389" s="251"/>
      <c r="BI389" s="251"/>
      <c r="BJ389" s="247" t="s">
        <v>4583</v>
      </c>
      <c r="BK389" s="251"/>
      <c r="BL389" s="251"/>
      <c r="BM389" s="251"/>
      <c r="BN389" s="251"/>
      <c r="BO389" s="251"/>
      <c r="BP389" s="251"/>
      <c r="BQ389" s="251"/>
      <c r="BR389" s="251"/>
      <c r="BS389" s="251"/>
      <c r="BT389" s="251"/>
      <c r="BU389" s="251"/>
      <c r="BV389" s="251"/>
      <c r="BW389" s="250"/>
      <c r="BX389" s="250"/>
      <c r="BY389" s="250"/>
      <c r="BZ389" s="252"/>
      <c r="CA389" s="252"/>
      <c r="CB389" s="252"/>
      <c r="CC389" s="252"/>
      <c r="CD389" s="252"/>
      <c r="CE389" s="252"/>
      <c r="CF389" s="252"/>
      <c r="CG389" s="252"/>
      <c r="CH389" s="252"/>
      <c r="CI389" s="252"/>
      <c r="CJ389" s="252"/>
      <c r="CK389" s="252"/>
      <c r="CL389" s="252"/>
      <c r="CM389" s="252"/>
      <c r="CN389" s="252"/>
      <c r="CO389" s="252"/>
      <c r="CP389" s="252"/>
      <c r="CQ389" s="252"/>
      <c r="CR389" s="252"/>
      <c r="CS389" s="248" t="s">
        <v>4584</v>
      </c>
      <c r="CT389" s="252"/>
      <c r="CU389" s="252"/>
      <c r="CV389" s="252"/>
      <c r="CW389" s="252"/>
      <c r="CX389" s="252"/>
      <c r="CY389" s="252"/>
      <c r="CZ389" s="252"/>
      <c r="DA389" s="252"/>
      <c r="DB389" s="252"/>
      <c r="DC389" s="252"/>
      <c r="DD389" s="252"/>
      <c r="DE389" s="252"/>
    </row>
    <row r="390" spans="34:109" ht="42.75" hidden="1">
      <c r="AH390" s="250"/>
      <c r="AI390" s="250"/>
      <c r="AJ390" s="250"/>
      <c r="AK390" s="250"/>
      <c r="AL390" s="239" t="str">
        <f t="shared" si="12"/>
        <v/>
      </c>
      <c r="AM390" s="239" t="str">
        <f t="shared" si="13"/>
        <v/>
      </c>
      <c r="AO390" s="250"/>
      <c r="AP390" s="242">
        <v>388</v>
      </c>
      <c r="AQ390" s="251"/>
      <c r="AR390" s="251"/>
      <c r="AS390" s="251"/>
      <c r="AT390" s="251"/>
      <c r="AU390" s="251"/>
      <c r="AV390" s="251"/>
      <c r="AW390" s="251"/>
      <c r="AX390" s="251"/>
      <c r="AY390" s="251"/>
      <c r="AZ390" s="251"/>
      <c r="BA390" s="251"/>
      <c r="BB390" s="251"/>
      <c r="BC390" s="251"/>
      <c r="BD390" s="251"/>
      <c r="BE390" s="251"/>
      <c r="BF390" s="251"/>
      <c r="BG390" s="251"/>
      <c r="BH390" s="251"/>
      <c r="BI390" s="251"/>
      <c r="BJ390" s="247" t="s">
        <v>4585</v>
      </c>
      <c r="BK390" s="251"/>
      <c r="BL390" s="251"/>
      <c r="BM390" s="251"/>
      <c r="BN390" s="251"/>
      <c r="BO390" s="251"/>
      <c r="BP390" s="251"/>
      <c r="BQ390" s="251"/>
      <c r="BR390" s="251"/>
      <c r="BS390" s="251"/>
      <c r="BT390" s="251"/>
      <c r="BU390" s="251"/>
      <c r="BV390" s="251"/>
      <c r="BW390" s="250"/>
      <c r="BX390" s="250"/>
      <c r="BY390" s="250"/>
      <c r="BZ390" s="252"/>
      <c r="CA390" s="252"/>
      <c r="CB390" s="252"/>
      <c r="CC390" s="252"/>
      <c r="CD390" s="252"/>
      <c r="CE390" s="252"/>
      <c r="CF390" s="252"/>
      <c r="CG390" s="252"/>
      <c r="CH390" s="252"/>
      <c r="CI390" s="252"/>
      <c r="CJ390" s="252"/>
      <c r="CK390" s="252"/>
      <c r="CL390" s="252"/>
      <c r="CM390" s="252"/>
      <c r="CN390" s="252"/>
      <c r="CO390" s="252"/>
      <c r="CP390" s="252"/>
      <c r="CQ390" s="252"/>
      <c r="CR390" s="252"/>
      <c r="CS390" s="248" t="s">
        <v>4586</v>
      </c>
      <c r="CT390" s="252"/>
      <c r="CU390" s="252"/>
      <c r="CV390" s="252"/>
      <c r="CW390" s="252"/>
      <c r="CX390" s="252"/>
      <c r="CY390" s="252"/>
      <c r="CZ390" s="252"/>
      <c r="DA390" s="252"/>
      <c r="DB390" s="252"/>
      <c r="DC390" s="252"/>
      <c r="DD390" s="252"/>
      <c r="DE390" s="252"/>
    </row>
    <row r="391" spans="34:109" ht="71.25" hidden="1">
      <c r="AH391" s="250"/>
      <c r="AI391" s="250"/>
      <c r="AJ391" s="250"/>
      <c r="AK391" s="250"/>
      <c r="AL391" s="239" t="str">
        <f t="shared" si="12"/>
        <v/>
      </c>
      <c r="AM391" s="239" t="str">
        <f t="shared" si="13"/>
        <v/>
      </c>
      <c r="AO391" s="250"/>
      <c r="AP391" s="242">
        <v>389</v>
      </c>
      <c r="AQ391" s="251"/>
      <c r="AR391" s="251"/>
      <c r="AS391" s="251"/>
      <c r="AT391" s="251"/>
      <c r="AU391" s="251"/>
      <c r="AV391" s="251"/>
      <c r="AW391" s="251"/>
      <c r="AX391" s="251"/>
      <c r="AY391" s="251"/>
      <c r="AZ391" s="251"/>
      <c r="BA391" s="251"/>
      <c r="BB391" s="251"/>
      <c r="BC391" s="251"/>
      <c r="BD391" s="251"/>
      <c r="BE391" s="251"/>
      <c r="BF391" s="251"/>
      <c r="BG391" s="251"/>
      <c r="BH391" s="251"/>
      <c r="BI391" s="251"/>
      <c r="BJ391" s="247" t="s">
        <v>4587</v>
      </c>
      <c r="BK391" s="251"/>
      <c r="BL391" s="251"/>
      <c r="BM391" s="251"/>
      <c r="BN391" s="251"/>
      <c r="BO391" s="251"/>
      <c r="BP391" s="251"/>
      <c r="BQ391" s="251"/>
      <c r="BR391" s="251"/>
      <c r="BS391" s="251"/>
      <c r="BT391" s="251"/>
      <c r="BU391" s="251"/>
      <c r="BV391" s="251"/>
      <c r="BW391" s="250"/>
      <c r="BX391" s="250"/>
      <c r="BY391" s="250"/>
      <c r="BZ391" s="252"/>
      <c r="CA391" s="252"/>
      <c r="CB391" s="252"/>
      <c r="CC391" s="252"/>
      <c r="CD391" s="252"/>
      <c r="CE391" s="252"/>
      <c r="CF391" s="252"/>
      <c r="CG391" s="252"/>
      <c r="CH391" s="252"/>
      <c r="CI391" s="252"/>
      <c r="CJ391" s="252"/>
      <c r="CK391" s="252"/>
      <c r="CL391" s="252"/>
      <c r="CM391" s="252"/>
      <c r="CN391" s="252"/>
      <c r="CO391" s="252"/>
      <c r="CP391" s="252"/>
      <c r="CQ391" s="252"/>
      <c r="CR391" s="252"/>
      <c r="CS391" s="248" t="s">
        <v>4588</v>
      </c>
      <c r="CT391" s="252"/>
      <c r="CU391" s="252"/>
      <c r="CV391" s="252"/>
      <c r="CW391" s="252"/>
      <c r="CX391" s="252"/>
      <c r="CY391" s="252"/>
      <c r="CZ391" s="252"/>
      <c r="DA391" s="252"/>
      <c r="DB391" s="252"/>
      <c r="DC391" s="252"/>
      <c r="DD391" s="252"/>
      <c r="DE391" s="252"/>
    </row>
    <row r="392" spans="34:109" ht="57" hidden="1">
      <c r="AH392" s="250"/>
      <c r="AI392" s="250"/>
      <c r="AJ392" s="250"/>
      <c r="AK392" s="250"/>
      <c r="AL392" s="239" t="str">
        <f t="shared" si="12"/>
        <v/>
      </c>
      <c r="AM392" s="239" t="str">
        <f t="shared" si="13"/>
        <v/>
      </c>
      <c r="AO392" s="250"/>
      <c r="AP392" s="242">
        <v>390</v>
      </c>
      <c r="AQ392" s="251"/>
      <c r="AR392" s="251"/>
      <c r="AS392" s="251"/>
      <c r="AT392" s="251"/>
      <c r="AU392" s="251"/>
      <c r="AV392" s="251"/>
      <c r="AW392" s="251"/>
      <c r="AX392" s="251"/>
      <c r="AY392" s="251"/>
      <c r="AZ392" s="251"/>
      <c r="BA392" s="251"/>
      <c r="BB392" s="251"/>
      <c r="BC392" s="251"/>
      <c r="BD392" s="251"/>
      <c r="BE392" s="251"/>
      <c r="BF392" s="251"/>
      <c r="BG392" s="251"/>
      <c r="BH392" s="251"/>
      <c r="BI392" s="251"/>
      <c r="BJ392" s="247" t="s">
        <v>4589</v>
      </c>
      <c r="BK392" s="251"/>
      <c r="BL392" s="251"/>
      <c r="BM392" s="251"/>
      <c r="BN392" s="251"/>
      <c r="BO392" s="251"/>
      <c r="BP392" s="251"/>
      <c r="BQ392" s="251"/>
      <c r="BR392" s="251"/>
      <c r="BS392" s="251"/>
      <c r="BT392" s="251"/>
      <c r="BU392" s="251"/>
      <c r="BV392" s="251"/>
      <c r="BW392" s="250"/>
      <c r="BX392" s="250"/>
      <c r="BY392" s="250"/>
      <c r="BZ392" s="252"/>
      <c r="CA392" s="252"/>
      <c r="CB392" s="252"/>
      <c r="CC392" s="252"/>
      <c r="CD392" s="252"/>
      <c r="CE392" s="252"/>
      <c r="CF392" s="252"/>
      <c r="CG392" s="252"/>
      <c r="CH392" s="252"/>
      <c r="CI392" s="252"/>
      <c r="CJ392" s="252"/>
      <c r="CK392" s="252"/>
      <c r="CL392" s="252"/>
      <c r="CM392" s="252"/>
      <c r="CN392" s="252"/>
      <c r="CO392" s="252"/>
      <c r="CP392" s="252"/>
      <c r="CQ392" s="252"/>
      <c r="CR392" s="252"/>
      <c r="CS392" s="248" t="s">
        <v>4590</v>
      </c>
      <c r="CT392" s="252"/>
      <c r="CU392" s="252"/>
      <c r="CV392" s="252"/>
      <c r="CW392" s="252"/>
      <c r="CX392" s="252"/>
      <c r="CY392" s="252"/>
      <c r="CZ392" s="252"/>
      <c r="DA392" s="252"/>
      <c r="DB392" s="252"/>
      <c r="DC392" s="252"/>
      <c r="DD392" s="252"/>
      <c r="DE392" s="252"/>
    </row>
    <row r="393" spans="34:109" ht="71.25" hidden="1">
      <c r="AH393" s="250"/>
      <c r="AI393" s="250"/>
      <c r="AJ393" s="250"/>
      <c r="AK393" s="250"/>
      <c r="AL393" s="239" t="str">
        <f t="shared" si="12"/>
        <v/>
      </c>
      <c r="AM393" s="239" t="str">
        <f t="shared" si="13"/>
        <v/>
      </c>
      <c r="AO393" s="250"/>
      <c r="AP393" s="242">
        <v>391</v>
      </c>
      <c r="AQ393" s="251"/>
      <c r="AR393" s="251"/>
      <c r="AS393" s="251"/>
      <c r="AT393" s="251"/>
      <c r="AU393" s="251"/>
      <c r="AV393" s="251"/>
      <c r="AW393" s="251"/>
      <c r="AX393" s="251"/>
      <c r="AY393" s="251"/>
      <c r="AZ393" s="251"/>
      <c r="BA393" s="251"/>
      <c r="BB393" s="251"/>
      <c r="BC393" s="251"/>
      <c r="BD393" s="251"/>
      <c r="BE393" s="251"/>
      <c r="BF393" s="251"/>
      <c r="BG393" s="251"/>
      <c r="BH393" s="251"/>
      <c r="BI393" s="251"/>
      <c r="BJ393" s="247" t="s">
        <v>4591</v>
      </c>
      <c r="BK393" s="251"/>
      <c r="BL393" s="251"/>
      <c r="BM393" s="251"/>
      <c r="BN393" s="251"/>
      <c r="BO393" s="251"/>
      <c r="BP393" s="251"/>
      <c r="BQ393" s="251"/>
      <c r="BR393" s="251"/>
      <c r="BS393" s="251"/>
      <c r="BT393" s="251"/>
      <c r="BU393" s="251"/>
      <c r="BV393" s="251"/>
      <c r="BW393" s="250"/>
      <c r="BX393" s="250"/>
      <c r="BY393" s="250"/>
      <c r="BZ393" s="252"/>
      <c r="CA393" s="252"/>
      <c r="CB393" s="252"/>
      <c r="CC393" s="252"/>
      <c r="CD393" s="252"/>
      <c r="CE393" s="252"/>
      <c r="CF393" s="252"/>
      <c r="CG393" s="252"/>
      <c r="CH393" s="252"/>
      <c r="CI393" s="252"/>
      <c r="CJ393" s="252"/>
      <c r="CK393" s="252"/>
      <c r="CL393" s="252"/>
      <c r="CM393" s="252"/>
      <c r="CN393" s="252"/>
      <c r="CO393" s="252"/>
      <c r="CP393" s="252"/>
      <c r="CQ393" s="252"/>
      <c r="CR393" s="252"/>
      <c r="CS393" s="248" t="s">
        <v>4592</v>
      </c>
      <c r="CT393" s="252"/>
      <c r="CU393" s="252"/>
      <c r="CV393" s="252"/>
      <c r="CW393" s="252"/>
      <c r="CX393" s="252"/>
      <c r="CY393" s="252"/>
      <c r="CZ393" s="252"/>
      <c r="DA393" s="252"/>
      <c r="DB393" s="252"/>
      <c r="DC393" s="252"/>
      <c r="DD393" s="252"/>
      <c r="DE393" s="252"/>
    </row>
    <row r="394" spans="34:109" ht="57" hidden="1">
      <c r="AH394" s="250"/>
      <c r="AI394" s="250"/>
      <c r="AJ394" s="250"/>
      <c r="AK394" s="250"/>
      <c r="AL394" s="239" t="str">
        <f t="shared" si="12"/>
        <v/>
      </c>
      <c r="AM394" s="239" t="str">
        <f t="shared" si="13"/>
        <v/>
      </c>
      <c r="AO394" s="250"/>
      <c r="AP394" s="242">
        <v>392</v>
      </c>
      <c r="AQ394" s="251"/>
      <c r="AR394" s="251"/>
      <c r="AS394" s="251"/>
      <c r="AT394" s="251"/>
      <c r="AU394" s="251"/>
      <c r="AV394" s="251"/>
      <c r="AW394" s="251"/>
      <c r="AX394" s="251"/>
      <c r="AY394" s="251"/>
      <c r="AZ394" s="251"/>
      <c r="BA394" s="251"/>
      <c r="BB394" s="251"/>
      <c r="BC394" s="251"/>
      <c r="BD394" s="251"/>
      <c r="BE394" s="251"/>
      <c r="BF394" s="251"/>
      <c r="BG394" s="251"/>
      <c r="BH394" s="251"/>
      <c r="BI394" s="251"/>
      <c r="BJ394" s="247" t="s">
        <v>4593</v>
      </c>
      <c r="BK394" s="251"/>
      <c r="BL394" s="251"/>
      <c r="BM394" s="251"/>
      <c r="BN394" s="251"/>
      <c r="BO394" s="251"/>
      <c r="BP394" s="251"/>
      <c r="BQ394" s="251"/>
      <c r="BR394" s="251"/>
      <c r="BS394" s="251"/>
      <c r="BT394" s="251"/>
      <c r="BU394" s="251"/>
      <c r="BV394" s="251"/>
      <c r="BW394" s="250"/>
      <c r="BX394" s="250"/>
      <c r="BY394" s="250"/>
      <c r="BZ394" s="252"/>
      <c r="CA394" s="252"/>
      <c r="CB394" s="252"/>
      <c r="CC394" s="252"/>
      <c r="CD394" s="252"/>
      <c r="CE394" s="252"/>
      <c r="CF394" s="252"/>
      <c r="CG394" s="252"/>
      <c r="CH394" s="252"/>
      <c r="CI394" s="252"/>
      <c r="CJ394" s="252"/>
      <c r="CK394" s="252"/>
      <c r="CL394" s="252"/>
      <c r="CM394" s="252"/>
      <c r="CN394" s="252"/>
      <c r="CO394" s="252"/>
      <c r="CP394" s="252"/>
      <c r="CQ394" s="252"/>
      <c r="CR394" s="252"/>
      <c r="CS394" s="248" t="s">
        <v>4594</v>
      </c>
      <c r="CT394" s="252"/>
      <c r="CU394" s="252"/>
      <c r="CV394" s="252"/>
      <c r="CW394" s="252"/>
      <c r="CX394" s="252"/>
      <c r="CY394" s="252"/>
      <c r="CZ394" s="252"/>
      <c r="DA394" s="252"/>
      <c r="DB394" s="252"/>
      <c r="DC394" s="252"/>
      <c r="DD394" s="252"/>
      <c r="DE394" s="252"/>
    </row>
    <row r="395" spans="34:109" ht="71.25" hidden="1">
      <c r="AH395" s="250"/>
      <c r="AI395" s="250"/>
      <c r="AJ395" s="250"/>
      <c r="AK395" s="250"/>
      <c r="AL395" s="239" t="str">
        <f t="shared" si="12"/>
        <v/>
      </c>
      <c r="AM395" s="239" t="str">
        <f t="shared" si="13"/>
        <v/>
      </c>
      <c r="AO395" s="250"/>
      <c r="AP395" s="242">
        <v>393</v>
      </c>
      <c r="AQ395" s="251"/>
      <c r="AR395" s="251"/>
      <c r="AS395" s="251"/>
      <c r="AT395" s="251"/>
      <c r="AU395" s="251"/>
      <c r="AV395" s="251"/>
      <c r="AW395" s="251"/>
      <c r="AX395" s="251"/>
      <c r="AY395" s="251"/>
      <c r="AZ395" s="251"/>
      <c r="BA395" s="251"/>
      <c r="BB395" s="251"/>
      <c r="BC395" s="251"/>
      <c r="BD395" s="251"/>
      <c r="BE395" s="251"/>
      <c r="BF395" s="251"/>
      <c r="BG395" s="251"/>
      <c r="BH395" s="251"/>
      <c r="BI395" s="251"/>
      <c r="BJ395" s="247" t="s">
        <v>4595</v>
      </c>
      <c r="BK395" s="251"/>
      <c r="BL395" s="251"/>
      <c r="BM395" s="251"/>
      <c r="BN395" s="251"/>
      <c r="BO395" s="251"/>
      <c r="BP395" s="251"/>
      <c r="BQ395" s="251"/>
      <c r="BR395" s="251"/>
      <c r="BS395" s="251"/>
      <c r="BT395" s="251"/>
      <c r="BU395" s="251"/>
      <c r="BV395" s="251"/>
      <c r="BW395" s="250"/>
      <c r="BX395" s="250"/>
      <c r="BY395" s="250"/>
      <c r="BZ395" s="252"/>
      <c r="CA395" s="252"/>
      <c r="CB395" s="252"/>
      <c r="CC395" s="252"/>
      <c r="CD395" s="252"/>
      <c r="CE395" s="252"/>
      <c r="CF395" s="252"/>
      <c r="CG395" s="252"/>
      <c r="CH395" s="252"/>
      <c r="CI395" s="252"/>
      <c r="CJ395" s="252"/>
      <c r="CK395" s="252"/>
      <c r="CL395" s="252"/>
      <c r="CM395" s="252"/>
      <c r="CN395" s="252"/>
      <c r="CO395" s="252"/>
      <c r="CP395" s="252"/>
      <c r="CQ395" s="252"/>
      <c r="CR395" s="252"/>
      <c r="CS395" s="248" t="s">
        <v>4596</v>
      </c>
      <c r="CT395" s="252"/>
      <c r="CU395" s="252"/>
      <c r="CV395" s="252"/>
      <c r="CW395" s="252"/>
      <c r="CX395" s="252"/>
      <c r="CY395" s="252"/>
      <c r="CZ395" s="252"/>
      <c r="DA395" s="252"/>
      <c r="DB395" s="252"/>
      <c r="DC395" s="252"/>
      <c r="DD395" s="252"/>
      <c r="DE395" s="252"/>
    </row>
    <row r="396" spans="34:109" ht="57" hidden="1">
      <c r="AH396" s="250"/>
      <c r="AI396" s="250"/>
      <c r="AJ396" s="250"/>
      <c r="AK396" s="250"/>
      <c r="AL396" s="239" t="str">
        <f t="shared" si="12"/>
        <v/>
      </c>
      <c r="AM396" s="239" t="str">
        <f t="shared" si="13"/>
        <v/>
      </c>
      <c r="AO396" s="250"/>
      <c r="AP396" s="242">
        <v>394</v>
      </c>
      <c r="AQ396" s="251"/>
      <c r="AR396" s="251"/>
      <c r="AS396" s="251"/>
      <c r="AT396" s="251"/>
      <c r="AU396" s="251"/>
      <c r="AV396" s="251"/>
      <c r="AW396" s="251"/>
      <c r="AX396" s="251"/>
      <c r="AY396" s="251"/>
      <c r="AZ396" s="251"/>
      <c r="BA396" s="251"/>
      <c r="BB396" s="251"/>
      <c r="BC396" s="251"/>
      <c r="BD396" s="251"/>
      <c r="BE396" s="251"/>
      <c r="BF396" s="251"/>
      <c r="BG396" s="251"/>
      <c r="BH396" s="251"/>
      <c r="BI396" s="251"/>
      <c r="BJ396" s="247" t="s">
        <v>4597</v>
      </c>
      <c r="BK396" s="251"/>
      <c r="BL396" s="251"/>
      <c r="BM396" s="251"/>
      <c r="BN396" s="251"/>
      <c r="BO396" s="251"/>
      <c r="BP396" s="251"/>
      <c r="BQ396" s="251"/>
      <c r="BR396" s="251"/>
      <c r="BS396" s="251"/>
      <c r="BT396" s="251"/>
      <c r="BU396" s="251"/>
      <c r="BV396" s="251"/>
      <c r="BW396" s="250"/>
      <c r="BX396" s="250"/>
      <c r="BY396" s="250"/>
      <c r="BZ396" s="252"/>
      <c r="CA396" s="252"/>
      <c r="CB396" s="252"/>
      <c r="CC396" s="252"/>
      <c r="CD396" s="252"/>
      <c r="CE396" s="252"/>
      <c r="CF396" s="252"/>
      <c r="CG396" s="252"/>
      <c r="CH396" s="252"/>
      <c r="CI396" s="252"/>
      <c r="CJ396" s="252"/>
      <c r="CK396" s="252"/>
      <c r="CL396" s="252"/>
      <c r="CM396" s="252"/>
      <c r="CN396" s="252"/>
      <c r="CO396" s="252"/>
      <c r="CP396" s="252"/>
      <c r="CQ396" s="252"/>
      <c r="CR396" s="252"/>
      <c r="CS396" s="248" t="s">
        <v>4598</v>
      </c>
      <c r="CT396" s="252"/>
      <c r="CU396" s="252"/>
      <c r="CV396" s="252"/>
      <c r="CW396" s="252"/>
      <c r="CX396" s="252"/>
      <c r="CY396" s="252"/>
      <c r="CZ396" s="252"/>
      <c r="DA396" s="252"/>
      <c r="DB396" s="252"/>
      <c r="DC396" s="252"/>
      <c r="DD396" s="252"/>
      <c r="DE396" s="252"/>
    </row>
    <row r="397" spans="34:109" ht="57" hidden="1">
      <c r="AH397" s="250"/>
      <c r="AI397" s="250"/>
      <c r="AJ397" s="250"/>
      <c r="AK397" s="250"/>
      <c r="AL397" s="239" t="str">
        <f t="shared" si="12"/>
        <v/>
      </c>
      <c r="AM397" s="239" t="str">
        <f t="shared" si="13"/>
        <v/>
      </c>
      <c r="AO397" s="250"/>
      <c r="AP397" s="242">
        <v>395</v>
      </c>
      <c r="AQ397" s="251"/>
      <c r="AR397" s="251"/>
      <c r="AS397" s="251"/>
      <c r="AT397" s="251"/>
      <c r="AU397" s="251"/>
      <c r="AV397" s="251"/>
      <c r="AW397" s="251"/>
      <c r="AX397" s="251"/>
      <c r="AY397" s="251"/>
      <c r="AZ397" s="251"/>
      <c r="BA397" s="251"/>
      <c r="BB397" s="251"/>
      <c r="BC397" s="251"/>
      <c r="BD397" s="251"/>
      <c r="BE397" s="251"/>
      <c r="BF397" s="251"/>
      <c r="BG397" s="251"/>
      <c r="BH397" s="251"/>
      <c r="BI397" s="251"/>
      <c r="BJ397" s="247" t="s">
        <v>4599</v>
      </c>
      <c r="BK397" s="251"/>
      <c r="BL397" s="251"/>
      <c r="BM397" s="251"/>
      <c r="BN397" s="251"/>
      <c r="BO397" s="251"/>
      <c r="BP397" s="251"/>
      <c r="BQ397" s="251"/>
      <c r="BR397" s="251"/>
      <c r="BS397" s="251"/>
      <c r="BT397" s="251"/>
      <c r="BU397" s="251"/>
      <c r="BV397" s="251"/>
      <c r="BW397" s="250"/>
      <c r="BX397" s="250"/>
      <c r="BY397" s="250"/>
      <c r="BZ397" s="252"/>
      <c r="CA397" s="252"/>
      <c r="CB397" s="252"/>
      <c r="CC397" s="252"/>
      <c r="CD397" s="252"/>
      <c r="CE397" s="252"/>
      <c r="CF397" s="252"/>
      <c r="CG397" s="252"/>
      <c r="CH397" s="252"/>
      <c r="CI397" s="252"/>
      <c r="CJ397" s="252"/>
      <c r="CK397" s="252"/>
      <c r="CL397" s="252"/>
      <c r="CM397" s="252"/>
      <c r="CN397" s="252"/>
      <c r="CO397" s="252"/>
      <c r="CP397" s="252"/>
      <c r="CQ397" s="252"/>
      <c r="CR397" s="252"/>
      <c r="CS397" s="248" t="s">
        <v>4600</v>
      </c>
      <c r="CT397" s="252"/>
      <c r="CU397" s="252"/>
      <c r="CV397" s="252"/>
      <c r="CW397" s="252"/>
      <c r="CX397" s="252"/>
      <c r="CY397" s="252"/>
      <c r="CZ397" s="252"/>
      <c r="DA397" s="252"/>
      <c r="DB397" s="252"/>
      <c r="DC397" s="252"/>
      <c r="DD397" s="252"/>
      <c r="DE397" s="252"/>
    </row>
    <row r="398" spans="34:109" ht="57" hidden="1">
      <c r="AH398" s="250"/>
      <c r="AI398" s="250"/>
      <c r="AJ398" s="250"/>
      <c r="AK398" s="250"/>
      <c r="AL398" s="239" t="str">
        <f t="shared" si="12"/>
        <v/>
      </c>
      <c r="AM398" s="239" t="str">
        <f t="shared" si="13"/>
        <v/>
      </c>
      <c r="AO398" s="250"/>
      <c r="AP398" s="242">
        <v>396</v>
      </c>
      <c r="AQ398" s="251"/>
      <c r="AR398" s="251"/>
      <c r="AS398" s="251"/>
      <c r="AT398" s="251"/>
      <c r="AU398" s="251"/>
      <c r="AV398" s="251"/>
      <c r="AW398" s="251"/>
      <c r="AX398" s="251"/>
      <c r="AY398" s="251"/>
      <c r="AZ398" s="251"/>
      <c r="BA398" s="251"/>
      <c r="BB398" s="251"/>
      <c r="BC398" s="251"/>
      <c r="BD398" s="251"/>
      <c r="BE398" s="251"/>
      <c r="BF398" s="251"/>
      <c r="BG398" s="251"/>
      <c r="BH398" s="251"/>
      <c r="BI398" s="251"/>
      <c r="BJ398" s="247" t="s">
        <v>4601</v>
      </c>
      <c r="BK398" s="251"/>
      <c r="BL398" s="251"/>
      <c r="BM398" s="251"/>
      <c r="BN398" s="251"/>
      <c r="BO398" s="251"/>
      <c r="BP398" s="251"/>
      <c r="BQ398" s="251"/>
      <c r="BR398" s="251"/>
      <c r="BS398" s="251"/>
      <c r="BT398" s="251"/>
      <c r="BU398" s="251"/>
      <c r="BV398" s="251"/>
      <c r="BW398" s="250"/>
      <c r="BX398" s="250"/>
      <c r="BY398" s="250"/>
      <c r="BZ398" s="252"/>
      <c r="CA398" s="252"/>
      <c r="CB398" s="252"/>
      <c r="CC398" s="252"/>
      <c r="CD398" s="252"/>
      <c r="CE398" s="252"/>
      <c r="CF398" s="252"/>
      <c r="CG398" s="252"/>
      <c r="CH398" s="252"/>
      <c r="CI398" s="252"/>
      <c r="CJ398" s="252"/>
      <c r="CK398" s="252"/>
      <c r="CL398" s="252"/>
      <c r="CM398" s="252"/>
      <c r="CN398" s="252"/>
      <c r="CO398" s="252"/>
      <c r="CP398" s="252"/>
      <c r="CQ398" s="252"/>
      <c r="CR398" s="252"/>
      <c r="CS398" s="248" t="s">
        <v>4602</v>
      </c>
      <c r="CT398" s="252"/>
      <c r="CU398" s="252"/>
      <c r="CV398" s="252"/>
      <c r="CW398" s="252"/>
      <c r="CX398" s="252"/>
      <c r="CY398" s="252"/>
      <c r="CZ398" s="252"/>
      <c r="DA398" s="252"/>
      <c r="DB398" s="252"/>
      <c r="DC398" s="252"/>
      <c r="DD398" s="252"/>
      <c r="DE398" s="252"/>
    </row>
    <row r="399" spans="34:109" ht="71.25" hidden="1">
      <c r="AH399" s="250"/>
      <c r="AI399" s="250"/>
      <c r="AJ399" s="250"/>
      <c r="AK399" s="250"/>
      <c r="AL399" s="239" t="str">
        <f t="shared" si="12"/>
        <v/>
      </c>
      <c r="AM399" s="239" t="str">
        <f t="shared" si="13"/>
        <v/>
      </c>
      <c r="AO399" s="250"/>
      <c r="AP399" s="242">
        <v>397</v>
      </c>
      <c r="AQ399" s="251"/>
      <c r="AR399" s="251"/>
      <c r="AS399" s="251"/>
      <c r="AT399" s="251"/>
      <c r="AU399" s="251"/>
      <c r="AV399" s="251"/>
      <c r="AW399" s="251"/>
      <c r="AX399" s="251"/>
      <c r="AY399" s="251"/>
      <c r="AZ399" s="251"/>
      <c r="BA399" s="251"/>
      <c r="BB399" s="251"/>
      <c r="BC399" s="251"/>
      <c r="BD399" s="251"/>
      <c r="BE399" s="251"/>
      <c r="BF399" s="251"/>
      <c r="BG399" s="251"/>
      <c r="BH399" s="251"/>
      <c r="BI399" s="251"/>
      <c r="BJ399" s="247" t="s">
        <v>4603</v>
      </c>
      <c r="BK399" s="251"/>
      <c r="BL399" s="251"/>
      <c r="BM399" s="251"/>
      <c r="BN399" s="251"/>
      <c r="BO399" s="251"/>
      <c r="BP399" s="251"/>
      <c r="BQ399" s="251"/>
      <c r="BR399" s="251"/>
      <c r="BS399" s="251"/>
      <c r="BT399" s="251"/>
      <c r="BU399" s="251"/>
      <c r="BV399" s="251"/>
      <c r="BW399" s="250"/>
      <c r="BX399" s="250"/>
      <c r="BY399" s="250"/>
      <c r="BZ399" s="252"/>
      <c r="CA399" s="252"/>
      <c r="CB399" s="252"/>
      <c r="CC399" s="252"/>
      <c r="CD399" s="252"/>
      <c r="CE399" s="252"/>
      <c r="CF399" s="252"/>
      <c r="CG399" s="252"/>
      <c r="CH399" s="252"/>
      <c r="CI399" s="252"/>
      <c r="CJ399" s="252"/>
      <c r="CK399" s="252"/>
      <c r="CL399" s="252"/>
      <c r="CM399" s="252"/>
      <c r="CN399" s="252"/>
      <c r="CO399" s="252"/>
      <c r="CP399" s="252"/>
      <c r="CQ399" s="252"/>
      <c r="CR399" s="252"/>
      <c r="CS399" s="248" t="s">
        <v>4604</v>
      </c>
      <c r="CT399" s="252"/>
      <c r="CU399" s="252"/>
      <c r="CV399" s="252"/>
      <c r="CW399" s="252"/>
      <c r="CX399" s="252"/>
      <c r="CY399" s="252"/>
      <c r="CZ399" s="252"/>
      <c r="DA399" s="252"/>
      <c r="DB399" s="252"/>
      <c r="DC399" s="252"/>
      <c r="DD399" s="252"/>
      <c r="DE399" s="252"/>
    </row>
    <row r="400" spans="34:109" ht="85.5" hidden="1">
      <c r="AH400" s="250"/>
      <c r="AI400" s="250"/>
      <c r="AJ400" s="250"/>
      <c r="AK400" s="250"/>
      <c r="AL400" s="239" t="str">
        <f t="shared" si="12"/>
        <v/>
      </c>
      <c r="AM400" s="239" t="str">
        <f t="shared" si="13"/>
        <v/>
      </c>
      <c r="AO400" s="250"/>
      <c r="AP400" s="242">
        <v>398</v>
      </c>
      <c r="AQ400" s="251"/>
      <c r="AR400" s="251"/>
      <c r="AS400" s="251"/>
      <c r="AT400" s="251"/>
      <c r="AU400" s="251"/>
      <c r="AV400" s="251"/>
      <c r="AW400" s="251"/>
      <c r="AX400" s="251"/>
      <c r="AY400" s="251"/>
      <c r="AZ400" s="251"/>
      <c r="BA400" s="251"/>
      <c r="BB400" s="251"/>
      <c r="BC400" s="251"/>
      <c r="BD400" s="251"/>
      <c r="BE400" s="251"/>
      <c r="BF400" s="251"/>
      <c r="BG400" s="251"/>
      <c r="BH400" s="251"/>
      <c r="BI400" s="251"/>
      <c r="BJ400" s="247" t="s">
        <v>4605</v>
      </c>
      <c r="BK400" s="251"/>
      <c r="BL400" s="251"/>
      <c r="BM400" s="251"/>
      <c r="BN400" s="251"/>
      <c r="BO400" s="251"/>
      <c r="BP400" s="251"/>
      <c r="BQ400" s="251"/>
      <c r="BR400" s="251"/>
      <c r="BS400" s="251"/>
      <c r="BT400" s="251"/>
      <c r="BU400" s="251"/>
      <c r="BV400" s="251"/>
      <c r="BW400" s="250"/>
      <c r="BX400" s="250"/>
      <c r="BY400" s="250"/>
      <c r="BZ400" s="252"/>
      <c r="CA400" s="252"/>
      <c r="CB400" s="252"/>
      <c r="CC400" s="252"/>
      <c r="CD400" s="252"/>
      <c r="CE400" s="252"/>
      <c r="CF400" s="252"/>
      <c r="CG400" s="252"/>
      <c r="CH400" s="252"/>
      <c r="CI400" s="252"/>
      <c r="CJ400" s="252"/>
      <c r="CK400" s="252"/>
      <c r="CL400" s="252"/>
      <c r="CM400" s="252"/>
      <c r="CN400" s="252"/>
      <c r="CO400" s="252"/>
      <c r="CP400" s="252"/>
      <c r="CQ400" s="252"/>
      <c r="CR400" s="252"/>
      <c r="CS400" s="248" t="s">
        <v>4606</v>
      </c>
      <c r="CT400" s="252"/>
      <c r="CU400" s="252"/>
      <c r="CV400" s="252"/>
      <c r="CW400" s="252"/>
      <c r="CX400" s="252"/>
      <c r="CY400" s="252"/>
      <c r="CZ400" s="252"/>
      <c r="DA400" s="252"/>
      <c r="DB400" s="252"/>
      <c r="DC400" s="252"/>
      <c r="DD400" s="252"/>
      <c r="DE400" s="252"/>
    </row>
    <row r="401" spans="34:109" ht="71.25" hidden="1">
      <c r="AH401" s="250"/>
      <c r="AI401" s="250"/>
      <c r="AJ401" s="250"/>
      <c r="AK401" s="250"/>
      <c r="AL401" s="239" t="str">
        <f t="shared" si="12"/>
        <v/>
      </c>
      <c r="AM401" s="239" t="str">
        <f t="shared" si="13"/>
        <v/>
      </c>
      <c r="AO401" s="250"/>
      <c r="AP401" s="242">
        <v>399</v>
      </c>
      <c r="AQ401" s="251"/>
      <c r="AR401" s="251"/>
      <c r="AS401" s="251"/>
      <c r="AT401" s="251"/>
      <c r="AU401" s="251"/>
      <c r="AV401" s="251"/>
      <c r="AW401" s="251"/>
      <c r="AX401" s="251"/>
      <c r="AY401" s="251"/>
      <c r="AZ401" s="251"/>
      <c r="BA401" s="251"/>
      <c r="BB401" s="251"/>
      <c r="BC401" s="251"/>
      <c r="BD401" s="251"/>
      <c r="BE401" s="251"/>
      <c r="BF401" s="251"/>
      <c r="BG401" s="251"/>
      <c r="BH401" s="251"/>
      <c r="BI401" s="251"/>
      <c r="BJ401" s="247" t="s">
        <v>4607</v>
      </c>
      <c r="BK401" s="251"/>
      <c r="BL401" s="251"/>
      <c r="BM401" s="251"/>
      <c r="BN401" s="251"/>
      <c r="BO401" s="251"/>
      <c r="BP401" s="251"/>
      <c r="BQ401" s="251"/>
      <c r="BR401" s="251"/>
      <c r="BS401" s="251"/>
      <c r="BT401" s="251"/>
      <c r="BU401" s="251"/>
      <c r="BV401" s="251"/>
      <c r="BW401" s="250"/>
      <c r="BX401" s="250"/>
      <c r="BY401" s="250"/>
      <c r="BZ401" s="252"/>
      <c r="CA401" s="252"/>
      <c r="CB401" s="252"/>
      <c r="CC401" s="252"/>
      <c r="CD401" s="252"/>
      <c r="CE401" s="252"/>
      <c r="CF401" s="252"/>
      <c r="CG401" s="252"/>
      <c r="CH401" s="252"/>
      <c r="CI401" s="252"/>
      <c r="CJ401" s="252"/>
      <c r="CK401" s="252"/>
      <c r="CL401" s="252"/>
      <c r="CM401" s="252"/>
      <c r="CN401" s="252"/>
      <c r="CO401" s="252"/>
      <c r="CP401" s="252"/>
      <c r="CQ401" s="252"/>
      <c r="CR401" s="252"/>
      <c r="CS401" s="248" t="s">
        <v>4608</v>
      </c>
      <c r="CT401" s="252"/>
      <c r="CU401" s="252"/>
      <c r="CV401" s="252"/>
      <c r="CW401" s="252"/>
      <c r="CX401" s="252"/>
      <c r="CY401" s="252"/>
      <c r="CZ401" s="252"/>
      <c r="DA401" s="252"/>
      <c r="DB401" s="252"/>
      <c r="DC401" s="252"/>
      <c r="DD401" s="252"/>
      <c r="DE401" s="252"/>
    </row>
    <row r="402" spans="34:109" ht="57" hidden="1">
      <c r="AH402" s="250"/>
      <c r="AI402" s="250"/>
      <c r="AJ402" s="250"/>
      <c r="AK402" s="250"/>
      <c r="AL402" s="239" t="str">
        <f t="shared" si="12"/>
        <v/>
      </c>
      <c r="AM402" s="239" t="str">
        <f t="shared" si="13"/>
        <v/>
      </c>
      <c r="AO402" s="250"/>
      <c r="AP402" s="242">
        <v>400</v>
      </c>
      <c r="AQ402" s="251"/>
      <c r="AR402" s="251"/>
      <c r="AS402" s="251"/>
      <c r="AT402" s="251"/>
      <c r="AU402" s="251"/>
      <c r="AV402" s="251"/>
      <c r="AW402" s="251"/>
      <c r="AX402" s="251"/>
      <c r="AY402" s="251"/>
      <c r="AZ402" s="251"/>
      <c r="BA402" s="251"/>
      <c r="BB402" s="251"/>
      <c r="BC402" s="251"/>
      <c r="BD402" s="251"/>
      <c r="BE402" s="251"/>
      <c r="BF402" s="251"/>
      <c r="BG402" s="251"/>
      <c r="BH402" s="251"/>
      <c r="BI402" s="251"/>
      <c r="BJ402" s="247" t="s">
        <v>4609</v>
      </c>
      <c r="BK402" s="251"/>
      <c r="BL402" s="251"/>
      <c r="BM402" s="251"/>
      <c r="BN402" s="251"/>
      <c r="BO402" s="251"/>
      <c r="BP402" s="251"/>
      <c r="BQ402" s="251"/>
      <c r="BR402" s="251"/>
      <c r="BS402" s="251"/>
      <c r="BT402" s="251"/>
      <c r="BU402" s="251"/>
      <c r="BV402" s="251"/>
      <c r="BW402" s="250"/>
      <c r="BX402" s="250"/>
      <c r="BY402" s="250"/>
      <c r="BZ402" s="252"/>
      <c r="CA402" s="252"/>
      <c r="CB402" s="252"/>
      <c r="CC402" s="252"/>
      <c r="CD402" s="252"/>
      <c r="CE402" s="252"/>
      <c r="CF402" s="252"/>
      <c r="CG402" s="252"/>
      <c r="CH402" s="252"/>
      <c r="CI402" s="252"/>
      <c r="CJ402" s="252"/>
      <c r="CK402" s="252"/>
      <c r="CL402" s="252"/>
      <c r="CM402" s="252"/>
      <c r="CN402" s="252"/>
      <c r="CO402" s="252"/>
      <c r="CP402" s="252"/>
      <c r="CQ402" s="252"/>
      <c r="CR402" s="252"/>
      <c r="CS402" s="248" t="s">
        <v>4610</v>
      </c>
      <c r="CT402" s="252"/>
      <c r="CU402" s="252"/>
      <c r="CV402" s="252"/>
      <c r="CW402" s="252"/>
      <c r="CX402" s="252"/>
      <c r="CY402" s="252"/>
      <c r="CZ402" s="252"/>
      <c r="DA402" s="252"/>
      <c r="DB402" s="252"/>
      <c r="DC402" s="252"/>
      <c r="DD402" s="252"/>
      <c r="DE402" s="252"/>
    </row>
    <row r="403" spans="34:109" ht="57" hidden="1">
      <c r="AH403" s="250"/>
      <c r="AI403" s="250"/>
      <c r="AJ403" s="250"/>
      <c r="AK403" s="250"/>
      <c r="AL403" s="239" t="str">
        <f t="shared" si="12"/>
        <v/>
      </c>
      <c r="AM403" s="239" t="str">
        <f t="shared" si="13"/>
        <v/>
      </c>
      <c r="AO403" s="250"/>
      <c r="AP403" s="242">
        <v>401</v>
      </c>
      <c r="AQ403" s="251"/>
      <c r="AR403" s="251"/>
      <c r="AS403" s="251"/>
      <c r="AT403" s="251"/>
      <c r="AU403" s="251"/>
      <c r="AV403" s="251"/>
      <c r="AW403" s="251"/>
      <c r="AX403" s="251"/>
      <c r="AY403" s="251"/>
      <c r="AZ403" s="251"/>
      <c r="BA403" s="251"/>
      <c r="BB403" s="251"/>
      <c r="BC403" s="251"/>
      <c r="BD403" s="251"/>
      <c r="BE403" s="251"/>
      <c r="BF403" s="251"/>
      <c r="BG403" s="251"/>
      <c r="BH403" s="251"/>
      <c r="BI403" s="251"/>
      <c r="BJ403" s="247" t="s">
        <v>4611</v>
      </c>
      <c r="BK403" s="251"/>
      <c r="BL403" s="251"/>
      <c r="BM403" s="251"/>
      <c r="BN403" s="251"/>
      <c r="BO403" s="251"/>
      <c r="BP403" s="251"/>
      <c r="BQ403" s="251"/>
      <c r="BR403" s="251"/>
      <c r="BS403" s="251"/>
      <c r="BT403" s="251"/>
      <c r="BU403" s="251"/>
      <c r="BV403" s="251"/>
      <c r="BW403" s="250"/>
      <c r="BX403" s="250"/>
      <c r="BY403" s="250"/>
      <c r="BZ403" s="252"/>
      <c r="CA403" s="252"/>
      <c r="CB403" s="252"/>
      <c r="CC403" s="252"/>
      <c r="CD403" s="252"/>
      <c r="CE403" s="252"/>
      <c r="CF403" s="252"/>
      <c r="CG403" s="252"/>
      <c r="CH403" s="252"/>
      <c r="CI403" s="252"/>
      <c r="CJ403" s="252"/>
      <c r="CK403" s="252"/>
      <c r="CL403" s="252"/>
      <c r="CM403" s="252"/>
      <c r="CN403" s="252"/>
      <c r="CO403" s="252"/>
      <c r="CP403" s="252"/>
      <c r="CQ403" s="252"/>
      <c r="CR403" s="252"/>
      <c r="CS403" s="248" t="s">
        <v>4612</v>
      </c>
      <c r="CT403" s="252"/>
      <c r="CU403" s="252"/>
      <c r="CV403" s="252"/>
      <c r="CW403" s="252"/>
      <c r="CX403" s="252"/>
      <c r="CY403" s="252"/>
      <c r="CZ403" s="252"/>
      <c r="DA403" s="252"/>
      <c r="DB403" s="252"/>
      <c r="DC403" s="252"/>
      <c r="DD403" s="252"/>
      <c r="DE403" s="252"/>
    </row>
    <row r="404" spans="34:109" ht="57" hidden="1">
      <c r="AH404" s="250"/>
      <c r="AI404" s="250"/>
      <c r="AJ404" s="250"/>
      <c r="AK404" s="250"/>
      <c r="AL404" s="239" t="str">
        <f t="shared" si="12"/>
        <v/>
      </c>
      <c r="AM404" s="239" t="str">
        <f t="shared" si="13"/>
        <v/>
      </c>
      <c r="AO404" s="250"/>
      <c r="AP404" s="242">
        <v>402</v>
      </c>
      <c r="AQ404" s="251"/>
      <c r="AR404" s="251"/>
      <c r="AS404" s="251"/>
      <c r="AT404" s="251"/>
      <c r="AU404" s="251"/>
      <c r="AV404" s="251"/>
      <c r="AW404" s="251"/>
      <c r="AX404" s="251"/>
      <c r="AY404" s="251"/>
      <c r="AZ404" s="251"/>
      <c r="BA404" s="251"/>
      <c r="BB404" s="251"/>
      <c r="BC404" s="251"/>
      <c r="BD404" s="251"/>
      <c r="BE404" s="251"/>
      <c r="BF404" s="251"/>
      <c r="BG404" s="251"/>
      <c r="BH404" s="251"/>
      <c r="BI404" s="251"/>
      <c r="BJ404" s="247" t="s">
        <v>4613</v>
      </c>
      <c r="BK404" s="251"/>
      <c r="BL404" s="251"/>
      <c r="BM404" s="251"/>
      <c r="BN404" s="251"/>
      <c r="BO404" s="251"/>
      <c r="BP404" s="251"/>
      <c r="BQ404" s="251"/>
      <c r="BR404" s="251"/>
      <c r="BS404" s="251"/>
      <c r="BT404" s="251"/>
      <c r="BU404" s="251"/>
      <c r="BV404" s="251"/>
      <c r="BW404" s="250"/>
      <c r="BX404" s="250"/>
      <c r="BY404" s="250"/>
      <c r="BZ404" s="252"/>
      <c r="CA404" s="252"/>
      <c r="CB404" s="252"/>
      <c r="CC404" s="252"/>
      <c r="CD404" s="252"/>
      <c r="CE404" s="252"/>
      <c r="CF404" s="252"/>
      <c r="CG404" s="252"/>
      <c r="CH404" s="252"/>
      <c r="CI404" s="252"/>
      <c r="CJ404" s="252"/>
      <c r="CK404" s="252"/>
      <c r="CL404" s="252"/>
      <c r="CM404" s="252"/>
      <c r="CN404" s="252"/>
      <c r="CO404" s="252"/>
      <c r="CP404" s="252"/>
      <c r="CQ404" s="252"/>
      <c r="CR404" s="252"/>
      <c r="CS404" s="248" t="s">
        <v>4614</v>
      </c>
      <c r="CT404" s="252"/>
      <c r="CU404" s="252"/>
      <c r="CV404" s="252"/>
      <c r="CW404" s="252"/>
      <c r="CX404" s="252"/>
      <c r="CY404" s="252"/>
      <c r="CZ404" s="252"/>
      <c r="DA404" s="252"/>
      <c r="DB404" s="252"/>
      <c r="DC404" s="252"/>
      <c r="DD404" s="252"/>
      <c r="DE404" s="252"/>
    </row>
    <row r="405" spans="34:109" ht="57" hidden="1">
      <c r="AH405" s="250"/>
      <c r="AI405" s="250"/>
      <c r="AJ405" s="250"/>
      <c r="AK405" s="250"/>
      <c r="AL405" s="239" t="str">
        <f t="shared" si="12"/>
        <v/>
      </c>
      <c r="AM405" s="239" t="str">
        <f t="shared" si="13"/>
        <v/>
      </c>
      <c r="AO405" s="250"/>
      <c r="AP405" s="242">
        <v>403</v>
      </c>
      <c r="AQ405" s="251"/>
      <c r="AR405" s="251"/>
      <c r="AS405" s="251"/>
      <c r="AT405" s="251"/>
      <c r="AU405" s="251"/>
      <c r="AV405" s="251"/>
      <c r="AW405" s="251"/>
      <c r="AX405" s="251"/>
      <c r="AY405" s="251"/>
      <c r="AZ405" s="251"/>
      <c r="BA405" s="251"/>
      <c r="BB405" s="251"/>
      <c r="BC405" s="251"/>
      <c r="BD405" s="251"/>
      <c r="BE405" s="251"/>
      <c r="BF405" s="251"/>
      <c r="BG405" s="251"/>
      <c r="BH405" s="251"/>
      <c r="BI405" s="251"/>
      <c r="BJ405" s="247" t="s">
        <v>4615</v>
      </c>
      <c r="BK405" s="251"/>
      <c r="BL405" s="251"/>
      <c r="BM405" s="251"/>
      <c r="BN405" s="251"/>
      <c r="BO405" s="251"/>
      <c r="BP405" s="251"/>
      <c r="BQ405" s="251"/>
      <c r="BR405" s="251"/>
      <c r="BS405" s="251"/>
      <c r="BT405" s="251"/>
      <c r="BU405" s="251"/>
      <c r="BV405" s="251"/>
      <c r="BW405" s="250"/>
      <c r="BX405" s="250"/>
      <c r="BY405" s="250"/>
      <c r="BZ405" s="252"/>
      <c r="CA405" s="252"/>
      <c r="CB405" s="252"/>
      <c r="CC405" s="252"/>
      <c r="CD405" s="252"/>
      <c r="CE405" s="252"/>
      <c r="CF405" s="252"/>
      <c r="CG405" s="252"/>
      <c r="CH405" s="252"/>
      <c r="CI405" s="252"/>
      <c r="CJ405" s="252"/>
      <c r="CK405" s="252"/>
      <c r="CL405" s="252"/>
      <c r="CM405" s="252"/>
      <c r="CN405" s="252"/>
      <c r="CO405" s="252"/>
      <c r="CP405" s="252"/>
      <c r="CQ405" s="252"/>
      <c r="CR405" s="252"/>
      <c r="CS405" s="248" t="s">
        <v>4616</v>
      </c>
      <c r="CT405" s="252"/>
      <c r="CU405" s="252"/>
      <c r="CV405" s="252"/>
      <c r="CW405" s="252"/>
      <c r="CX405" s="252"/>
      <c r="CY405" s="252"/>
      <c r="CZ405" s="252"/>
      <c r="DA405" s="252"/>
      <c r="DB405" s="252"/>
      <c r="DC405" s="252"/>
      <c r="DD405" s="252"/>
      <c r="DE405" s="252"/>
    </row>
    <row r="406" spans="34:109" ht="57" hidden="1">
      <c r="AH406" s="250"/>
      <c r="AI406" s="250"/>
      <c r="AJ406" s="250"/>
      <c r="AK406" s="250"/>
      <c r="AL406" s="239" t="str">
        <f t="shared" si="12"/>
        <v/>
      </c>
      <c r="AM406" s="239" t="str">
        <f t="shared" si="13"/>
        <v/>
      </c>
      <c r="AO406" s="250"/>
      <c r="AP406" s="242">
        <v>404</v>
      </c>
      <c r="AQ406" s="251"/>
      <c r="AR406" s="251"/>
      <c r="AS406" s="251"/>
      <c r="AT406" s="251"/>
      <c r="AU406" s="251"/>
      <c r="AV406" s="251"/>
      <c r="AW406" s="251"/>
      <c r="AX406" s="251"/>
      <c r="AY406" s="251"/>
      <c r="AZ406" s="251"/>
      <c r="BA406" s="251"/>
      <c r="BB406" s="251"/>
      <c r="BC406" s="251"/>
      <c r="BD406" s="251"/>
      <c r="BE406" s="251"/>
      <c r="BF406" s="251"/>
      <c r="BG406" s="251"/>
      <c r="BH406" s="251"/>
      <c r="BI406" s="251"/>
      <c r="BJ406" s="247" t="s">
        <v>4617</v>
      </c>
      <c r="BK406" s="251"/>
      <c r="BL406" s="251"/>
      <c r="BM406" s="251"/>
      <c r="BN406" s="251"/>
      <c r="BO406" s="251"/>
      <c r="BP406" s="251"/>
      <c r="BQ406" s="251"/>
      <c r="BR406" s="251"/>
      <c r="BS406" s="251"/>
      <c r="BT406" s="251"/>
      <c r="BU406" s="251"/>
      <c r="BV406" s="251"/>
      <c r="BW406" s="250"/>
      <c r="BX406" s="250"/>
      <c r="BY406" s="250"/>
      <c r="BZ406" s="252"/>
      <c r="CA406" s="252"/>
      <c r="CB406" s="252"/>
      <c r="CC406" s="252"/>
      <c r="CD406" s="252"/>
      <c r="CE406" s="252"/>
      <c r="CF406" s="252"/>
      <c r="CG406" s="252"/>
      <c r="CH406" s="252"/>
      <c r="CI406" s="252"/>
      <c r="CJ406" s="252"/>
      <c r="CK406" s="252"/>
      <c r="CL406" s="252"/>
      <c r="CM406" s="252"/>
      <c r="CN406" s="252"/>
      <c r="CO406" s="252"/>
      <c r="CP406" s="252"/>
      <c r="CQ406" s="252"/>
      <c r="CR406" s="252"/>
      <c r="CS406" s="248" t="s">
        <v>4618</v>
      </c>
      <c r="CT406" s="252"/>
      <c r="CU406" s="252"/>
      <c r="CV406" s="252"/>
      <c r="CW406" s="252"/>
      <c r="CX406" s="252"/>
      <c r="CY406" s="252"/>
      <c r="CZ406" s="252"/>
      <c r="DA406" s="252"/>
      <c r="DB406" s="252"/>
      <c r="DC406" s="252"/>
      <c r="DD406" s="252"/>
      <c r="DE406" s="252"/>
    </row>
    <row r="407" spans="34:109" ht="71.25" hidden="1">
      <c r="AH407" s="250"/>
      <c r="AI407" s="250"/>
      <c r="AJ407" s="250"/>
      <c r="AK407" s="250"/>
      <c r="AL407" s="239" t="str">
        <f t="shared" si="12"/>
        <v/>
      </c>
      <c r="AM407" s="239" t="str">
        <f t="shared" si="13"/>
        <v/>
      </c>
      <c r="AO407" s="250"/>
      <c r="AP407" s="242">
        <v>405</v>
      </c>
      <c r="AQ407" s="251"/>
      <c r="AR407" s="251"/>
      <c r="AS407" s="251"/>
      <c r="AT407" s="251"/>
      <c r="AU407" s="251"/>
      <c r="AV407" s="251"/>
      <c r="AW407" s="251"/>
      <c r="AX407" s="251"/>
      <c r="AY407" s="251"/>
      <c r="AZ407" s="251"/>
      <c r="BA407" s="251"/>
      <c r="BB407" s="251"/>
      <c r="BC407" s="251"/>
      <c r="BD407" s="251"/>
      <c r="BE407" s="251"/>
      <c r="BF407" s="251"/>
      <c r="BG407" s="251"/>
      <c r="BH407" s="251"/>
      <c r="BI407" s="251"/>
      <c r="BJ407" s="247" t="s">
        <v>4619</v>
      </c>
      <c r="BK407" s="251"/>
      <c r="BL407" s="251"/>
      <c r="BM407" s="251"/>
      <c r="BN407" s="251"/>
      <c r="BO407" s="251"/>
      <c r="BP407" s="251"/>
      <c r="BQ407" s="251"/>
      <c r="BR407" s="251"/>
      <c r="BS407" s="251"/>
      <c r="BT407" s="251"/>
      <c r="BU407" s="251"/>
      <c r="BV407" s="251"/>
      <c r="BW407" s="250"/>
      <c r="BX407" s="250"/>
      <c r="BY407" s="250"/>
      <c r="BZ407" s="252"/>
      <c r="CA407" s="252"/>
      <c r="CB407" s="252"/>
      <c r="CC407" s="252"/>
      <c r="CD407" s="252"/>
      <c r="CE407" s="252"/>
      <c r="CF407" s="252"/>
      <c r="CG407" s="252"/>
      <c r="CH407" s="252"/>
      <c r="CI407" s="252"/>
      <c r="CJ407" s="252"/>
      <c r="CK407" s="252"/>
      <c r="CL407" s="252"/>
      <c r="CM407" s="252"/>
      <c r="CN407" s="252"/>
      <c r="CO407" s="252"/>
      <c r="CP407" s="252"/>
      <c r="CQ407" s="252"/>
      <c r="CR407" s="252"/>
      <c r="CS407" s="248" t="s">
        <v>4620</v>
      </c>
      <c r="CT407" s="252"/>
      <c r="CU407" s="252"/>
      <c r="CV407" s="252"/>
      <c r="CW407" s="252"/>
      <c r="CX407" s="252"/>
      <c r="CY407" s="252"/>
      <c r="CZ407" s="252"/>
      <c r="DA407" s="252"/>
      <c r="DB407" s="252"/>
      <c r="DC407" s="252"/>
      <c r="DD407" s="252"/>
      <c r="DE407" s="252"/>
    </row>
    <row r="408" spans="34:109" ht="71.25" hidden="1">
      <c r="AH408" s="250"/>
      <c r="AI408" s="250"/>
      <c r="AJ408" s="250"/>
      <c r="AK408" s="250"/>
      <c r="AL408" s="239" t="str">
        <f t="shared" si="12"/>
        <v/>
      </c>
      <c r="AM408" s="239" t="str">
        <f t="shared" si="13"/>
        <v/>
      </c>
      <c r="AO408" s="250"/>
      <c r="AP408" s="242">
        <v>406</v>
      </c>
      <c r="AQ408" s="251"/>
      <c r="AR408" s="251"/>
      <c r="AS408" s="251"/>
      <c r="AT408" s="251"/>
      <c r="AU408" s="251"/>
      <c r="AV408" s="251"/>
      <c r="AW408" s="251"/>
      <c r="AX408" s="251"/>
      <c r="AY408" s="251"/>
      <c r="AZ408" s="251"/>
      <c r="BA408" s="251"/>
      <c r="BB408" s="251"/>
      <c r="BC408" s="251"/>
      <c r="BD408" s="251"/>
      <c r="BE408" s="251"/>
      <c r="BF408" s="251"/>
      <c r="BG408" s="251"/>
      <c r="BH408" s="251"/>
      <c r="BI408" s="251"/>
      <c r="BJ408" s="247" t="s">
        <v>4621</v>
      </c>
      <c r="BK408" s="251"/>
      <c r="BL408" s="251"/>
      <c r="BM408" s="251"/>
      <c r="BN408" s="251"/>
      <c r="BO408" s="251"/>
      <c r="BP408" s="251"/>
      <c r="BQ408" s="251"/>
      <c r="BR408" s="251"/>
      <c r="BS408" s="251"/>
      <c r="BT408" s="251"/>
      <c r="BU408" s="251"/>
      <c r="BV408" s="251"/>
      <c r="BW408" s="250"/>
      <c r="BX408" s="250"/>
      <c r="BY408" s="250"/>
      <c r="BZ408" s="252"/>
      <c r="CA408" s="252"/>
      <c r="CB408" s="252"/>
      <c r="CC408" s="252"/>
      <c r="CD408" s="252"/>
      <c r="CE408" s="252"/>
      <c r="CF408" s="252"/>
      <c r="CG408" s="252"/>
      <c r="CH408" s="252"/>
      <c r="CI408" s="252"/>
      <c r="CJ408" s="252"/>
      <c r="CK408" s="252"/>
      <c r="CL408" s="252"/>
      <c r="CM408" s="252"/>
      <c r="CN408" s="252"/>
      <c r="CO408" s="252"/>
      <c r="CP408" s="252"/>
      <c r="CQ408" s="252"/>
      <c r="CR408" s="252"/>
      <c r="CS408" s="248" t="s">
        <v>4622</v>
      </c>
      <c r="CT408" s="252"/>
      <c r="CU408" s="252"/>
      <c r="CV408" s="252"/>
      <c r="CW408" s="252"/>
      <c r="CX408" s="252"/>
      <c r="CY408" s="252"/>
      <c r="CZ408" s="252"/>
      <c r="DA408" s="252"/>
      <c r="DB408" s="252"/>
      <c r="DC408" s="252"/>
      <c r="DD408" s="252"/>
      <c r="DE408" s="252"/>
    </row>
    <row r="409" spans="34:109" ht="57" hidden="1">
      <c r="AH409" s="250"/>
      <c r="AI409" s="250"/>
      <c r="AJ409" s="250"/>
      <c r="AK409" s="250"/>
      <c r="AL409" s="239" t="str">
        <f t="shared" si="12"/>
        <v/>
      </c>
      <c r="AM409" s="239" t="str">
        <f t="shared" si="13"/>
        <v/>
      </c>
      <c r="AO409" s="250"/>
      <c r="AP409" s="242">
        <v>407</v>
      </c>
      <c r="AQ409" s="251"/>
      <c r="AR409" s="251"/>
      <c r="AS409" s="251"/>
      <c r="AT409" s="251"/>
      <c r="AU409" s="251"/>
      <c r="AV409" s="251"/>
      <c r="AW409" s="251"/>
      <c r="AX409" s="251"/>
      <c r="AY409" s="251"/>
      <c r="AZ409" s="251"/>
      <c r="BA409" s="251"/>
      <c r="BB409" s="251"/>
      <c r="BC409" s="251"/>
      <c r="BD409" s="251"/>
      <c r="BE409" s="251"/>
      <c r="BF409" s="251"/>
      <c r="BG409" s="251"/>
      <c r="BH409" s="251"/>
      <c r="BI409" s="251"/>
      <c r="BJ409" s="247" t="s">
        <v>4623</v>
      </c>
      <c r="BK409" s="251"/>
      <c r="BL409" s="251"/>
      <c r="BM409" s="251"/>
      <c r="BN409" s="251"/>
      <c r="BO409" s="251"/>
      <c r="BP409" s="251"/>
      <c r="BQ409" s="251"/>
      <c r="BR409" s="251"/>
      <c r="BS409" s="251"/>
      <c r="BT409" s="251"/>
      <c r="BU409" s="251"/>
      <c r="BV409" s="251"/>
      <c r="BW409" s="250"/>
      <c r="BX409" s="250"/>
      <c r="BY409" s="250"/>
      <c r="BZ409" s="252"/>
      <c r="CA409" s="252"/>
      <c r="CB409" s="252"/>
      <c r="CC409" s="252"/>
      <c r="CD409" s="252"/>
      <c r="CE409" s="252"/>
      <c r="CF409" s="252"/>
      <c r="CG409" s="252"/>
      <c r="CH409" s="252"/>
      <c r="CI409" s="252"/>
      <c r="CJ409" s="252"/>
      <c r="CK409" s="252"/>
      <c r="CL409" s="252"/>
      <c r="CM409" s="252"/>
      <c r="CN409" s="252"/>
      <c r="CO409" s="252"/>
      <c r="CP409" s="252"/>
      <c r="CQ409" s="252"/>
      <c r="CR409" s="252"/>
      <c r="CS409" s="248" t="s">
        <v>4624</v>
      </c>
      <c r="CT409" s="252"/>
      <c r="CU409" s="252"/>
      <c r="CV409" s="252"/>
      <c r="CW409" s="252"/>
      <c r="CX409" s="252"/>
      <c r="CY409" s="252"/>
      <c r="CZ409" s="252"/>
      <c r="DA409" s="252"/>
      <c r="DB409" s="252"/>
      <c r="DC409" s="252"/>
      <c r="DD409" s="252"/>
      <c r="DE409" s="252"/>
    </row>
    <row r="410" spans="34:109" ht="57" hidden="1">
      <c r="AH410" s="250"/>
      <c r="AI410" s="250"/>
      <c r="AJ410" s="250"/>
      <c r="AK410" s="250"/>
      <c r="AL410" s="239" t="str">
        <f t="shared" si="12"/>
        <v/>
      </c>
      <c r="AM410" s="239" t="str">
        <f t="shared" si="13"/>
        <v/>
      </c>
      <c r="AO410" s="250"/>
      <c r="AP410" s="242">
        <v>408</v>
      </c>
      <c r="AQ410" s="251"/>
      <c r="AR410" s="251"/>
      <c r="AS410" s="251"/>
      <c r="AT410" s="251"/>
      <c r="AU410" s="251"/>
      <c r="AV410" s="251"/>
      <c r="AW410" s="251"/>
      <c r="AX410" s="251"/>
      <c r="AY410" s="251"/>
      <c r="AZ410" s="251"/>
      <c r="BA410" s="251"/>
      <c r="BB410" s="251"/>
      <c r="BC410" s="251"/>
      <c r="BD410" s="251"/>
      <c r="BE410" s="251"/>
      <c r="BF410" s="251"/>
      <c r="BG410" s="251"/>
      <c r="BH410" s="251"/>
      <c r="BI410" s="251"/>
      <c r="BJ410" s="247" t="s">
        <v>4625</v>
      </c>
      <c r="BK410" s="251"/>
      <c r="BL410" s="251"/>
      <c r="BM410" s="251"/>
      <c r="BN410" s="251"/>
      <c r="BO410" s="251"/>
      <c r="BP410" s="251"/>
      <c r="BQ410" s="251"/>
      <c r="BR410" s="251"/>
      <c r="BS410" s="251"/>
      <c r="BT410" s="251"/>
      <c r="BU410" s="251"/>
      <c r="BV410" s="251"/>
      <c r="BW410" s="250"/>
      <c r="BX410" s="250"/>
      <c r="BY410" s="250"/>
      <c r="BZ410" s="252"/>
      <c r="CA410" s="252"/>
      <c r="CB410" s="252"/>
      <c r="CC410" s="252"/>
      <c r="CD410" s="252"/>
      <c r="CE410" s="252"/>
      <c r="CF410" s="252"/>
      <c r="CG410" s="252"/>
      <c r="CH410" s="252"/>
      <c r="CI410" s="252"/>
      <c r="CJ410" s="252"/>
      <c r="CK410" s="252"/>
      <c r="CL410" s="252"/>
      <c r="CM410" s="252"/>
      <c r="CN410" s="252"/>
      <c r="CO410" s="252"/>
      <c r="CP410" s="252"/>
      <c r="CQ410" s="252"/>
      <c r="CR410" s="252"/>
      <c r="CS410" s="248" t="s">
        <v>4626</v>
      </c>
      <c r="CT410" s="252"/>
      <c r="CU410" s="252"/>
      <c r="CV410" s="252"/>
      <c r="CW410" s="252"/>
      <c r="CX410" s="252"/>
      <c r="CY410" s="252"/>
      <c r="CZ410" s="252"/>
      <c r="DA410" s="252"/>
      <c r="DB410" s="252"/>
      <c r="DC410" s="252"/>
      <c r="DD410" s="252"/>
      <c r="DE410" s="252"/>
    </row>
    <row r="411" spans="34:109" ht="71.25" hidden="1">
      <c r="AH411" s="250"/>
      <c r="AI411" s="250"/>
      <c r="AJ411" s="250"/>
      <c r="AK411" s="250"/>
      <c r="AL411" s="239" t="str">
        <f t="shared" si="12"/>
        <v/>
      </c>
      <c r="AM411" s="239" t="str">
        <f t="shared" si="13"/>
        <v/>
      </c>
      <c r="AO411" s="250"/>
      <c r="AP411" s="242">
        <v>409</v>
      </c>
      <c r="AQ411" s="251"/>
      <c r="AR411" s="251"/>
      <c r="AS411" s="251"/>
      <c r="AT411" s="251"/>
      <c r="AU411" s="251"/>
      <c r="AV411" s="251"/>
      <c r="AW411" s="251"/>
      <c r="AX411" s="251"/>
      <c r="AY411" s="251"/>
      <c r="AZ411" s="251"/>
      <c r="BA411" s="251"/>
      <c r="BB411" s="251"/>
      <c r="BC411" s="251"/>
      <c r="BD411" s="251"/>
      <c r="BE411" s="251"/>
      <c r="BF411" s="251"/>
      <c r="BG411" s="251"/>
      <c r="BH411" s="251"/>
      <c r="BI411" s="251"/>
      <c r="BJ411" s="247" t="s">
        <v>4627</v>
      </c>
      <c r="BK411" s="251"/>
      <c r="BL411" s="251"/>
      <c r="BM411" s="251"/>
      <c r="BN411" s="251"/>
      <c r="BO411" s="251"/>
      <c r="BP411" s="251"/>
      <c r="BQ411" s="251"/>
      <c r="BR411" s="251"/>
      <c r="BS411" s="251"/>
      <c r="BT411" s="251"/>
      <c r="BU411" s="251"/>
      <c r="BV411" s="251"/>
      <c r="BW411" s="250"/>
      <c r="BX411" s="250"/>
      <c r="BY411" s="250"/>
      <c r="BZ411" s="252"/>
      <c r="CA411" s="252"/>
      <c r="CB411" s="252"/>
      <c r="CC411" s="252"/>
      <c r="CD411" s="252"/>
      <c r="CE411" s="252"/>
      <c r="CF411" s="252"/>
      <c r="CG411" s="252"/>
      <c r="CH411" s="252"/>
      <c r="CI411" s="252"/>
      <c r="CJ411" s="252"/>
      <c r="CK411" s="252"/>
      <c r="CL411" s="252"/>
      <c r="CM411" s="252"/>
      <c r="CN411" s="252"/>
      <c r="CO411" s="252"/>
      <c r="CP411" s="252"/>
      <c r="CQ411" s="252"/>
      <c r="CR411" s="252"/>
      <c r="CS411" s="248" t="s">
        <v>4628</v>
      </c>
      <c r="CT411" s="252"/>
      <c r="CU411" s="252"/>
      <c r="CV411" s="252"/>
      <c r="CW411" s="252"/>
      <c r="CX411" s="252"/>
      <c r="CY411" s="252"/>
      <c r="CZ411" s="252"/>
      <c r="DA411" s="252"/>
      <c r="DB411" s="252"/>
      <c r="DC411" s="252"/>
      <c r="DD411" s="252"/>
      <c r="DE411" s="252"/>
    </row>
    <row r="412" spans="34:109" ht="57" hidden="1">
      <c r="AH412" s="250"/>
      <c r="AI412" s="250"/>
      <c r="AJ412" s="250"/>
      <c r="AK412" s="250"/>
      <c r="AL412" s="239" t="str">
        <f t="shared" si="12"/>
        <v/>
      </c>
      <c r="AM412" s="239" t="str">
        <f t="shared" si="13"/>
        <v/>
      </c>
      <c r="AO412" s="250"/>
      <c r="AP412" s="242">
        <v>410</v>
      </c>
      <c r="AQ412" s="251"/>
      <c r="AR412" s="251"/>
      <c r="AS412" s="251"/>
      <c r="AT412" s="251"/>
      <c r="AU412" s="251"/>
      <c r="AV412" s="251"/>
      <c r="AW412" s="251"/>
      <c r="AX412" s="251"/>
      <c r="AY412" s="251"/>
      <c r="AZ412" s="251"/>
      <c r="BA412" s="251"/>
      <c r="BB412" s="251"/>
      <c r="BC412" s="251"/>
      <c r="BD412" s="251"/>
      <c r="BE412" s="251"/>
      <c r="BF412" s="251"/>
      <c r="BG412" s="251"/>
      <c r="BH412" s="251"/>
      <c r="BI412" s="251"/>
      <c r="BJ412" s="247" t="s">
        <v>4629</v>
      </c>
      <c r="BK412" s="251"/>
      <c r="BL412" s="251"/>
      <c r="BM412" s="251"/>
      <c r="BN412" s="251"/>
      <c r="BO412" s="251"/>
      <c r="BP412" s="251"/>
      <c r="BQ412" s="251"/>
      <c r="BR412" s="251"/>
      <c r="BS412" s="251"/>
      <c r="BT412" s="251"/>
      <c r="BU412" s="251"/>
      <c r="BV412" s="251"/>
      <c r="BW412" s="250"/>
      <c r="BX412" s="250"/>
      <c r="BY412" s="250"/>
      <c r="BZ412" s="252"/>
      <c r="CA412" s="252"/>
      <c r="CB412" s="252"/>
      <c r="CC412" s="252"/>
      <c r="CD412" s="252"/>
      <c r="CE412" s="252"/>
      <c r="CF412" s="252"/>
      <c r="CG412" s="252"/>
      <c r="CH412" s="252"/>
      <c r="CI412" s="252"/>
      <c r="CJ412" s="252"/>
      <c r="CK412" s="252"/>
      <c r="CL412" s="252"/>
      <c r="CM412" s="252"/>
      <c r="CN412" s="252"/>
      <c r="CO412" s="252"/>
      <c r="CP412" s="252"/>
      <c r="CQ412" s="252"/>
      <c r="CR412" s="252"/>
      <c r="CS412" s="248" t="s">
        <v>4630</v>
      </c>
      <c r="CT412" s="252"/>
      <c r="CU412" s="252"/>
      <c r="CV412" s="252"/>
      <c r="CW412" s="252"/>
      <c r="CX412" s="252"/>
      <c r="CY412" s="252"/>
      <c r="CZ412" s="252"/>
      <c r="DA412" s="252"/>
      <c r="DB412" s="252"/>
      <c r="DC412" s="252"/>
      <c r="DD412" s="252"/>
      <c r="DE412" s="252"/>
    </row>
    <row r="413" spans="34:109" ht="57" hidden="1">
      <c r="AH413" s="250"/>
      <c r="AI413" s="250"/>
      <c r="AJ413" s="250"/>
      <c r="AK413" s="250"/>
      <c r="AL413" s="239" t="str">
        <f t="shared" si="12"/>
        <v/>
      </c>
      <c r="AM413" s="239" t="str">
        <f t="shared" si="13"/>
        <v/>
      </c>
      <c r="AO413" s="250"/>
      <c r="AP413" s="242">
        <v>411</v>
      </c>
      <c r="AQ413" s="251"/>
      <c r="AR413" s="251"/>
      <c r="AS413" s="251"/>
      <c r="AT413" s="251"/>
      <c r="AU413" s="251"/>
      <c r="AV413" s="251"/>
      <c r="AW413" s="251"/>
      <c r="AX413" s="251"/>
      <c r="AY413" s="251"/>
      <c r="AZ413" s="251"/>
      <c r="BA413" s="251"/>
      <c r="BB413" s="251"/>
      <c r="BC413" s="251"/>
      <c r="BD413" s="251"/>
      <c r="BE413" s="251"/>
      <c r="BF413" s="251"/>
      <c r="BG413" s="251"/>
      <c r="BH413" s="251"/>
      <c r="BI413" s="251"/>
      <c r="BJ413" s="247" t="s">
        <v>4631</v>
      </c>
      <c r="BK413" s="251"/>
      <c r="BL413" s="251"/>
      <c r="BM413" s="251"/>
      <c r="BN413" s="251"/>
      <c r="BO413" s="251"/>
      <c r="BP413" s="251"/>
      <c r="BQ413" s="251"/>
      <c r="BR413" s="251"/>
      <c r="BS413" s="251"/>
      <c r="BT413" s="251"/>
      <c r="BU413" s="251"/>
      <c r="BV413" s="251"/>
      <c r="BW413" s="250"/>
      <c r="BX413" s="250"/>
      <c r="BY413" s="250"/>
      <c r="BZ413" s="252"/>
      <c r="CA413" s="252"/>
      <c r="CB413" s="252"/>
      <c r="CC413" s="252"/>
      <c r="CD413" s="252"/>
      <c r="CE413" s="252"/>
      <c r="CF413" s="252"/>
      <c r="CG413" s="252"/>
      <c r="CH413" s="252"/>
      <c r="CI413" s="252"/>
      <c r="CJ413" s="252"/>
      <c r="CK413" s="252"/>
      <c r="CL413" s="252"/>
      <c r="CM413" s="252"/>
      <c r="CN413" s="252"/>
      <c r="CO413" s="252"/>
      <c r="CP413" s="252"/>
      <c r="CQ413" s="252"/>
      <c r="CR413" s="252"/>
      <c r="CS413" s="248" t="s">
        <v>4632</v>
      </c>
      <c r="CT413" s="252"/>
      <c r="CU413" s="252"/>
      <c r="CV413" s="252"/>
      <c r="CW413" s="252"/>
      <c r="CX413" s="252"/>
      <c r="CY413" s="252"/>
      <c r="CZ413" s="252"/>
      <c r="DA413" s="252"/>
      <c r="DB413" s="252"/>
      <c r="DC413" s="252"/>
      <c r="DD413" s="252"/>
      <c r="DE413" s="252"/>
    </row>
    <row r="414" spans="34:109" ht="57" hidden="1">
      <c r="AH414" s="250"/>
      <c r="AI414" s="250"/>
      <c r="AJ414" s="250"/>
      <c r="AK414" s="250"/>
      <c r="AL414" s="239" t="str">
        <f t="shared" si="12"/>
        <v/>
      </c>
      <c r="AM414" s="239" t="str">
        <f t="shared" si="13"/>
        <v/>
      </c>
      <c r="AO414" s="250"/>
      <c r="AP414" s="242">
        <v>412</v>
      </c>
      <c r="AQ414" s="251"/>
      <c r="AR414" s="251"/>
      <c r="AS414" s="251"/>
      <c r="AT414" s="251"/>
      <c r="AU414" s="251"/>
      <c r="AV414" s="251"/>
      <c r="AW414" s="251"/>
      <c r="AX414" s="251"/>
      <c r="AY414" s="251"/>
      <c r="AZ414" s="251"/>
      <c r="BA414" s="251"/>
      <c r="BB414" s="251"/>
      <c r="BC414" s="251"/>
      <c r="BD414" s="251"/>
      <c r="BE414" s="251"/>
      <c r="BF414" s="251"/>
      <c r="BG414" s="251"/>
      <c r="BH414" s="251"/>
      <c r="BI414" s="251"/>
      <c r="BJ414" s="247" t="s">
        <v>4633</v>
      </c>
      <c r="BK414" s="251"/>
      <c r="BL414" s="251"/>
      <c r="BM414" s="251"/>
      <c r="BN414" s="251"/>
      <c r="BO414" s="251"/>
      <c r="BP414" s="251"/>
      <c r="BQ414" s="251"/>
      <c r="BR414" s="251"/>
      <c r="BS414" s="251"/>
      <c r="BT414" s="251"/>
      <c r="BU414" s="251"/>
      <c r="BV414" s="251"/>
      <c r="BW414" s="250"/>
      <c r="BX414" s="250"/>
      <c r="BY414" s="250"/>
      <c r="BZ414" s="252"/>
      <c r="CA414" s="252"/>
      <c r="CB414" s="252"/>
      <c r="CC414" s="252"/>
      <c r="CD414" s="252"/>
      <c r="CE414" s="252"/>
      <c r="CF414" s="252"/>
      <c r="CG414" s="252"/>
      <c r="CH414" s="252"/>
      <c r="CI414" s="252"/>
      <c r="CJ414" s="252"/>
      <c r="CK414" s="252"/>
      <c r="CL414" s="252"/>
      <c r="CM414" s="252"/>
      <c r="CN414" s="252"/>
      <c r="CO414" s="252"/>
      <c r="CP414" s="252"/>
      <c r="CQ414" s="252"/>
      <c r="CR414" s="252"/>
      <c r="CS414" s="248" t="s">
        <v>4634</v>
      </c>
      <c r="CT414" s="252"/>
      <c r="CU414" s="252"/>
      <c r="CV414" s="252"/>
      <c r="CW414" s="252"/>
      <c r="CX414" s="252"/>
      <c r="CY414" s="252"/>
      <c r="CZ414" s="252"/>
      <c r="DA414" s="252"/>
      <c r="DB414" s="252"/>
      <c r="DC414" s="252"/>
      <c r="DD414" s="252"/>
      <c r="DE414" s="252"/>
    </row>
    <row r="415" spans="34:109" ht="57" hidden="1">
      <c r="AH415" s="250"/>
      <c r="AI415" s="250"/>
      <c r="AJ415" s="250"/>
      <c r="AK415" s="250"/>
      <c r="AL415" s="239" t="str">
        <f t="shared" si="12"/>
        <v/>
      </c>
      <c r="AM415" s="239" t="str">
        <f t="shared" si="13"/>
        <v/>
      </c>
      <c r="AO415" s="250"/>
      <c r="AP415" s="242">
        <v>413</v>
      </c>
      <c r="AQ415" s="251"/>
      <c r="AR415" s="251"/>
      <c r="AS415" s="251"/>
      <c r="AT415" s="251"/>
      <c r="AU415" s="251"/>
      <c r="AV415" s="251"/>
      <c r="AW415" s="251"/>
      <c r="AX415" s="251"/>
      <c r="AY415" s="251"/>
      <c r="AZ415" s="251"/>
      <c r="BA415" s="251"/>
      <c r="BB415" s="251"/>
      <c r="BC415" s="251"/>
      <c r="BD415" s="251"/>
      <c r="BE415" s="251"/>
      <c r="BF415" s="251"/>
      <c r="BG415" s="251"/>
      <c r="BH415" s="251"/>
      <c r="BI415" s="251"/>
      <c r="BJ415" s="247" t="s">
        <v>4635</v>
      </c>
      <c r="BK415" s="251"/>
      <c r="BL415" s="251"/>
      <c r="BM415" s="251"/>
      <c r="BN415" s="251"/>
      <c r="BO415" s="251"/>
      <c r="BP415" s="251"/>
      <c r="BQ415" s="251"/>
      <c r="BR415" s="251"/>
      <c r="BS415" s="251"/>
      <c r="BT415" s="251"/>
      <c r="BU415" s="251"/>
      <c r="BV415" s="251"/>
      <c r="BW415" s="250"/>
      <c r="BX415" s="250"/>
      <c r="BY415" s="250"/>
      <c r="BZ415" s="252"/>
      <c r="CA415" s="252"/>
      <c r="CB415" s="252"/>
      <c r="CC415" s="252"/>
      <c r="CD415" s="252"/>
      <c r="CE415" s="252"/>
      <c r="CF415" s="252"/>
      <c r="CG415" s="252"/>
      <c r="CH415" s="252"/>
      <c r="CI415" s="252"/>
      <c r="CJ415" s="252"/>
      <c r="CK415" s="252"/>
      <c r="CL415" s="252"/>
      <c r="CM415" s="252"/>
      <c r="CN415" s="252"/>
      <c r="CO415" s="252"/>
      <c r="CP415" s="252"/>
      <c r="CQ415" s="252"/>
      <c r="CR415" s="252"/>
      <c r="CS415" s="248" t="s">
        <v>4636</v>
      </c>
      <c r="CT415" s="252"/>
      <c r="CU415" s="252"/>
      <c r="CV415" s="252"/>
      <c r="CW415" s="252"/>
      <c r="CX415" s="252"/>
      <c r="CY415" s="252"/>
      <c r="CZ415" s="252"/>
      <c r="DA415" s="252"/>
      <c r="DB415" s="252"/>
      <c r="DC415" s="252"/>
      <c r="DD415" s="252"/>
      <c r="DE415" s="252"/>
    </row>
    <row r="416" spans="34:109" ht="57" hidden="1">
      <c r="AH416" s="250"/>
      <c r="AI416" s="250"/>
      <c r="AJ416" s="250"/>
      <c r="AK416" s="250"/>
      <c r="AL416" s="239" t="str">
        <f t="shared" si="12"/>
        <v/>
      </c>
      <c r="AM416" s="239" t="str">
        <f t="shared" si="13"/>
        <v/>
      </c>
      <c r="AO416" s="250"/>
      <c r="AP416" s="242">
        <v>414</v>
      </c>
      <c r="AQ416" s="251"/>
      <c r="AR416" s="251"/>
      <c r="AS416" s="251"/>
      <c r="AT416" s="251"/>
      <c r="AU416" s="251"/>
      <c r="AV416" s="251"/>
      <c r="AW416" s="251"/>
      <c r="AX416" s="251"/>
      <c r="AY416" s="251"/>
      <c r="AZ416" s="251"/>
      <c r="BA416" s="251"/>
      <c r="BB416" s="251"/>
      <c r="BC416" s="251"/>
      <c r="BD416" s="251"/>
      <c r="BE416" s="251"/>
      <c r="BF416" s="251"/>
      <c r="BG416" s="251"/>
      <c r="BH416" s="251"/>
      <c r="BI416" s="251"/>
      <c r="BJ416" s="247" t="s">
        <v>4637</v>
      </c>
      <c r="BK416" s="251"/>
      <c r="BL416" s="251"/>
      <c r="BM416" s="251"/>
      <c r="BN416" s="251"/>
      <c r="BO416" s="251"/>
      <c r="BP416" s="251"/>
      <c r="BQ416" s="251"/>
      <c r="BR416" s="251"/>
      <c r="BS416" s="251"/>
      <c r="BT416" s="251"/>
      <c r="BU416" s="251"/>
      <c r="BV416" s="251"/>
      <c r="BW416" s="250"/>
      <c r="BX416" s="250"/>
      <c r="BY416" s="250"/>
      <c r="BZ416" s="252"/>
      <c r="CA416" s="252"/>
      <c r="CB416" s="252"/>
      <c r="CC416" s="252"/>
      <c r="CD416" s="252"/>
      <c r="CE416" s="252"/>
      <c r="CF416" s="252"/>
      <c r="CG416" s="252"/>
      <c r="CH416" s="252"/>
      <c r="CI416" s="252"/>
      <c r="CJ416" s="252"/>
      <c r="CK416" s="252"/>
      <c r="CL416" s="252"/>
      <c r="CM416" s="252"/>
      <c r="CN416" s="252"/>
      <c r="CO416" s="252"/>
      <c r="CP416" s="252"/>
      <c r="CQ416" s="252"/>
      <c r="CR416" s="252"/>
      <c r="CS416" s="248" t="s">
        <v>4638</v>
      </c>
      <c r="CT416" s="252"/>
      <c r="CU416" s="252"/>
      <c r="CV416" s="252"/>
      <c r="CW416" s="252"/>
      <c r="CX416" s="252"/>
      <c r="CY416" s="252"/>
      <c r="CZ416" s="252"/>
      <c r="DA416" s="252"/>
      <c r="DB416" s="252"/>
      <c r="DC416" s="252"/>
      <c r="DD416" s="252"/>
      <c r="DE416" s="252"/>
    </row>
    <row r="417" spans="34:109" ht="71.25" hidden="1">
      <c r="AH417" s="250"/>
      <c r="AI417" s="250"/>
      <c r="AJ417" s="250"/>
      <c r="AK417" s="250"/>
      <c r="AL417" s="239" t="str">
        <f t="shared" si="12"/>
        <v/>
      </c>
      <c r="AM417" s="239" t="str">
        <f t="shared" si="13"/>
        <v/>
      </c>
      <c r="AO417" s="250"/>
      <c r="AP417" s="242">
        <v>415</v>
      </c>
      <c r="AQ417" s="251"/>
      <c r="AR417" s="251"/>
      <c r="AS417" s="251"/>
      <c r="AT417" s="251"/>
      <c r="AU417" s="251"/>
      <c r="AV417" s="251"/>
      <c r="AW417" s="251"/>
      <c r="AX417" s="251"/>
      <c r="AY417" s="251"/>
      <c r="AZ417" s="251"/>
      <c r="BA417" s="251"/>
      <c r="BB417" s="251"/>
      <c r="BC417" s="251"/>
      <c r="BD417" s="251"/>
      <c r="BE417" s="251"/>
      <c r="BF417" s="251"/>
      <c r="BG417" s="251"/>
      <c r="BH417" s="251"/>
      <c r="BI417" s="251"/>
      <c r="BJ417" s="247" t="s">
        <v>4639</v>
      </c>
      <c r="BK417" s="251"/>
      <c r="BL417" s="251"/>
      <c r="BM417" s="251"/>
      <c r="BN417" s="251"/>
      <c r="BO417" s="251"/>
      <c r="BP417" s="251"/>
      <c r="BQ417" s="251"/>
      <c r="BR417" s="251"/>
      <c r="BS417" s="251"/>
      <c r="BT417" s="251"/>
      <c r="BU417" s="251"/>
      <c r="BV417" s="251"/>
      <c r="BW417" s="250"/>
      <c r="BX417" s="250"/>
      <c r="BY417" s="250"/>
      <c r="BZ417" s="252"/>
      <c r="CA417" s="252"/>
      <c r="CB417" s="252"/>
      <c r="CC417" s="252"/>
      <c r="CD417" s="252"/>
      <c r="CE417" s="252"/>
      <c r="CF417" s="252"/>
      <c r="CG417" s="252"/>
      <c r="CH417" s="252"/>
      <c r="CI417" s="252"/>
      <c r="CJ417" s="252"/>
      <c r="CK417" s="252"/>
      <c r="CL417" s="252"/>
      <c r="CM417" s="252"/>
      <c r="CN417" s="252"/>
      <c r="CO417" s="252"/>
      <c r="CP417" s="252"/>
      <c r="CQ417" s="252"/>
      <c r="CR417" s="252"/>
      <c r="CS417" s="248" t="s">
        <v>4640</v>
      </c>
      <c r="CT417" s="252"/>
      <c r="CU417" s="252"/>
      <c r="CV417" s="252"/>
      <c r="CW417" s="252"/>
      <c r="CX417" s="252"/>
      <c r="CY417" s="252"/>
      <c r="CZ417" s="252"/>
      <c r="DA417" s="252"/>
      <c r="DB417" s="252"/>
      <c r="DC417" s="252"/>
      <c r="DD417" s="252"/>
      <c r="DE417" s="252"/>
    </row>
    <row r="418" spans="34:109" ht="57" hidden="1">
      <c r="AH418" s="250"/>
      <c r="AI418" s="250"/>
      <c r="AJ418" s="250"/>
      <c r="AK418" s="250"/>
      <c r="AL418" s="239" t="str">
        <f t="shared" si="12"/>
        <v/>
      </c>
      <c r="AM418" s="239" t="str">
        <f t="shared" si="13"/>
        <v/>
      </c>
      <c r="AO418" s="250"/>
      <c r="AP418" s="242">
        <v>416</v>
      </c>
      <c r="AQ418" s="251"/>
      <c r="AR418" s="251"/>
      <c r="AS418" s="251"/>
      <c r="AT418" s="251"/>
      <c r="AU418" s="251"/>
      <c r="AV418" s="251"/>
      <c r="AW418" s="251"/>
      <c r="AX418" s="251"/>
      <c r="AY418" s="251"/>
      <c r="AZ418" s="251"/>
      <c r="BA418" s="251"/>
      <c r="BB418" s="251"/>
      <c r="BC418" s="251"/>
      <c r="BD418" s="251"/>
      <c r="BE418" s="251"/>
      <c r="BF418" s="251"/>
      <c r="BG418" s="251"/>
      <c r="BH418" s="251"/>
      <c r="BI418" s="251"/>
      <c r="BJ418" s="247" t="s">
        <v>4641</v>
      </c>
      <c r="BK418" s="251"/>
      <c r="BL418" s="251"/>
      <c r="BM418" s="251"/>
      <c r="BN418" s="251"/>
      <c r="BO418" s="251"/>
      <c r="BP418" s="251"/>
      <c r="BQ418" s="251"/>
      <c r="BR418" s="251"/>
      <c r="BS418" s="251"/>
      <c r="BT418" s="251"/>
      <c r="BU418" s="251"/>
      <c r="BV418" s="251"/>
      <c r="BW418" s="250"/>
      <c r="BX418" s="250"/>
      <c r="BY418" s="250"/>
      <c r="BZ418" s="252"/>
      <c r="CA418" s="252"/>
      <c r="CB418" s="252"/>
      <c r="CC418" s="252"/>
      <c r="CD418" s="252"/>
      <c r="CE418" s="252"/>
      <c r="CF418" s="252"/>
      <c r="CG418" s="252"/>
      <c r="CH418" s="252"/>
      <c r="CI418" s="252"/>
      <c r="CJ418" s="252"/>
      <c r="CK418" s="252"/>
      <c r="CL418" s="252"/>
      <c r="CM418" s="252"/>
      <c r="CN418" s="252"/>
      <c r="CO418" s="252"/>
      <c r="CP418" s="252"/>
      <c r="CQ418" s="252"/>
      <c r="CR418" s="252"/>
      <c r="CS418" s="248" t="s">
        <v>4642</v>
      </c>
      <c r="CT418" s="252"/>
      <c r="CU418" s="252"/>
      <c r="CV418" s="252"/>
      <c r="CW418" s="252"/>
      <c r="CX418" s="252"/>
      <c r="CY418" s="252"/>
      <c r="CZ418" s="252"/>
      <c r="DA418" s="252"/>
      <c r="DB418" s="252"/>
      <c r="DC418" s="252"/>
      <c r="DD418" s="252"/>
      <c r="DE418" s="252"/>
    </row>
    <row r="419" spans="34:109" ht="57" hidden="1">
      <c r="AH419" s="250"/>
      <c r="AI419" s="250"/>
      <c r="AJ419" s="250"/>
      <c r="AK419" s="250"/>
      <c r="AL419" s="239" t="str">
        <f t="shared" si="12"/>
        <v/>
      </c>
      <c r="AM419" s="239" t="str">
        <f t="shared" si="13"/>
        <v/>
      </c>
      <c r="AO419" s="250"/>
      <c r="AP419" s="242">
        <v>417</v>
      </c>
      <c r="AQ419" s="251"/>
      <c r="AR419" s="251"/>
      <c r="AS419" s="251"/>
      <c r="AT419" s="251"/>
      <c r="AU419" s="251"/>
      <c r="AV419" s="251"/>
      <c r="AW419" s="251"/>
      <c r="AX419" s="251"/>
      <c r="AY419" s="251"/>
      <c r="AZ419" s="251"/>
      <c r="BA419" s="251"/>
      <c r="BB419" s="251"/>
      <c r="BC419" s="251"/>
      <c r="BD419" s="251"/>
      <c r="BE419" s="251"/>
      <c r="BF419" s="251"/>
      <c r="BG419" s="251"/>
      <c r="BH419" s="251"/>
      <c r="BI419" s="251"/>
      <c r="BJ419" s="247" t="s">
        <v>4643</v>
      </c>
      <c r="BK419" s="251"/>
      <c r="BL419" s="251"/>
      <c r="BM419" s="251"/>
      <c r="BN419" s="251"/>
      <c r="BO419" s="251"/>
      <c r="BP419" s="251"/>
      <c r="BQ419" s="251"/>
      <c r="BR419" s="251"/>
      <c r="BS419" s="251"/>
      <c r="BT419" s="251"/>
      <c r="BU419" s="251"/>
      <c r="BV419" s="251"/>
      <c r="BW419" s="250"/>
      <c r="BX419" s="250"/>
      <c r="BY419" s="250"/>
      <c r="BZ419" s="252"/>
      <c r="CA419" s="252"/>
      <c r="CB419" s="252"/>
      <c r="CC419" s="252"/>
      <c r="CD419" s="252"/>
      <c r="CE419" s="252"/>
      <c r="CF419" s="252"/>
      <c r="CG419" s="252"/>
      <c r="CH419" s="252"/>
      <c r="CI419" s="252"/>
      <c r="CJ419" s="252"/>
      <c r="CK419" s="252"/>
      <c r="CL419" s="252"/>
      <c r="CM419" s="252"/>
      <c r="CN419" s="252"/>
      <c r="CO419" s="252"/>
      <c r="CP419" s="252"/>
      <c r="CQ419" s="252"/>
      <c r="CR419" s="252"/>
      <c r="CS419" s="248" t="s">
        <v>4644</v>
      </c>
      <c r="CT419" s="252"/>
      <c r="CU419" s="252"/>
      <c r="CV419" s="252"/>
      <c r="CW419" s="252"/>
      <c r="CX419" s="252"/>
      <c r="CY419" s="252"/>
      <c r="CZ419" s="252"/>
      <c r="DA419" s="252"/>
      <c r="DB419" s="252"/>
      <c r="DC419" s="252"/>
      <c r="DD419" s="252"/>
      <c r="DE419" s="252"/>
    </row>
    <row r="420" spans="34:109" ht="57" hidden="1">
      <c r="AH420" s="250"/>
      <c r="AI420" s="250"/>
      <c r="AJ420" s="250"/>
      <c r="AK420" s="250"/>
      <c r="AL420" s="239" t="str">
        <f t="shared" si="12"/>
        <v/>
      </c>
      <c r="AM420" s="239" t="str">
        <f t="shared" si="13"/>
        <v/>
      </c>
      <c r="AO420" s="250"/>
      <c r="AP420" s="242">
        <v>418</v>
      </c>
      <c r="AQ420" s="251"/>
      <c r="AR420" s="251"/>
      <c r="AS420" s="251"/>
      <c r="AT420" s="251"/>
      <c r="AU420" s="251"/>
      <c r="AV420" s="251"/>
      <c r="AW420" s="251"/>
      <c r="AX420" s="251"/>
      <c r="AY420" s="251"/>
      <c r="AZ420" s="251"/>
      <c r="BA420" s="251"/>
      <c r="BB420" s="251"/>
      <c r="BC420" s="251"/>
      <c r="BD420" s="251"/>
      <c r="BE420" s="251"/>
      <c r="BF420" s="251"/>
      <c r="BG420" s="251"/>
      <c r="BH420" s="251"/>
      <c r="BI420" s="251"/>
      <c r="BJ420" s="247" t="s">
        <v>4645</v>
      </c>
      <c r="BK420" s="251"/>
      <c r="BL420" s="251"/>
      <c r="BM420" s="251"/>
      <c r="BN420" s="251"/>
      <c r="BO420" s="251"/>
      <c r="BP420" s="251"/>
      <c r="BQ420" s="251"/>
      <c r="BR420" s="251"/>
      <c r="BS420" s="251"/>
      <c r="BT420" s="251"/>
      <c r="BU420" s="251"/>
      <c r="BV420" s="251"/>
      <c r="BW420" s="250"/>
      <c r="BX420" s="250"/>
      <c r="BY420" s="250"/>
      <c r="BZ420" s="252"/>
      <c r="CA420" s="252"/>
      <c r="CB420" s="252"/>
      <c r="CC420" s="252"/>
      <c r="CD420" s="252"/>
      <c r="CE420" s="252"/>
      <c r="CF420" s="252"/>
      <c r="CG420" s="252"/>
      <c r="CH420" s="252"/>
      <c r="CI420" s="252"/>
      <c r="CJ420" s="252"/>
      <c r="CK420" s="252"/>
      <c r="CL420" s="252"/>
      <c r="CM420" s="252"/>
      <c r="CN420" s="252"/>
      <c r="CO420" s="252"/>
      <c r="CP420" s="252"/>
      <c r="CQ420" s="252"/>
      <c r="CR420" s="252"/>
      <c r="CS420" s="248" t="s">
        <v>4646</v>
      </c>
      <c r="CT420" s="252"/>
      <c r="CU420" s="252"/>
      <c r="CV420" s="252"/>
      <c r="CW420" s="252"/>
      <c r="CX420" s="252"/>
      <c r="CY420" s="252"/>
      <c r="CZ420" s="252"/>
      <c r="DA420" s="252"/>
      <c r="DB420" s="252"/>
      <c r="DC420" s="252"/>
      <c r="DD420" s="252"/>
      <c r="DE420" s="252"/>
    </row>
    <row r="421" spans="34:109" ht="85.5" hidden="1">
      <c r="AH421" s="250"/>
      <c r="AI421" s="250"/>
      <c r="AJ421" s="250"/>
      <c r="AK421" s="250"/>
      <c r="AL421" s="239" t="str">
        <f t="shared" si="12"/>
        <v/>
      </c>
      <c r="AM421" s="239" t="str">
        <f t="shared" si="13"/>
        <v/>
      </c>
      <c r="AO421" s="250"/>
      <c r="AP421" s="242">
        <v>419</v>
      </c>
      <c r="AQ421" s="251"/>
      <c r="AR421" s="251"/>
      <c r="AS421" s="251"/>
      <c r="AT421" s="251"/>
      <c r="AU421" s="251"/>
      <c r="AV421" s="251"/>
      <c r="AW421" s="251"/>
      <c r="AX421" s="251"/>
      <c r="AY421" s="251"/>
      <c r="AZ421" s="251"/>
      <c r="BA421" s="251"/>
      <c r="BB421" s="251"/>
      <c r="BC421" s="251"/>
      <c r="BD421" s="251"/>
      <c r="BE421" s="251"/>
      <c r="BF421" s="251"/>
      <c r="BG421" s="251"/>
      <c r="BH421" s="251"/>
      <c r="BI421" s="251"/>
      <c r="BJ421" s="247" t="s">
        <v>4647</v>
      </c>
      <c r="BK421" s="251"/>
      <c r="BL421" s="251"/>
      <c r="BM421" s="251"/>
      <c r="BN421" s="251"/>
      <c r="BO421" s="251"/>
      <c r="BP421" s="251"/>
      <c r="BQ421" s="251"/>
      <c r="BR421" s="251"/>
      <c r="BS421" s="251"/>
      <c r="BT421" s="251"/>
      <c r="BU421" s="251"/>
      <c r="BV421" s="251"/>
      <c r="BW421" s="250"/>
      <c r="BX421" s="250"/>
      <c r="BY421" s="250"/>
      <c r="BZ421" s="252"/>
      <c r="CA421" s="252"/>
      <c r="CB421" s="252"/>
      <c r="CC421" s="252"/>
      <c r="CD421" s="252"/>
      <c r="CE421" s="252"/>
      <c r="CF421" s="252"/>
      <c r="CG421" s="252"/>
      <c r="CH421" s="252"/>
      <c r="CI421" s="252"/>
      <c r="CJ421" s="252"/>
      <c r="CK421" s="252"/>
      <c r="CL421" s="252"/>
      <c r="CM421" s="252"/>
      <c r="CN421" s="252"/>
      <c r="CO421" s="252"/>
      <c r="CP421" s="252"/>
      <c r="CQ421" s="252"/>
      <c r="CR421" s="252"/>
      <c r="CS421" s="248" t="s">
        <v>4648</v>
      </c>
      <c r="CT421" s="252"/>
      <c r="CU421" s="252"/>
      <c r="CV421" s="252"/>
      <c r="CW421" s="252"/>
      <c r="CX421" s="252"/>
      <c r="CY421" s="252"/>
      <c r="CZ421" s="252"/>
      <c r="DA421" s="252"/>
      <c r="DB421" s="252"/>
      <c r="DC421" s="252"/>
      <c r="DD421" s="252"/>
      <c r="DE421" s="252"/>
    </row>
    <row r="422" spans="34:109" ht="57" hidden="1">
      <c r="AH422" s="250"/>
      <c r="AI422" s="250"/>
      <c r="AJ422" s="250"/>
      <c r="AK422" s="250"/>
      <c r="AL422" s="239" t="str">
        <f t="shared" si="12"/>
        <v/>
      </c>
      <c r="AM422" s="239" t="str">
        <f t="shared" si="13"/>
        <v/>
      </c>
      <c r="AO422" s="250"/>
      <c r="AP422" s="242">
        <v>420</v>
      </c>
      <c r="AQ422" s="251"/>
      <c r="AR422" s="251"/>
      <c r="AS422" s="251"/>
      <c r="AT422" s="251"/>
      <c r="AU422" s="251"/>
      <c r="AV422" s="251"/>
      <c r="AW422" s="251"/>
      <c r="AX422" s="251"/>
      <c r="AY422" s="251"/>
      <c r="AZ422" s="251"/>
      <c r="BA422" s="251"/>
      <c r="BB422" s="251"/>
      <c r="BC422" s="251"/>
      <c r="BD422" s="251"/>
      <c r="BE422" s="251"/>
      <c r="BF422" s="251"/>
      <c r="BG422" s="251"/>
      <c r="BH422" s="251"/>
      <c r="BI422" s="251"/>
      <c r="BJ422" s="247" t="s">
        <v>4649</v>
      </c>
      <c r="BK422" s="251"/>
      <c r="BL422" s="251"/>
      <c r="BM422" s="251"/>
      <c r="BN422" s="251"/>
      <c r="BO422" s="251"/>
      <c r="BP422" s="251"/>
      <c r="BQ422" s="251"/>
      <c r="BR422" s="251"/>
      <c r="BS422" s="251"/>
      <c r="BT422" s="251"/>
      <c r="BU422" s="251"/>
      <c r="BV422" s="251"/>
      <c r="BW422" s="250"/>
      <c r="BX422" s="250"/>
      <c r="BY422" s="250"/>
      <c r="BZ422" s="252"/>
      <c r="CA422" s="252"/>
      <c r="CB422" s="252"/>
      <c r="CC422" s="252"/>
      <c r="CD422" s="252"/>
      <c r="CE422" s="252"/>
      <c r="CF422" s="252"/>
      <c r="CG422" s="252"/>
      <c r="CH422" s="252"/>
      <c r="CI422" s="252"/>
      <c r="CJ422" s="252"/>
      <c r="CK422" s="252"/>
      <c r="CL422" s="252"/>
      <c r="CM422" s="252"/>
      <c r="CN422" s="252"/>
      <c r="CO422" s="252"/>
      <c r="CP422" s="252"/>
      <c r="CQ422" s="252"/>
      <c r="CR422" s="252"/>
      <c r="CS422" s="248" t="s">
        <v>4650</v>
      </c>
      <c r="CT422" s="252"/>
      <c r="CU422" s="252"/>
      <c r="CV422" s="252"/>
      <c r="CW422" s="252"/>
      <c r="CX422" s="252"/>
      <c r="CY422" s="252"/>
      <c r="CZ422" s="252"/>
      <c r="DA422" s="252"/>
      <c r="DB422" s="252"/>
      <c r="DC422" s="252"/>
      <c r="DD422" s="252"/>
      <c r="DE422" s="252"/>
    </row>
    <row r="423" spans="34:109" ht="57" hidden="1">
      <c r="AH423" s="250"/>
      <c r="AI423" s="250"/>
      <c r="AJ423" s="250"/>
      <c r="AK423" s="250"/>
      <c r="AL423" s="239" t="str">
        <f t="shared" si="12"/>
        <v/>
      </c>
      <c r="AM423" s="239" t="str">
        <f t="shared" si="13"/>
        <v/>
      </c>
      <c r="AO423" s="250"/>
      <c r="AP423" s="242">
        <v>421</v>
      </c>
      <c r="AQ423" s="251"/>
      <c r="AR423" s="251"/>
      <c r="AS423" s="251"/>
      <c r="AT423" s="251"/>
      <c r="AU423" s="251"/>
      <c r="AV423" s="251"/>
      <c r="AW423" s="251"/>
      <c r="AX423" s="251"/>
      <c r="AY423" s="251"/>
      <c r="AZ423" s="251"/>
      <c r="BA423" s="251"/>
      <c r="BB423" s="251"/>
      <c r="BC423" s="251"/>
      <c r="BD423" s="251"/>
      <c r="BE423" s="251"/>
      <c r="BF423" s="251"/>
      <c r="BG423" s="251"/>
      <c r="BH423" s="251"/>
      <c r="BI423" s="251"/>
      <c r="BJ423" s="247" t="s">
        <v>4651</v>
      </c>
      <c r="BK423" s="251"/>
      <c r="BL423" s="251"/>
      <c r="BM423" s="251"/>
      <c r="BN423" s="251"/>
      <c r="BO423" s="251"/>
      <c r="BP423" s="251"/>
      <c r="BQ423" s="251"/>
      <c r="BR423" s="251"/>
      <c r="BS423" s="251"/>
      <c r="BT423" s="251"/>
      <c r="BU423" s="251"/>
      <c r="BV423" s="251"/>
      <c r="BW423" s="250"/>
      <c r="BX423" s="250"/>
      <c r="BY423" s="250"/>
      <c r="BZ423" s="252"/>
      <c r="CA423" s="252"/>
      <c r="CB423" s="252"/>
      <c r="CC423" s="252"/>
      <c r="CD423" s="252"/>
      <c r="CE423" s="252"/>
      <c r="CF423" s="252"/>
      <c r="CG423" s="252"/>
      <c r="CH423" s="252"/>
      <c r="CI423" s="252"/>
      <c r="CJ423" s="252"/>
      <c r="CK423" s="252"/>
      <c r="CL423" s="252"/>
      <c r="CM423" s="252"/>
      <c r="CN423" s="252"/>
      <c r="CO423" s="252"/>
      <c r="CP423" s="252"/>
      <c r="CQ423" s="252"/>
      <c r="CR423" s="252"/>
      <c r="CS423" s="248" t="s">
        <v>4652</v>
      </c>
      <c r="CT423" s="252"/>
      <c r="CU423" s="252"/>
      <c r="CV423" s="252"/>
      <c r="CW423" s="252"/>
      <c r="CX423" s="252"/>
      <c r="CY423" s="252"/>
      <c r="CZ423" s="252"/>
      <c r="DA423" s="252"/>
      <c r="DB423" s="252"/>
      <c r="DC423" s="252"/>
      <c r="DD423" s="252"/>
      <c r="DE423" s="252"/>
    </row>
    <row r="424" spans="34:109" ht="57" hidden="1">
      <c r="AH424" s="250"/>
      <c r="AI424" s="250"/>
      <c r="AJ424" s="250"/>
      <c r="AK424" s="250"/>
      <c r="AL424" s="239" t="str">
        <f t="shared" si="12"/>
        <v/>
      </c>
      <c r="AM424" s="239" t="str">
        <f t="shared" si="13"/>
        <v/>
      </c>
      <c r="AO424" s="250"/>
      <c r="AP424" s="242">
        <v>422</v>
      </c>
      <c r="AQ424" s="251"/>
      <c r="AR424" s="251"/>
      <c r="AS424" s="251"/>
      <c r="AT424" s="251"/>
      <c r="AU424" s="251"/>
      <c r="AV424" s="251"/>
      <c r="AW424" s="251"/>
      <c r="AX424" s="251"/>
      <c r="AY424" s="251"/>
      <c r="AZ424" s="251"/>
      <c r="BA424" s="251"/>
      <c r="BB424" s="251"/>
      <c r="BC424" s="251"/>
      <c r="BD424" s="251"/>
      <c r="BE424" s="251"/>
      <c r="BF424" s="251"/>
      <c r="BG424" s="251"/>
      <c r="BH424" s="251"/>
      <c r="BI424" s="251"/>
      <c r="BJ424" s="247" t="s">
        <v>4653</v>
      </c>
      <c r="BK424" s="251"/>
      <c r="BL424" s="251"/>
      <c r="BM424" s="251"/>
      <c r="BN424" s="251"/>
      <c r="BO424" s="251"/>
      <c r="BP424" s="251"/>
      <c r="BQ424" s="251"/>
      <c r="BR424" s="251"/>
      <c r="BS424" s="251"/>
      <c r="BT424" s="251"/>
      <c r="BU424" s="251"/>
      <c r="BV424" s="251"/>
      <c r="BW424" s="250"/>
      <c r="BX424" s="250"/>
      <c r="BY424" s="250"/>
      <c r="BZ424" s="252"/>
      <c r="CA424" s="252"/>
      <c r="CB424" s="252"/>
      <c r="CC424" s="252"/>
      <c r="CD424" s="252"/>
      <c r="CE424" s="252"/>
      <c r="CF424" s="252"/>
      <c r="CG424" s="252"/>
      <c r="CH424" s="252"/>
      <c r="CI424" s="252"/>
      <c r="CJ424" s="252"/>
      <c r="CK424" s="252"/>
      <c r="CL424" s="252"/>
      <c r="CM424" s="252"/>
      <c r="CN424" s="252"/>
      <c r="CO424" s="252"/>
      <c r="CP424" s="252"/>
      <c r="CQ424" s="252"/>
      <c r="CR424" s="252"/>
      <c r="CS424" s="248" t="s">
        <v>4654</v>
      </c>
      <c r="CT424" s="252"/>
      <c r="CU424" s="252"/>
      <c r="CV424" s="252"/>
      <c r="CW424" s="252"/>
      <c r="CX424" s="252"/>
      <c r="CY424" s="252"/>
      <c r="CZ424" s="252"/>
      <c r="DA424" s="252"/>
      <c r="DB424" s="252"/>
      <c r="DC424" s="252"/>
      <c r="DD424" s="252"/>
      <c r="DE424" s="252"/>
    </row>
    <row r="425" spans="34:109" ht="57" hidden="1">
      <c r="AH425" s="250"/>
      <c r="AI425" s="250"/>
      <c r="AJ425" s="250"/>
      <c r="AK425" s="250"/>
      <c r="AL425" s="239" t="str">
        <f t="shared" si="12"/>
        <v/>
      </c>
      <c r="AM425" s="239" t="str">
        <f t="shared" si="13"/>
        <v/>
      </c>
      <c r="AO425" s="250"/>
      <c r="AP425" s="242">
        <v>423</v>
      </c>
      <c r="AQ425" s="251"/>
      <c r="AR425" s="251"/>
      <c r="AS425" s="251"/>
      <c r="AT425" s="251"/>
      <c r="AU425" s="251"/>
      <c r="AV425" s="251"/>
      <c r="AW425" s="251"/>
      <c r="AX425" s="251"/>
      <c r="AY425" s="251"/>
      <c r="AZ425" s="251"/>
      <c r="BA425" s="251"/>
      <c r="BB425" s="251"/>
      <c r="BC425" s="251"/>
      <c r="BD425" s="251"/>
      <c r="BE425" s="251"/>
      <c r="BF425" s="251"/>
      <c r="BG425" s="251"/>
      <c r="BH425" s="251"/>
      <c r="BI425" s="251"/>
      <c r="BJ425" s="247" t="s">
        <v>4655</v>
      </c>
      <c r="BK425" s="251"/>
      <c r="BL425" s="251"/>
      <c r="BM425" s="251"/>
      <c r="BN425" s="251"/>
      <c r="BO425" s="251"/>
      <c r="BP425" s="251"/>
      <c r="BQ425" s="251"/>
      <c r="BR425" s="251"/>
      <c r="BS425" s="251"/>
      <c r="BT425" s="251"/>
      <c r="BU425" s="251"/>
      <c r="BV425" s="251"/>
      <c r="BW425" s="250"/>
      <c r="BX425" s="250"/>
      <c r="BY425" s="250"/>
      <c r="BZ425" s="252"/>
      <c r="CA425" s="252"/>
      <c r="CB425" s="252"/>
      <c r="CC425" s="252"/>
      <c r="CD425" s="252"/>
      <c r="CE425" s="252"/>
      <c r="CF425" s="252"/>
      <c r="CG425" s="252"/>
      <c r="CH425" s="252"/>
      <c r="CI425" s="252"/>
      <c r="CJ425" s="252"/>
      <c r="CK425" s="252"/>
      <c r="CL425" s="252"/>
      <c r="CM425" s="252"/>
      <c r="CN425" s="252"/>
      <c r="CO425" s="252"/>
      <c r="CP425" s="252"/>
      <c r="CQ425" s="252"/>
      <c r="CR425" s="252"/>
      <c r="CS425" s="248" t="s">
        <v>4656</v>
      </c>
      <c r="CT425" s="252"/>
      <c r="CU425" s="252"/>
      <c r="CV425" s="252"/>
      <c r="CW425" s="252"/>
      <c r="CX425" s="252"/>
      <c r="CY425" s="252"/>
      <c r="CZ425" s="252"/>
      <c r="DA425" s="252"/>
      <c r="DB425" s="252"/>
      <c r="DC425" s="252"/>
      <c r="DD425" s="252"/>
      <c r="DE425" s="252"/>
    </row>
    <row r="426" spans="34:109" ht="57" hidden="1">
      <c r="AH426" s="250"/>
      <c r="AI426" s="250"/>
      <c r="AJ426" s="250"/>
      <c r="AK426" s="250"/>
      <c r="AL426" s="239" t="str">
        <f t="shared" si="12"/>
        <v/>
      </c>
      <c r="AM426" s="239" t="str">
        <f t="shared" si="13"/>
        <v/>
      </c>
      <c r="AO426" s="250"/>
      <c r="AP426" s="242">
        <v>424</v>
      </c>
      <c r="AQ426" s="251"/>
      <c r="AR426" s="251"/>
      <c r="AS426" s="251"/>
      <c r="AT426" s="251"/>
      <c r="AU426" s="251"/>
      <c r="AV426" s="251"/>
      <c r="AW426" s="251"/>
      <c r="AX426" s="251"/>
      <c r="AY426" s="251"/>
      <c r="AZ426" s="251"/>
      <c r="BA426" s="251"/>
      <c r="BB426" s="251"/>
      <c r="BC426" s="251"/>
      <c r="BD426" s="251"/>
      <c r="BE426" s="251"/>
      <c r="BF426" s="251"/>
      <c r="BG426" s="251"/>
      <c r="BH426" s="251"/>
      <c r="BI426" s="251"/>
      <c r="BJ426" s="247" t="s">
        <v>4657</v>
      </c>
      <c r="BK426" s="251"/>
      <c r="BL426" s="251"/>
      <c r="BM426" s="251"/>
      <c r="BN426" s="251"/>
      <c r="BO426" s="251"/>
      <c r="BP426" s="251"/>
      <c r="BQ426" s="251"/>
      <c r="BR426" s="251"/>
      <c r="BS426" s="251"/>
      <c r="BT426" s="251"/>
      <c r="BU426" s="251"/>
      <c r="BV426" s="251"/>
      <c r="BW426" s="250"/>
      <c r="BX426" s="250"/>
      <c r="BY426" s="250"/>
      <c r="BZ426" s="252"/>
      <c r="CA426" s="252"/>
      <c r="CB426" s="252"/>
      <c r="CC426" s="252"/>
      <c r="CD426" s="252"/>
      <c r="CE426" s="252"/>
      <c r="CF426" s="252"/>
      <c r="CG426" s="252"/>
      <c r="CH426" s="252"/>
      <c r="CI426" s="252"/>
      <c r="CJ426" s="252"/>
      <c r="CK426" s="252"/>
      <c r="CL426" s="252"/>
      <c r="CM426" s="252"/>
      <c r="CN426" s="252"/>
      <c r="CO426" s="252"/>
      <c r="CP426" s="252"/>
      <c r="CQ426" s="252"/>
      <c r="CR426" s="252"/>
      <c r="CS426" s="248" t="s">
        <v>4658</v>
      </c>
      <c r="CT426" s="252"/>
      <c r="CU426" s="252"/>
      <c r="CV426" s="252"/>
      <c r="CW426" s="252"/>
      <c r="CX426" s="252"/>
      <c r="CY426" s="252"/>
      <c r="CZ426" s="252"/>
      <c r="DA426" s="252"/>
      <c r="DB426" s="252"/>
      <c r="DC426" s="252"/>
      <c r="DD426" s="252"/>
      <c r="DE426" s="252"/>
    </row>
    <row r="427" spans="34:109" ht="71.25" hidden="1">
      <c r="AH427" s="250"/>
      <c r="AI427" s="250"/>
      <c r="AJ427" s="250"/>
      <c r="AK427" s="250"/>
      <c r="AL427" s="239" t="str">
        <f t="shared" si="12"/>
        <v/>
      </c>
      <c r="AM427" s="239" t="str">
        <f t="shared" si="13"/>
        <v/>
      </c>
      <c r="AO427" s="250"/>
      <c r="AP427" s="242">
        <v>425</v>
      </c>
      <c r="AQ427" s="251"/>
      <c r="AR427" s="251"/>
      <c r="AS427" s="251"/>
      <c r="AT427" s="251"/>
      <c r="AU427" s="251"/>
      <c r="AV427" s="251"/>
      <c r="AW427" s="251"/>
      <c r="AX427" s="251"/>
      <c r="AY427" s="251"/>
      <c r="AZ427" s="251"/>
      <c r="BA427" s="251"/>
      <c r="BB427" s="251"/>
      <c r="BC427" s="251"/>
      <c r="BD427" s="251"/>
      <c r="BE427" s="251"/>
      <c r="BF427" s="251"/>
      <c r="BG427" s="251"/>
      <c r="BH427" s="251"/>
      <c r="BI427" s="251"/>
      <c r="BJ427" s="247" t="s">
        <v>4659</v>
      </c>
      <c r="BK427" s="251"/>
      <c r="BL427" s="251"/>
      <c r="BM427" s="251"/>
      <c r="BN427" s="251"/>
      <c r="BO427" s="251"/>
      <c r="BP427" s="251"/>
      <c r="BQ427" s="251"/>
      <c r="BR427" s="251"/>
      <c r="BS427" s="251"/>
      <c r="BT427" s="251"/>
      <c r="BU427" s="251"/>
      <c r="BV427" s="251"/>
      <c r="BW427" s="250"/>
      <c r="BX427" s="250"/>
      <c r="BY427" s="250"/>
      <c r="BZ427" s="252"/>
      <c r="CA427" s="252"/>
      <c r="CB427" s="252"/>
      <c r="CC427" s="252"/>
      <c r="CD427" s="252"/>
      <c r="CE427" s="252"/>
      <c r="CF427" s="252"/>
      <c r="CG427" s="252"/>
      <c r="CH427" s="252"/>
      <c r="CI427" s="252"/>
      <c r="CJ427" s="252"/>
      <c r="CK427" s="252"/>
      <c r="CL427" s="252"/>
      <c r="CM427" s="252"/>
      <c r="CN427" s="252"/>
      <c r="CO427" s="252"/>
      <c r="CP427" s="252"/>
      <c r="CQ427" s="252"/>
      <c r="CR427" s="252"/>
      <c r="CS427" s="248" t="s">
        <v>4660</v>
      </c>
      <c r="CT427" s="252"/>
      <c r="CU427" s="252"/>
      <c r="CV427" s="252"/>
      <c r="CW427" s="252"/>
      <c r="CX427" s="252"/>
      <c r="CY427" s="252"/>
      <c r="CZ427" s="252"/>
      <c r="DA427" s="252"/>
      <c r="DB427" s="252"/>
      <c r="DC427" s="252"/>
      <c r="DD427" s="252"/>
      <c r="DE427" s="252"/>
    </row>
    <row r="428" spans="34:109" ht="57" hidden="1">
      <c r="AH428" s="250"/>
      <c r="AI428" s="250"/>
      <c r="AJ428" s="250"/>
      <c r="AK428" s="250"/>
      <c r="AL428" s="239" t="str">
        <f t="shared" si="12"/>
        <v/>
      </c>
      <c r="AM428" s="239" t="str">
        <f t="shared" si="13"/>
        <v/>
      </c>
      <c r="AO428" s="250"/>
      <c r="AP428" s="242">
        <v>426</v>
      </c>
      <c r="AQ428" s="251"/>
      <c r="AR428" s="251"/>
      <c r="AS428" s="251"/>
      <c r="AT428" s="251"/>
      <c r="AU428" s="251"/>
      <c r="AV428" s="251"/>
      <c r="AW428" s="251"/>
      <c r="AX428" s="251"/>
      <c r="AY428" s="251"/>
      <c r="AZ428" s="251"/>
      <c r="BA428" s="251"/>
      <c r="BB428" s="251"/>
      <c r="BC428" s="251"/>
      <c r="BD428" s="251"/>
      <c r="BE428" s="251"/>
      <c r="BF428" s="251"/>
      <c r="BG428" s="251"/>
      <c r="BH428" s="251"/>
      <c r="BI428" s="251"/>
      <c r="BJ428" s="247" t="s">
        <v>4661</v>
      </c>
      <c r="BK428" s="251"/>
      <c r="BL428" s="251"/>
      <c r="BM428" s="251"/>
      <c r="BN428" s="251"/>
      <c r="BO428" s="251"/>
      <c r="BP428" s="251"/>
      <c r="BQ428" s="251"/>
      <c r="BR428" s="251"/>
      <c r="BS428" s="251"/>
      <c r="BT428" s="251"/>
      <c r="BU428" s="251"/>
      <c r="BV428" s="251"/>
      <c r="BW428" s="250"/>
      <c r="BX428" s="250"/>
      <c r="BY428" s="250"/>
      <c r="BZ428" s="252"/>
      <c r="CA428" s="252"/>
      <c r="CB428" s="252"/>
      <c r="CC428" s="252"/>
      <c r="CD428" s="252"/>
      <c r="CE428" s="252"/>
      <c r="CF428" s="252"/>
      <c r="CG428" s="252"/>
      <c r="CH428" s="252"/>
      <c r="CI428" s="252"/>
      <c r="CJ428" s="252"/>
      <c r="CK428" s="252"/>
      <c r="CL428" s="252"/>
      <c r="CM428" s="252"/>
      <c r="CN428" s="252"/>
      <c r="CO428" s="252"/>
      <c r="CP428" s="252"/>
      <c r="CQ428" s="252"/>
      <c r="CR428" s="252"/>
      <c r="CS428" s="248" t="s">
        <v>4662</v>
      </c>
      <c r="CT428" s="252"/>
      <c r="CU428" s="252"/>
      <c r="CV428" s="252"/>
      <c r="CW428" s="252"/>
      <c r="CX428" s="252"/>
      <c r="CY428" s="252"/>
      <c r="CZ428" s="252"/>
      <c r="DA428" s="252"/>
      <c r="DB428" s="252"/>
      <c r="DC428" s="252"/>
      <c r="DD428" s="252"/>
      <c r="DE428" s="252"/>
    </row>
    <row r="429" spans="34:109" ht="57" hidden="1">
      <c r="AH429" s="250"/>
      <c r="AI429" s="250"/>
      <c r="AJ429" s="250"/>
      <c r="AK429" s="250"/>
      <c r="AL429" s="239" t="str">
        <f t="shared" si="12"/>
        <v/>
      </c>
      <c r="AM429" s="239" t="str">
        <f t="shared" si="13"/>
        <v/>
      </c>
      <c r="AO429" s="250"/>
      <c r="AP429" s="242">
        <v>427</v>
      </c>
      <c r="AQ429" s="251"/>
      <c r="AR429" s="251"/>
      <c r="AS429" s="251"/>
      <c r="AT429" s="251"/>
      <c r="AU429" s="251"/>
      <c r="AV429" s="251"/>
      <c r="AW429" s="251"/>
      <c r="AX429" s="251"/>
      <c r="AY429" s="251"/>
      <c r="AZ429" s="251"/>
      <c r="BA429" s="251"/>
      <c r="BB429" s="251"/>
      <c r="BC429" s="251"/>
      <c r="BD429" s="251"/>
      <c r="BE429" s="251"/>
      <c r="BF429" s="251"/>
      <c r="BG429" s="251"/>
      <c r="BH429" s="251"/>
      <c r="BI429" s="251"/>
      <c r="BJ429" s="247" t="s">
        <v>4663</v>
      </c>
      <c r="BK429" s="251"/>
      <c r="BL429" s="251"/>
      <c r="BM429" s="251"/>
      <c r="BN429" s="251"/>
      <c r="BO429" s="251"/>
      <c r="BP429" s="251"/>
      <c r="BQ429" s="251"/>
      <c r="BR429" s="251"/>
      <c r="BS429" s="251"/>
      <c r="BT429" s="251"/>
      <c r="BU429" s="251"/>
      <c r="BV429" s="251"/>
      <c r="BW429" s="250"/>
      <c r="BX429" s="250"/>
      <c r="BY429" s="250"/>
      <c r="BZ429" s="252"/>
      <c r="CA429" s="252"/>
      <c r="CB429" s="252"/>
      <c r="CC429" s="252"/>
      <c r="CD429" s="252"/>
      <c r="CE429" s="252"/>
      <c r="CF429" s="252"/>
      <c r="CG429" s="252"/>
      <c r="CH429" s="252"/>
      <c r="CI429" s="252"/>
      <c r="CJ429" s="252"/>
      <c r="CK429" s="252"/>
      <c r="CL429" s="252"/>
      <c r="CM429" s="252"/>
      <c r="CN429" s="252"/>
      <c r="CO429" s="252"/>
      <c r="CP429" s="252"/>
      <c r="CQ429" s="252"/>
      <c r="CR429" s="252"/>
      <c r="CS429" s="248" t="s">
        <v>4664</v>
      </c>
      <c r="CT429" s="252"/>
      <c r="CU429" s="252"/>
      <c r="CV429" s="252"/>
      <c r="CW429" s="252"/>
      <c r="CX429" s="252"/>
      <c r="CY429" s="252"/>
      <c r="CZ429" s="252"/>
      <c r="DA429" s="252"/>
      <c r="DB429" s="252"/>
      <c r="DC429" s="252"/>
      <c r="DD429" s="252"/>
      <c r="DE429" s="252"/>
    </row>
    <row r="430" spans="34:109" ht="57" hidden="1">
      <c r="AH430" s="250"/>
      <c r="AI430" s="250"/>
      <c r="AJ430" s="250"/>
      <c r="AK430" s="250"/>
      <c r="AL430" s="239" t="str">
        <f t="shared" si="12"/>
        <v/>
      </c>
      <c r="AM430" s="239" t="str">
        <f t="shared" si="13"/>
        <v/>
      </c>
      <c r="AO430" s="250"/>
      <c r="AP430" s="242">
        <v>428</v>
      </c>
      <c r="AQ430" s="251"/>
      <c r="AR430" s="251"/>
      <c r="AS430" s="251"/>
      <c r="AT430" s="251"/>
      <c r="AU430" s="251"/>
      <c r="AV430" s="251"/>
      <c r="AW430" s="251"/>
      <c r="AX430" s="251"/>
      <c r="AY430" s="251"/>
      <c r="AZ430" s="251"/>
      <c r="BA430" s="251"/>
      <c r="BB430" s="251"/>
      <c r="BC430" s="251"/>
      <c r="BD430" s="251"/>
      <c r="BE430" s="251"/>
      <c r="BF430" s="251"/>
      <c r="BG430" s="251"/>
      <c r="BH430" s="251"/>
      <c r="BI430" s="251"/>
      <c r="BJ430" s="247" t="s">
        <v>4665</v>
      </c>
      <c r="BK430" s="251"/>
      <c r="BL430" s="251"/>
      <c r="BM430" s="251"/>
      <c r="BN430" s="251"/>
      <c r="BO430" s="251"/>
      <c r="BP430" s="251"/>
      <c r="BQ430" s="251"/>
      <c r="BR430" s="251"/>
      <c r="BS430" s="251"/>
      <c r="BT430" s="251"/>
      <c r="BU430" s="251"/>
      <c r="BV430" s="251"/>
      <c r="BW430" s="250"/>
      <c r="BX430" s="250"/>
      <c r="BY430" s="250"/>
      <c r="BZ430" s="252"/>
      <c r="CA430" s="252"/>
      <c r="CB430" s="252"/>
      <c r="CC430" s="252"/>
      <c r="CD430" s="252"/>
      <c r="CE430" s="252"/>
      <c r="CF430" s="252"/>
      <c r="CG430" s="252"/>
      <c r="CH430" s="252"/>
      <c r="CI430" s="252"/>
      <c r="CJ430" s="252"/>
      <c r="CK430" s="252"/>
      <c r="CL430" s="252"/>
      <c r="CM430" s="252"/>
      <c r="CN430" s="252"/>
      <c r="CO430" s="252"/>
      <c r="CP430" s="252"/>
      <c r="CQ430" s="252"/>
      <c r="CR430" s="252"/>
      <c r="CS430" s="248" t="s">
        <v>4666</v>
      </c>
      <c r="CT430" s="252"/>
      <c r="CU430" s="252"/>
      <c r="CV430" s="252"/>
      <c r="CW430" s="252"/>
      <c r="CX430" s="252"/>
      <c r="CY430" s="252"/>
      <c r="CZ430" s="252"/>
      <c r="DA430" s="252"/>
      <c r="DB430" s="252"/>
      <c r="DC430" s="252"/>
      <c r="DD430" s="252"/>
      <c r="DE430" s="252"/>
    </row>
    <row r="431" spans="34:109" ht="57" hidden="1">
      <c r="AH431" s="250"/>
      <c r="AI431" s="250"/>
      <c r="AJ431" s="250"/>
      <c r="AK431" s="250"/>
      <c r="AL431" s="239" t="str">
        <f t="shared" si="12"/>
        <v/>
      </c>
      <c r="AM431" s="239" t="str">
        <f t="shared" si="13"/>
        <v/>
      </c>
      <c r="AO431" s="250"/>
      <c r="AP431" s="242">
        <v>429</v>
      </c>
      <c r="AQ431" s="251"/>
      <c r="AR431" s="251"/>
      <c r="AS431" s="251"/>
      <c r="AT431" s="251"/>
      <c r="AU431" s="251"/>
      <c r="AV431" s="251"/>
      <c r="AW431" s="251"/>
      <c r="AX431" s="251"/>
      <c r="AY431" s="251"/>
      <c r="AZ431" s="251"/>
      <c r="BA431" s="251"/>
      <c r="BB431" s="251"/>
      <c r="BC431" s="251"/>
      <c r="BD431" s="251"/>
      <c r="BE431" s="251"/>
      <c r="BF431" s="251"/>
      <c r="BG431" s="251"/>
      <c r="BH431" s="251"/>
      <c r="BI431" s="251"/>
      <c r="BJ431" s="247" t="s">
        <v>4667</v>
      </c>
      <c r="BK431" s="251"/>
      <c r="BL431" s="251"/>
      <c r="BM431" s="251"/>
      <c r="BN431" s="251"/>
      <c r="BO431" s="251"/>
      <c r="BP431" s="251"/>
      <c r="BQ431" s="251"/>
      <c r="BR431" s="251"/>
      <c r="BS431" s="251"/>
      <c r="BT431" s="251"/>
      <c r="BU431" s="251"/>
      <c r="BV431" s="251"/>
      <c r="BW431" s="250"/>
      <c r="BX431" s="250"/>
      <c r="BY431" s="250"/>
      <c r="BZ431" s="252"/>
      <c r="CA431" s="252"/>
      <c r="CB431" s="252"/>
      <c r="CC431" s="252"/>
      <c r="CD431" s="252"/>
      <c r="CE431" s="252"/>
      <c r="CF431" s="252"/>
      <c r="CG431" s="252"/>
      <c r="CH431" s="252"/>
      <c r="CI431" s="252"/>
      <c r="CJ431" s="252"/>
      <c r="CK431" s="252"/>
      <c r="CL431" s="252"/>
      <c r="CM431" s="252"/>
      <c r="CN431" s="252"/>
      <c r="CO431" s="252"/>
      <c r="CP431" s="252"/>
      <c r="CQ431" s="252"/>
      <c r="CR431" s="252"/>
      <c r="CS431" s="248" t="s">
        <v>4668</v>
      </c>
      <c r="CT431" s="252"/>
      <c r="CU431" s="252"/>
      <c r="CV431" s="252"/>
      <c r="CW431" s="252"/>
      <c r="CX431" s="252"/>
      <c r="CY431" s="252"/>
      <c r="CZ431" s="252"/>
      <c r="DA431" s="252"/>
      <c r="DB431" s="252"/>
      <c r="DC431" s="252"/>
      <c r="DD431" s="252"/>
      <c r="DE431" s="252"/>
    </row>
    <row r="432" spans="34:109" ht="42.75" hidden="1">
      <c r="AH432" s="250"/>
      <c r="AI432" s="250"/>
      <c r="AJ432" s="250"/>
      <c r="AK432" s="250"/>
      <c r="AL432" s="239" t="str">
        <f t="shared" si="12"/>
        <v/>
      </c>
      <c r="AM432" s="239" t="str">
        <f t="shared" si="13"/>
        <v/>
      </c>
      <c r="AO432" s="250"/>
      <c r="AP432" s="242">
        <v>430</v>
      </c>
      <c r="AQ432" s="251"/>
      <c r="AR432" s="251"/>
      <c r="AS432" s="251"/>
      <c r="AT432" s="251"/>
      <c r="AU432" s="251"/>
      <c r="AV432" s="251"/>
      <c r="AW432" s="251"/>
      <c r="AX432" s="251"/>
      <c r="AY432" s="251"/>
      <c r="AZ432" s="251"/>
      <c r="BA432" s="251"/>
      <c r="BB432" s="251"/>
      <c r="BC432" s="251"/>
      <c r="BD432" s="251"/>
      <c r="BE432" s="251"/>
      <c r="BF432" s="251"/>
      <c r="BG432" s="251"/>
      <c r="BH432" s="251"/>
      <c r="BI432" s="251"/>
      <c r="BJ432" s="247" t="s">
        <v>4669</v>
      </c>
      <c r="BK432" s="251"/>
      <c r="BL432" s="251"/>
      <c r="BM432" s="251"/>
      <c r="BN432" s="251"/>
      <c r="BO432" s="251"/>
      <c r="BP432" s="251"/>
      <c r="BQ432" s="251"/>
      <c r="BR432" s="251"/>
      <c r="BS432" s="251"/>
      <c r="BT432" s="251"/>
      <c r="BU432" s="251"/>
      <c r="BV432" s="251"/>
      <c r="BW432" s="250"/>
      <c r="BX432" s="250"/>
      <c r="BY432" s="250"/>
      <c r="BZ432" s="252"/>
      <c r="CA432" s="252"/>
      <c r="CB432" s="252"/>
      <c r="CC432" s="252"/>
      <c r="CD432" s="252"/>
      <c r="CE432" s="252"/>
      <c r="CF432" s="252"/>
      <c r="CG432" s="252"/>
      <c r="CH432" s="252"/>
      <c r="CI432" s="252"/>
      <c r="CJ432" s="252"/>
      <c r="CK432" s="252"/>
      <c r="CL432" s="252"/>
      <c r="CM432" s="252"/>
      <c r="CN432" s="252"/>
      <c r="CO432" s="252"/>
      <c r="CP432" s="252"/>
      <c r="CQ432" s="252"/>
      <c r="CR432" s="252"/>
      <c r="CS432" s="248" t="s">
        <v>4670</v>
      </c>
      <c r="CT432" s="252"/>
      <c r="CU432" s="252"/>
      <c r="CV432" s="252"/>
      <c r="CW432" s="252"/>
      <c r="CX432" s="252"/>
      <c r="CY432" s="252"/>
      <c r="CZ432" s="252"/>
      <c r="DA432" s="252"/>
      <c r="DB432" s="252"/>
      <c r="DC432" s="252"/>
      <c r="DD432" s="252"/>
      <c r="DE432" s="252"/>
    </row>
    <row r="433" spans="34:109" ht="57" hidden="1">
      <c r="AH433" s="250"/>
      <c r="AI433" s="250"/>
      <c r="AJ433" s="250"/>
      <c r="AK433" s="250"/>
      <c r="AL433" s="239" t="str">
        <f t="shared" si="12"/>
        <v/>
      </c>
      <c r="AM433" s="239" t="str">
        <f t="shared" si="13"/>
        <v/>
      </c>
      <c r="AO433" s="250"/>
      <c r="AP433" s="242">
        <v>431</v>
      </c>
      <c r="AQ433" s="251"/>
      <c r="AR433" s="251"/>
      <c r="AS433" s="251"/>
      <c r="AT433" s="251"/>
      <c r="AU433" s="251"/>
      <c r="AV433" s="251"/>
      <c r="AW433" s="251"/>
      <c r="AX433" s="251"/>
      <c r="AY433" s="251"/>
      <c r="AZ433" s="251"/>
      <c r="BA433" s="251"/>
      <c r="BB433" s="251"/>
      <c r="BC433" s="251"/>
      <c r="BD433" s="251"/>
      <c r="BE433" s="251"/>
      <c r="BF433" s="251"/>
      <c r="BG433" s="251"/>
      <c r="BH433" s="251"/>
      <c r="BI433" s="251"/>
      <c r="BJ433" s="247" t="s">
        <v>4671</v>
      </c>
      <c r="BK433" s="251"/>
      <c r="BL433" s="251"/>
      <c r="BM433" s="251"/>
      <c r="BN433" s="251"/>
      <c r="BO433" s="251"/>
      <c r="BP433" s="251"/>
      <c r="BQ433" s="251"/>
      <c r="BR433" s="251"/>
      <c r="BS433" s="251"/>
      <c r="BT433" s="251"/>
      <c r="BU433" s="251"/>
      <c r="BV433" s="251"/>
      <c r="BW433" s="250"/>
      <c r="BX433" s="250"/>
      <c r="BY433" s="250"/>
      <c r="BZ433" s="252"/>
      <c r="CA433" s="252"/>
      <c r="CB433" s="252"/>
      <c r="CC433" s="252"/>
      <c r="CD433" s="252"/>
      <c r="CE433" s="252"/>
      <c r="CF433" s="252"/>
      <c r="CG433" s="252"/>
      <c r="CH433" s="252"/>
      <c r="CI433" s="252"/>
      <c r="CJ433" s="252"/>
      <c r="CK433" s="252"/>
      <c r="CL433" s="252"/>
      <c r="CM433" s="252"/>
      <c r="CN433" s="252"/>
      <c r="CO433" s="252"/>
      <c r="CP433" s="252"/>
      <c r="CQ433" s="252"/>
      <c r="CR433" s="252"/>
      <c r="CS433" s="248" t="s">
        <v>4672</v>
      </c>
      <c r="CT433" s="252"/>
      <c r="CU433" s="252"/>
      <c r="CV433" s="252"/>
      <c r="CW433" s="252"/>
      <c r="CX433" s="252"/>
      <c r="CY433" s="252"/>
      <c r="CZ433" s="252"/>
      <c r="DA433" s="252"/>
      <c r="DB433" s="252"/>
      <c r="DC433" s="252"/>
      <c r="DD433" s="252"/>
      <c r="DE433" s="252"/>
    </row>
    <row r="434" spans="34:109" ht="71.25" hidden="1">
      <c r="AH434" s="250"/>
      <c r="AI434" s="250"/>
      <c r="AJ434" s="250"/>
      <c r="AK434" s="250"/>
      <c r="AL434" s="239" t="str">
        <f t="shared" si="12"/>
        <v/>
      </c>
      <c r="AM434" s="239" t="str">
        <f t="shared" si="13"/>
        <v/>
      </c>
      <c r="AO434" s="250"/>
      <c r="AP434" s="242">
        <v>432</v>
      </c>
      <c r="AQ434" s="251"/>
      <c r="AR434" s="251"/>
      <c r="AS434" s="251"/>
      <c r="AT434" s="251"/>
      <c r="AU434" s="251"/>
      <c r="AV434" s="251"/>
      <c r="AW434" s="251"/>
      <c r="AX434" s="251"/>
      <c r="AY434" s="251"/>
      <c r="AZ434" s="251"/>
      <c r="BA434" s="251"/>
      <c r="BB434" s="251"/>
      <c r="BC434" s="251"/>
      <c r="BD434" s="251"/>
      <c r="BE434" s="251"/>
      <c r="BF434" s="251"/>
      <c r="BG434" s="251"/>
      <c r="BH434" s="251"/>
      <c r="BI434" s="251"/>
      <c r="BJ434" s="247" t="s">
        <v>4673</v>
      </c>
      <c r="BK434" s="251"/>
      <c r="BL434" s="251"/>
      <c r="BM434" s="251"/>
      <c r="BN434" s="251"/>
      <c r="BO434" s="251"/>
      <c r="BP434" s="251"/>
      <c r="BQ434" s="251"/>
      <c r="BR434" s="251"/>
      <c r="BS434" s="251"/>
      <c r="BT434" s="251"/>
      <c r="BU434" s="251"/>
      <c r="BV434" s="251"/>
      <c r="BW434" s="250"/>
      <c r="BX434" s="250"/>
      <c r="BY434" s="250"/>
      <c r="BZ434" s="252"/>
      <c r="CA434" s="252"/>
      <c r="CB434" s="252"/>
      <c r="CC434" s="252"/>
      <c r="CD434" s="252"/>
      <c r="CE434" s="252"/>
      <c r="CF434" s="252"/>
      <c r="CG434" s="252"/>
      <c r="CH434" s="252"/>
      <c r="CI434" s="252"/>
      <c r="CJ434" s="252"/>
      <c r="CK434" s="252"/>
      <c r="CL434" s="252"/>
      <c r="CM434" s="252"/>
      <c r="CN434" s="252"/>
      <c r="CO434" s="252"/>
      <c r="CP434" s="252"/>
      <c r="CQ434" s="252"/>
      <c r="CR434" s="252"/>
      <c r="CS434" s="248" t="s">
        <v>4674</v>
      </c>
      <c r="CT434" s="252"/>
      <c r="CU434" s="252"/>
      <c r="CV434" s="252"/>
      <c r="CW434" s="252"/>
      <c r="CX434" s="252"/>
      <c r="CY434" s="252"/>
      <c r="CZ434" s="252"/>
      <c r="DA434" s="252"/>
      <c r="DB434" s="252"/>
      <c r="DC434" s="252"/>
      <c r="DD434" s="252"/>
      <c r="DE434" s="252"/>
    </row>
    <row r="435" spans="34:109" ht="71.25" hidden="1">
      <c r="AH435" s="250"/>
      <c r="AI435" s="250"/>
      <c r="AJ435" s="250"/>
      <c r="AK435" s="250"/>
      <c r="AL435" s="239" t="str">
        <f t="shared" si="12"/>
        <v/>
      </c>
      <c r="AM435" s="239" t="str">
        <f t="shared" si="13"/>
        <v/>
      </c>
      <c r="AO435" s="250"/>
      <c r="AP435" s="242">
        <v>433</v>
      </c>
      <c r="AQ435" s="251"/>
      <c r="AR435" s="251"/>
      <c r="AS435" s="251"/>
      <c r="AT435" s="251"/>
      <c r="AU435" s="251"/>
      <c r="AV435" s="251"/>
      <c r="AW435" s="251"/>
      <c r="AX435" s="251"/>
      <c r="AY435" s="251"/>
      <c r="AZ435" s="251"/>
      <c r="BA435" s="251"/>
      <c r="BB435" s="251"/>
      <c r="BC435" s="251"/>
      <c r="BD435" s="251"/>
      <c r="BE435" s="251"/>
      <c r="BF435" s="251"/>
      <c r="BG435" s="251"/>
      <c r="BH435" s="251"/>
      <c r="BI435" s="251"/>
      <c r="BJ435" s="247" t="s">
        <v>4675</v>
      </c>
      <c r="BK435" s="251"/>
      <c r="BL435" s="251"/>
      <c r="BM435" s="251"/>
      <c r="BN435" s="251"/>
      <c r="BO435" s="251"/>
      <c r="BP435" s="251"/>
      <c r="BQ435" s="251"/>
      <c r="BR435" s="251"/>
      <c r="BS435" s="251"/>
      <c r="BT435" s="251"/>
      <c r="BU435" s="251"/>
      <c r="BV435" s="251"/>
      <c r="BW435" s="250"/>
      <c r="BX435" s="250"/>
      <c r="BY435" s="250"/>
      <c r="BZ435" s="252"/>
      <c r="CA435" s="252"/>
      <c r="CB435" s="252"/>
      <c r="CC435" s="252"/>
      <c r="CD435" s="252"/>
      <c r="CE435" s="252"/>
      <c r="CF435" s="252"/>
      <c r="CG435" s="252"/>
      <c r="CH435" s="252"/>
      <c r="CI435" s="252"/>
      <c r="CJ435" s="252"/>
      <c r="CK435" s="252"/>
      <c r="CL435" s="252"/>
      <c r="CM435" s="252"/>
      <c r="CN435" s="252"/>
      <c r="CO435" s="252"/>
      <c r="CP435" s="252"/>
      <c r="CQ435" s="252"/>
      <c r="CR435" s="252"/>
      <c r="CS435" s="248" t="s">
        <v>4676</v>
      </c>
      <c r="CT435" s="252"/>
      <c r="CU435" s="252"/>
      <c r="CV435" s="252"/>
      <c r="CW435" s="252"/>
      <c r="CX435" s="252"/>
      <c r="CY435" s="252"/>
      <c r="CZ435" s="252"/>
      <c r="DA435" s="252"/>
      <c r="DB435" s="252"/>
      <c r="DC435" s="252"/>
      <c r="DD435" s="252"/>
      <c r="DE435" s="252"/>
    </row>
    <row r="436" spans="34:109" ht="71.25" hidden="1">
      <c r="AH436" s="250"/>
      <c r="AI436" s="250"/>
      <c r="AJ436" s="250"/>
      <c r="AK436" s="250"/>
      <c r="AL436" s="239" t="str">
        <f t="shared" si="12"/>
        <v/>
      </c>
      <c r="AM436" s="239" t="str">
        <f t="shared" si="13"/>
        <v/>
      </c>
      <c r="AO436" s="250"/>
      <c r="AP436" s="242">
        <v>434</v>
      </c>
      <c r="AQ436" s="251"/>
      <c r="AR436" s="251"/>
      <c r="AS436" s="251"/>
      <c r="AT436" s="251"/>
      <c r="AU436" s="251"/>
      <c r="AV436" s="251"/>
      <c r="AW436" s="251"/>
      <c r="AX436" s="251"/>
      <c r="AY436" s="251"/>
      <c r="AZ436" s="251"/>
      <c r="BA436" s="251"/>
      <c r="BB436" s="251"/>
      <c r="BC436" s="251"/>
      <c r="BD436" s="251"/>
      <c r="BE436" s="251"/>
      <c r="BF436" s="251"/>
      <c r="BG436" s="251"/>
      <c r="BH436" s="251"/>
      <c r="BI436" s="251"/>
      <c r="BJ436" s="247" t="s">
        <v>4677</v>
      </c>
      <c r="BK436" s="251"/>
      <c r="BL436" s="251"/>
      <c r="BM436" s="251"/>
      <c r="BN436" s="251"/>
      <c r="BO436" s="251"/>
      <c r="BP436" s="251"/>
      <c r="BQ436" s="251"/>
      <c r="BR436" s="251"/>
      <c r="BS436" s="251"/>
      <c r="BT436" s="251"/>
      <c r="BU436" s="251"/>
      <c r="BV436" s="251"/>
      <c r="BW436" s="250"/>
      <c r="BX436" s="250"/>
      <c r="BY436" s="250"/>
      <c r="BZ436" s="252"/>
      <c r="CA436" s="252"/>
      <c r="CB436" s="252"/>
      <c r="CC436" s="252"/>
      <c r="CD436" s="252"/>
      <c r="CE436" s="252"/>
      <c r="CF436" s="252"/>
      <c r="CG436" s="252"/>
      <c r="CH436" s="252"/>
      <c r="CI436" s="252"/>
      <c r="CJ436" s="252"/>
      <c r="CK436" s="252"/>
      <c r="CL436" s="252"/>
      <c r="CM436" s="252"/>
      <c r="CN436" s="252"/>
      <c r="CO436" s="252"/>
      <c r="CP436" s="252"/>
      <c r="CQ436" s="252"/>
      <c r="CR436" s="252"/>
      <c r="CS436" s="248" t="s">
        <v>4678</v>
      </c>
      <c r="CT436" s="252"/>
      <c r="CU436" s="252"/>
      <c r="CV436" s="252"/>
      <c r="CW436" s="252"/>
      <c r="CX436" s="252"/>
      <c r="CY436" s="252"/>
      <c r="CZ436" s="252"/>
      <c r="DA436" s="252"/>
      <c r="DB436" s="252"/>
      <c r="DC436" s="252"/>
      <c r="DD436" s="252"/>
      <c r="DE436" s="252"/>
    </row>
    <row r="437" spans="34:109" ht="57" hidden="1">
      <c r="AH437" s="250"/>
      <c r="AI437" s="250"/>
      <c r="AJ437" s="250"/>
      <c r="AK437" s="250"/>
      <c r="AL437" s="239" t="str">
        <f t="shared" si="12"/>
        <v/>
      </c>
      <c r="AM437" s="239" t="str">
        <f t="shared" si="13"/>
        <v/>
      </c>
      <c r="AO437" s="250"/>
      <c r="AP437" s="242">
        <v>435</v>
      </c>
      <c r="AQ437" s="251"/>
      <c r="AR437" s="251"/>
      <c r="AS437" s="251"/>
      <c r="AT437" s="251"/>
      <c r="AU437" s="251"/>
      <c r="AV437" s="251"/>
      <c r="AW437" s="251"/>
      <c r="AX437" s="251"/>
      <c r="AY437" s="251"/>
      <c r="AZ437" s="251"/>
      <c r="BA437" s="251"/>
      <c r="BB437" s="251"/>
      <c r="BC437" s="251"/>
      <c r="BD437" s="251"/>
      <c r="BE437" s="251"/>
      <c r="BF437" s="251"/>
      <c r="BG437" s="251"/>
      <c r="BH437" s="251"/>
      <c r="BI437" s="251"/>
      <c r="BJ437" s="247" t="s">
        <v>4679</v>
      </c>
      <c r="BK437" s="251"/>
      <c r="BL437" s="251"/>
      <c r="BM437" s="251"/>
      <c r="BN437" s="251"/>
      <c r="BO437" s="251"/>
      <c r="BP437" s="251"/>
      <c r="BQ437" s="251"/>
      <c r="BR437" s="251"/>
      <c r="BS437" s="251"/>
      <c r="BT437" s="251"/>
      <c r="BU437" s="251"/>
      <c r="BV437" s="251"/>
      <c r="BW437" s="250"/>
      <c r="BX437" s="250"/>
      <c r="BY437" s="250"/>
      <c r="BZ437" s="252"/>
      <c r="CA437" s="252"/>
      <c r="CB437" s="252"/>
      <c r="CC437" s="252"/>
      <c r="CD437" s="252"/>
      <c r="CE437" s="252"/>
      <c r="CF437" s="252"/>
      <c r="CG437" s="252"/>
      <c r="CH437" s="252"/>
      <c r="CI437" s="252"/>
      <c r="CJ437" s="252"/>
      <c r="CK437" s="252"/>
      <c r="CL437" s="252"/>
      <c r="CM437" s="252"/>
      <c r="CN437" s="252"/>
      <c r="CO437" s="252"/>
      <c r="CP437" s="252"/>
      <c r="CQ437" s="252"/>
      <c r="CR437" s="252"/>
      <c r="CS437" s="248" t="s">
        <v>4680</v>
      </c>
      <c r="CT437" s="252"/>
      <c r="CU437" s="252"/>
      <c r="CV437" s="252"/>
      <c r="CW437" s="252"/>
      <c r="CX437" s="252"/>
      <c r="CY437" s="252"/>
      <c r="CZ437" s="252"/>
      <c r="DA437" s="252"/>
      <c r="DB437" s="252"/>
      <c r="DC437" s="252"/>
      <c r="DD437" s="252"/>
      <c r="DE437" s="252"/>
    </row>
    <row r="438" spans="34:109" ht="57" hidden="1">
      <c r="AH438" s="250"/>
      <c r="AI438" s="250"/>
      <c r="AJ438" s="250"/>
      <c r="AK438" s="250"/>
      <c r="AL438" s="239" t="str">
        <f t="shared" si="12"/>
        <v/>
      </c>
      <c r="AM438" s="239" t="str">
        <f t="shared" si="13"/>
        <v/>
      </c>
      <c r="AO438" s="250"/>
      <c r="AP438" s="242">
        <v>436</v>
      </c>
      <c r="AQ438" s="251"/>
      <c r="AR438" s="251"/>
      <c r="AS438" s="251"/>
      <c r="AT438" s="251"/>
      <c r="AU438" s="251"/>
      <c r="AV438" s="251"/>
      <c r="AW438" s="251"/>
      <c r="AX438" s="251"/>
      <c r="AY438" s="251"/>
      <c r="AZ438" s="251"/>
      <c r="BA438" s="251"/>
      <c r="BB438" s="251"/>
      <c r="BC438" s="251"/>
      <c r="BD438" s="251"/>
      <c r="BE438" s="251"/>
      <c r="BF438" s="251"/>
      <c r="BG438" s="251"/>
      <c r="BH438" s="251"/>
      <c r="BI438" s="251"/>
      <c r="BJ438" s="247" t="s">
        <v>4681</v>
      </c>
      <c r="BK438" s="251"/>
      <c r="BL438" s="251"/>
      <c r="BM438" s="251"/>
      <c r="BN438" s="251"/>
      <c r="BO438" s="251"/>
      <c r="BP438" s="251"/>
      <c r="BQ438" s="251"/>
      <c r="BR438" s="251"/>
      <c r="BS438" s="251"/>
      <c r="BT438" s="251"/>
      <c r="BU438" s="251"/>
      <c r="BV438" s="251"/>
      <c r="BW438" s="250"/>
      <c r="BX438" s="250"/>
      <c r="BY438" s="250"/>
      <c r="BZ438" s="252"/>
      <c r="CA438" s="252"/>
      <c r="CB438" s="252"/>
      <c r="CC438" s="252"/>
      <c r="CD438" s="252"/>
      <c r="CE438" s="252"/>
      <c r="CF438" s="252"/>
      <c r="CG438" s="252"/>
      <c r="CH438" s="252"/>
      <c r="CI438" s="252"/>
      <c r="CJ438" s="252"/>
      <c r="CK438" s="252"/>
      <c r="CL438" s="252"/>
      <c r="CM438" s="252"/>
      <c r="CN438" s="252"/>
      <c r="CO438" s="252"/>
      <c r="CP438" s="252"/>
      <c r="CQ438" s="252"/>
      <c r="CR438" s="252"/>
      <c r="CS438" s="248" t="s">
        <v>4682</v>
      </c>
      <c r="CT438" s="252"/>
      <c r="CU438" s="252"/>
      <c r="CV438" s="252"/>
      <c r="CW438" s="252"/>
      <c r="CX438" s="252"/>
      <c r="CY438" s="252"/>
      <c r="CZ438" s="252"/>
      <c r="DA438" s="252"/>
      <c r="DB438" s="252"/>
      <c r="DC438" s="252"/>
      <c r="DD438" s="252"/>
      <c r="DE438" s="252"/>
    </row>
    <row r="439" spans="34:109" ht="57" hidden="1">
      <c r="AH439" s="242"/>
      <c r="AI439" s="242"/>
      <c r="AJ439" s="242"/>
      <c r="AK439" s="242"/>
      <c r="AL439" s="239" t="str">
        <f t="shared" si="12"/>
        <v/>
      </c>
      <c r="AM439" s="239" t="str">
        <f t="shared" si="13"/>
        <v/>
      </c>
      <c r="AO439" s="242"/>
      <c r="AP439" s="242">
        <v>437</v>
      </c>
      <c r="AQ439" s="247"/>
      <c r="AR439" s="247"/>
      <c r="AS439" s="247"/>
      <c r="AT439" s="247"/>
      <c r="AU439" s="247"/>
      <c r="AV439" s="247"/>
      <c r="AW439" s="247"/>
      <c r="AX439" s="247"/>
      <c r="AY439" s="247"/>
      <c r="AZ439" s="247"/>
      <c r="BA439" s="247"/>
      <c r="BB439" s="247"/>
      <c r="BC439" s="247"/>
      <c r="BD439" s="247"/>
      <c r="BE439" s="247"/>
      <c r="BF439" s="247"/>
      <c r="BG439" s="247"/>
      <c r="BH439" s="247"/>
      <c r="BI439" s="247"/>
      <c r="BJ439" s="247" t="s">
        <v>4683</v>
      </c>
      <c r="BK439" s="247"/>
      <c r="BL439" s="247"/>
      <c r="BM439" s="247"/>
      <c r="BN439" s="247"/>
      <c r="BO439" s="247"/>
      <c r="BP439" s="247"/>
      <c r="BQ439" s="247"/>
      <c r="BR439" s="247"/>
      <c r="BS439" s="247"/>
      <c r="BT439" s="247"/>
      <c r="BU439" s="247"/>
      <c r="BV439" s="247"/>
      <c r="BW439" s="242"/>
      <c r="BX439" s="242"/>
      <c r="BY439" s="242"/>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t="s">
        <v>4684</v>
      </c>
      <c r="CT439" s="248"/>
      <c r="CU439" s="248"/>
      <c r="CV439" s="248"/>
      <c r="CW439" s="248"/>
      <c r="CX439" s="248"/>
      <c r="CY439" s="248"/>
      <c r="CZ439" s="248"/>
      <c r="DA439" s="248"/>
      <c r="DB439" s="248"/>
      <c r="DC439" s="248"/>
      <c r="DD439" s="248"/>
      <c r="DE439" s="248"/>
    </row>
    <row r="440" spans="34:109" ht="71.25" hidden="1">
      <c r="AH440" s="250"/>
      <c r="AI440" s="250"/>
      <c r="AJ440" s="250"/>
      <c r="AK440" s="250"/>
      <c r="AL440" s="239" t="str">
        <f t="shared" si="12"/>
        <v/>
      </c>
      <c r="AM440" s="239" t="str">
        <f t="shared" si="13"/>
        <v/>
      </c>
      <c r="AO440" s="250"/>
      <c r="AP440" s="242">
        <v>438</v>
      </c>
      <c r="AQ440" s="251"/>
      <c r="AR440" s="251"/>
      <c r="AS440" s="251"/>
      <c r="AT440" s="251"/>
      <c r="AU440" s="251"/>
      <c r="AV440" s="251"/>
      <c r="AW440" s="251"/>
      <c r="AX440" s="251"/>
      <c r="AY440" s="251"/>
      <c r="AZ440" s="251"/>
      <c r="BA440" s="251"/>
      <c r="BB440" s="251"/>
      <c r="BC440" s="251"/>
      <c r="BD440" s="251"/>
      <c r="BE440" s="251"/>
      <c r="BF440" s="251"/>
      <c r="BG440" s="251"/>
      <c r="BH440" s="251"/>
      <c r="BI440" s="251"/>
      <c r="BJ440" s="247" t="s">
        <v>4685</v>
      </c>
      <c r="BK440" s="251"/>
      <c r="BL440" s="251"/>
      <c r="BM440" s="251"/>
      <c r="BN440" s="251"/>
      <c r="BO440" s="251"/>
      <c r="BP440" s="251"/>
      <c r="BQ440" s="251"/>
      <c r="BR440" s="251"/>
      <c r="BS440" s="251"/>
      <c r="BT440" s="251"/>
      <c r="BU440" s="251"/>
      <c r="BV440" s="251"/>
      <c r="BW440" s="250"/>
      <c r="BX440" s="250"/>
      <c r="BY440" s="250"/>
      <c r="BZ440" s="252"/>
      <c r="CA440" s="252"/>
      <c r="CB440" s="252"/>
      <c r="CC440" s="252"/>
      <c r="CD440" s="252"/>
      <c r="CE440" s="252"/>
      <c r="CF440" s="252"/>
      <c r="CG440" s="252"/>
      <c r="CH440" s="252"/>
      <c r="CI440" s="252"/>
      <c r="CJ440" s="252"/>
      <c r="CK440" s="252"/>
      <c r="CL440" s="252"/>
      <c r="CM440" s="252"/>
      <c r="CN440" s="252"/>
      <c r="CO440" s="252"/>
      <c r="CP440" s="252"/>
      <c r="CQ440" s="252"/>
      <c r="CR440" s="252"/>
      <c r="CS440" s="248" t="s">
        <v>4686</v>
      </c>
      <c r="CT440" s="252"/>
      <c r="CU440" s="252"/>
      <c r="CV440" s="252"/>
      <c r="CW440" s="252"/>
      <c r="CX440" s="252"/>
      <c r="CY440" s="252"/>
      <c r="CZ440" s="252"/>
      <c r="DA440" s="252"/>
      <c r="DB440" s="252"/>
      <c r="DC440" s="252"/>
      <c r="DD440" s="252"/>
      <c r="DE440" s="252"/>
    </row>
    <row r="441" spans="34:109" ht="57" hidden="1">
      <c r="AH441" s="250"/>
      <c r="AI441" s="250"/>
      <c r="AJ441" s="250"/>
      <c r="AK441" s="250"/>
      <c r="AL441" s="239" t="str">
        <f t="shared" si="12"/>
        <v/>
      </c>
      <c r="AM441" s="239" t="str">
        <f t="shared" si="13"/>
        <v/>
      </c>
      <c r="AO441" s="250"/>
      <c r="AP441" s="242">
        <v>439</v>
      </c>
      <c r="AQ441" s="251"/>
      <c r="AR441" s="251"/>
      <c r="AS441" s="251"/>
      <c r="AT441" s="251"/>
      <c r="AU441" s="251"/>
      <c r="AV441" s="251"/>
      <c r="AW441" s="251"/>
      <c r="AX441" s="251"/>
      <c r="AY441" s="251"/>
      <c r="AZ441" s="251"/>
      <c r="BA441" s="251"/>
      <c r="BB441" s="251"/>
      <c r="BC441" s="251"/>
      <c r="BD441" s="251"/>
      <c r="BE441" s="251"/>
      <c r="BF441" s="251"/>
      <c r="BG441" s="251"/>
      <c r="BH441" s="251"/>
      <c r="BI441" s="251"/>
      <c r="BJ441" s="247" t="s">
        <v>4687</v>
      </c>
      <c r="BK441" s="251"/>
      <c r="BL441" s="251"/>
      <c r="BM441" s="251"/>
      <c r="BN441" s="251"/>
      <c r="BO441" s="251"/>
      <c r="BP441" s="251"/>
      <c r="BQ441" s="251"/>
      <c r="BR441" s="251"/>
      <c r="BS441" s="251"/>
      <c r="BT441" s="251"/>
      <c r="BU441" s="251"/>
      <c r="BV441" s="251"/>
      <c r="BW441" s="250"/>
      <c r="BX441" s="250"/>
      <c r="BY441" s="250"/>
      <c r="BZ441" s="252"/>
      <c r="CA441" s="252"/>
      <c r="CB441" s="252"/>
      <c r="CC441" s="252"/>
      <c r="CD441" s="252"/>
      <c r="CE441" s="252"/>
      <c r="CF441" s="252"/>
      <c r="CG441" s="252"/>
      <c r="CH441" s="252"/>
      <c r="CI441" s="252"/>
      <c r="CJ441" s="252"/>
      <c r="CK441" s="252"/>
      <c r="CL441" s="252"/>
      <c r="CM441" s="252"/>
      <c r="CN441" s="252"/>
      <c r="CO441" s="252"/>
      <c r="CP441" s="252"/>
      <c r="CQ441" s="252"/>
      <c r="CR441" s="252"/>
      <c r="CS441" s="248" t="s">
        <v>4688</v>
      </c>
      <c r="CT441" s="252"/>
      <c r="CU441" s="252"/>
      <c r="CV441" s="252"/>
      <c r="CW441" s="252"/>
      <c r="CX441" s="252"/>
      <c r="CY441" s="252"/>
      <c r="CZ441" s="252"/>
      <c r="DA441" s="252"/>
      <c r="DB441" s="252"/>
      <c r="DC441" s="252"/>
      <c r="DD441" s="252"/>
      <c r="DE441" s="252"/>
    </row>
    <row r="442" spans="34:109" ht="57" hidden="1">
      <c r="AH442" s="250"/>
      <c r="AI442" s="250"/>
      <c r="AJ442" s="250"/>
      <c r="AK442" s="250"/>
      <c r="AL442" s="239" t="str">
        <f t="shared" si="12"/>
        <v/>
      </c>
      <c r="AM442" s="239" t="str">
        <f t="shared" si="13"/>
        <v/>
      </c>
      <c r="AO442" s="250"/>
      <c r="AP442" s="242">
        <v>440</v>
      </c>
      <c r="AQ442" s="251"/>
      <c r="AR442" s="251"/>
      <c r="AS442" s="251"/>
      <c r="AT442" s="251"/>
      <c r="AU442" s="251"/>
      <c r="AV442" s="251"/>
      <c r="AW442" s="251"/>
      <c r="AX442" s="251"/>
      <c r="AY442" s="251"/>
      <c r="AZ442" s="251"/>
      <c r="BA442" s="251"/>
      <c r="BB442" s="251"/>
      <c r="BC442" s="251"/>
      <c r="BD442" s="251"/>
      <c r="BE442" s="251"/>
      <c r="BF442" s="251"/>
      <c r="BG442" s="251"/>
      <c r="BH442" s="251"/>
      <c r="BI442" s="251"/>
      <c r="BJ442" s="247" t="s">
        <v>4689</v>
      </c>
      <c r="BK442" s="251"/>
      <c r="BL442" s="251"/>
      <c r="BM442" s="251"/>
      <c r="BN442" s="251"/>
      <c r="BO442" s="251"/>
      <c r="BP442" s="251"/>
      <c r="BQ442" s="251"/>
      <c r="BR442" s="251"/>
      <c r="BS442" s="251"/>
      <c r="BT442" s="251"/>
      <c r="BU442" s="251"/>
      <c r="BV442" s="251"/>
      <c r="BW442" s="250"/>
      <c r="BX442" s="250"/>
      <c r="BY442" s="250"/>
      <c r="BZ442" s="252"/>
      <c r="CA442" s="252"/>
      <c r="CB442" s="252"/>
      <c r="CC442" s="252"/>
      <c r="CD442" s="252"/>
      <c r="CE442" s="252"/>
      <c r="CF442" s="252"/>
      <c r="CG442" s="252"/>
      <c r="CH442" s="252"/>
      <c r="CI442" s="252"/>
      <c r="CJ442" s="252"/>
      <c r="CK442" s="252"/>
      <c r="CL442" s="252"/>
      <c r="CM442" s="252"/>
      <c r="CN442" s="252"/>
      <c r="CO442" s="252"/>
      <c r="CP442" s="252"/>
      <c r="CQ442" s="252"/>
      <c r="CR442" s="252"/>
      <c r="CS442" s="248" t="s">
        <v>4690</v>
      </c>
      <c r="CT442" s="252"/>
      <c r="CU442" s="252"/>
      <c r="CV442" s="252"/>
      <c r="CW442" s="252"/>
      <c r="CX442" s="252"/>
      <c r="CY442" s="252"/>
      <c r="CZ442" s="252"/>
      <c r="DA442" s="252"/>
      <c r="DB442" s="252"/>
      <c r="DC442" s="252"/>
      <c r="DD442" s="252"/>
      <c r="DE442" s="252"/>
    </row>
    <row r="443" spans="34:109" ht="57" hidden="1">
      <c r="AH443" s="250"/>
      <c r="AI443" s="250"/>
      <c r="AJ443" s="250"/>
      <c r="AK443" s="250"/>
      <c r="AL443" s="239" t="str">
        <f t="shared" si="12"/>
        <v/>
      </c>
      <c r="AM443" s="239" t="str">
        <f t="shared" si="13"/>
        <v/>
      </c>
      <c r="AO443" s="250"/>
      <c r="AP443" s="242">
        <v>441</v>
      </c>
      <c r="AQ443" s="251"/>
      <c r="AR443" s="251"/>
      <c r="AS443" s="251"/>
      <c r="AT443" s="251"/>
      <c r="AU443" s="251"/>
      <c r="AV443" s="251"/>
      <c r="AW443" s="251"/>
      <c r="AX443" s="251"/>
      <c r="AY443" s="251"/>
      <c r="AZ443" s="251"/>
      <c r="BA443" s="251"/>
      <c r="BB443" s="251"/>
      <c r="BC443" s="251"/>
      <c r="BD443" s="251"/>
      <c r="BE443" s="251"/>
      <c r="BF443" s="251"/>
      <c r="BG443" s="251"/>
      <c r="BH443" s="251"/>
      <c r="BI443" s="251"/>
      <c r="BJ443" s="247" t="s">
        <v>4691</v>
      </c>
      <c r="BK443" s="251"/>
      <c r="BL443" s="251"/>
      <c r="BM443" s="251"/>
      <c r="BN443" s="251"/>
      <c r="BO443" s="251"/>
      <c r="BP443" s="251"/>
      <c r="BQ443" s="251"/>
      <c r="BR443" s="251"/>
      <c r="BS443" s="251"/>
      <c r="BT443" s="251"/>
      <c r="BU443" s="251"/>
      <c r="BV443" s="251"/>
      <c r="BW443" s="250"/>
      <c r="BX443" s="250"/>
      <c r="BY443" s="250"/>
      <c r="BZ443" s="252"/>
      <c r="CA443" s="252"/>
      <c r="CB443" s="252"/>
      <c r="CC443" s="252"/>
      <c r="CD443" s="252"/>
      <c r="CE443" s="252"/>
      <c r="CF443" s="252"/>
      <c r="CG443" s="252"/>
      <c r="CH443" s="252"/>
      <c r="CI443" s="252"/>
      <c r="CJ443" s="252"/>
      <c r="CK443" s="252"/>
      <c r="CL443" s="252"/>
      <c r="CM443" s="252"/>
      <c r="CN443" s="252"/>
      <c r="CO443" s="252"/>
      <c r="CP443" s="252"/>
      <c r="CQ443" s="252"/>
      <c r="CR443" s="252"/>
      <c r="CS443" s="248" t="s">
        <v>4692</v>
      </c>
      <c r="CT443" s="252"/>
      <c r="CU443" s="252"/>
      <c r="CV443" s="252"/>
      <c r="CW443" s="252"/>
      <c r="CX443" s="252"/>
      <c r="CY443" s="252"/>
      <c r="CZ443" s="252"/>
      <c r="DA443" s="252"/>
      <c r="DB443" s="252"/>
      <c r="DC443" s="252"/>
      <c r="DD443" s="252"/>
      <c r="DE443" s="252"/>
    </row>
    <row r="444" spans="34:109" ht="57" hidden="1">
      <c r="AH444" s="250"/>
      <c r="AI444" s="250"/>
      <c r="AJ444" s="250"/>
      <c r="AK444" s="250"/>
      <c r="AL444" s="239" t="str">
        <f t="shared" si="12"/>
        <v/>
      </c>
      <c r="AM444" s="239" t="str">
        <f t="shared" si="13"/>
        <v/>
      </c>
      <c r="AO444" s="250"/>
      <c r="AP444" s="242">
        <v>442</v>
      </c>
      <c r="AQ444" s="251"/>
      <c r="AR444" s="251"/>
      <c r="AS444" s="251"/>
      <c r="AT444" s="251"/>
      <c r="AU444" s="251"/>
      <c r="AV444" s="251"/>
      <c r="AW444" s="251"/>
      <c r="AX444" s="251"/>
      <c r="AY444" s="251"/>
      <c r="AZ444" s="251"/>
      <c r="BA444" s="251"/>
      <c r="BB444" s="251"/>
      <c r="BC444" s="251"/>
      <c r="BD444" s="251"/>
      <c r="BE444" s="251"/>
      <c r="BF444" s="251"/>
      <c r="BG444" s="251"/>
      <c r="BH444" s="251"/>
      <c r="BI444" s="251"/>
      <c r="BJ444" s="247" t="s">
        <v>4693</v>
      </c>
      <c r="BK444" s="251"/>
      <c r="BL444" s="251"/>
      <c r="BM444" s="251"/>
      <c r="BN444" s="251"/>
      <c r="BO444" s="251"/>
      <c r="BP444" s="251"/>
      <c r="BQ444" s="251"/>
      <c r="BR444" s="251"/>
      <c r="BS444" s="251"/>
      <c r="BT444" s="251"/>
      <c r="BU444" s="251"/>
      <c r="BV444" s="251"/>
      <c r="BW444" s="250"/>
      <c r="BX444" s="250"/>
      <c r="BY444" s="250"/>
      <c r="BZ444" s="252"/>
      <c r="CA444" s="252"/>
      <c r="CB444" s="252"/>
      <c r="CC444" s="252"/>
      <c r="CD444" s="252"/>
      <c r="CE444" s="252"/>
      <c r="CF444" s="252"/>
      <c r="CG444" s="252"/>
      <c r="CH444" s="252"/>
      <c r="CI444" s="252"/>
      <c r="CJ444" s="252"/>
      <c r="CK444" s="252"/>
      <c r="CL444" s="252"/>
      <c r="CM444" s="252"/>
      <c r="CN444" s="252"/>
      <c r="CO444" s="252"/>
      <c r="CP444" s="252"/>
      <c r="CQ444" s="252"/>
      <c r="CR444" s="252"/>
      <c r="CS444" s="248" t="s">
        <v>4694</v>
      </c>
      <c r="CT444" s="252"/>
      <c r="CU444" s="252"/>
      <c r="CV444" s="252"/>
      <c r="CW444" s="252"/>
      <c r="CX444" s="252"/>
      <c r="CY444" s="252"/>
      <c r="CZ444" s="252"/>
      <c r="DA444" s="252"/>
      <c r="DB444" s="252"/>
      <c r="DC444" s="252"/>
      <c r="DD444" s="252"/>
      <c r="DE444" s="252"/>
    </row>
    <row r="445" spans="34:109" ht="57" hidden="1">
      <c r="AH445" s="250"/>
      <c r="AI445" s="250"/>
      <c r="AJ445" s="250"/>
      <c r="AK445" s="250"/>
      <c r="AL445" s="239" t="str">
        <f t="shared" si="12"/>
        <v/>
      </c>
      <c r="AM445" s="239" t="str">
        <f t="shared" si="13"/>
        <v/>
      </c>
      <c r="AO445" s="250"/>
      <c r="AP445" s="242">
        <v>443</v>
      </c>
      <c r="AQ445" s="251"/>
      <c r="AR445" s="251"/>
      <c r="AS445" s="251"/>
      <c r="AT445" s="251"/>
      <c r="AU445" s="251"/>
      <c r="AV445" s="251"/>
      <c r="AW445" s="251"/>
      <c r="AX445" s="251"/>
      <c r="AY445" s="251"/>
      <c r="AZ445" s="251"/>
      <c r="BA445" s="251"/>
      <c r="BB445" s="251"/>
      <c r="BC445" s="251"/>
      <c r="BD445" s="251"/>
      <c r="BE445" s="251"/>
      <c r="BF445" s="251"/>
      <c r="BG445" s="251"/>
      <c r="BH445" s="251"/>
      <c r="BI445" s="251"/>
      <c r="BJ445" s="247" t="s">
        <v>4695</v>
      </c>
      <c r="BK445" s="251"/>
      <c r="BL445" s="251"/>
      <c r="BM445" s="251"/>
      <c r="BN445" s="251"/>
      <c r="BO445" s="251"/>
      <c r="BP445" s="251"/>
      <c r="BQ445" s="251"/>
      <c r="BR445" s="251"/>
      <c r="BS445" s="251"/>
      <c r="BT445" s="251"/>
      <c r="BU445" s="251"/>
      <c r="BV445" s="251"/>
      <c r="BW445" s="250"/>
      <c r="BX445" s="250"/>
      <c r="BY445" s="250"/>
      <c r="BZ445" s="252"/>
      <c r="CA445" s="252"/>
      <c r="CB445" s="252"/>
      <c r="CC445" s="252"/>
      <c r="CD445" s="252"/>
      <c r="CE445" s="252"/>
      <c r="CF445" s="252"/>
      <c r="CG445" s="252"/>
      <c r="CH445" s="252"/>
      <c r="CI445" s="252"/>
      <c r="CJ445" s="252"/>
      <c r="CK445" s="252"/>
      <c r="CL445" s="252"/>
      <c r="CM445" s="252"/>
      <c r="CN445" s="252"/>
      <c r="CO445" s="252"/>
      <c r="CP445" s="252"/>
      <c r="CQ445" s="252"/>
      <c r="CR445" s="252"/>
      <c r="CS445" s="248" t="s">
        <v>4696</v>
      </c>
      <c r="CT445" s="252"/>
      <c r="CU445" s="252"/>
      <c r="CV445" s="252"/>
      <c r="CW445" s="252"/>
      <c r="CX445" s="252"/>
      <c r="CY445" s="252"/>
      <c r="CZ445" s="252"/>
      <c r="DA445" s="252"/>
      <c r="DB445" s="252"/>
      <c r="DC445" s="252"/>
      <c r="DD445" s="252"/>
      <c r="DE445" s="252"/>
    </row>
    <row r="446" spans="34:109" ht="57" hidden="1">
      <c r="AH446" s="250"/>
      <c r="AI446" s="250"/>
      <c r="AJ446" s="250"/>
      <c r="AK446" s="250"/>
      <c r="AL446" s="239" t="str">
        <f t="shared" si="12"/>
        <v/>
      </c>
      <c r="AM446" s="239" t="str">
        <f t="shared" si="13"/>
        <v/>
      </c>
      <c r="AO446" s="250"/>
      <c r="AP446" s="242">
        <v>444</v>
      </c>
      <c r="AQ446" s="251"/>
      <c r="AR446" s="251"/>
      <c r="AS446" s="251"/>
      <c r="AT446" s="251"/>
      <c r="AU446" s="251"/>
      <c r="AV446" s="251"/>
      <c r="AW446" s="251"/>
      <c r="AX446" s="251"/>
      <c r="AY446" s="251"/>
      <c r="AZ446" s="251"/>
      <c r="BA446" s="251"/>
      <c r="BB446" s="251"/>
      <c r="BC446" s="251"/>
      <c r="BD446" s="251"/>
      <c r="BE446" s="251"/>
      <c r="BF446" s="251"/>
      <c r="BG446" s="251"/>
      <c r="BH446" s="251"/>
      <c r="BI446" s="251"/>
      <c r="BJ446" s="247" t="s">
        <v>4697</v>
      </c>
      <c r="BK446" s="251"/>
      <c r="BL446" s="251"/>
      <c r="BM446" s="251"/>
      <c r="BN446" s="251"/>
      <c r="BO446" s="251"/>
      <c r="BP446" s="251"/>
      <c r="BQ446" s="251"/>
      <c r="BR446" s="251"/>
      <c r="BS446" s="251"/>
      <c r="BT446" s="251"/>
      <c r="BU446" s="251"/>
      <c r="BV446" s="251"/>
      <c r="BW446" s="250"/>
      <c r="BX446" s="250"/>
      <c r="BY446" s="250"/>
      <c r="BZ446" s="252"/>
      <c r="CA446" s="252"/>
      <c r="CB446" s="252"/>
      <c r="CC446" s="252"/>
      <c r="CD446" s="252"/>
      <c r="CE446" s="252"/>
      <c r="CF446" s="252"/>
      <c r="CG446" s="252"/>
      <c r="CH446" s="252"/>
      <c r="CI446" s="252"/>
      <c r="CJ446" s="252"/>
      <c r="CK446" s="252"/>
      <c r="CL446" s="252"/>
      <c r="CM446" s="252"/>
      <c r="CN446" s="252"/>
      <c r="CO446" s="252"/>
      <c r="CP446" s="252"/>
      <c r="CQ446" s="252"/>
      <c r="CR446" s="252"/>
      <c r="CS446" s="248" t="s">
        <v>4698</v>
      </c>
      <c r="CT446" s="252"/>
      <c r="CU446" s="252"/>
      <c r="CV446" s="252"/>
      <c r="CW446" s="252"/>
      <c r="CX446" s="252"/>
      <c r="CY446" s="252"/>
      <c r="CZ446" s="252"/>
      <c r="DA446" s="252"/>
      <c r="DB446" s="252"/>
      <c r="DC446" s="252"/>
      <c r="DD446" s="252"/>
      <c r="DE446" s="252"/>
    </row>
    <row r="447" spans="34:109" ht="57" hidden="1">
      <c r="AH447" s="250"/>
      <c r="AI447" s="250"/>
      <c r="AJ447" s="250"/>
      <c r="AK447" s="250"/>
      <c r="AL447" s="239" t="str">
        <f t="shared" si="12"/>
        <v/>
      </c>
      <c r="AM447" s="239" t="str">
        <f t="shared" si="13"/>
        <v/>
      </c>
      <c r="AO447" s="250"/>
      <c r="AP447" s="242">
        <v>445</v>
      </c>
      <c r="AQ447" s="251"/>
      <c r="AR447" s="251"/>
      <c r="AS447" s="251"/>
      <c r="AT447" s="251"/>
      <c r="AU447" s="251"/>
      <c r="AV447" s="251"/>
      <c r="AW447" s="251"/>
      <c r="AX447" s="251"/>
      <c r="AY447" s="251"/>
      <c r="AZ447" s="251"/>
      <c r="BA447" s="251"/>
      <c r="BB447" s="251"/>
      <c r="BC447" s="251"/>
      <c r="BD447" s="251"/>
      <c r="BE447" s="251"/>
      <c r="BF447" s="251"/>
      <c r="BG447" s="251"/>
      <c r="BH447" s="251"/>
      <c r="BI447" s="251"/>
      <c r="BJ447" s="247" t="s">
        <v>4699</v>
      </c>
      <c r="BK447" s="251"/>
      <c r="BL447" s="251"/>
      <c r="BM447" s="251"/>
      <c r="BN447" s="251"/>
      <c r="BO447" s="251"/>
      <c r="BP447" s="251"/>
      <c r="BQ447" s="251"/>
      <c r="BR447" s="251"/>
      <c r="BS447" s="251"/>
      <c r="BT447" s="251"/>
      <c r="BU447" s="251"/>
      <c r="BV447" s="251"/>
      <c r="BW447" s="250"/>
      <c r="BX447" s="250"/>
      <c r="BY447" s="250"/>
      <c r="BZ447" s="252"/>
      <c r="CA447" s="252"/>
      <c r="CB447" s="252"/>
      <c r="CC447" s="252"/>
      <c r="CD447" s="252"/>
      <c r="CE447" s="252"/>
      <c r="CF447" s="252"/>
      <c r="CG447" s="252"/>
      <c r="CH447" s="252"/>
      <c r="CI447" s="252"/>
      <c r="CJ447" s="252"/>
      <c r="CK447" s="252"/>
      <c r="CL447" s="252"/>
      <c r="CM447" s="252"/>
      <c r="CN447" s="252"/>
      <c r="CO447" s="252"/>
      <c r="CP447" s="252"/>
      <c r="CQ447" s="252"/>
      <c r="CR447" s="252"/>
      <c r="CS447" s="248" t="s">
        <v>4700</v>
      </c>
      <c r="CT447" s="252"/>
      <c r="CU447" s="252"/>
      <c r="CV447" s="252"/>
      <c r="CW447" s="252"/>
      <c r="CX447" s="252"/>
      <c r="CY447" s="252"/>
      <c r="CZ447" s="252"/>
      <c r="DA447" s="252"/>
      <c r="DB447" s="252"/>
      <c r="DC447" s="252"/>
      <c r="DD447" s="252"/>
      <c r="DE447" s="252"/>
    </row>
    <row r="448" spans="34:109" ht="57" hidden="1">
      <c r="AH448" s="250"/>
      <c r="AI448" s="250"/>
      <c r="AJ448" s="250"/>
      <c r="AK448" s="250"/>
      <c r="AL448" s="239" t="str">
        <f t="shared" si="12"/>
        <v/>
      </c>
      <c r="AM448" s="239" t="str">
        <f t="shared" si="13"/>
        <v/>
      </c>
      <c r="AO448" s="250"/>
      <c r="AP448" s="242">
        <v>446</v>
      </c>
      <c r="AQ448" s="251"/>
      <c r="AR448" s="251"/>
      <c r="AS448" s="251"/>
      <c r="AT448" s="251"/>
      <c r="AU448" s="251"/>
      <c r="AV448" s="251"/>
      <c r="AW448" s="251"/>
      <c r="AX448" s="251"/>
      <c r="AY448" s="251"/>
      <c r="AZ448" s="251"/>
      <c r="BA448" s="251"/>
      <c r="BB448" s="251"/>
      <c r="BC448" s="251"/>
      <c r="BD448" s="251"/>
      <c r="BE448" s="251"/>
      <c r="BF448" s="251"/>
      <c r="BG448" s="251"/>
      <c r="BH448" s="251"/>
      <c r="BI448" s="251"/>
      <c r="BJ448" s="247" t="s">
        <v>4701</v>
      </c>
      <c r="BK448" s="251"/>
      <c r="BL448" s="251"/>
      <c r="BM448" s="251"/>
      <c r="BN448" s="251"/>
      <c r="BO448" s="251"/>
      <c r="BP448" s="251"/>
      <c r="BQ448" s="251"/>
      <c r="BR448" s="251"/>
      <c r="BS448" s="251"/>
      <c r="BT448" s="251"/>
      <c r="BU448" s="251"/>
      <c r="BV448" s="251"/>
      <c r="BW448" s="250"/>
      <c r="BX448" s="250"/>
      <c r="BY448" s="250"/>
      <c r="BZ448" s="252"/>
      <c r="CA448" s="252"/>
      <c r="CB448" s="252"/>
      <c r="CC448" s="252"/>
      <c r="CD448" s="252"/>
      <c r="CE448" s="252"/>
      <c r="CF448" s="252"/>
      <c r="CG448" s="252"/>
      <c r="CH448" s="252"/>
      <c r="CI448" s="252"/>
      <c r="CJ448" s="252"/>
      <c r="CK448" s="252"/>
      <c r="CL448" s="252"/>
      <c r="CM448" s="252"/>
      <c r="CN448" s="252"/>
      <c r="CO448" s="252"/>
      <c r="CP448" s="252"/>
      <c r="CQ448" s="252"/>
      <c r="CR448" s="252"/>
      <c r="CS448" s="248" t="s">
        <v>4702</v>
      </c>
      <c r="CT448" s="252"/>
      <c r="CU448" s="252"/>
      <c r="CV448" s="252"/>
      <c r="CW448" s="252"/>
      <c r="CX448" s="252"/>
      <c r="CY448" s="252"/>
      <c r="CZ448" s="252"/>
      <c r="DA448" s="252"/>
      <c r="DB448" s="252"/>
      <c r="DC448" s="252"/>
      <c r="DD448" s="252"/>
      <c r="DE448" s="252"/>
    </row>
    <row r="449" spans="34:109" ht="57" hidden="1">
      <c r="AH449" s="250"/>
      <c r="AI449" s="250"/>
      <c r="AJ449" s="250"/>
      <c r="AK449" s="250"/>
      <c r="AL449" s="239" t="str">
        <f t="shared" si="12"/>
        <v/>
      </c>
      <c r="AM449" s="239" t="str">
        <f t="shared" si="13"/>
        <v/>
      </c>
      <c r="AO449" s="250"/>
      <c r="AP449" s="242">
        <v>447</v>
      </c>
      <c r="AQ449" s="251"/>
      <c r="AR449" s="251"/>
      <c r="AS449" s="251"/>
      <c r="AT449" s="251"/>
      <c r="AU449" s="251"/>
      <c r="AV449" s="251"/>
      <c r="AW449" s="251"/>
      <c r="AX449" s="251"/>
      <c r="AY449" s="251"/>
      <c r="AZ449" s="251"/>
      <c r="BA449" s="251"/>
      <c r="BB449" s="251"/>
      <c r="BC449" s="251"/>
      <c r="BD449" s="251"/>
      <c r="BE449" s="251"/>
      <c r="BF449" s="251"/>
      <c r="BG449" s="251"/>
      <c r="BH449" s="251"/>
      <c r="BI449" s="251"/>
      <c r="BJ449" s="247" t="s">
        <v>4703</v>
      </c>
      <c r="BK449" s="251"/>
      <c r="BL449" s="251"/>
      <c r="BM449" s="251"/>
      <c r="BN449" s="251"/>
      <c r="BO449" s="251"/>
      <c r="BP449" s="251"/>
      <c r="BQ449" s="251"/>
      <c r="BR449" s="251"/>
      <c r="BS449" s="251"/>
      <c r="BT449" s="251"/>
      <c r="BU449" s="251"/>
      <c r="BV449" s="251"/>
      <c r="BW449" s="250"/>
      <c r="BX449" s="250"/>
      <c r="BY449" s="250"/>
      <c r="BZ449" s="252"/>
      <c r="CA449" s="252"/>
      <c r="CB449" s="252"/>
      <c r="CC449" s="252"/>
      <c r="CD449" s="252"/>
      <c r="CE449" s="252"/>
      <c r="CF449" s="252"/>
      <c r="CG449" s="252"/>
      <c r="CH449" s="252"/>
      <c r="CI449" s="252"/>
      <c r="CJ449" s="252"/>
      <c r="CK449" s="252"/>
      <c r="CL449" s="252"/>
      <c r="CM449" s="252"/>
      <c r="CN449" s="252"/>
      <c r="CO449" s="252"/>
      <c r="CP449" s="252"/>
      <c r="CQ449" s="252"/>
      <c r="CR449" s="252"/>
      <c r="CS449" s="248" t="s">
        <v>4704</v>
      </c>
      <c r="CT449" s="252"/>
      <c r="CU449" s="252"/>
      <c r="CV449" s="252"/>
      <c r="CW449" s="252"/>
      <c r="CX449" s="252"/>
      <c r="CY449" s="252"/>
      <c r="CZ449" s="252"/>
      <c r="DA449" s="252"/>
      <c r="DB449" s="252"/>
      <c r="DC449" s="252"/>
      <c r="DD449" s="252"/>
      <c r="DE449" s="252"/>
    </row>
    <row r="450" spans="34:109" ht="57" hidden="1">
      <c r="AH450" s="250"/>
      <c r="AI450" s="250"/>
      <c r="AJ450" s="250"/>
      <c r="AK450" s="250"/>
      <c r="AL450" s="239" t="str">
        <f t="shared" si="12"/>
        <v/>
      </c>
      <c r="AM450" s="239" t="str">
        <f t="shared" si="13"/>
        <v/>
      </c>
      <c r="AO450" s="250"/>
      <c r="AP450" s="242">
        <v>448</v>
      </c>
      <c r="AQ450" s="251"/>
      <c r="AR450" s="251"/>
      <c r="AS450" s="251"/>
      <c r="AT450" s="251"/>
      <c r="AU450" s="251"/>
      <c r="AV450" s="251"/>
      <c r="AW450" s="251"/>
      <c r="AX450" s="251"/>
      <c r="AY450" s="251"/>
      <c r="AZ450" s="251"/>
      <c r="BA450" s="251"/>
      <c r="BB450" s="251"/>
      <c r="BC450" s="251"/>
      <c r="BD450" s="251"/>
      <c r="BE450" s="251"/>
      <c r="BF450" s="251"/>
      <c r="BG450" s="251"/>
      <c r="BH450" s="251"/>
      <c r="BI450" s="251"/>
      <c r="BJ450" s="247" t="s">
        <v>4705</v>
      </c>
      <c r="BK450" s="251"/>
      <c r="BL450" s="251"/>
      <c r="BM450" s="251"/>
      <c r="BN450" s="251"/>
      <c r="BO450" s="251"/>
      <c r="BP450" s="251"/>
      <c r="BQ450" s="251"/>
      <c r="BR450" s="251"/>
      <c r="BS450" s="251"/>
      <c r="BT450" s="251"/>
      <c r="BU450" s="251"/>
      <c r="BV450" s="251"/>
      <c r="BW450" s="250"/>
      <c r="BX450" s="250"/>
      <c r="BY450" s="250"/>
      <c r="BZ450" s="252"/>
      <c r="CA450" s="252"/>
      <c r="CB450" s="252"/>
      <c r="CC450" s="252"/>
      <c r="CD450" s="252"/>
      <c r="CE450" s="252"/>
      <c r="CF450" s="252"/>
      <c r="CG450" s="252"/>
      <c r="CH450" s="252"/>
      <c r="CI450" s="252"/>
      <c r="CJ450" s="252"/>
      <c r="CK450" s="252"/>
      <c r="CL450" s="252"/>
      <c r="CM450" s="252"/>
      <c r="CN450" s="252"/>
      <c r="CO450" s="252"/>
      <c r="CP450" s="252"/>
      <c r="CQ450" s="252"/>
      <c r="CR450" s="252"/>
      <c r="CS450" s="248" t="s">
        <v>4706</v>
      </c>
      <c r="CT450" s="252"/>
      <c r="CU450" s="252"/>
      <c r="CV450" s="252"/>
      <c r="CW450" s="252"/>
      <c r="CX450" s="252"/>
      <c r="CY450" s="252"/>
      <c r="CZ450" s="252"/>
      <c r="DA450" s="252"/>
      <c r="DB450" s="252"/>
      <c r="DC450" s="252"/>
      <c r="DD450" s="252"/>
      <c r="DE450" s="252"/>
    </row>
    <row r="451" spans="34:109" ht="57" hidden="1">
      <c r="AH451" s="250"/>
      <c r="AI451" s="250"/>
      <c r="AJ451" s="250"/>
      <c r="AK451" s="250"/>
      <c r="AL451" s="239" t="str">
        <f t="shared" si="12"/>
        <v/>
      </c>
      <c r="AM451" s="239" t="str">
        <f t="shared" si="13"/>
        <v/>
      </c>
      <c r="AO451" s="250"/>
      <c r="AP451" s="242">
        <v>449</v>
      </c>
      <c r="AQ451" s="251"/>
      <c r="AR451" s="251"/>
      <c r="AS451" s="251"/>
      <c r="AT451" s="251"/>
      <c r="AU451" s="251"/>
      <c r="AV451" s="251"/>
      <c r="AW451" s="251"/>
      <c r="AX451" s="251"/>
      <c r="AY451" s="251"/>
      <c r="AZ451" s="251"/>
      <c r="BA451" s="251"/>
      <c r="BB451" s="251"/>
      <c r="BC451" s="251"/>
      <c r="BD451" s="251"/>
      <c r="BE451" s="251"/>
      <c r="BF451" s="251"/>
      <c r="BG451" s="251"/>
      <c r="BH451" s="251"/>
      <c r="BI451" s="251"/>
      <c r="BJ451" s="247" t="s">
        <v>4707</v>
      </c>
      <c r="BK451" s="251"/>
      <c r="BL451" s="251"/>
      <c r="BM451" s="251"/>
      <c r="BN451" s="251"/>
      <c r="BO451" s="251"/>
      <c r="BP451" s="251"/>
      <c r="BQ451" s="251"/>
      <c r="BR451" s="251"/>
      <c r="BS451" s="251"/>
      <c r="BT451" s="251"/>
      <c r="BU451" s="251"/>
      <c r="BV451" s="251"/>
      <c r="BW451" s="250"/>
      <c r="BX451" s="250"/>
      <c r="BY451" s="250"/>
      <c r="BZ451" s="252"/>
      <c r="CA451" s="252"/>
      <c r="CB451" s="252"/>
      <c r="CC451" s="252"/>
      <c r="CD451" s="252"/>
      <c r="CE451" s="252"/>
      <c r="CF451" s="252"/>
      <c r="CG451" s="252"/>
      <c r="CH451" s="252"/>
      <c r="CI451" s="252"/>
      <c r="CJ451" s="252"/>
      <c r="CK451" s="252"/>
      <c r="CL451" s="252"/>
      <c r="CM451" s="252"/>
      <c r="CN451" s="252"/>
      <c r="CO451" s="252"/>
      <c r="CP451" s="252"/>
      <c r="CQ451" s="252"/>
      <c r="CR451" s="252"/>
      <c r="CS451" s="248" t="s">
        <v>4708</v>
      </c>
      <c r="CT451" s="252"/>
      <c r="CU451" s="252"/>
      <c r="CV451" s="252"/>
      <c r="CW451" s="252"/>
      <c r="CX451" s="252"/>
      <c r="CY451" s="252"/>
      <c r="CZ451" s="252"/>
      <c r="DA451" s="252"/>
      <c r="DB451" s="252"/>
      <c r="DC451" s="252"/>
      <c r="DD451" s="252"/>
      <c r="DE451" s="252"/>
    </row>
    <row r="452" spans="34:109" ht="57" hidden="1">
      <c r="AH452" s="250"/>
      <c r="AI452" s="250"/>
      <c r="AJ452" s="250"/>
      <c r="AK452" s="250"/>
      <c r="AL452" s="239" t="str">
        <f t="shared" ref="AL452:AL515" si="14">IFERROR(IF(HLOOKUP($N$10, $BZ$3:$DE$573, $AP452, FALSE )="", "", HLOOKUP($N$10, $BZ$3:$DE$573, $AP452, FALSE)), "")</f>
        <v/>
      </c>
      <c r="AM452" s="239" t="str">
        <f t="shared" ref="AM452:AM515" si="15">IFERROR(IF(AL452="", "", HLOOKUP($N$10, $AQ$3:$BV$573, AP452, FALSE)), "")</f>
        <v/>
      </c>
      <c r="AO452" s="250"/>
      <c r="AP452" s="242">
        <v>450</v>
      </c>
      <c r="AQ452" s="251"/>
      <c r="AR452" s="251"/>
      <c r="AS452" s="251"/>
      <c r="AT452" s="251"/>
      <c r="AU452" s="251"/>
      <c r="AV452" s="251"/>
      <c r="AW452" s="251"/>
      <c r="AX452" s="251"/>
      <c r="AY452" s="251"/>
      <c r="AZ452" s="251"/>
      <c r="BA452" s="251"/>
      <c r="BB452" s="251"/>
      <c r="BC452" s="251"/>
      <c r="BD452" s="251"/>
      <c r="BE452" s="251"/>
      <c r="BF452" s="251"/>
      <c r="BG452" s="251"/>
      <c r="BH452" s="251"/>
      <c r="BI452" s="251"/>
      <c r="BJ452" s="247" t="s">
        <v>4709</v>
      </c>
      <c r="BK452" s="251"/>
      <c r="BL452" s="251"/>
      <c r="BM452" s="251"/>
      <c r="BN452" s="251"/>
      <c r="BO452" s="251"/>
      <c r="BP452" s="251"/>
      <c r="BQ452" s="251"/>
      <c r="BR452" s="251"/>
      <c r="BS452" s="251"/>
      <c r="BT452" s="251"/>
      <c r="BU452" s="251"/>
      <c r="BV452" s="251"/>
      <c r="BW452" s="250"/>
      <c r="BX452" s="250"/>
      <c r="BY452" s="250"/>
      <c r="BZ452" s="252"/>
      <c r="CA452" s="252"/>
      <c r="CB452" s="252"/>
      <c r="CC452" s="252"/>
      <c r="CD452" s="252"/>
      <c r="CE452" s="252"/>
      <c r="CF452" s="252"/>
      <c r="CG452" s="252"/>
      <c r="CH452" s="252"/>
      <c r="CI452" s="252"/>
      <c r="CJ452" s="252"/>
      <c r="CK452" s="252"/>
      <c r="CL452" s="252"/>
      <c r="CM452" s="252"/>
      <c r="CN452" s="252"/>
      <c r="CO452" s="252"/>
      <c r="CP452" s="252"/>
      <c r="CQ452" s="252"/>
      <c r="CR452" s="252"/>
      <c r="CS452" s="248" t="s">
        <v>4710</v>
      </c>
      <c r="CT452" s="252"/>
      <c r="CU452" s="252"/>
      <c r="CV452" s="252"/>
      <c r="CW452" s="252"/>
      <c r="CX452" s="252"/>
      <c r="CY452" s="252"/>
      <c r="CZ452" s="252"/>
      <c r="DA452" s="252"/>
      <c r="DB452" s="252"/>
      <c r="DC452" s="252"/>
      <c r="DD452" s="252"/>
      <c r="DE452" s="252"/>
    </row>
    <row r="453" spans="34:109" ht="57" hidden="1">
      <c r="AH453" s="250"/>
      <c r="AI453" s="250"/>
      <c r="AJ453" s="250"/>
      <c r="AK453" s="250"/>
      <c r="AL453" s="239" t="str">
        <f t="shared" si="14"/>
        <v/>
      </c>
      <c r="AM453" s="239" t="str">
        <f t="shared" si="15"/>
        <v/>
      </c>
      <c r="AO453" s="250"/>
      <c r="AP453" s="242">
        <v>451</v>
      </c>
      <c r="AQ453" s="251"/>
      <c r="AR453" s="251"/>
      <c r="AS453" s="251"/>
      <c r="AT453" s="251"/>
      <c r="AU453" s="251"/>
      <c r="AV453" s="251"/>
      <c r="AW453" s="251"/>
      <c r="AX453" s="251"/>
      <c r="AY453" s="251"/>
      <c r="AZ453" s="251"/>
      <c r="BA453" s="251"/>
      <c r="BB453" s="251"/>
      <c r="BC453" s="251"/>
      <c r="BD453" s="251"/>
      <c r="BE453" s="251"/>
      <c r="BF453" s="251"/>
      <c r="BG453" s="251"/>
      <c r="BH453" s="251"/>
      <c r="BI453" s="251"/>
      <c r="BJ453" s="247" t="s">
        <v>4711</v>
      </c>
      <c r="BK453" s="251"/>
      <c r="BL453" s="251"/>
      <c r="BM453" s="251"/>
      <c r="BN453" s="251"/>
      <c r="BO453" s="251"/>
      <c r="BP453" s="251"/>
      <c r="BQ453" s="251"/>
      <c r="BR453" s="251"/>
      <c r="BS453" s="251"/>
      <c r="BT453" s="251"/>
      <c r="BU453" s="251"/>
      <c r="BV453" s="251"/>
      <c r="BW453" s="250"/>
      <c r="BX453" s="250"/>
      <c r="BY453" s="250"/>
      <c r="BZ453" s="252"/>
      <c r="CA453" s="252"/>
      <c r="CB453" s="252"/>
      <c r="CC453" s="252"/>
      <c r="CD453" s="252"/>
      <c r="CE453" s="252"/>
      <c r="CF453" s="252"/>
      <c r="CG453" s="252"/>
      <c r="CH453" s="252"/>
      <c r="CI453" s="252"/>
      <c r="CJ453" s="252"/>
      <c r="CK453" s="252"/>
      <c r="CL453" s="252"/>
      <c r="CM453" s="252"/>
      <c r="CN453" s="252"/>
      <c r="CO453" s="252"/>
      <c r="CP453" s="252"/>
      <c r="CQ453" s="252"/>
      <c r="CR453" s="252"/>
      <c r="CS453" s="248" t="s">
        <v>4712</v>
      </c>
      <c r="CT453" s="252"/>
      <c r="CU453" s="252"/>
      <c r="CV453" s="252"/>
      <c r="CW453" s="252"/>
      <c r="CX453" s="252"/>
      <c r="CY453" s="252"/>
      <c r="CZ453" s="252"/>
      <c r="DA453" s="252"/>
      <c r="DB453" s="252"/>
      <c r="DC453" s="252"/>
      <c r="DD453" s="252"/>
      <c r="DE453" s="252"/>
    </row>
    <row r="454" spans="34:109" ht="57" hidden="1">
      <c r="AH454" s="250"/>
      <c r="AI454" s="250"/>
      <c r="AJ454" s="250"/>
      <c r="AK454" s="250"/>
      <c r="AL454" s="239" t="str">
        <f t="shared" si="14"/>
        <v/>
      </c>
      <c r="AM454" s="239" t="str">
        <f t="shared" si="15"/>
        <v/>
      </c>
      <c r="AO454" s="250"/>
      <c r="AP454" s="242">
        <v>452</v>
      </c>
      <c r="AQ454" s="251"/>
      <c r="AR454" s="251"/>
      <c r="AS454" s="251"/>
      <c r="AT454" s="251"/>
      <c r="AU454" s="251"/>
      <c r="AV454" s="251"/>
      <c r="AW454" s="251"/>
      <c r="AX454" s="251"/>
      <c r="AY454" s="251"/>
      <c r="AZ454" s="251"/>
      <c r="BA454" s="251"/>
      <c r="BB454" s="251"/>
      <c r="BC454" s="251"/>
      <c r="BD454" s="251"/>
      <c r="BE454" s="251"/>
      <c r="BF454" s="251"/>
      <c r="BG454" s="251"/>
      <c r="BH454" s="251"/>
      <c r="BI454" s="251"/>
      <c r="BJ454" s="247" t="s">
        <v>4713</v>
      </c>
      <c r="BK454" s="251"/>
      <c r="BL454" s="251"/>
      <c r="BM454" s="251"/>
      <c r="BN454" s="251"/>
      <c r="BO454" s="251"/>
      <c r="BP454" s="251"/>
      <c r="BQ454" s="251"/>
      <c r="BR454" s="251"/>
      <c r="BS454" s="251"/>
      <c r="BT454" s="251"/>
      <c r="BU454" s="251"/>
      <c r="BV454" s="251"/>
      <c r="BW454" s="250"/>
      <c r="BX454" s="250"/>
      <c r="BY454" s="250"/>
      <c r="BZ454" s="252"/>
      <c r="CA454" s="252"/>
      <c r="CB454" s="252"/>
      <c r="CC454" s="252"/>
      <c r="CD454" s="252"/>
      <c r="CE454" s="252"/>
      <c r="CF454" s="252"/>
      <c r="CG454" s="252"/>
      <c r="CH454" s="252"/>
      <c r="CI454" s="252"/>
      <c r="CJ454" s="252"/>
      <c r="CK454" s="252"/>
      <c r="CL454" s="252"/>
      <c r="CM454" s="252"/>
      <c r="CN454" s="252"/>
      <c r="CO454" s="252"/>
      <c r="CP454" s="252"/>
      <c r="CQ454" s="252"/>
      <c r="CR454" s="252"/>
      <c r="CS454" s="248" t="s">
        <v>4714</v>
      </c>
      <c r="CT454" s="252"/>
      <c r="CU454" s="252"/>
      <c r="CV454" s="252"/>
      <c r="CW454" s="252"/>
      <c r="CX454" s="252"/>
      <c r="CY454" s="252"/>
      <c r="CZ454" s="252"/>
      <c r="DA454" s="252"/>
      <c r="DB454" s="252"/>
      <c r="DC454" s="252"/>
      <c r="DD454" s="252"/>
      <c r="DE454" s="252"/>
    </row>
    <row r="455" spans="34:109" ht="57" hidden="1">
      <c r="AH455" s="250"/>
      <c r="AI455" s="250"/>
      <c r="AJ455" s="250"/>
      <c r="AK455" s="250"/>
      <c r="AL455" s="239" t="str">
        <f t="shared" si="14"/>
        <v/>
      </c>
      <c r="AM455" s="239" t="str">
        <f t="shared" si="15"/>
        <v/>
      </c>
      <c r="AO455" s="250"/>
      <c r="AP455" s="242">
        <v>453</v>
      </c>
      <c r="AQ455" s="251"/>
      <c r="AR455" s="251"/>
      <c r="AS455" s="251"/>
      <c r="AT455" s="251"/>
      <c r="AU455" s="251"/>
      <c r="AV455" s="251"/>
      <c r="AW455" s="251"/>
      <c r="AX455" s="251"/>
      <c r="AY455" s="251"/>
      <c r="AZ455" s="251"/>
      <c r="BA455" s="251"/>
      <c r="BB455" s="251"/>
      <c r="BC455" s="251"/>
      <c r="BD455" s="251"/>
      <c r="BE455" s="251"/>
      <c r="BF455" s="251"/>
      <c r="BG455" s="251"/>
      <c r="BH455" s="251"/>
      <c r="BI455" s="251"/>
      <c r="BJ455" s="247" t="s">
        <v>4715</v>
      </c>
      <c r="BK455" s="251"/>
      <c r="BL455" s="251"/>
      <c r="BM455" s="251"/>
      <c r="BN455" s="251"/>
      <c r="BO455" s="251"/>
      <c r="BP455" s="251"/>
      <c r="BQ455" s="251"/>
      <c r="BR455" s="251"/>
      <c r="BS455" s="251"/>
      <c r="BT455" s="251"/>
      <c r="BU455" s="251"/>
      <c r="BV455" s="251"/>
      <c r="BW455" s="250"/>
      <c r="BX455" s="250"/>
      <c r="BY455" s="250"/>
      <c r="BZ455" s="252"/>
      <c r="CA455" s="252"/>
      <c r="CB455" s="252"/>
      <c r="CC455" s="252"/>
      <c r="CD455" s="252"/>
      <c r="CE455" s="252"/>
      <c r="CF455" s="252"/>
      <c r="CG455" s="252"/>
      <c r="CH455" s="252"/>
      <c r="CI455" s="252"/>
      <c r="CJ455" s="252"/>
      <c r="CK455" s="252"/>
      <c r="CL455" s="252"/>
      <c r="CM455" s="252"/>
      <c r="CN455" s="252"/>
      <c r="CO455" s="252"/>
      <c r="CP455" s="252"/>
      <c r="CQ455" s="252"/>
      <c r="CR455" s="252"/>
      <c r="CS455" s="248" t="s">
        <v>4716</v>
      </c>
      <c r="CT455" s="252"/>
      <c r="CU455" s="252"/>
      <c r="CV455" s="252"/>
      <c r="CW455" s="252"/>
      <c r="CX455" s="252"/>
      <c r="CY455" s="252"/>
      <c r="CZ455" s="252"/>
      <c r="DA455" s="252"/>
      <c r="DB455" s="252"/>
      <c r="DC455" s="252"/>
      <c r="DD455" s="252"/>
      <c r="DE455" s="252"/>
    </row>
    <row r="456" spans="34:109" ht="57" hidden="1">
      <c r="AH456" s="250"/>
      <c r="AI456" s="250"/>
      <c r="AJ456" s="250"/>
      <c r="AK456" s="250"/>
      <c r="AL456" s="239" t="str">
        <f t="shared" si="14"/>
        <v/>
      </c>
      <c r="AM456" s="239" t="str">
        <f t="shared" si="15"/>
        <v/>
      </c>
      <c r="AO456" s="250"/>
      <c r="AP456" s="242">
        <v>454</v>
      </c>
      <c r="AQ456" s="251"/>
      <c r="AR456" s="251"/>
      <c r="AS456" s="251"/>
      <c r="AT456" s="251"/>
      <c r="AU456" s="251"/>
      <c r="AV456" s="251"/>
      <c r="AW456" s="251"/>
      <c r="AX456" s="251"/>
      <c r="AY456" s="251"/>
      <c r="AZ456" s="251"/>
      <c r="BA456" s="251"/>
      <c r="BB456" s="251"/>
      <c r="BC456" s="251"/>
      <c r="BD456" s="251"/>
      <c r="BE456" s="251"/>
      <c r="BF456" s="251"/>
      <c r="BG456" s="251"/>
      <c r="BH456" s="251"/>
      <c r="BI456" s="251"/>
      <c r="BJ456" s="247" t="s">
        <v>4717</v>
      </c>
      <c r="BK456" s="251"/>
      <c r="BL456" s="251"/>
      <c r="BM456" s="251"/>
      <c r="BN456" s="251"/>
      <c r="BO456" s="251"/>
      <c r="BP456" s="251"/>
      <c r="BQ456" s="251"/>
      <c r="BR456" s="251"/>
      <c r="BS456" s="251"/>
      <c r="BT456" s="251"/>
      <c r="BU456" s="251"/>
      <c r="BV456" s="251"/>
      <c r="BW456" s="250"/>
      <c r="BX456" s="250"/>
      <c r="BY456" s="250"/>
      <c r="BZ456" s="252"/>
      <c r="CA456" s="252"/>
      <c r="CB456" s="252"/>
      <c r="CC456" s="252"/>
      <c r="CD456" s="252"/>
      <c r="CE456" s="252"/>
      <c r="CF456" s="252"/>
      <c r="CG456" s="252"/>
      <c r="CH456" s="252"/>
      <c r="CI456" s="252"/>
      <c r="CJ456" s="252"/>
      <c r="CK456" s="252"/>
      <c r="CL456" s="252"/>
      <c r="CM456" s="252"/>
      <c r="CN456" s="252"/>
      <c r="CO456" s="252"/>
      <c r="CP456" s="252"/>
      <c r="CQ456" s="252"/>
      <c r="CR456" s="252"/>
      <c r="CS456" s="248" t="s">
        <v>4718</v>
      </c>
      <c r="CT456" s="252"/>
      <c r="CU456" s="252"/>
      <c r="CV456" s="252"/>
      <c r="CW456" s="252"/>
      <c r="CX456" s="252"/>
      <c r="CY456" s="252"/>
      <c r="CZ456" s="252"/>
      <c r="DA456" s="252"/>
      <c r="DB456" s="252"/>
      <c r="DC456" s="252"/>
      <c r="DD456" s="252"/>
      <c r="DE456" s="252"/>
    </row>
    <row r="457" spans="34:109" ht="57" hidden="1">
      <c r="AH457" s="250"/>
      <c r="AI457" s="250"/>
      <c r="AJ457" s="250"/>
      <c r="AK457" s="250"/>
      <c r="AL457" s="239" t="str">
        <f t="shared" si="14"/>
        <v/>
      </c>
      <c r="AM457" s="239" t="str">
        <f t="shared" si="15"/>
        <v/>
      </c>
      <c r="AO457" s="250"/>
      <c r="AP457" s="242">
        <v>455</v>
      </c>
      <c r="AQ457" s="251"/>
      <c r="AR457" s="251"/>
      <c r="AS457" s="251"/>
      <c r="AT457" s="251"/>
      <c r="AU457" s="251"/>
      <c r="AV457" s="251"/>
      <c r="AW457" s="251"/>
      <c r="AX457" s="251"/>
      <c r="AY457" s="251"/>
      <c r="AZ457" s="251"/>
      <c r="BA457" s="251"/>
      <c r="BB457" s="251"/>
      <c r="BC457" s="251"/>
      <c r="BD457" s="251"/>
      <c r="BE457" s="251"/>
      <c r="BF457" s="251"/>
      <c r="BG457" s="251"/>
      <c r="BH457" s="251"/>
      <c r="BI457" s="251"/>
      <c r="BJ457" s="247" t="s">
        <v>4719</v>
      </c>
      <c r="BK457" s="251"/>
      <c r="BL457" s="251"/>
      <c r="BM457" s="251"/>
      <c r="BN457" s="251"/>
      <c r="BO457" s="251"/>
      <c r="BP457" s="251"/>
      <c r="BQ457" s="251"/>
      <c r="BR457" s="251"/>
      <c r="BS457" s="251"/>
      <c r="BT457" s="251"/>
      <c r="BU457" s="251"/>
      <c r="BV457" s="251"/>
      <c r="BW457" s="250"/>
      <c r="BX457" s="250"/>
      <c r="BY457" s="250"/>
      <c r="BZ457" s="252"/>
      <c r="CA457" s="252"/>
      <c r="CB457" s="252"/>
      <c r="CC457" s="252"/>
      <c r="CD457" s="252"/>
      <c r="CE457" s="252"/>
      <c r="CF457" s="252"/>
      <c r="CG457" s="252"/>
      <c r="CH457" s="252"/>
      <c r="CI457" s="252"/>
      <c r="CJ457" s="252"/>
      <c r="CK457" s="252"/>
      <c r="CL457" s="252"/>
      <c r="CM457" s="252"/>
      <c r="CN457" s="252"/>
      <c r="CO457" s="252"/>
      <c r="CP457" s="252"/>
      <c r="CQ457" s="252"/>
      <c r="CR457" s="252"/>
      <c r="CS457" s="248" t="s">
        <v>4720</v>
      </c>
      <c r="CT457" s="252"/>
      <c r="CU457" s="252"/>
      <c r="CV457" s="252"/>
      <c r="CW457" s="252"/>
      <c r="CX457" s="252"/>
      <c r="CY457" s="252"/>
      <c r="CZ457" s="252"/>
      <c r="DA457" s="252"/>
      <c r="DB457" s="252"/>
      <c r="DC457" s="252"/>
      <c r="DD457" s="252"/>
      <c r="DE457" s="252"/>
    </row>
    <row r="458" spans="34:109" ht="57" hidden="1">
      <c r="AH458" s="250"/>
      <c r="AI458" s="250"/>
      <c r="AJ458" s="250"/>
      <c r="AK458" s="250"/>
      <c r="AL458" s="239" t="str">
        <f t="shared" si="14"/>
        <v/>
      </c>
      <c r="AM458" s="239" t="str">
        <f t="shared" si="15"/>
        <v/>
      </c>
      <c r="AO458" s="250"/>
      <c r="AP458" s="242">
        <v>456</v>
      </c>
      <c r="AQ458" s="251"/>
      <c r="AR458" s="251"/>
      <c r="AS458" s="251"/>
      <c r="AT458" s="251"/>
      <c r="AU458" s="251"/>
      <c r="AV458" s="251"/>
      <c r="AW458" s="251"/>
      <c r="AX458" s="251"/>
      <c r="AY458" s="251"/>
      <c r="AZ458" s="251"/>
      <c r="BA458" s="251"/>
      <c r="BB458" s="251"/>
      <c r="BC458" s="251"/>
      <c r="BD458" s="251"/>
      <c r="BE458" s="251"/>
      <c r="BF458" s="251"/>
      <c r="BG458" s="251"/>
      <c r="BH458" s="251"/>
      <c r="BI458" s="251"/>
      <c r="BJ458" s="247" t="s">
        <v>4721</v>
      </c>
      <c r="BK458" s="251"/>
      <c r="BL458" s="251"/>
      <c r="BM458" s="251"/>
      <c r="BN458" s="251"/>
      <c r="BO458" s="251"/>
      <c r="BP458" s="251"/>
      <c r="BQ458" s="251"/>
      <c r="BR458" s="251"/>
      <c r="BS458" s="251"/>
      <c r="BT458" s="251"/>
      <c r="BU458" s="251"/>
      <c r="BV458" s="251"/>
      <c r="BW458" s="250"/>
      <c r="BX458" s="250"/>
      <c r="BY458" s="250"/>
      <c r="BZ458" s="252"/>
      <c r="CA458" s="252"/>
      <c r="CB458" s="252"/>
      <c r="CC458" s="252"/>
      <c r="CD458" s="252"/>
      <c r="CE458" s="252"/>
      <c r="CF458" s="252"/>
      <c r="CG458" s="252"/>
      <c r="CH458" s="252"/>
      <c r="CI458" s="252"/>
      <c r="CJ458" s="252"/>
      <c r="CK458" s="252"/>
      <c r="CL458" s="252"/>
      <c r="CM458" s="252"/>
      <c r="CN458" s="252"/>
      <c r="CO458" s="252"/>
      <c r="CP458" s="252"/>
      <c r="CQ458" s="252"/>
      <c r="CR458" s="252"/>
      <c r="CS458" s="248" t="s">
        <v>4722</v>
      </c>
      <c r="CT458" s="252"/>
      <c r="CU458" s="252"/>
      <c r="CV458" s="252"/>
      <c r="CW458" s="252"/>
      <c r="CX458" s="252"/>
      <c r="CY458" s="252"/>
      <c r="CZ458" s="252"/>
      <c r="DA458" s="252"/>
      <c r="DB458" s="252"/>
      <c r="DC458" s="252"/>
      <c r="DD458" s="252"/>
      <c r="DE458" s="252"/>
    </row>
    <row r="459" spans="34:109" ht="71.25" hidden="1">
      <c r="AH459" s="250"/>
      <c r="AI459" s="250"/>
      <c r="AJ459" s="250"/>
      <c r="AK459" s="250"/>
      <c r="AL459" s="239" t="str">
        <f t="shared" si="14"/>
        <v/>
      </c>
      <c r="AM459" s="239" t="str">
        <f t="shared" si="15"/>
        <v/>
      </c>
      <c r="AO459" s="250"/>
      <c r="AP459" s="242">
        <v>457</v>
      </c>
      <c r="AQ459" s="251"/>
      <c r="AR459" s="251"/>
      <c r="AS459" s="251"/>
      <c r="AT459" s="251"/>
      <c r="AU459" s="251"/>
      <c r="AV459" s="251"/>
      <c r="AW459" s="251"/>
      <c r="AX459" s="251"/>
      <c r="AY459" s="251"/>
      <c r="AZ459" s="251"/>
      <c r="BA459" s="251"/>
      <c r="BB459" s="251"/>
      <c r="BC459" s="251"/>
      <c r="BD459" s="251"/>
      <c r="BE459" s="251"/>
      <c r="BF459" s="251"/>
      <c r="BG459" s="251"/>
      <c r="BH459" s="251"/>
      <c r="BI459" s="251"/>
      <c r="BJ459" s="247" t="s">
        <v>4723</v>
      </c>
      <c r="BK459" s="251"/>
      <c r="BL459" s="251"/>
      <c r="BM459" s="251"/>
      <c r="BN459" s="251"/>
      <c r="BO459" s="251"/>
      <c r="BP459" s="251"/>
      <c r="BQ459" s="251"/>
      <c r="BR459" s="251"/>
      <c r="BS459" s="251"/>
      <c r="BT459" s="251"/>
      <c r="BU459" s="251"/>
      <c r="BV459" s="251"/>
      <c r="BW459" s="250"/>
      <c r="BX459" s="250"/>
      <c r="BY459" s="250"/>
      <c r="BZ459" s="252"/>
      <c r="CA459" s="252"/>
      <c r="CB459" s="252"/>
      <c r="CC459" s="252"/>
      <c r="CD459" s="252"/>
      <c r="CE459" s="252"/>
      <c r="CF459" s="252"/>
      <c r="CG459" s="252"/>
      <c r="CH459" s="252"/>
      <c r="CI459" s="252"/>
      <c r="CJ459" s="252"/>
      <c r="CK459" s="252"/>
      <c r="CL459" s="252"/>
      <c r="CM459" s="252"/>
      <c r="CN459" s="252"/>
      <c r="CO459" s="252"/>
      <c r="CP459" s="252"/>
      <c r="CQ459" s="252"/>
      <c r="CR459" s="252"/>
      <c r="CS459" s="248" t="s">
        <v>4724</v>
      </c>
      <c r="CT459" s="252"/>
      <c r="CU459" s="252"/>
      <c r="CV459" s="252"/>
      <c r="CW459" s="252"/>
      <c r="CX459" s="252"/>
      <c r="CY459" s="252"/>
      <c r="CZ459" s="252"/>
      <c r="DA459" s="252"/>
      <c r="DB459" s="252"/>
      <c r="DC459" s="252"/>
      <c r="DD459" s="252"/>
      <c r="DE459" s="252"/>
    </row>
    <row r="460" spans="34:109" ht="57" hidden="1">
      <c r="AH460" s="250"/>
      <c r="AI460" s="250"/>
      <c r="AJ460" s="250"/>
      <c r="AK460" s="250"/>
      <c r="AL460" s="239" t="str">
        <f t="shared" si="14"/>
        <v/>
      </c>
      <c r="AM460" s="239" t="str">
        <f t="shared" si="15"/>
        <v/>
      </c>
      <c r="AO460" s="250"/>
      <c r="AP460" s="242">
        <v>458</v>
      </c>
      <c r="AQ460" s="251"/>
      <c r="AR460" s="251"/>
      <c r="AS460" s="251"/>
      <c r="AT460" s="251"/>
      <c r="AU460" s="251"/>
      <c r="AV460" s="251"/>
      <c r="AW460" s="251"/>
      <c r="AX460" s="251"/>
      <c r="AY460" s="251"/>
      <c r="AZ460" s="251"/>
      <c r="BA460" s="251"/>
      <c r="BB460" s="251"/>
      <c r="BC460" s="251"/>
      <c r="BD460" s="251"/>
      <c r="BE460" s="251"/>
      <c r="BF460" s="251"/>
      <c r="BG460" s="251"/>
      <c r="BH460" s="251"/>
      <c r="BI460" s="251"/>
      <c r="BJ460" s="247" t="s">
        <v>4725</v>
      </c>
      <c r="BK460" s="251"/>
      <c r="BL460" s="251"/>
      <c r="BM460" s="251"/>
      <c r="BN460" s="251"/>
      <c r="BO460" s="251"/>
      <c r="BP460" s="251"/>
      <c r="BQ460" s="251"/>
      <c r="BR460" s="251"/>
      <c r="BS460" s="251"/>
      <c r="BT460" s="251"/>
      <c r="BU460" s="251"/>
      <c r="BV460" s="251"/>
      <c r="BW460" s="250"/>
      <c r="BX460" s="250"/>
      <c r="BY460" s="250"/>
      <c r="BZ460" s="252"/>
      <c r="CA460" s="252"/>
      <c r="CB460" s="252"/>
      <c r="CC460" s="252"/>
      <c r="CD460" s="252"/>
      <c r="CE460" s="252"/>
      <c r="CF460" s="252"/>
      <c r="CG460" s="252"/>
      <c r="CH460" s="252"/>
      <c r="CI460" s="252"/>
      <c r="CJ460" s="252"/>
      <c r="CK460" s="252"/>
      <c r="CL460" s="252"/>
      <c r="CM460" s="252"/>
      <c r="CN460" s="252"/>
      <c r="CO460" s="252"/>
      <c r="CP460" s="252"/>
      <c r="CQ460" s="252"/>
      <c r="CR460" s="252"/>
      <c r="CS460" s="248" t="s">
        <v>4726</v>
      </c>
      <c r="CT460" s="252"/>
      <c r="CU460" s="252"/>
      <c r="CV460" s="252"/>
      <c r="CW460" s="252"/>
      <c r="CX460" s="252"/>
      <c r="CY460" s="252"/>
      <c r="CZ460" s="252"/>
      <c r="DA460" s="252"/>
      <c r="DB460" s="252"/>
      <c r="DC460" s="252"/>
      <c r="DD460" s="252"/>
      <c r="DE460" s="252"/>
    </row>
    <row r="461" spans="34:109" ht="71.25" hidden="1">
      <c r="AH461" s="250"/>
      <c r="AI461" s="250"/>
      <c r="AJ461" s="250"/>
      <c r="AK461" s="250"/>
      <c r="AL461" s="239" t="str">
        <f t="shared" si="14"/>
        <v/>
      </c>
      <c r="AM461" s="239" t="str">
        <f t="shared" si="15"/>
        <v/>
      </c>
      <c r="AO461" s="250"/>
      <c r="AP461" s="242">
        <v>459</v>
      </c>
      <c r="AQ461" s="251"/>
      <c r="AR461" s="251"/>
      <c r="AS461" s="251"/>
      <c r="AT461" s="251"/>
      <c r="AU461" s="251"/>
      <c r="AV461" s="251"/>
      <c r="AW461" s="251"/>
      <c r="AX461" s="251"/>
      <c r="AY461" s="251"/>
      <c r="AZ461" s="251"/>
      <c r="BA461" s="251"/>
      <c r="BB461" s="251"/>
      <c r="BC461" s="251"/>
      <c r="BD461" s="251"/>
      <c r="BE461" s="251"/>
      <c r="BF461" s="251"/>
      <c r="BG461" s="251"/>
      <c r="BH461" s="251"/>
      <c r="BI461" s="251"/>
      <c r="BJ461" s="247" t="s">
        <v>4727</v>
      </c>
      <c r="BK461" s="251"/>
      <c r="BL461" s="251"/>
      <c r="BM461" s="251"/>
      <c r="BN461" s="251"/>
      <c r="BO461" s="251"/>
      <c r="BP461" s="251"/>
      <c r="BQ461" s="251"/>
      <c r="BR461" s="251"/>
      <c r="BS461" s="251"/>
      <c r="BT461" s="251"/>
      <c r="BU461" s="251"/>
      <c r="BV461" s="251"/>
      <c r="BW461" s="250"/>
      <c r="BX461" s="250"/>
      <c r="BY461" s="250"/>
      <c r="BZ461" s="252"/>
      <c r="CA461" s="252"/>
      <c r="CB461" s="252"/>
      <c r="CC461" s="252"/>
      <c r="CD461" s="252"/>
      <c r="CE461" s="252"/>
      <c r="CF461" s="252"/>
      <c r="CG461" s="252"/>
      <c r="CH461" s="252"/>
      <c r="CI461" s="252"/>
      <c r="CJ461" s="252"/>
      <c r="CK461" s="252"/>
      <c r="CL461" s="252"/>
      <c r="CM461" s="252"/>
      <c r="CN461" s="252"/>
      <c r="CO461" s="252"/>
      <c r="CP461" s="252"/>
      <c r="CQ461" s="252"/>
      <c r="CR461" s="252"/>
      <c r="CS461" s="248" t="s">
        <v>4728</v>
      </c>
      <c r="CT461" s="252"/>
      <c r="CU461" s="252"/>
      <c r="CV461" s="252"/>
      <c r="CW461" s="252"/>
      <c r="CX461" s="252"/>
      <c r="CY461" s="252"/>
      <c r="CZ461" s="252"/>
      <c r="DA461" s="252"/>
      <c r="DB461" s="252"/>
      <c r="DC461" s="252"/>
      <c r="DD461" s="252"/>
      <c r="DE461" s="252"/>
    </row>
    <row r="462" spans="34:109" ht="85.5" hidden="1">
      <c r="AH462" s="250"/>
      <c r="AI462" s="250"/>
      <c r="AJ462" s="250"/>
      <c r="AK462" s="250"/>
      <c r="AL462" s="239" t="str">
        <f t="shared" si="14"/>
        <v/>
      </c>
      <c r="AM462" s="239" t="str">
        <f t="shared" si="15"/>
        <v/>
      </c>
      <c r="AO462" s="250"/>
      <c r="AP462" s="242">
        <v>460</v>
      </c>
      <c r="AQ462" s="251"/>
      <c r="AR462" s="251"/>
      <c r="AS462" s="251"/>
      <c r="AT462" s="251"/>
      <c r="AU462" s="251"/>
      <c r="AV462" s="251"/>
      <c r="AW462" s="251"/>
      <c r="AX462" s="251"/>
      <c r="AY462" s="251"/>
      <c r="AZ462" s="251"/>
      <c r="BA462" s="251"/>
      <c r="BB462" s="251"/>
      <c r="BC462" s="251"/>
      <c r="BD462" s="251"/>
      <c r="BE462" s="251"/>
      <c r="BF462" s="251"/>
      <c r="BG462" s="251"/>
      <c r="BH462" s="251"/>
      <c r="BI462" s="251"/>
      <c r="BJ462" s="247" t="s">
        <v>4729</v>
      </c>
      <c r="BK462" s="251"/>
      <c r="BL462" s="251"/>
      <c r="BM462" s="251"/>
      <c r="BN462" s="251"/>
      <c r="BO462" s="251"/>
      <c r="BP462" s="251"/>
      <c r="BQ462" s="251"/>
      <c r="BR462" s="251"/>
      <c r="BS462" s="251"/>
      <c r="BT462" s="251"/>
      <c r="BU462" s="251"/>
      <c r="BV462" s="251"/>
      <c r="BW462" s="250"/>
      <c r="BX462" s="250"/>
      <c r="BY462" s="250"/>
      <c r="BZ462" s="252"/>
      <c r="CA462" s="252"/>
      <c r="CB462" s="252"/>
      <c r="CC462" s="252"/>
      <c r="CD462" s="252"/>
      <c r="CE462" s="252"/>
      <c r="CF462" s="252"/>
      <c r="CG462" s="252"/>
      <c r="CH462" s="252"/>
      <c r="CI462" s="252"/>
      <c r="CJ462" s="252"/>
      <c r="CK462" s="252"/>
      <c r="CL462" s="252"/>
      <c r="CM462" s="252"/>
      <c r="CN462" s="252"/>
      <c r="CO462" s="252"/>
      <c r="CP462" s="252"/>
      <c r="CQ462" s="252"/>
      <c r="CR462" s="252"/>
      <c r="CS462" s="248" t="s">
        <v>4730</v>
      </c>
      <c r="CT462" s="252"/>
      <c r="CU462" s="252"/>
      <c r="CV462" s="252"/>
      <c r="CW462" s="252"/>
      <c r="CX462" s="252"/>
      <c r="CY462" s="252"/>
      <c r="CZ462" s="252"/>
      <c r="DA462" s="252"/>
      <c r="DB462" s="252"/>
      <c r="DC462" s="252"/>
      <c r="DD462" s="252"/>
      <c r="DE462" s="252"/>
    </row>
    <row r="463" spans="34:109" ht="57" hidden="1">
      <c r="AH463" s="250"/>
      <c r="AI463" s="250"/>
      <c r="AJ463" s="250"/>
      <c r="AK463" s="250"/>
      <c r="AL463" s="239" t="str">
        <f t="shared" si="14"/>
        <v/>
      </c>
      <c r="AM463" s="239" t="str">
        <f t="shared" si="15"/>
        <v/>
      </c>
      <c r="AO463" s="250"/>
      <c r="AP463" s="242">
        <v>461</v>
      </c>
      <c r="AQ463" s="251"/>
      <c r="AR463" s="251"/>
      <c r="AS463" s="251"/>
      <c r="AT463" s="251"/>
      <c r="AU463" s="251"/>
      <c r="AV463" s="251"/>
      <c r="AW463" s="251"/>
      <c r="AX463" s="251"/>
      <c r="AY463" s="251"/>
      <c r="AZ463" s="251"/>
      <c r="BA463" s="251"/>
      <c r="BB463" s="251"/>
      <c r="BC463" s="251"/>
      <c r="BD463" s="251"/>
      <c r="BE463" s="251"/>
      <c r="BF463" s="251"/>
      <c r="BG463" s="251"/>
      <c r="BH463" s="251"/>
      <c r="BI463" s="251"/>
      <c r="BJ463" s="247" t="s">
        <v>4731</v>
      </c>
      <c r="BK463" s="251"/>
      <c r="BL463" s="251"/>
      <c r="BM463" s="251"/>
      <c r="BN463" s="251"/>
      <c r="BO463" s="251"/>
      <c r="BP463" s="251"/>
      <c r="BQ463" s="251"/>
      <c r="BR463" s="251"/>
      <c r="BS463" s="251"/>
      <c r="BT463" s="251"/>
      <c r="BU463" s="251"/>
      <c r="BV463" s="251"/>
      <c r="BW463" s="250"/>
      <c r="BX463" s="250"/>
      <c r="BY463" s="250"/>
      <c r="BZ463" s="252"/>
      <c r="CA463" s="252"/>
      <c r="CB463" s="252"/>
      <c r="CC463" s="252"/>
      <c r="CD463" s="252"/>
      <c r="CE463" s="252"/>
      <c r="CF463" s="252"/>
      <c r="CG463" s="252"/>
      <c r="CH463" s="252"/>
      <c r="CI463" s="252"/>
      <c r="CJ463" s="252"/>
      <c r="CK463" s="252"/>
      <c r="CL463" s="252"/>
      <c r="CM463" s="252"/>
      <c r="CN463" s="252"/>
      <c r="CO463" s="252"/>
      <c r="CP463" s="252"/>
      <c r="CQ463" s="252"/>
      <c r="CR463" s="252"/>
      <c r="CS463" s="248" t="s">
        <v>4732</v>
      </c>
      <c r="CT463" s="252"/>
      <c r="CU463" s="252"/>
      <c r="CV463" s="252"/>
      <c r="CW463" s="252"/>
      <c r="CX463" s="252"/>
      <c r="CY463" s="252"/>
      <c r="CZ463" s="252"/>
      <c r="DA463" s="252"/>
      <c r="DB463" s="252"/>
      <c r="DC463" s="252"/>
      <c r="DD463" s="252"/>
      <c r="DE463" s="252"/>
    </row>
    <row r="464" spans="34:109" ht="57" hidden="1">
      <c r="AH464" s="250"/>
      <c r="AI464" s="250"/>
      <c r="AJ464" s="250"/>
      <c r="AK464" s="250"/>
      <c r="AL464" s="239" t="str">
        <f t="shared" si="14"/>
        <v/>
      </c>
      <c r="AM464" s="239" t="str">
        <f t="shared" si="15"/>
        <v/>
      </c>
      <c r="AO464" s="250"/>
      <c r="AP464" s="242">
        <v>462</v>
      </c>
      <c r="AQ464" s="251"/>
      <c r="AR464" s="251"/>
      <c r="AS464" s="251"/>
      <c r="AT464" s="251"/>
      <c r="AU464" s="251"/>
      <c r="AV464" s="251"/>
      <c r="AW464" s="251"/>
      <c r="AX464" s="251"/>
      <c r="AY464" s="251"/>
      <c r="AZ464" s="251"/>
      <c r="BA464" s="251"/>
      <c r="BB464" s="251"/>
      <c r="BC464" s="251"/>
      <c r="BD464" s="251"/>
      <c r="BE464" s="251"/>
      <c r="BF464" s="251"/>
      <c r="BG464" s="251"/>
      <c r="BH464" s="251"/>
      <c r="BI464" s="251"/>
      <c r="BJ464" s="247" t="s">
        <v>4733</v>
      </c>
      <c r="BK464" s="251"/>
      <c r="BL464" s="251"/>
      <c r="BM464" s="251"/>
      <c r="BN464" s="251"/>
      <c r="BO464" s="251"/>
      <c r="BP464" s="251"/>
      <c r="BQ464" s="251"/>
      <c r="BR464" s="251"/>
      <c r="BS464" s="251"/>
      <c r="BT464" s="251"/>
      <c r="BU464" s="251"/>
      <c r="BV464" s="251"/>
      <c r="BW464" s="250"/>
      <c r="BX464" s="250"/>
      <c r="BY464" s="250"/>
      <c r="BZ464" s="252"/>
      <c r="CA464" s="252"/>
      <c r="CB464" s="252"/>
      <c r="CC464" s="252"/>
      <c r="CD464" s="252"/>
      <c r="CE464" s="252"/>
      <c r="CF464" s="252"/>
      <c r="CG464" s="252"/>
      <c r="CH464" s="252"/>
      <c r="CI464" s="252"/>
      <c r="CJ464" s="252"/>
      <c r="CK464" s="252"/>
      <c r="CL464" s="252"/>
      <c r="CM464" s="252"/>
      <c r="CN464" s="252"/>
      <c r="CO464" s="252"/>
      <c r="CP464" s="252"/>
      <c r="CQ464" s="252"/>
      <c r="CR464" s="252"/>
      <c r="CS464" s="248" t="s">
        <v>4734</v>
      </c>
      <c r="CT464" s="252"/>
      <c r="CU464" s="252"/>
      <c r="CV464" s="252"/>
      <c r="CW464" s="252"/>
      <c r="CX464" s="252"/>
      <c r="CY464" s="252"/>
      <c r="CZ464" s="252"/>
      <c r="DA464" s="252"/>
      <c r="DB464" s="252"/>
      <c r="DC464" s="252"/>
      <c r="DD464" s="252"/>
      <c r="DE464" s="252"/>
    </row>
    <row r="465" spans="34:109" ht="71.25" hidden="1">
      <c r="AH465" s="250"/>
      <c r="AI465" s="250"/>
      <c r="AJ465" s="250"/>
      <c r="AK465" s="250"/>
      <c r="AL465" s="239" t="str">
        <f t="shared" si="14"/>
        <v/>
      </c>
      <c r="AM465" s="239" t="str">
        <f t="shared" si="15"/>
        <v/>
      </c>
      <c r="AO465" s="250"/>
      <c r="AP465" s="242">
        <v>463</v>
      </c>
      <c r="AQ465" s="251"/>
      <c r="AR465" s="251"/>
      <c r="AS465" s="251"/>
      <c r="AT465" s="251"/>
      <c r="AU465" s="251"/>
      <c r="AV465" s="251"/>
      <c r="AW465" s="251"/>
      <c r="AX465" s="251"/>
      <c r="AY465" s="251"/>
      <c r="AZ465" s="251"/>
      <c r="BA465" s="251"/>
      <c r="BB465" s="251"/>
      <c r="BC465" s="251"/>
      <c r="BD465" s="251"/>
      <c r="BE465" s="251"/>
      <c r="BF465" s="251"/>
      <c r="BG465" s="251"/>
      <c r="BH465" s="251"/>
      <c r="BI465" s="251"/>
      <c r="BJ465" s="247" t="s">
        <v>4735</v>
      </c>
      <c r="BK465" s="251"/>
      <c r="BL465" s="251"/>
      <c r="BM465" s="251"/>
      <c r="BN465" s="251"/>
      <c r="BO465" s="251"/>
      <c r="BP465" s="251"/>
      <c r="BQ465" s="251"/>
      <c r="BR465" s="251"/>
      <c r="BS465" s="251"/>
      <c r="BT465" s="251"/>
      <c r="BU465" s="251"/>
      <c r="BV465" s="251"/>
      <c r="BW465" s="250"/>
      <c r="BX465" s="250"/>
      <c r="BY465" s="250"/>
      <c r="BZ465" s="252"/>
      <c r="CA465" s="252"/>
      <c r="CB465" s="252"/>
      <c r="CC465" s="252"/>
      <c r="CD465" s="252"/>
      <c r="CE465" s="252"/>
      <c r="CF465" s="252"/>
      <c r="CG465" s="252"/>
      <c r="CH465" s="252"/>
      <c r="CI465" s="252"/>
      <c r="CJ465" s="252"/>
      <c r="CK465" s="252"/>
      <c r="CL465" s="252"/>
      <c r="CM465" s="252"/>
      <c r="CN465" s="252"/>
      <c r="CO465" s="252"/>
      <c r="CP465" s="252"/>
      <c r="CQ465" s="252"/>
      <c r="CR465" s="252"/>
      <c r="CS465" s="248" t="s">
        <v>4736</v>
      </c>
      <c r="CT465" s="252"/>
      <c r="CU465" s="252"/>
      <c r="CV465" s="252"/>
      <c r="CW465" s="252"/>
      <c r="CX465" s="252"/>
      <c r="CY465" s="252"/>
      <c r="CZ465" s="252"/>
      <c r="DA465" s="252"/>
      <c r="DB465" s="252"/>
      <c r="DC465" s="252"/>
      <c r="DD465" s="252"/>
      <c r="DE465" s="252"/>
    </row>
    <row r="466" spans="34:109" ht="57" hidden="1">
      <c r="AH466" s="250"/>
      <c r="AI466" s="250"/>
      <c r="AJ466" s="250"/>
      <c r="AK466" s="250"/>
      <c r="AL466" s="239" t="str">
        <f t="shared" si="14"/>
        <v/>
      </c>
      <c r="AM466" s="239" t="str">
        <f t="shared" si="15"/>
        <v/>
      </c>
      <c r="AO466" s="250"/>
      <c r="AP466" s="242">
        <v>464</v>
      </c>
      <c r="AQ466" s="251"/>
      <c r="AR466" s="251"/>
      <c r="AS466" s="251"/>
      <c r="AT466" s="251"/>
      <c r="AU466" s="251"/>
      <c r="AV466" s="251"/>
      <c r="AW466" s="251"/>
      <c r="AX466" s="251"/>
      <c r="AY466" s="251"/>
      <c r="AZ466" s="251"/>
      <c r="BA466" s="251"/>
      <c r="BB466" s="251"/>
      <c r="BC466" s="251"/>
      <c r="BD466" s="251"/>
      <c r="BE466" s="251"/>
      <c r="BF466" s="251"/>
      <c r="BG466" s="251"/>
      <c r="BH466" s="251"/>
      <c r="BI466" s="251"/>
      <c r="BJ466" s="247" t="s">
        <v>4737</v>
      </c>
      <c r="BK466" s="251"/>
      <c r="BL466" s="251"/>
      <c r="BM466" s="251"/>
      <c r="BN466" s="251"/>
      <c r="BO466" s="251"/>
      <c r="BP466" s="251"/>
      <c r="BQ466" s="251"/>
      <c r="BR466" s="251"/>
      <c r="BS466" s="251"/>
      <c r="BT466" s="251"/>
      <c r="BU466" s="251"/>
      <c r="BV466" s="251"/>
      <c r="BW466" s="250"/>
      <c r="BX466" s="250"/>
      <c r="BY466" s="250"/>
      <c r="BZ466" s="252"/>
      <c r="CA466" s="252"/>
      <c r="CB466" s="252"/>
      <c r="CC466" s="252"/>
      <c r="CD466" s="252"/>
      <c r="CE466" s="252"/>
      <c r="CF466" s="252"/>
      <c r="CG466" s="252"/>
      <c r="CH466" s="252"/>
      <c r="CI466" s="252"/>
      <c r="CJ466" s="252"/>
      <c r="CK466" s="252"/>
      <c r="CL466" s="252"/>
      <c r="CM466" s="252"/>
      <c r="CN466" s="252"/>
      <c r="CO466" s="252"/>
      <c r="CP466" s="252"/>
      <c r="CQ466" s="252"/>
      <c r="CR466" s="252"/>
      <c r="CS466" s="248" t="s">
        <v>4738</v>
      </c>
      <c r="CT466" s="252"/>
      <c r="CU466" s="252"/>
      <c r="CV466" s="252"/>
      <c r="CW466" s="252"/>
      <c r="CX466" s="252"/>
      <c r="CY466" s="252"/>
      <c r="CZ466" s="252"/>
      <c r="DA466" s="252"/>
      <c r="DB466" s="252"/>
      <c r="DC466" s="252"/>
      <c r="DD466" s="252"/>
      <c r="DE466" s="252"/>
    </row>
    <row r="467" spans="34:109" ht="85.5" hidden="1">
      <c r="AH467" s="250"/>
      <c r="AI467" s="250"/>
      <c r="AJ467" s="250"/>
      <c r="AK467" s="250"/>
      <c r="AL467" s="239" t="str">
        <f t="shared" si="14"/>
        <v/>
      </c>
      <c r="AM467" s="239" t="str">
        <f t="shared" si="15"/>
        <v/>
      </c>
      <c r="AO467" s="250"/>
      <c r="AP467" s="242">
        <v>465</v>
      </c>
      <c r="AQ467" s="251"/>
      <c r="AR467" s="251"/>
      <c r="AS467" s="251"/>
      <c r="AT467" s="251"/>
      <c r="AU467" s="251"/>
      <c r="AV467" s="251"/>
      <c r="AW467" s="251"/>
      <c r="AX467" s="251"/>
      <c r="AY467" s="251"/>
      <c r="AZ467" s="251"/>
      <c r="BA467" s="251"/>
      <c r="BB467" s="251"/>
      <c r="BC467" s="251"/>
      <c r="BD467" s="251"/>
      <c r="BE467" s="251"/>
      <c r="BF467" s="251"/>
      <c r="BG467" s="251"/>
      <c r="BH467" s="251"/>
      <c r="BI467" s="251"/>
      <c r="BJ467" s="247" t="s">
        <v>4739</v>
      </c>
      <c r="BK467" s="251"/>
      <c r="BL467" s="251"/>
      <c r="BM467" s="251"/>
      <c r="BN467" s="251"/>
      <c r="BO467" s="251"/>
      <c r="BP467" s="251"/>
      <c r="BQ467" s="251"/>
      <c r="BR467" s="251"/>
      <c r="BS467" s="251"/>
      <c r="BT467" s="251"/>
      <c r="BU467" s="251"/>
      <c r="BV467" s="251"/>
      <c r="BW467" s="250"/>
      <c r="BX467" s="250"/>
      <c r="BY467" s="250"/>
      <c r="BZ467" s="252"/>
      <c r="CA467" s="252"/>
      <c r="CB467" s="252"/>
      <c r="CC467" s="252"/>
      <c r="CD467" s="252"/>
      <c r="CE467" s="252"/>
      <c r="CF467" s="252"/>
      <c r="CG467" s="252"/>
      <c r="CH467" s="252"/>
      <c r="CI467" s="252"/>
      <c r="CJ467" s="252"/>
      <c r="CK467" s="252"/>
      <c r="CL467" s="252"/>
      <c r="CM467" s="252"/>
      <c r="CN467" s="252"/>
      <c r="CO467" s="252"/>
      <c r="CP467" s="252"/>
      <c r="CQ467" s="252"/>
      <c r="CR467" s="252"/>
      <c r="CS467" s="248" t="s">
        <v>4740</v>
      </c>
      <c r="CT467" s="252"/>
      <c r="CU467" s="252"/>
      <c r="CV467" s="252"/>
      <c r="CW467" s="252"/>
      <c r="CX467" s="252"/>
      <c r="CY467" s="252"/>
      <c r="CZ467" s="252"/>
      <c r="DA467" s="252"/>
      <c r="DB467" s="252"/>
      <c r="DC467" s="252"/>
      <c r="DD467" s="252"/>
      <c r="DE467" s="252"/>
    </row>
    <row r="468" spans="34:109" ht="57" hidden="1">
      <c r="AH468" s="250"/>
      <c r="AI468" s="250"/>
      <c r="AJ468" s="250"/>
      <c r="AK468" s="250"/>
      <c r="AL468" s="239" t="str">
        <f t="shared" si="14"/>
        <v/>
      </c>
      <c r="AM468" s="239" t="str">
        <f t="shared" si="15"/>
        <v/>
      </c>
      <c r="AO468" s="250"/>
      <c r="AP468" s="242">
        <v>466</v>
      </c>
      <c r="AQ468" s="251"/>
      <c r="AR468" s="251"/>
      <c r="AS468" s="251"/>
      <c r="AT468" s="251"/>
      <c r="AU468" s="251"/>
      <c r="AV468" s="251"/>
      <c r="AW468" s="251"/>
      <c r="AX468" s="251"/>
      <c r="AY468" s="251"/>
      <c r="AZ468" s="251"/>
      <c r="BA468" s="251"/>
      <c r="BB468" s="251"/>
      <c r="BC468" s="251"/>
      <c r="BD468" s="251"/>
      <c r="BE468" s="251"/>
      <c r="BF468" s="251"/>
      <c r="BG468" s="251"/>
      <c r="BH468" s="251"/>
      <c r="BI468" s="251"/>
      <c r="BJ468" s="247" t="s">
        <v>4741</v>
      </c>
      <c r="BK468" s="251"/>
      <c r="BL468" s="251"/>
      <c r="BM468" s="251"/>
      <c r="BN468" s="251"/>
      <c r="BO468" s="251"/>
      <c r="BP468" s="251"/>
      <c r="BQ468" s="251"/>
      <c r="BR468" s="251"/>
      <c r="BS468" s="251"/>
      <c r="BT468" s="251"/>
      <c r="BU468" s="251"/>
      <c r="BV468" s="251"/>
      <c r="BW468" s="250"/>
      <c r="BX468" s="250"/>
      <c r="BY468" s="250"/>
      <c r="BZ468" s="252"/>
      <c r="CA468" s="252"/>
      <c r="CB468" s="252"/>
      <c r="CC468" s="252"/>
      <c r="CD468" s="252"/>
      <c r="CE468" s="252"/>
      <c r="CF468" s="252"/>
      <c r="CG468" s="252"/>
      <c r="CH468" s="252"/>
      <c r="CI468" s="252"/>
      <c r="CJ468" s="252"/>
      <c r="CK468" s="252"/>
      <c r="CL468" s="252"/>
      <c r="CM468" s="252"/>
      <c r="CN468" s="252"/>
      <c r="CO468" s="252"/>
      <c r="CP468" s="252"/>
      <c r="CQ468" s="252"/>
      <c r="CR468" s="252"/>
      <c r="CS468" s="248" t="s">
        <v>4742</v>
      </c>
      <c r="CT468" s="252"/>
      <c r="CU468" s="252"/>
      <c r="CV468" s="252"/>
      <c r="CW468" s="252"/>
      <c r="CX468" s="252"/>
      <c r="CY468" s="252"/>
      <c r="CZ468" s="252"/>
      <c r="DA468" s="252"/>
      <c r="DB468" s="252"/>
      <c r="DC468" s="252"/>
      <c r="DD468" s="252"/>
      <c r="DE468" s="252"/>
    </row>
    <row r="469" spans="34:109" ht="57" hidden="1">
      <c r="AH469" s="242"/>
      <c r="AI469" s="242"/>
      <c r="AJ469" s="242"/>
      <c r="AK469" s="242"/>
      <c r="AL469" s="239" t="str">
        <f t="shared" si="14"/>
        <v/>
      </c>
      <c r="AM469" s="239" t="str">
        <f t="shared" si="15"/>
        <v/>
      </c>
      <c r="AO469" s="242"/>
      <c r="AP469" s="242">
        <v>467</v>
      </c>
      <c r="AQ469" s="247"/>
      <c r="AR469" s="247"/>
      <c r="AS469" s="247"/>
      <c r="AT469" s="247"/>
      <c r="AU469" s="247"/>
      <c r="AV469" s="247"/>
      <c r="AW469" s="247"/>
      <c r="AX469" s="247"/>
      <c r="AY469" s="247"/>
      <c r="AZ469" s="247"/>
      <c r="BA469" s="247"/>
      <c r="BB469" s="247"/>
      <c r="BC469" s="247"/>
      <c r="BD469" s="247"/>
      <c r="BE469" s="247"/>
      <c r="BF469" s="247"/>
      <c r="BG469" s="247"/>
      <c r="BH469" s="247"/>
      <c r="BI469" s="247"/>
      <c r="BJ469" s="247" t="s">
        <v>4743</v>
      </c>
      <c r="BK469" s="247"/>
      <c r="BL469" s="247"/>
      <c r="BM469" s="247"/>
      <c r="BN469" s="247"/>
      <c r="BO469" s="247"/>
      <c r="BP469" s="247"/>
      <c r="BQ469" s="247"/>
      <c r="BR469" s="247"/>
      <c r="BS469" s="247"/>
      <c r="BT469" s="247"/>
      <c r="BU469" s="247"/>
      <c r="BV469" s="247"/>
      <c r="BW469" s="242"/>
      <c r="BX469" s="242"/>
      <c r="BY469" s="242"/>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t="s">
        <v>4744</v>
      </c>
      <c r="CT469" s="248"/>
      <c r="CU469" s="248"/>
      <c r="CV469" s="248"/>
      <c r="CW469" s="248"/>
      <c r="CX469" s="248"/>
      <c r="CY469" s="248"/>
      <c r="CZ469" s="248"/>
      <c r="DA469" s="248"/>
      <c r="DB469" s="248"/>
      <c r="DC469" s="248"/>
      <c r="DD469" s="248"/>
      <c r="DE469" s="248"/>
    </row>
    <row r="470" spans="34:109" ht="57" hidden="1">
      <c r="AH470" s="250"/>
      <c r="AI470" s="250"/>
      <c r="AJ470" s="250"/>
      <c r="AK470" s="250"/>
      <c r="AL470" s="239" t="str">
        <f t="shared" si="14"/>
        <v/>
      </c>
      <c r="AM470" s="239" t="str">
        <f t="shared" si="15"/>
        <v/>
      </c>
      <c r="AO470" s="250"/>
      <c r="AP470" s="242">
        <v>468</v>
      </c>
      <c r="AQ470" s="251"/>
      <c r="AR470" s="251"/>
      <c r="AS470" s="251"/>
      <c r="AT470" s="251"/>
      <c r="AU470" s="251"/>
      <c r="AV470" s="251"/>
      <c r="AW470" s="251"/>
      <c r="AX470" s="251"/>
      <c r="AY470" s="251"/>
      <c r="AZ470" s="251"/>
      <c r="BA470" s="251"/>
      <c r="BB470" s="251"/>
      <c r="BC470" s="251"/>
      <c r="BD470" s="251"/>
      <c r="BE470" s="251"/>
      <c r="BF470" s="251"/>
      <c r="BG470" s="251"/>
      <c r="BH470" s="251"/>
      <c r="BI470" s="251"/>
      <c r="BJ470" s="247" t="s">
        <v>4745</v>
      </c>
      <c r="BK470" s="251"/>
      <c r="BL470" s="251"/>
      <c r="BM470" s="251"/>
      <c r="BN470" s="251"/>
      <c r="BO470" s="251"/>
      <c r="BP470" s="251"/>
      <c r="BQ470" s="251"/>
      <c r="BR470" s="251"/>
      <c r="BS470" s="251"/>
      <c r="BT470" s="251"/>
      <c r="BU470" s="251"/>
      <c r="BV470" s="251"/>
      <c r="BW470" s="250"/>
      <c r="BX470" s="250"/>
      <c r="BY470" s="250"/>
      <c r="BZ470" s="252"/>
      <c r="CA470" s="252"/>
      <c r="CB470" s="252"/>
      <c r="CC470" s="252"/>
      <c r="CD470" s="252"/>
      <c r="CE470" s="252"/>
      <c r="CF470" s="252"/>
      <c r="CG470" s="252"/>
      <c r="CH470" s="252"/>
      <c r="CI470" s="252"/>
      <c r="CJ470" s="252"/>
      <c r="CK470" s="252"/>
      <c r="CL470" s="252"/>
      <c r="CM470" s="252"/>
      <c r="CN470" s="252"/>
      <c r="CO470" s="252"/>
      <c r="CP470" s="252"/>
      <c r="CQ470" s="252"/>
      <c r="CR470" s="252"/>
      <c r="CS470" s="248" t="s">
        <v>4746</v>
      </c>
      <c r="CT470" s="252"/>
      <c r="CU470" s="252"/>
      <c r="CV470" s="252"/>
      <c r="CW470" s="252"/>
      <c r="CX470" s="252"/>
      <c r="CY470" s="252"/>
      <c r="CZ470" s="252"/>
      <c r="DA470" s="252"/>
      <c r="DB470" s="252"/>
      <c r="DC470" s="252"/>
      <c r="DD470" s="252"/>
      <c r="DE470" s="252"/>
    </row>
    <row r="471" spans="34:109" ht="57" hidden="1">
      <c r="AH471" s="250"/>
      <c r="AI471" s="250"/>
      <c r="AJ471" s="250"/>
      <c r="AK471" s="250"/>
      <c r="AL471" s="239" t="str">
        <f t="shared" si="14"/>
        <v/>
      </c>
      <c r="AM471" s="239" t="str">
        <f t="shared" si="15"/>
        <v/>
      </c>
      <c r="AO471" s="250"/>
      <c r="AP471" s="242">
        <v>469</v>
      </c>
      <c r="AQ471" s="251"/>
      <c r="AR471" s="251"/>
      <c r="AS471" s="251"/>
      <c r="AT471" s="251"/>
      <c r="AU471" s="251"/>
      <c r="AV471" s="251"/>
      <c r="AW471" s="251"/>
      <c r="AX471" s="251"/>
      <c r="AY471" s="251"/>
      <c r="AZ471" s="251"/>
      <c r="BA471" s="251"/>
      <c r="BB471" s="251"/>
      <c r="BC471" s="251"/>
      <c r="BD471" s="251"/>
      <c r="BE471" s="251"/>
      <c r="BF471" s="251"/>
      <c r="BG471" s="251"/>
      <c r="BH471" s="251"/>
      <c r="BI471" s="251"/>
      <c r="BJ471" s="247" t="s">
        <v>4747</v>
      </c>
      <c r="BK471" s="251"/>
      <c r="BL471" s="251"/>
      <c r="BM471" s="251"/>
      <c r="BN471" s="251"/>
      <c r="BO471" s="251"/>
      <c r="BP471" s="251"/>
      <c r="BQ471" s="251"/>
      <c r="BR471" s="251"/>
      <c r="BS471" s="251"/>
      <c r="BT471" s="251"/>
      <c r="BU471" s="251"/>
      <c r="BV471" s="251"/>
      <c r="BW471" s="250"/>
      <c r="BX471" s="250"/>
      <c r="BY471" s="250"/>
      <c r="BZ471" s="252"/>
      <c r="CA471" s="252"/>
      <c r="CB471" s="252"/>
      <c r="CC471" s="252"/>
      <c r="CD471" s="252"/>
      <c r="CE471" s="252"/>
      <c r="CF471" s="252"/>
      <c r="CG471" s="252"/>
      <c r="CH471" s="252"/>
      <c r="CI471" s="252"/>
      <c r="CJ471" s="252"/>
      <c r="CK471" s="252"/>
      <c r="CL471" s="252"/>
      <c r="CM471" s="252"/>
      <c r="CN471" s="252"/>
      <c r="CO471" s="252"/>
      <c r="CP471" s="252"/>
      <c r="CQ471" s="252"/>
      <c r="CR471" s="252"/>
      <c r="CS471" s="248" t="s">
        <v>4748</v>
      </c>
      <c r="CT471" s="252"/>
      <c r="CU471" s="252"/>
      <c r="CV471" s="252"/>
      <c r="CW471" s="252"/>
      <c r="CX471" s="252"/>
      <c r="CY471" s="252"/>
      <c r="CZ471" s="252"/>
      <c r="DA471" s="252"/>
      <c r="DB471" s="252"/>
      <c r="DC471" s="252"/>
      <c r="DD471" s="252"/>
      <c r="DE471" s="252"/>
    </row>
    <row r="472" spans="34:109" ht="71.25" hidden="1">
      <c r="AH472" s="250"/>
      <c r="AI472" s="250"/>
      <c r="AJ472" s="250"/>
      <c r="AK472" s="250"/>
      <c r="AL472" s="239" t="str">
        <f t="shared" si="14"/>
        <v/>
      </c>
      <c r="AM472" s="239" t="str">
        <f t="shared" si="15"/>
        <v/>
      </c>
      <c r="AO472" s="250"/>
      <c r="AP472" s="242">
        <v>470</v>
      </c>
      <c r="AQ472" s="251"/>
      <c r="AR472" s="251"/>
      <c r="AS472" s="251"/>
      <c r="AT472" s="251"/>
      <c r="AU472" s="251"/>
      <c r="AV472" s="251"/>
      <c r="AW472" s="251"/>
      <c r="AX472" s="251"/>
      <c r="AY472" s="251"/>
      <c r="AZ472" s="251"/>
      <c r="BA472" s="251"/>
      <c r="BB472" s="251"/>
      <c r="BC472" s="251"/>
      <c r="BD472" s="251"/>
      <c r="BE472" s="251"/>
      <c r="BF472" s="251"/>
      <c r="BG472" s="251"/>
      <c r="BH472" s="251"/>
      <c r="BI472" s="251"/>
      <c r="BJ472" s="247" t="s">
        <v>4749</v>
      </c>
      <c r="BK472" s="251"/>
      <c r="BL472" s="251"/>
      <c r="BM472" s="251"/>
      <c r="BN472" s="251"/>
      <c r="BO472" s="251"/>
      <c r="BP472" s="251"/>
      <c r="BQ472" s="251"/>
      <c r="BR472" s="251"/>
      <c r="BS472" s="251"/>
      <c r="BT472" s="251"/>
      <c r="BU472" s="251"/>
      <c r="BV472" s="251"/>
      <c r="BW472" s="250"/>
      <c r="BX472" s="250"/>
      <c r="BY472" s="250"/>
      <c r="BZ472" s="252"/>
      <c r="CA472" s="252"/>
      <c r="CB472" s="252"/>
      <c r="CC472" s="252"/>
      <c r="CD472" s="252"/>
      <c r="CE472" s="252"/>
      <c r="CF472" s="252"/>
      <c r="CG472" s="252"/>
      <c r="CH472" s="252"/>
      <c r="CI472" s="252"/>
      <c r="CJ472" s="252"/>
      <c r="CK472" s="252"/>
      <c r="CL472" s="252"/>
      <c r="CM472" s="252"/>
      <c r="CN472" s="252"/>
      <c r="CO472" s="252"/>
      <c r="CP472" s="252"/>
      <c r="CQ472" s="252"/>
      <c r="CR472" s="252"/>
      <c r="CS472" s="248" t="s">
        <v>4750</v>
      </c>
      <c r="CT472" s="252"/>
      <c r="CU472" s="252"/>
      <c r="CV472" s="252"/>
      <c r="CW472" s="252"/>
      <c r="CX472" s="252"/>
      <c r="CY472" s="252"/>
      <c r="CZ472" s="252"/>
      <c r="DA472" s="252"/>
      <c r="DB472" s="252"/>
      <c r="DC472" s="252"/>
      <c r="DD472" s="252"/>
      <c r="DE472" s="252"/>
    </row>
    <row r="473" spans="34:109" ht="57" hidden="1">
      <c r="AH473" s="250"/>
      <c r="AI473" s="250"/>
      <c r="AJ473" s="250"/>
      <c r="AK473" s="250"/>
      <c r="AL473" s="239" t="str">
        <f t="shared" si="14"/>
        <v/>
      </c>
      <c r="AM473" s="239" t="str">
        <f t="shared" si="15"/>
        <v/>
      </c>
      <c r="AO473" s="250"/>
      <c r="AP473" s="242">
        <v>471</v>
      </c>
      <c r="AQ473" s="251"/>
      <c r="AR473" s="251"/>
      <c r="AS473" s="251"/>
      <c r="AT473" s="251"/>
      <c r="AU473" s="251"/>
      <c r="AV473" s="251"/>
      <c r="AW473" s="251"/>
      <c r="AX473" s="251"/>
      <c r="AY473" s="251"/>
      <c r="AZ473" s="251"/>
      <c r="BA473" s="251"/>
      <c r="BB473" s="251"/>
      <c r="BC473" s="251"/>
      <c r="BD473" s="251"/>
      <c r="BE473" s="251"/>
      <c r="BF473" s="251"/>
      <c r="BG473" s="251"/>
      <c r="BH473" s="251"/>
      <c r="BI473" s="251"/>
      <c r="BJ473" s="247" t="s">
        <v>4751</v>
      </c>
      <c r="BK473" s="251"/>
      <c r="BL473" s="251"/>
      <c r="BM473" s="251"/>
      <c r="BN473" s="251"/>
      <c r="BO473" s="251"/>
      <c r="BP473" s="251"/>
      <c r="BQ473" s="251"/>
      <c r="BR473" s="251"/>
      <c r="BS473" s="251"/>
      <c r="BT473" s="251"/>
      <c r="BU473" s="251"/>
      <c r="BV473" s="251"/>
      <c r="BW473" s="250"/>
      <c r="BX473" s="250"/>
      <c r="BY473" s="250"/>
      <c r="BZ473" s="252"/>
      <c r="CA473" s="252"/>
      <c r="CB473" s="252"/>
      <c r="CC473" s="252"/>
      <c r="CD473" s="252"/>
      <c r="CE473" s="252"/>
      <c r="CF473" s="252"/>
      <c r="CG473" s="252"/>
      <c r="CH473" s="252"/>
      <c r="CI473" s="252"/>
      <c r="CJ473" s="252"/>
      <c r="CK473" s="252"/>
      <c r="CL473" s="252"/>
      <c r="CM473" s="252"/>
      <c r="CN473" s="252"/>
      <c r="CO473" s="252"/>
      <c r="CP473" s="252"/>
      <c r="CQ473" s="252"/>
      <c r="CR473" s="252"/>
      <c r="CS473" s="248" t="s">
        <v>4752</v>
      </c>
      <c r="CT473" s="252"/>
      <c r="CU473" s="252"/>
      <c r="CV473" s="252"/>
      <c r="CW473" s="252"/>
      <c r="CX473" s="252"/>
      <c r="CY473" s="252"/>
      <c r="CZ473" s="252"/>
      <c r="DA473" s="252"/>
      <c r="DB473" s="252"/>
      <c r="DC473" s="252"/>
      <c r="DD473" s="252"/>
      <c r="DE473" s="252"/>
    </row>
    <row r="474" spans="34:109" ht="57" hidden="1">
      <c r="AH474" s="250"/>
      <c r="AI474" s="250"/>
      <c r="AJ474" s="250"/>
      <c r="AK474" s="250"/>
      <c r="AL474" s="239" t="str">
        <f t="shared" si="14"/>
        <v/>
      </c>
      <c r="AM474" s="239" t="str">
        <f t="shared" si="15"/>
        <v/>
      </c>
      <c r="AO474" s="250"/>
      <c r="AP474" s="242">
        <v>472</v>
      </c>
      <c r="AQ474" s="251"/>
      <c r="AR474" s="251"/>
      <c r="AS474" s="251"/>
      <c r="AT474" s="251"/>
      <c r="AU474" s="251"/>
      <c r="AV474" s="251"/>
      <c r="AW474" s="251"/>
      <c r="AX474" s="251"/>
      <c r="AY474" s="251"/>
      <c r="AZ474" s="251"/>
      <c r="BA474" s="251"/>
      <c r="BB474" s="251"/>
      <c r="BC474" s="251"/>
      <c r="BD474" s="251"/>
      <c r="BE474" s="251"/>
      <c r="BF474" s="251"/>
      <c r="BG474" s="251"/>
      <c r="BH474" s="251"/>
      <c r="BI474" s="251"/>
      <c r="BJ474" s="247" t="s">
        <v>4753</v>
      </c>
      <c r="BK474" s="251"/>
      <c r="BL474" s="251"/>
      <c r="BM474" s="251"/>
      <c r="BN474" s="251"/>
      <c r="BO474" s="251"/>
      <c r="BP474" s="251"/>
      <c r="BQ474" s="251"/>
      <c r="BR474" s="251"/>
      <c r="BS474" s="251"/>
      <c r="BT474" s="251"/>
      <c r="BU474" s="251"/>
      <c r="BV474" s="251"/>
      <c r="BW474" s="250"/>
      <c r="BX474" s="250"/>
      <c r="BY474" s="250"/>
      <c r="BZ474" s="252"/>
      <c r="CA474" s="252"/>
      <c r="CB474" s="252"/>
      <c r="CC474" s="252"/>
      <c r="CD474" s="252"/>
      <c r="CE474" s="252"/>
      <c r="CF474" s="252"/>
      <c r="CG474" s="252"/>
      <c r="CH474" s="252"/>
      <c r="CI474" s="252"/>
      <c r="CJ474" s="252"/>
      <c r="CK474" s="252"/>
      <c r="CL474" s="252"/>
      <c r="CM474" s="252"/>
      <c r="CN474" s="252"/>
      <c r="CO474" s="252"/>
      <c r="CP474" s="252"/>
      <c r="CQ474" s="252"/>
      <c r="CR474" s="252"/>
      <c r="CS474" s="248" t="s">
        <v>4754</v>
      </c>
      <c r="CT474" s="252"/>
      <c r="CU474" s="252"/>
      <c r="CV474" s="252"/>
      <c r="CW474" s="252"/>
      <c r="CX474" s="252"/>
      <c r="CY474" s="252"/>
      <c r="CZ474" s="252"/>
      <c r="DA474" s="252"/>
      <c r="DB474" s="252"/>
      <c r="DC474" s="252"/>
      <c r="DD474" s="252"/>
      <c r="DE474" s="252"/>
    </row>
    <row r="475" spans="34:109" ht="57" hidden="1">
      <c r="AH475" s="250"/>
      <c r="AI475" s="250"/>
      <c r="AJ475" s="250"/>
      <c r="AK475" s="250"/>
      <c r="AL475" s="239" t="str">
        <f t="shared" si="14"/>
        <v/>
      </c>
      <c r="AM475" s="239" t="str">
        <f t="shared" si="15"/>
        <v/>
      </c>
      <c r="AO475" s="250"/>
      <c r="AP475" s="242">
        <v>473</v>
      </c>
      <c r="AQ475" s="251"/>
      <c r="AR475" s="251"/>
      <c r="AS475" s="251"/>
      <c r="AT475" s="251"/>
      <c r="AU475" s="251"/>
      <c r="AV475" s="251"/>
      <c r="AW475" s="251"/>
      <c r="AX475" s="251"/>
      <c r="AY475" s="251"/>
      <c r="AZ475" s="251"/>
      <c r="BA475" s="251"/>
      <c r="BB475" s="251"/>
      <c r="BC475" s="251"/>
      <c r="BD475" s="251"/>
      <c r="BE475" s="251"/>
      <c r="BF475" s="251"/>
      <c r="BG475" s="251"/>
      <c r="BH475" s="251"/>
      <c r="BI475" s="251"/>
      <c r="BJ475" s="247" t="s">
        <v>4755</v>
      </c>
      <c r="BK475" s="251"/>
      <c r="BL475" s="251"/>
      <c r="BM475" s="251"/>
      <c r="BN475" s="251"/>
      <c r="BO475" s="251"/>
      <c r="BP475" s="251"/>
      <c r="BQ475" s="251"/>
      <c r="BR475" s="251"/>
      <c r="BS475" s="251"/>
      <c r="BT475" s="251"/>
      <c r="BU475" s="251"/>
      <c r="BV475" s="251"/>
      <c r="BW475" s="250"/>
      <c r="BX475" s="250"/>
      <c r="BY475" s="250"/>
      <c r="BZ475" s="252"/>
      <c r="CA475" s="252"/>
      <c r="CB475" s="252"/>
      <c r="CC475" s="252"/>
      <c r="CD475" s="252"/>
      <c r="CE475" s="252"/>
      <c r="CF475" s="252"/>
      <c r="CG475" s="252"/>
      <c r="CH475" s="252"/>
      <c r="CI475" s="252"/>
      <c r="CJ475" s="252"/>
      <c r="CK475" s="252"/>
      <c r="CL475" s="252"/>
      <c r="CM475" s="252"/>
      <c r="CN475" s="252"/>
      <c r="CO475" s="252"/>
      <c r="CP475" s="252"/>
      <c r="CQ475" s="252"/>
      <c r="CR475" s="252"/>
      <c r="CS475" s="248" t="s">
        <v>4756</v>
      </c>
      <c r="CT475" s="252"/>
      <c r="CU475" s="252"/>
      <c r="CV475" s="252"/>
      <c r="CW475" s="252"/>
      <c r="CX475" s="252"/>
      <c r="CY475" s="252"/>
      <c r="CZ475" s="252"/>
      <c r="DA475" s="252"/>
      <c r="DB475" s="252"/>
      <c r="DC475" s="252"/>
      <c r="DD475" s="252"/>
      <c r="DE475" s="252"/>
    </row>
    <row r="476" spans="34:109" ht="57" hidden="1">
      <c r="AH476" s="250"/>
      <c r="AI476" s="250"/>
      <c r="AJ476" s="250"/>
      <c r="AK476" s="250"/>
      <c r="AL476" s="239" t="str">
        <f t="shared" si="14"/>
        <v/>
      </c>
      <c r="AM476" s="239" t="str">
        <f t="shared" si="15"/>
        <v/>
      </c>
      <c r="AO476" s="250"/>
      <c r="AP476" s="242">
        <v>474</v>
      </c>
      <c r="AQ476" s="251"/>
      <c r="AR476" s="251"/>
      <c r="AS476" s="251"/>
      <c r="AT476" s="251"/>
      <c r="AU476" s="251"/>
      <c r="AV476" s="251"/>
      <c r="AW476" s="251"/>
      <c r="AX476" s="251"/>
      <c r="AY476" s="251"/>
      <c r="AZ476" s="251"/>
      <c r="BA476" s="251"/>
      <c r="BB476" s="251"/>
      <c r="BC476" s="251"/>
      <c r="BD476" s="251"/>
      <c r="BE476" s="251"/>
      <c r="BF476" s="251"/>
      <c r="BG476" s="251"/>
      <c r="BH476" s="251"/>
      <c r="BI476" s="251"/>
      <c r="BJ476" s="247" t="s">
        <v>4757</v>
      </c>
      <c r="BK476" s="251"/>
      <c r="BL476" s="251"/>
      <c r="BM476" s="251"/>
      <c r="BN476" s="251"/>
      <c r="BO476" s="251"/>
      <c r="BP476" s="251"/>
      <c r="BQ476" s="251"/>
      <c r="BR476" s="251"/>
      <c r="BS476" s="251"/>
      <c r="BT476" s="251"/>
      <c r="BU476" s="251"/>
      <c r="BV476" s="251"/>
      <c r="BW476" s="250"/>
      <c r="BX476" s="250"/>
      <c r="BY476" s="250"/>
      <c r="BZ476" s="252"/>
      <c r="CA476" s="252"/>
      <c r="CB476" s="252"/>
      <c r="CC476" s="252"/>
      <c r="CD476" s="252"/>
      <c r="CE476" s="252"/>
      <c r="CF476" s="252"/>
      <c r="CG476" s="252"/>
      <c r="CH476" s="252"/>
      <c r="CI476" s="252"/>
      <c r="CJ476" s="252"/>
      <c r="CK476" s="252"/>
      <c r="CL476" s="252"/>
      <c r="CM476" s="252"/>
      <c r="CN476" s="252"/>
      <c r="CO476" s="252"/>
      <c r="CP476" s="252"/>
      <c r="CQ476" s="252"/>
      <c r="CR476" s="252"/>
      <c r="CS476" s="248" t="s">
        <v>4758</v>
      </c>
      <c r="CT476" s="252"/>
      <c r="CU476" s="252"/>
      <c r="CV476" s="252"/>
      <c r="CW476" s="252"/>
      <c r="CX476" s="252"/>
      <c r="CY476" s="252"/>
      <c r="CZ476" s="252"/>
      <c r="DA476" s="252"/>
      <c r="DB476" s="252"/>
      <c r="DC476" s="252"/>
      <c r="DD476" s="252"/>
      <c r="DE476" s="252"/>
    </row>
    <row r="477" spans="34:109" ht="71.25" hidden="1">
      <c r="AH477" s="250"/>
      <c r="AI477" s="250"/>
      <c r="AJ477" s="250"/>
      <c r="AK477" s="250"/>
      <c r="AL477" s="239" t="str">
        <f t="shared" si="14"/>
        <v/>
      </c>
      <c r="AM477" s="239" t="str">
        <f t="shared" si="15"/>
        <v/>
      </c>
      <c r="AO477" s="250"/>
      <c r="AP477" s="242">
        <v>475</v>
      </c>
      <c r="AQ477" s="251"/>
      <c r="AR477" s="251"/>
      <c r="AS477" s="251"/>
      <c r="AT477" s="251"/>
      <c r="AU477" s="251"/>
      <c r="AV477" s="251"/>
      <c r="AW477" s="251"/>
      <c r="AX477" s="251"/>
      <c r="AY477" s="251"/>
      <c r="AZ477" s="251"/>
      <c r="BA477" s="251"/>
      <c r="BB477" s="251"/>
      <c r="BC477" s="251"/>
      <c r="BD477" s="251"/>
      <c r="BE477" s="251"/>
      <c r="BF477" s="251"/>
      <c r="BG477" s="251"/>
      <c r="BH477" s="251"/>
      <c r="BI477" s="251"/>
      <c r="BJ477" s="247" t="s">
        <v>4759</v>
      </c>
      <c r="BK477" s="251"/>
      <c r="BL477" s="251"/>
      <c r="BM477" s="251"/>
      <c r="BN477" s="251"/>
      <c r="BO477" s="251"/>
      <c r="BP477" s="251"/>
      <c r="BQ477" s="251"/>
      <c r="BR477" s="251"/>
      <c r="BS477" s="251"/>
      <c r="BT477" s="251"/>
      <c r="BU477" s="251"/>
      <c r="BV477" s="251"/>
      <c r="BW477" s="250"/>
      <c r="BX477" s="250"/>
      <c r="BY477" s="250"/>
      <c r="BZ477" s="252"/>
      <c r="CA477" s="252"/>
      <c r="CB477" s="252"/>
      <c r="CC477" s="252"/>
      <c r="CD477" s="252"/>
      <c r="CE477" s="252"/>
      <c r="CF477" s="252"/>
      <c r="CG477" s="252"/>
      <c r="CH477" s="252"/>
      <c r="CI477" s="252"/>
      <c r="CJ477" s="252"/>
      <c r="CK477" s="252"/>
      <c r="CL477" s="252"/>
      <c r="CM477" s="252"/>
      <c r="CN477" s="252"/>
      <c r="CO477" s="252"/>
      <c r="CP477" s="252"/>
      <c r="CQ477" s="252"/>
      <c r="CR477" s="252"/>
      <c r="CS477" s="248" t="s">
        <v>4760</v>
      </c>
      <c r="CT477" s="252"/>
      <c r="CU477" s="252"/>
      <c r="CV477" s="252"/>
      <c r="CW477" s="252"/>
      <c r="CX477" s="252"/>
      <c r="CY477" s="252"/>
      <c r="CZ477" s="252"/>
      <c r="DA477" s="252"/>
      <c r="DB477" s="252"/>
      <c r="DC477" s="252"/>
      <c r="DD477" s="252"/>
      <c r="DE477" s="252"/>
    </row>
    <row r="478" spans="34:109" ht="57" hidden="1">
      <c r="AH478" s="250"/>
      <c r="AI478" s="250"/>
      <c r="AJ478" s="250"/>
      <c r="AK478" s="250"/>
      <c r="AL478" s="239" t="str">
        <f t="shared" si="14"/>
        <v/>
      </c>
      <c r="AM478" s="239" t="str">
        <f t="shared" si="15"/>
        <v/>
      </c>
      <c r="AO478" s="250"/>
      <c r="AP478" s="242">
        <v>476</v>
      </c>
      <c r="AQ478" s="251"/>
      <c r="AR478" s="251"/>
      <c r="AS478" s="251"/>
      <c r="AT478" s="251"/>
      <c r="AU478" s="251"/>
      <c r="AV478" s="251"/>
      <c r="AW478" s="251"/>
      <c r="AX478" s="251"/>
      <c r="AY478" s="251"/>
      <c r="AZ478" s="251"/>
      <c r="BA478" s="251"/>
      <c r="BB478" s="251"/>
      <c r="BC478" s="251"/>
      <c r="BD478" s="251"/>
      <c r="BE478" s="251"/>
      <c r="BF478" s="251"/>
      <c r="BG478" s="251"/>
      <c r="BH478" s="251"/>
      <c r="BI478" s="251"/>
      <c r="BJ478" s="247" t="s">
        <v>4761</v>
      </c>
      <c r="BK478" s="251"/>
      <c r="BL478" s="251"/>
      <c r="BM478" s="251"/>
      <c r="BN478" s="251"/>
      <c r="BO478" s="251"/>
      <c r="BP478" s="251"/>
      <c r="BQ478" s="251"/>
      <c r="BR478" s="251"/>
      <c r="BS478" s="251"/>
      <c r="BT478" s="251"/>
      <c r="BU478" s="251"/>
      <c r="BV478" s="251"/>
      <c r="BW478" s="250"/>
      <c r="BX478" s="250"/>
      <c r="BY478" s="250"/>
      <c r="BZ478" s="252"/>
      <c r="CA478" s="252"/>
      <c r="CB478" s="252"/>
      <c r="CC478" s="252"/>
      <c r="CD478" s="252"/>
      <c r="CE478" s="252"/>
      <c r="CF478" s="252"/>
      <c r="CG478" s="252"/>
      <c r="CH478" s="252"/>
      <c r="CI478" s="252"/>
      <c r="CJ478" s="252"/>
      <c r="CK478" s="252"/>
      <c r="CL478" s="252"/>
      <c r="CM478" s="252"/>
      <c r="CN478" s="252"/>
      <c r="CO478" s="252"/>
      <c r="CP478" s="252"/>
      <c r="CQ478" s="252"/>
      <c r="CR478" s="252"/>
      <c r="CS478" s="248" t="s">
        <v>4762</v>
      </c>
      <c r="CT478" s="252"/>
      <c r="CU478" s="252"/>
      <c r="CV478" s="252"/>
      <c r="CW478" s="252"/>
      <c r="CX478" s="252"/>
      <c r="CY478" s="252"/>
      <c r="CZ478" s="252"/>
      <c r="DA478" s="252"/>
      <c r="DB478" s="252"/>
      <c r="DC478" s="252"/>
      <c r="DD478" s="252"/>
      <c r="DE478" s="252"/>
    </row>
    <row r="479" spans="34:109" ht="57" hidden="1">
      <c r="AH479" s="250"/>
      <c r="AI479" s="250"/>
      <c r="AJ479" s="250"/>
      <c r="AK479" s="250"/>
      <c r="AL479" s="239" t="str">
        <f t="shared" si="14"/>
        <v/>
      </c>
      <c r="AM479" s="239" t="str">
        <f t="shared" si="15"/>
        <v/>
      </c>
      <c r="AO479" s="250"/>
      <c r="AP479" s="242">
        <v>477</v>
      </c>
      <c r="AQ479" s="251"/>
      <c r="AR479" s="251"/>
      <c r="AS479" s="251"/>
      <c r="AT479" s="251"/>
      <c r="AU479" s="251"/>
      <c r="AV479" s="251"/>
      <c r="AW479" s="251"/>
      <c r="AX479" s="251"/>
      <c r="AY479" s="251"/>
      <c r="AZ479" s="251"/>
      <c r="BA479" s="251"/>
      <c r="BB479" s="251"/>
      <c r="BC479" s="251"/>
      <c r="BD479" s="251"/>
      <c r="BE479" s="251"/>
      <c r="BF479" s="251"/>
      <c r="BG479" s="251"/>
      <c r="BH479" s="251"/>
      <c r="BI479" s="251"/>
      <c r="BJ479" s="247" t="s">
        <v>4763</v>
      </c>
      <c r="BK479" s="251"/>
      <c r="BL479" s="251"/>
      <c r="BM479" s="251"/>
      <c r="BN479" s="251"/>
      <c r="BO479" s="251"/>
      <c r="BP479" s="251"/>
      <c r="BQ479" s="251"/>
      <c r="BR479" s="251"/>
      <c r="BS479" s="251"/>
      <c r="BT479" s="251"/>
      <c r="BU479" s="251"/>
      <c r="BV479" s="251"/>
      <c r="BW479" s="250"/>
      <c r="BX479" s="250"/>
      <c r="BY479" s="250"/>
      <c r="BZ479" s="252"/>
      <c r="CA479" s="252"/>
      <c r="CB479" s="252"/>
      <c r="CC479" s="252"/>
      <c r="CD479" s="252"/>
      <c r="CE479" s="252"/>
      <c r="CF479" s="252"/>
      <c r="CG479" s="252"/>
      <c r="CH479" s="252"/>
      <c r="CI479" s="252"/>
      <c r="CJ479" s="252"/>
      <c r="CK479" s="252"/>
      <c r="CL479" s="252"/>
      <c r="CM479" s="252"/>
      <c r="CN479" s="252"/>
      <c r="CO479" s="252"/>
      <c r="CP479" s="252"/>
      <c r="CQ479" s="252"/>
      <c r="CR479" s="252"/>
      <c r="CS479" s="248" t="s">
        <v>4764</v>
      </c>
      <c r="CT479" s="252"/>
      <c r="CU479" s="252"/>
      <c r="CV479" s="252"/>
      <c r="CW479" s="252"/>
      <c r="CX479" s="252"/>
      <c r="CY479" s="252"/>
      <c r="CZ479" s="252"/>
      <c r="DA479" s="252"/>
      <c r="DB479" s="252"/>
      <c r="DC479" s="252"/>
      <c r="DD479" s="252"/>
      <c r="DE479" s="252"/>
    </row>
    <row r="480" spans="34:109" ht="42.75" hidden="1">
      <c r="AH480" s="250"/>
      <c r="AI480" s="250"/>
      <c r="AJ480" s="250"/>
      <c r="AK480" s="250"/>
      <c r="AL480" s="239" t="str">
        <f t="shared" si="14"/>
        <v/>
      </c>
      <c r="AM480" s="239" t="str">
        <f t="shared" si="15"/>
        <v/>
      </c>
      <c r="AO480" s="250"/>
      <c r="AP480" s="242">
        <v>478</v>
      </c>
      <c r="AQ480" s="251"/>
      <c r="AR480" s="251"/>
      <c r="AS480" s="251"/>
      <c r="AT480" s="251"/>
      <c r="AU480" s="251"/>
      <c r="AV480" s="251"/>
      <c r="AW480" s="251"/>
      <c r="AX480" s="251"/>
      <c r="AY480" s="251"/>
      <c r="AZ480" s="251"/>
      <c r="BA480" s="251"/>
      <c r="BB480" s="251"/>
      <c r="BC480" s="251"/>
      <c r="BD480" s="251"/>
      <c r="BE480" s="251"/>
      <c r="BF480" s="251"/>
      <c r="BG480" s="251"/>
      <c r="BH480" s="251"/>
      <c r="BI480" s="251"/>
      <c r="BJ480" s="247" t="s">
        <v>4765</v>
      </c>
      <c r="BK480" s="251"/>
      <c r="BL480" s="251"/>
      <c r="BM480" s="251"/>
      <c r="BN480" s="251"/>
      <c r="BO480" s="251"/>
      <c r="BP480" s="251"/>
      <c r="BQ480" s="251"/>
      <c r="BR480" s="251"/>
      <c r="BS480" s="251"/>
      <c r="BT480" s="251"/>
      <c r="BU480" s="251"/>
      <c r="BV480" s="251"/>
      <c r="BW480" s="250"/>
      <c r="BX480" s="250"/>
      <c r="BY480" s="250"/>
      <c r="BZ480" s="252"/>
      <c r="CA480" s="252"/>
      <c r="CB480" s="252"/>
      <c r="CC480" s="252"/>
      <c r="CD480" s="252"/>
      <c r="CE480" s="252"/>
      <c r="CF480" s="252"/>
      <c r="CG480" s="252"/>
      <c r="CH480" s="252"/>
      <c r="CI480" s="252"/>
      <c r="CJ480" s="252"/>
      <c r="CK480" s="252"/>
      <c r="CL480" s="252"/>
      <c r="CM480" s="252"/>
      <c r="CN480" s="252"/>
      <c r="CO480" s="252"/>
      <c r="CP480" s="252"/>
      <c r="CQ480" s="252"/>
      <c r="CR480" s="252"/>
      <c r="CS480" s="248" t="s">
        <v>4766</v>
      </c>
      <c r="CT480" s="252"/>
      <c r="CU480" s="252"/>
      <c r="CV480" s="252"/>
      <c r="CW480" s="252"/>
      <c r="CX480" s="252"/>
      <c r="CY480" s="252"/>
      <c r="CZ480" s="252"/>
      <c r="DA480" s="252"/>
      <c r="DB480" s="252"/>
      <c r="DC480" s="252"/>
      <c r="DD480" s="252"/>
      <c r="DE480" s="252"/>
    </row>
    <row r="481" spans="34:109" ht="57" hidden="1">
      <c r="AH481" s="250"/>
      <c r="AI481" s="250"/>
      <c r="AJ481" s="250"/>
      <c r="AK481" s="250"/>
      <c r="AL481" s="239" t="str">
        <f t="shared" si="14"/>
        <v/>
      </c>
      <c r="AM481" s="239" t="str">
        <f t="shared" si="15"/>
        <v/>
      </c>
      <c r="AO481" s="250"/>
      <c r="AP481" s="242">
        <v>479</v>
      </c>
      <c r="AQ481" s="251"/>
      <c r="AR481" s="251"/>
      <c r="AS481" s="251"/>
      <c r="AT481" s="251"/>
      <c r="AU481" s="251"/>
      <c r="AV481" s="251"/>
      <c r="AW481" s="251"/>
      <c r="AX481" s="251"/>
      <c r="AY481" s="251"/>
      <c r="AZ481" s="251"/>
      <c r="BA481" s="251"/>
      <c r="BB481" s="251"/>
      <c r="BC481" s="251"/>
      <c r="BD481" s="251"/>
      <c r="BE481" s="251"/>
      <c r="BF481" s="251"/>
      <c r="BG481" s="251"/>
      <c r="BH481" s="251"/>
      <c r="BI481" s="251"/>
      <c r="BJ481" s="247" t="s">
        <v>4767</v>
      </c>
      <c r="BK481" s="251"/>
      <c r="BL481" s="251"/>
      <c r="BM481" s="251"/>
      <c r="BN481" s="251"/>
      <c r="BO481" s="251"/>
      <c r="BP481" s="251"/>
      <c r="BQ481" s="251"/>
      <c r="BR481" s="251"/>
      <c r="BS481" s="251"/>
      <c r="BT481" s="251"/>
      <c r="BU481" s="251"/>
      <c r="BV481" s="251"/>
      <c r="BW481" s="250"/>
      <c r="BX481" s="250"/>
      <c r="BY481" s="250"/>
      <c r="BZ481" s="252"/>
      <c r="CA481" s="252"/>
      <c r="CB481" s="252"/>
      <c r="CC481" s="252"/>
      <c r="CD481" s="252"/>
      <c r="CE481" s="252"/>
      <c r="CF481" s="252"/>
      <c r="CG481" s="252"/>
      <c r="CH481" s="252"/>
      <c r="CI481" s="252"/>
      <c r="CJ481" s="252"/>
      <c r="CK481" s="252"/>
      <c r="CL481" s="252"/>
      <c r="CM481" s="252"/>
      <c r="CN481" s="252"/>
      <c r="CO481" s="252"/>
      <c r="CP481" s="252"/>
      <c r="CQ481" s="252"/>
      <c r="CR481" s="252"/>
      <c r="CS481" s="248" t="s">
        <v>4768</v>
      </c>
      <c r="CT481" s="252"/>
      <c r="CU481" s="252"/>
      <c r="CV481" s="252"/>
      <c r="CW481" s="252"/>
      <c r="CX481" s="252"/>
      <c r="CY481" s="252"/>
      <c r="CZ481" s="252"/>
      <c r="DA481" s="252"/>
      <c r="DB481" s="252"/>
      <c r="DC481" s="252"/>
      <c r="DD481" s="252"/>
      <c r="DE481" s="252"/>
    </row>
    <row r="482" spans="34:109" ht="57" hidden="1">
      <c r="AH482" s="250"/>
      <c r="AI482" s="250"/>
      <c r="AJ482" s="250"/>
      <c r="AK482" s="250"/>
      <c r="AL482" s="239" t="str">
        <f t="shared" si="14"/>
        <v/>
      </c>
      <c r="AM482" s="239" t="str">
        <f t="shared" si="15"/>
        <v/>
      </c>
      <c r="AO482" s="250"/>
      <c r="AP482" s="242">
        <v>480</v>
      </c>
      <c r="AQ482" s="251"/>
      <c r="AR482" s="251"/>
      <c r="AS482" s="251"/>
      <c r="AT482" s="251"/>
      <c r="AU482" s="251"/>
      <c r="AV482" s="251"/>
      <c r="AW482" s="251"/>
      <c r="AX482" s="251"/>
      <c r="AY482" s="251"/>
      <c r="AZ482" s="251"/>
      <c r="BA482" s="251"/>
      <c r="BB482" s="251"/>
      <c r="BC482" s="251"/>
      <c r="BD482" s="251"/>
      <c r="BE482" s="251"/>
      <c r="BF482" s="251"/>
      <c r="BG482" s="251"/>
      <c r="BH482" s="251"/>
      <c r="BI482" s="251"/>
      <c r="BJ482" s="247" t="s">
        <v>4769</v>
      </c>
      <c r="BK482" s="251"/>
      <c r="BL482" s="251"/>
      <c r="BM482" s="251"/>
      <c r="BN482" s="251"/>
      <c r="BO482" s="251"/>
      <c r="BP482" s="251"/>
      <c r="BQ482" s="251"/>
      <c r="BR482" s="251"/>
      <c r="BS482" s="251"/>
      <c r="BT482" s="251"/>
      <c r="BU482" s="251"/>
      <c r="BV482" s="251"/>
      <c r="BW482" s="250"/>
      <c r="BX482" s="250"/>
      <c r="BY482" s="250"/>
      <c r="BZ482" s="252"/>
      <c r="CA482" s="252"/>
      <c r="CB482" s="252"/>
      <c r="CC482" s="252"/>
      <c r="CD482" s="252"/>
      <c r="CE482" s="252"/>
      <c r="CF482" s="252"/>
      <c r="CG482" s="252"/>
      <c r="CH482" s="252"/>
      <c r="CI482" s="252"/>
      <c r="CJ482" s="252"/>
      <c r="CK482" s="252"/>
      <c r="CL482" s="252"/>
      <c r="CM482" s="252"/>
      <c r="CN482" s="252"/>
      <c r="CO482" s="252"/>
      <c r="CP482" s="252"/>
      <c r="CQ482" s="252"/>
      <c r="CR482" s="252"/>
      <c r="CS482" s="248" t="s">
        <v>4770</v>
      </c>
      <c r="CT482" s="252"/>
      <c r="CU482" s="252"/>
      <c r="CV482" s="252"/>
      <c r="CW482" s="252"/>
      <c r="CX482" s="252"/>
      <c r="CY482" s="252"/>
      <c r="CZ482" s="252"/>
      <c r="DA482" s="252"/>
      <c r="DB482" s="252"/>
      <c r="DC482" s="252"/>
      <c r="DD482" s="252"/>
      <c r="DE482" s="252"/>
    </row>
    <row r="483" spans="34:109" ht="57" hidden="1">
      <c r="AH483" s="250"/>
      <c r="AI483" s="250"/>
      <c r="AJ483" s="250"/>
      <c r="AK483" s="250"/>
      <c r="AL483" s="239" t="str">
        <f t="shared" si="14"/>
        <v/>
      </c>
      <c r="AM483" s="239" t="str">
        <f t="shared" si="15"/>
        <v/>
      </c>
      <c r="AO483" s="250"/>
      <c r="AP483" s="242">
        <v>481</v>
      </c>
      <c r="AQ483" s="251"/>
      <c r="AR483" s="251"/>
      <c r="AS483" s="251"/>
      <c r="AT483" s="251"/>
      <c r="AU483" s="251"/>
      <c r="AV483" s="251"/>
      <c r="AW483" s="251"/>
      <c r="AX483" s="251"/>
      <c r="AY483" s="251"/>
      <c r="AZ483" s="251"/>
      <c r="BA483" s="251"/>
      <c r="BB483" s="251"/>
      <c r="BC483" s="251"/>
      <c r="BD483" s="251"/>
      <c r="BE483" s="251"/>
      <c r="BF483" s="251"/>
      <c r="BG483" s="251"/>
      <c r="BH483" s="251"/>
      <c r="BI483" s="251"/>
      <c r="BJ483" s="247" t="s">
        <v>4771</v>
      </c>
      <c r="BK483" s="251"/>
      <c r="BL483" s="251"/>
      <c r="BM483" s="251"/>
      <c r="BN483" s="251"/>
      <c r="BO483" s="251"/>
      <c r="BP483" s="251"/>
      <c r="BQ483" s="251"/>
      <c r="BR483" s="251"/>
      <c r="BS483" s="251"/>
      <c r="BT483" s="251"/>
      <c r="BU483" s="251"/>
      <c r="BV483" s="251"/>
      <c r="BW483" s="250"/>
      <c r="BX483" s="250"/>
      <c r="BY483" s="250"/>
      <c r="BZ483" s="252"/>
      <c r="CA483" s="252"/>
      <c r="CB483" s="252"/>
      <c r="CC483" s="252"/>
      <c r="CD483" s="252"/>
      <c r="CE483" s="252"/>
      <c r="CF483" s="252"/>
      <c r="CG483" s="252"/>
      <c r="CH483" s="252"/>
      <c r="CI483" s="252"/>
      <c r="CJ483" s="252"/>
      <c r="CK483" s="252"/>
      <c r="CL483" s="252"/>
      <c r="CM483" s="252"/>
      <c r="CN483" s="252"/>
      <c r="CO483" s="252"/>
      <c r="CP483" s="252"/>
      <c r="CQ483" s="252"/>
      <c r="CR483" s="252"/>
      <c r="CS483" s="248" t="s">
        <v>4772</v>
      </c>
      <c r="CT483" s="252"/>
      <c r="CU483" s="252"/>
      <c r="CV483" s="252"/>
      <c r="CW483" s="252"/>
      <c r="CX483" s="252"/>
      <c r="CY483" s="252"/>
      <c r="CZ483" s="252"/>
      <c r="DA483" s="252"/>
      <c r="DB483" s="252"/>
      <c r="DC483" s="252"/>
      <c r="DD483" s="252"/>
      <c r="DE483" s="252"/>
    </row>
    <row r="484" spans="34:109" ht="57" hidden="1">
      <c r="AH484" s="250"/>
      <c r="AI484" s="250"/>
      <c r="AJ484" s="250"/>
      <c r="AK484" s="250"/>
      <c r="AL484" s="239" t="str">
        <f t="shared" si="14"/>
        <v/>
      </c>
      <c r="AM484" s="239" t="str">
        <f t="shared" si="15"/>
        <v/>
      </c>
      <c r="AO484" s="250"/>
      <c r="AP484" s="242">
        <v>482</v>
      </c>
      <c r="AQ484" s="251"/>
      <c r="AR484" s="251"/>
      <c r="AS484" s="251"/>
      <c r="AT484" s="251"/>
      <c r="AU484" s="251"/>
      <c r="AV484" s="251"/>
      <c r="AW484" s="251"/>
      <c r="AX484" s="251"/>
      <c r="AY484" s="251"/>
      <c r="AZ484" s="251"/>
      <c r="BA484" s="251"/>
      <c r="BB484" s="251"/>
      <c r="BC484" s="251"/>
      <c r="BD484" s="251"/>
      <c r="BE484" s="251"/>
      <c r="BF484" s="251"/>
      <c r="BG484" s="251"/>
      <c r="BH484" s="251"/>
      <c r="BI484" s="251"/>
      <c r="BJ484" s="247" t="s">
        <v>4773</v>
      </c>
      <c r="BK484" s="251"/>
      <c r="BL484" s="251"/>
      <c r="BM484" s="251"/>
      <c r="BN484" s="251"/>
      <c r="BO484" s="251"/>
      <c r="BP484" s="251"/>
      <c r="BQ484" s="251"/>
      <c r="BR484" s="251"/>
      <c r="BS484" s="251"/>
      <c r="BT484" s="251"/>
      <c r="BU484" s="251"/>
      <c r="BV484" s="251"/>
      <c r="BW484" s="250"/>
      <c r="BX484" s="250"/>
      <c r="BY484" s="250"/>
      <c r="BZ484" s="252"/>
      <c r="CA484" s="252"/>
      <c r="CB484" s="252"/>
      <c r="CC484" s="252"/>
      <c r="CD484" s="252"/>
      <c r="CE484" s="252"/>
      <c r="CF484" s="252"/>
      <c r="CG484" s="252"/>
      <c r="CH484" s="252"/>
      <c r="CI484" s="252"/>
      <c r="CJ484" s="252"/>
      <c r="CK484" s="252"/>
      <c r="CL484" s="252"/>
      <c r="CM484" s="252"/>
      <c r="CN484" s="252"/>
      <c r="CO484" s="252"/>
      <c r="CP484" s="252"/>
      <c r="CQ484" s="252"/>
      <c r="CR484" s="252"/>
      <c r="CS484" s="248" t="s">
        <v>4774</v>
      </c>
      <c r="CT484" s="252"/>
      <c r="CU484" s="252"/>
      <c r="CV484" s="252"/>
      <c r="CW484" s="252"/>
      <c r="CX484" s="252"/>
      <c r="CY484" s="252"/>
      <c r="CZ484" s="252"/>
      <c r="DA484" s="252"/>
      <c r="DB484" s="252"/>
      <c r="DC484" s="252"/>
      <c r="DD484" s="252"/>
      <c r="DE484" s="252"/>
    </row>
    <row r="485" spans="34:109" ht="85.5" hidden="1">
      <c r="AH485" s="250"/>
      <c r="AI485" s="250"/>
      <c r="AJ485" s="250"/>
      <c r="AK485" s="250"/>
      <c r="AL485" s="239" t="str">
        <f t="shared" si="14"/>
        <v/>
      </c>
      <c r="AM485" s="239" t="str">
        <f t="shared" si="15"/>
        <v/>
      </c>
      <c r="AO485" s="250"/>
      <c r="AP485" s="242">
        <v>483</v>
      </c>
      <c r="AQ485" s="251"/>
      <c r="AR485" s="251"/>
      <c r="AS485" s="251"/>
      <c r="AT485" s="251"/>
      <c r="AU485" s="251"/>
      <c r="AV485" s="251"/>
      <c r="AW485" s="251"/>
      <c r="AX485" s="251"/>
      <c r="AY485" s="251"/>
      <c r="AZ485" s="251"/>
      <c r="BA485" s="251"/>
      <c r="BB485" s="251"/>
      <c r="BC485" s="251"/>
      <c r="BD485" s="251"/>
      <c r="BE485" s="251"/>
      <c r="BF485" s="251"/>
      <c r="BG485" s="251"/>
      <c r="BH485" s="251"/>
      <c r="BI485" s="251"/>
      <c r="BJ485" s="247" t="s">
        <v>4775</v>
      </c>
      <c r="BK485" s="251"/>
      <c r="BL485" s="251"/>
      <c r="BM485" s="251"/>
      <c r="BN485" s="251"/>
      <c r="BO485" s="251"/>
      <c r="BP485" s="251"/>
      <c r="BQ485" s="251"/>
      <c r="BR485" s="251"/>
      <c r="BS485" s="251"/>
      <c r="BT485" s="251"/>
      <c r="BU485" s="251"/>
      <c r="BV485" s="251"/>
      <c r="BW485" s="250"/>
      <c r="BX485" s="250"/>
      <c r="BY485" s="250"/>
      <c r="BZ485" s="252"/>
      <c r="CA485" s="252"/>
      <c r="CB485" s="252"/>
      <c r="CC485" s="252"/>
      <c r="CD485" s="252"/>
      <c r="CE485" s="252"/>
      <c r="CF485" s="252"/>
      <c r="CG485" s="252"/>
      <c r="CH485" s="252"/>
      <c r="CI485" s="252"/>
      <c r="CJ485" s="252"/>
      <c r="CK485" s="252"/>
      <c r="CL485" s="252"/>
      <c r="CM485" s="252"/>
      <c r="CN485" s="252"/>
      <c r="CO485" s="252"/>
      <c r="CP485" s="252"/>
      <c r="CQ485" s="252"/>
      <c r="CR485" s="252"/>
      <c r="CS485" s="248" t="s">
        <v>4776</v>
      </c>
      <c r="CT485" s="252"/>
      <c r="CU485" s="252"/>
      <c r="CV485" s="252"/>
      <c r="CW485" s="252"/>
      <c r="CX485" s="252"/>
      <c r="CY485" s="252"/>
      <c r="CZ485" s="252"/>
      <c r="DA485" s="252"/>
      <c r="DB485" s="252"/>
      <c r="DC485" s="252"/>
      <c r="DD485" s="252"/>
      <c r="DE485" s="252"/>
    </row>
    <row r="486" spans="34:109" ht="71.25" hidden="1">
      <c r="AH486" s="250"/>
      <c r="AI486" s="250"/>
      <c r="AJ486" s="250"/>
      <c r="AK486" s="250"/>
      <c r="AL486" s="239" t="str">
        <f t="shared" si="14"/>
        <v/>
      </c>
      <c r="AM486" s="239" t="str">
        <f t="shared" si="15"/>
        <v/>
      </c>
      <c r="AO486" s="250"/>
      <c r="AP486" s="242">
        <v>484</v>
      </c>
      <c r="AQ486" s="251"/>
      <c r="AR486" s="251"/>
      <c r="AS486" s="251"/>
      <c r="AT486" s="251"/>
      <c r="AU486" s="251"/>
      <c r="AV486" s="251"/>
      <c r="AW486" s="251"/>
      <c r="AX486" s="251"/>
      <c r="AY486" s="251"/>
      <c r="AZ486" s="251"/>
      <c r="BA486" s="251"/>
      <c r="BB486" s="251"/>
      <c r="BC486" s="251"/>
      <c r="BD486" s="251"/>
      <c r="BE486" s="251"/>
      <c r="BF486" s="251"/>
      <c r="BG486" s="251"/>
      <c r="BH486" s="251"/>
      <c r="BI486" s="251"/>
      <c r="BJ486" s="247" t="s">
        <v>4777</v>
      </c>
      <c r="BK486" s="251"/>
      <c r="BL486" s="251"/>
      <c r="BM486" s="251"/>
      <c r="BN486" s="251"/>
      <c r="BO486" s="251"/>
      <c r="BP486" s="251"/>
      <c r="BQ486" s="251"/>
      <c r="BR486" s="251"/>
      <c r="BS486" s="251"/>
      <c r="BT486" s="251"/>
      <c r="BU486" s="251"/>
      <c r="BV486" s="251"/>
      <c r="BW486" s="250"/>
      <c r="BX486" s="250"/>
      <c r="BY486" s="250"/>
      <c r="BZ486" s="252"/>
      <c r="CA486" s="252"/>
      <c r="CB486" s="252"/>
      <c r="CC486" s="252"/>
      <c r="CD486" s="252"/>
      <c r="CE486" s="252"/>
      <c r="CF486" s="252"/>
      <c r="CG486" s="252"/>
      <c r="CH486" s="252"/>
      <c r="CI486" s="252"/>
      <c r="CJ486" s="252"/>
      <c r="CK486" s="252"/>
      <c r="CL486" s="252"/>
      <c r="CM486" s="252"/>
      <c r="CN486" s="252"/>
      <c r="CO486" s="252"/>
      <c r="CP486" s="252"/>
      <c r="CQ486" s="252"/>
      <c r="CR486" s="252"/>
      <c r="CS486" s="248" t="s">
        <v>4778</v>
      </c>
      <c r="CT486" s="252"/>
      <c r="CU486" s="252"/>
      <c r="CV486" s="252"/>
      <c r="CW486" s="252"/>
      <c r="CX486" s="252"/>
      <c r="CY486" s="252"/>
      <c r="CZ486" s="252"/>
      <c r="DA486" s="252"/>
      <c r="DB486" s="252"/>
      <c r="DC486" s="252"/>
      <c r="DD486" s="252"/>
      <c r="DE486" s="252"/>
    </row>
    <row r="487" spans="34:109" ht="57" hidden="1">
      <c r="AH487" s="250"/>
      <c r="AI487" s="250"/>
      <c r="AJ487" s="250"/>
      <c r="AK487" s="250"/>
      <c r="AL487" s="239" t="str">
        <f t="shared" si="14"/>
        <v/>
      </c>
      <c r="AM487" s="239" t="str">
        <f t="shared" si="15"/>
        <v/>
      </c>
      <c r="AO487" s="250"/>
      <c r="AP487" s="242">
        <v>485</v>
      </c>
      <c r="AQ487" s="251"/>
      <c r="AR487" s="251"/>
      <c r="AS487" s="251"/>
      <c r="AT487" s="251"/>
      <c r="AU487" s="251"/>
      <c r="AV487" s="251"/>
      <c r="AW487" s="251"/>
      <c r="AX487" s="251"/>
      <c r="AY487" s="251"/>
      <c r="AZ487" s="251"/>
      <c r="BA487" s="251"/>
      <c r="BB487" s="251"/>
      <c r="BC487" s="251"/>
      <c r="BD487" s="251"/>
      <c r="BE487" s="251"/>
      <c r="BF487" s="251"/>
      <c r="BG487" s="251"/>
      <c r="BH487" s="251"/>
      <c r="BI487" s="251"/>
      <c r="BJ487" s="247" t="s">
        <v>4779</v>
      </c>
      <c r="BK487" s="251"/>
      <c r="BL487" s="251"/>
      <c r="BM487" s="251"/>
      <c r="BN487" s="251"/>
      <c r="BO487" s="251"/>
      <c r="BP487" s="251"/>
      <c r="BQ487" s="251"/>
      <c r="BR487" s="251"/>
      <c r="BS487" s="251"/>
      <c r="BT487" s="251"/>
      <c r="BU487" s="251"/>
      <c r="BV487" s="251"/>
      <c r="BW487" s="250"/>
      <c r="BX487" s="250"/>
      <c r="BY487" s="250"/>
      <c r="BZ487" s="252"/>
      <c r="CA487" s="252"/>
      <c r="CB487" s="252"/>
      <c r="CC487" s="252"/>
      <c r="CD487" s="252"/>
      <c r="CE487" s="252"/>
      <c r="CF487" s="252"/>
      <c r="CG487" s="252"/>
      <c r="CH487" s="252"/>
      <c r="CI487" s="252"/>
      <c r="CJ487" s="252"/>
      <c r="CK487" s="252"/>
      <c r="CL487" s="252"/>
      <c r="CM487" s="252"/>
      <c r="CN487" s="252"/>
      <c r="CO487" s="252"/>
      <c r="CP487" s="252"/>
      <c r="CQ487" s="252"/>
      <c r="CR487" s="252"/>
      <c r="CS487" s="248" t="s">
        <v>4780</v>
      </c>
      <c r="CT487" s="252"/>
      <c r="CU487" s="252"/>
      <c r="CV487" s="252"/>
      <c r="CW487" s="252"/>
      <c r="CX487" s="252"/>
      <c r="CY487" s="252"/>
      <c r="CZ487" s="252"/>
      <c r="DA487" s="252"/>
      <c r="DB487" s="252"/>
      <c r="DC487" s="252"/>
      <c r="DD487" s="252"/>
      <c r="DE487" s="252"/>
    </row>
    <row r="488" spans="34:109" ht="57" hidden="1">
      <c r="AH488" s="250"/>
      <c r="AI488" s="250"/>
      <c r="AJ488" s="250"/>
      <c r="AK488" s="250"/>
      <c r="AL488" s="239" t="str">
        <f t="shared" si="14"/>
        <v/>
      </c>
      <c r="AM488" s="239" t="str">
        <f t="shared" si="15"/>
        <v/>
      </c>
      <c r="AO488" s="250"/>
      <c r="AP488" s="242">
        <v>486</v>
      </c>
      <c r="AQ488" s="251"/>
      <c r="AR488" s="251"/>
      <c r="AS488" s="251"/>
      <c r="AT488" s="251"/>
      <c r="AU488" s="251"/>
      <c r="AV488" s="251"/>
      <c r="AW488" s="251"/>
      <c r="AX488" s="251"/>
      <c r="AY488" s="251"/>
      <c r="AZ488" s="251"/>
      <c r="BA488" s="251"/>
      <c r="BB488" s="251"/>
      <c r="BC488" s="251"/>
      <c r="BD488" s="251"/>
      <c r="BE488" s="251"/>
      <c r="BF488" s="251"/>
      <c r="BG488" s="251"/>
      <c r="BH488" s="251"/>
      <c r="BI488" s="251"/>
      <c r="BJ488" s="247" t="s">
        <v>4781</v>
      </c>
      <c r="BK488" s="251"/>
      <c r="BL488" s="251"/>
      <c r="BM488" s="251"/>
      <c r="BN488" s="251"/>
      <c r="BO488" s="251"/>
      <c r="BP488" s="251"/>
      <c r="BQ488" s="251"/>
      <c r="BR488" s="251"/>
      <c r="BS488" s="251"/>
      <c r="BT488" s="251"/>
      <c r="BU488" s="251"/>
      <c r="BV488" s="251"/>
      <c r="BW488" s="250"/>
      <c r="BX488" s="250"/>
      <c r="BY488" s="250"/>
      <c r="BZ488" s="252"/>
      <c r="CA488" s="252"/>
      <c r="CB488" s="252"/>
      <c r="CC488" s="252"/>
      <c r="CD488" s="252"/>
      <c r="CE488" s="252"/>
      <c r="CF488" s="252"/>
      <c r="CG488" s="252"/>
      <c r="CH488" s="252"/>
      <c r="CI488" s="252"/>
      <c r="CJ488" s="252"/>
      <c r="CK488" s="252"/>
      <c r="CL488" s="252"/>
      <c r="CM488" s="252"/>
      <c r="CN488" s="252"/>
      <c r="CO488" s="252"/>
      <c r="CP488" s="252"/>
      <c r="CQ488" s="252"/>
      <c r="CR488" s="252"/>
      <c r="CS488" s="248" t="s">
        <v>4782</v>
      </c>
      <c r="CT488" s="252"/>
      <c r="CU488" s="252"/>
      <c r="CV488" s="252"/>
      <c r="CW488" s="252"/>
      <c r="CX488" s="252"/>
      <c r="CY488" s="252"/>
      <c r="CZ488" s="252"/>
      <c r="DA488" s="252"/>
      <c r="DB488" s="252"/>
      <c r="DC488" s="252"/>
      <c r="DD488" s="252"/>
      <c r="DE488" s="252"/>
    </row>
    <row r="489" spans="34:109" ht="71.25" hidden="1">
      <c r="AH489" s="250"/>
      <c r="AI489" s="250"/>
      <c r="AJ489" s="250"/>
      <c r="AK489" s="250"/>
      <c r="AL489" s="239" t="str">
        <f t="shared" si="14"/>
        <v/>
      </c>
      <c r="AM489" s="239" t="str">
        <f t="shared" si="15"/>
        <v/>
      </c>
      <c r="AO489" s="250"/>
      <c r="AP489" s="242">
        <v>487</v>
      </c>
      <c r="AQ489" s="251"/>
      <c r="AR489" s="251"/>
      <c r="AS489" s="251"/>
      <c r="AT489" s="251"/>
      <c r="AU489" s="251"/>
      <c r="AV489" s="251"/>
      <c r="AW489" s="251"/>
      <c r="AX489" s="251"/>
      <c r="AY489" s="251"/>
      <c r="AZ489" s="251"/>
      <c r="BA489" s="251"/>
      <c r="BB489" s="251"/>
      <c r="BC489" s="251"/>
      <c r="BD489" s="251"/>
      <c r="BE489" s="251"/>
      <c r="BF489" s="251"/>
      <c r="BG489" s="251"/>
      <c r="BH489" s="251"/>
      <c r="BI489" s="251"/>
      <c r="BJ489" s="247" t="s">
        <v>4783</v>
      </c>
      <c r="BK489" s="251"/>
      <c r="BL489" s="251"/>
      <c r="BM489" s="251"/>
      <c r="BN489" s="251"/>
      <c r="BO489" s="251"/>
      <c r="BP489" s="251"/>
      <c r="BQ489" s="251"/>
      <c r="BR489" s="251"/>
      <c r="BS489" s="251"/>
      <c r="BT489" s="251"/>
      <c r="BU489" s="251"/>
      <c r="BV489" s="251"/>
      <c r="BW489" s="250"/>
      <c r="BX489" s="250"/>
      <c r="BY489" s="250"/>
      <c r="BZ489" s="252"/>
      <c r="CA489" s="252"/>
      <c r="CB489" s="252"/>
      <c r="CC489" s="252"/>
      <c r="CD489" s="252"/>
      <c r="CE489" s="252"/>
      <c r="CF489" s="252"/>
      <c r="CG489" s="252"/>
      <c r="CH489" s="252"/>
      <c r="CI489" s="252"/>
      <c r="CJ489" s="252"/>
      <c r="CK489" s="252"/>
      <c r="CL489" s="252"/>
      <c r="CM489" s="252"/>
      <c r="CN489" s="252"/>
      <c r="CO489" s="252"/>
      <c r="CP489" s="252"/>
      <c r="CQ489" s="252"/>
      <c r="CR489" s="252"/>
      <c r="CS489" s="248" t="s">
        <v>4784</v>
      </c>
      <c r="CT489" s="252"/>
      <c r="CU489" s="252"/>
      <c r="CV489" s="252"/>
      <c r="CW489" s="252"/>
      <c r="CX489" s="252"/>
      <c r="CY489" s="252"/>
      <c r="CZ489" s="252"/>
      <c r="DA489" s="252"/>
      <c r="DB489" s="252"/>
      <c r="DC489" s="252"/>
      <c r="DD489" s="252"/>
      <c r="DE489" s="252"/>
    </row>
    <row r="490" spans="34:109" ht="57" hidden="1">
      <c r="AH490" s="250"/>
      <c r="AI490" s="250"/>
      <c r="AJ490" s="250"/>
      <c r="AK490" s="250"/>
      <c r="AL490" s="239" t="str">
        <f t="shared" si="14"/>
        <v/>
      </c>
      <c r="AM490" s="239" t="str">
        <f t="shared" si="15"/>
        <v/>
      </c>
      <c r="AO490" s="250"/>
      <c r="AP490" s="242">
        <v>488</v>
      </c>
      <c r="AQ490" s="251"/>
      <c r="AR490" s="251"/>
      <c r="AS490" s="251"/>
      <c r="AT490" s="251"/>
      <c r="AU490" s="251"/>
      <c r="AV490" s="251"/>
      <c r="AW490" s="251"/>
      <c r="AX490" s="251"/>
      <c r="AY490" s="251"/>
      <c r="AZ490" s="251"/>
      <c r="BA490" s="251"/>
      <c r="BB490" s="251"/>
      <c r="BC490" s="251"/>
      <c r="BD490" s="251"/>
      <c r="BE490" s="251"/>
      <c r="BF490" s="251"/>
      <c r="BG490" s="251"/>
      <c r="BH490" s="251"/>
      <c r="BI490" s="251"/>
      <c r="BJ490" s="247" t="s">
        <v>4785</v>
      </c>
      <c r="BK490" s="251"/>
      <c r="BL490" s="251"/>
      <c r="BM490" s="251"/>
      <c r="BN490" s="251"/>
      <c r="BO490" s="251"/>
      <c r="BP490" s="251"/>
      <c r="BQ490" s="251"/>
      <c r="BR490" s="251"/>
      <c r="BS490" s="251"/>
      <c r="BT490" s="251"/>
      <c r="BU490" s="251"/>
      <c r="BV490" s="251"/>
      <c r="BW490" s="250"/>
      <c r="BX490" s="250"/>
      <c r="BY490" s="250"/>
      <c r="BZ490" s="252"/>
      <c r="CA490" s="252"/>
      <c r="CB490" s="252"/>
      <c r="CC490" s="252"/>
      <c r="CD490" s="252"/>
      <c r="CE490" s="252"/>
      <c r="CF490" s="252"/>
      <c r="CG490" s="252"/>
      <c r="CH490" s="252"/>
      <c r="CI490" s="252"/>
      <c r="CJ490" s="252"/>
      <c r="CK490" s="252"/>
      <c r="CL490" s="252"/>
      <c r="CM490" s="252"/>
      <c r="CN490" s="252"/>
      <c r="CO490" s="252"/>
      <c r="CP490" s="252"/>
      <c r="CQ490" s="252"/>
      <c r="CR490" s="252"/>
      <c r="CS490" s="248" t="s">
        <v>4786</v>
      </c>
      <c r="CT490" s="252"/>
      <c r="CU490" s="252"/>
      <c r="CV490" s="252"/>
      <c r="CW490" s="252"/>
      <c r="CX490" s="252"/>
      <c r="CY490" s="252"/>
      <c r="CZ490" s="252"/>
      <c r="DA490" s="252"/>
      <c r="DB490" s="252"/>
      <c r="DC490" s="252"/>
      <c r="DD490" s="252"/>
      <c r="DE490" s="252"/>
    </row>
    <row r="491" spans="34:109" ht="57" hidden="1">
      <c r="AH491" s="250"/>
      <c r="AI491" s="250"/>
      <c r="AJ491" s="250"/>
      <c r="AK491" s="250"/>
      <c r="AL491" s="239" t="str">
        <f t="shared" si="14"/>
        <v/>
      </c>
      <c r="AM491" s="239" t="str">
        <f t="shared" si="15"/>
        <v/>
      </c>
      <c r="AO491" s="250"/>
      <c r="AP491" s="242">
        <v>489</v>
      </c>
      <c r="AQ491" s="251"/>
      <c r="AR491" s="251"/>
      <c r="AS491" s="251"/>
      <c r="AT491" s="251"/>
      <c r="AU491" s="251"/>
      <c r="AV491" s="251"/>
      <c r="AW491" s="251"/>
      <c r="AX491" s="251"/>
      <c r="AY491" s="251"/>
      <c r="AZ491" s="251"/>
      <c r="BA491" s="251"/>
      <c r="BB491" s="251"/>
      <c r="BC491" s="251"/>
      <c r="BD491" s="251"/>
      <c r="BE491" s="251"/>
      <c r="BF491" s="251"/>
      <c r="BG491" s="251"/>
      <c r="BH491" s="251"/>
      <c r="BI491" s="251"/>
      <c r="BJ491" s="247" t="s">
        <v>4787</v>
      </c>
      <c r="BK491" s="251"/>
      <c r="BL491" s="251"/>
      <c r="BM491" s="251"/>
      <c r="BN491" s="251"/>
      <c r="BO491" s="251"/>
      <c r="BP491" s="251"/>
      <c r="BQ491" s="251"/>
      <c r="BR491" s="251"/>
      <c r="BS491" s="251"/>
      <c r="BT491" s="251"/>
      <c r="BU491" s="251"/>
      <c r="BV491" s="251"/>
      <c r="BW491" s="250"/>
      <c r="BX491" s="250"/>
      <c r="BY491" s="250"/>
      <c r="BZ491" s="252"/>
      <c r="CA491" s="252"/>
      <c r="CB491" s="252"/>
      <c r="CC491" s="252"/>
      <c r="CD491" s="252"/>
      <c r="CE491" s="252"/>
      <c r="CF491" s="252"/>
      <c r="CG491" s="252"/>
      <c r="CH491" s="252"/>
      <c r="CI491" s="252"/>
      <c r="CJ491" s="252"/>
      <c r="CK491" s="252"/>
      <c r="CL491" s="252"/>
      <c r="CM491" s="252"/>
      <c r="CN491" s="252"/>
      <c r="CO491" s="252"/>
      <c r="CP491" s="252"/>
      <c r="CQ491" s="252"/>
      <c r="CR491" s="252"/>
      <c r="CS491" s="248" t="s">
        <v>4788</v>
      </c>
      <c r="CT491" s="252"/>
      <c r="CU491" s="252"/>
      <c r="CV491" s="252"/>
      <c r="CW491" s="252"/>
      <c r="CX491" s="252"/>
      <c r="CY491" s="252"/>
      <c r="CZ491" s="252"/>
      <c r="DA491" s="252"/>
      <c r="DB491" s="252"/>
      <c r="DC491" s="252"/>
      <c r="DD491" s="252"/>
      <c r="DE491" s="252"/>
    </row>
    <row r="492" spans="34:109" ht="57" hidden="1">
      <c r="AH492" s="250"/>
      <c r="AI492" s="250"/>
      <c r="AJ492" s="250"/>
      <c r="AK492" s="250"/>
      <c r="AL492" s="239" t="str">
        <f t="shared" si="14"/>
        <v/>
      </c>
      <c r="AM492" s="239" t="str">
        <f t="shared" si="15"/>
        <v/>
      </c>
      <c r="AO492" s="250"/>
      <c r="AP492" s="242">
        <v>490</v>
      </c>
      <c r="AQ492" s="251"/>
      <c r="AR492" s="251"/>
      <c r="AS492" s="251"/>
      <c r="AT492" s="251"/>
      <c r="AU492" s="251"/>
      <c r="AV492" s="251"/>
      <c r="AW492" s="251"/>
      <c r="AX492" s="251"/>
      <c r="AY492" s="251"/>
      <c r="AZ492" s="251"/>
      <c r="BA492" s="251"/>
      <c r="BB492" s="251"/>
      <c r="BC492" s="251"/>
      <c r="BD492" s="251"/>
      <c r="BE492" s="251"/>
      <c r="BF492" s="251"/>
      <c r="BG492" s="251"/>
      <c r="BH492" s="251"/>
      <c r="BI492" s="251"/>
      <c r="BJ492" s="247" t="s">
        <v>4789</v>
      </c>
      <c r="BK492" s="251"/>
      <c r="BL492" s="251"/>
      <c r="BM492" s="251"/>
      <c r="BN492" s="251"/>
      <c r="BO492" s="251"/>
      <c r="BP492" s="251"/>
      <c r="BQ492" s="251"/>
      <c r="BR492" s="251"/>
      <c r="BS492" s="251"/>
      <c r="BT492" s="251"/>
      <c r="BU492" s="251"/>
      <c r="BV492" s="251"/>
      <c r="BW492" s="250"/>
      <c r="BX492" s="250"/>
      <c r="BY492" s="250"/>
      <c r="BZ492" s="252"/>
      <c r="CA492" s="252"/>
      <c r="CB492" s="252"/>
      <c r="CC492" s="252"/>
      <c r="CD492" s="252"/>
      <c r="CE492" s="252"/>
      <c r="CF492" s="252"/>
      <c r="CG492" s="252"/>
      <c r="CH492" s="252"/>
      <c r="CI492" s="252"/>
      <c r="CJ492" s="252"/>
      <c r="CK492" s="252"/>
      <c r="CL492" s="252"/>
      <c r="CM492" s="252"/>
      <c r="CN492" s="252"/>
      <c r="CO492" s="252"/>
      <c r="CP492" s="252"/>
      <c r="CQ492" s="252"/>
      <c r="CR492" s="252"/>
      <c r="CS492" s="248" t="s">
        <v>4790</v>
      </c>
      <c r="CT492" s="252"/>
      <c r="CU492" s="252"/>
      <c r="CV492" s="252"/>
      <c r="CW492" s="252"/>
      <c r="CX492" s="252"/>
      <c r="CY492" s="252"/>
      <c r="CZ492" s="252"/>
      <c r="DA492" s="252"/>
      <c r="DB492" s="252"/>
      <c r="DC492" s="252"/>
      <c r="DD492" s="252"/>
      <c r="DE492" s="252"/>
    </row>
    <row r="493" spans="34:109" ht="71.25" hidden="1">
      <c r="AH493" s="242"/>
      <c r="AI493" s="242"/>
      <c r="AJ493" s="242"/>
      <c r="AK493" s="242"/>
      <c r="AL493" s="239" t="str">
        <f t="shared" si="14"/>
        <v/>
      </c>
      <c r="AM493" s="239" t="str">
        <f t="shared" si="15"/>
        <v/>
      </c>
      <c r="AO493" s="242"/>
      <c r="AP493" s="242">
        <v>491</v>
      </c>
      <c r="AQ493" s="247"/>
      <c r="AR493" s="247"/>
      <c r="AS493" s="247"/>
      <c r="AT493" s="247"/>
      <c r="AU493" s="247"/>
      <c r="AV493" s="247"/>
      <c r="AW493" s="247"/>
      <c r="AX493" s="247"/>
      <c r="AY493" s="247"/>
      <c r="AZ493" s="247"/>
      <c r="BA493" s="247"/>
      <c r="BB493" s="247"/>
      <c r="BC493" s="247"/>
      <c r="BD493" s="247"/>
      <c r="BE493" s="247"/>
      <c r="BF493" s="247"/>
      <c r="BG493" s="247"/>
      <c r="BH493" s="247"/>
      <c r="BI493" s="247"/>
      <c r="BJ493" s="247" t="s">
        <v>4791</v>
      </c>
      <c r="BK493" s="247"/>
      <c r="BL493" s="247"/>
      <c r="BM493" s="247"/>
      <c r="BN493" s="247"/>
      <c r="BO493" s="247"/>
      <c r="BP493" s="247"/>
      <c r="BQ493" s="247"/>
      <c r="BR493" s="247"/>
      <c r="BS493" s="247"/>
      <c r="BT493" s="247"/>
      <c r="BU493" s="247"/>
      <c r="BV493" s="247"/>
      <c r="BW493" s="242"/>
      <c r="BX493" s="242"/>
      <c r="BY493" s="242"/>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t="s">
        <v>4792</v>
      </c>
      <c r="CT493" s="248"/>
      <c r="CU493" s="248"/>
      <c r="CV493" s="248"/>
      <c r="CW493" s="248"/>
      <c r="CX493" s="248"/>
      <c r="CY493" s="248"/>
      <c r="CZ493" s="248"/>
      <c r="DA493" s="248"/>
      <c r="DB493" s="248"/>
      <c r="DC493" s="248"/>
      <c r="DD493" s="248"/>
      <c r="DE493" s="248"/>
    </row>
    <row r="494" spans="34:109" ht="57" hidden="1">
      <c r="AH494" s="250"/>
      <c r="AI494" s="250"/>
      <c r="AJ494" s="250"/>
      <c r="AK494" s="250"/>
      <c r="AL494" s="239" t="str">
        <f t="shared" si="14"/>
        <v/>
      </c>
      <c r="AM494" s="239" t="str">
        <f t="shared" si="15"/>
        <v/>
      </c>
      <c r="AO494" s="250"/>
      <c r="AP494" s="242">
        <v>492</v>
      </c>
      <c r="AQ494" s="251"/>
      <c r="AR494" s="251"/>
      <c r="AS494" s="251"/>
      <c r="AT494" s="251"/>
      <c r="AU494" s="251"/>
      <c r="AV494" s="251"/>
      <c r="AW494" s="251"/>
      <c r="AX494" s="251"/>
      <c r="AY494" s="251"/>
      <c r="AZ494" s="251"/>
      <c r="BA494" s="251"/>
      <c r="BB494" s="251"/>
      <c r="BC494" s="251"/>
      <c r="BD494" s="251"/>
      <c r="BE494" s="251"/>
      <c r="BF494" s="251"/>
      <c r="BG494" s="251"/>
      <c r="BH494" s="251"/>
      <c r="BI494" s="251"/>
      <c r="BJ494" s="247" t="s">
        <v>4793</v>
      </c>
      <c r="BK494" s="251"/>
      <c r="BL494" s="251"/>
      <c r="BM494" s="251"/>
      <c r="BN494" s="251"/>
      <c r="BO494" s="251"/>
      <c r="BP494" s="251"/>
      <c r="BQ494" s="251"/>
      <c r="BR494" s="251"/>
      <c r="BS494" s="251"/>
      <c r="BT494" s="251"/>
      <c r="BU494" s="251"/>
      <c r="BV494" s="251"/>
      <c r="BW494" s="250"/>
      <c r="BX494" s="250"/>
      <c r="BY494" s="250"/>
      <c r="BZ494" s="252"/>
      <c r="CA494" s="252"/>
      <c r="CB494" s="252"/>
      <c r="CC494" s="252"/>
      <c r="CD494" s="252"/>
      <c r="CE494" s="252"/>
      <c r="CF494" s="252"/>
      <c r="CG494" s="252"/>
      <c r="CH494" s="252"/>
      <c r="CI494" s="252"/>
      <c r="CJ494" s="252"/>
      <c r="CK494" s="252"/>
      <c r="CL494" s="252"/>
      <c r="CM494" s="252"/>
      <c r="CN494" s="252"/>
      <c r="CO494" s="252"/>
      <c r="CP494" s="252"/>
      <c r="CQ494" s="252"/>
      <c r="CR494" s="252"/>
      <c r="CS494" s="248" t="s">
        <v>4794</v>
      </c>
      <c r="CT494" s="252"/>
      <c r="CU494" s="252"/>
      <c r="CV494" s="252"/>
      <c r="CW494" s="252"/>
      <c r="CX494" s="252"/>
      <c r="CY494" s="252"/>
      <c r="CZ494" s="252"/>
      <c r="DA494" s="252"/>
      <c r="DB494" s="252"/>
      <c r="DC494" s="252"/>
      <c r="DD494" s="252"/>
      <c r="DE494" s="252"/>
    </row>
    <row r="495" spans="34:109" ht="57" hidden="1">
      <c r="AH495" s="250"/>
      <c r="AI495" s="250"/>
      <c r="AJ495" s="250"/>
      <c r="AK495" s="250"/>
      <c r="AL495" s="239" t="str">
        <f t="shared" si="14"/>
        <v/>
      </c>
      <c r="AM495" s="239" t="str">
        <f t="shared" si="15"/>
        <v/>
      </c>
      <c r="AO495" s="250"/>
      <c r="AP495" s="242">
        <v>493</v>
      </c>
      <c r="AQ495" s="251"/>
      <c r="AR495" s="251"/>
      <c r="AS495" s="251"/>
      <c r="AT495" s="251"/>
      <c r="AU495" s="251"/>
      <c r="AV495" s="251"/>
      <c r="AW495" s="251"/>
      <c r="AX495" s="251"/>
      <c r="AY495" s="251"/>
      <c r="AZ495" s="251"/>
      <c r="BA495" s="251"/>
      <c r="BB495" s="251"/>
      <c r="BC495" s="251"/>
      <c r="BD495" s="251"/>
      <c r="BE495" s="251"/>
      <c r="BF495" s="251"/>
      <c r="BG495" s="251"/>
      <c r="BH495" s="251"/>
      <c r="BI495" s="251"/>
      <c r="BJ495" s="247" t="s">
        <v>4795</v>
      </c>
      <c r="BK495" s="251"/>
      <c r="BL495" s="251"/>
      <c r="BM495" s="251"/>
      <c r="BN495" s="251"/>
      <c r="BO495" s="251"/>
      <c r="BP495" s="251"/>
      <c r="BQ495" s="251"/>
      <c r="BR495" s="251"/>
      <c r="BS495" s="251"/>
      <c r="BT495" s="251"/>
      <c r="BU495" s="251"/>
      <c r="BV495" s="251"/>
      <c r="BW495" s="250"/>
      <c r="BX495" s="250"/>
      <c r="BY495" s="250"/>
      <c r="BZ495" s="252"/>
      <c r="CA495" s="252"/>
      <c r="CB495" s="252"/>
      <c r="CC495" s="252"/>
      <c r="CD495" s="252"/>
      <c r="CE495" s="252"/>
      <c r="CF495" s="252"/>
      <c r="CG495" s="252"/>
      <c r="CH495" s="252"/>
      <c r="CI495" s="252"/>
      <c r="CJ495" s="252"/>
      <c r="CK495" s="252"/>
      <c r="CL495" s="252"/>
      <c r="CM495" s="252"/>
      <c r="CN495" s="252"/>
      <c r="CO495" s="252"/>
      <c r="CP495" s="252"/>
      <c r="CQ495" s="252"/>
      <c r="CR495" s="252"/>
      <c r="CS495" s="248" t="s">
        <v>4796</v>
      </c>
      <c r="CT495" s="252"/>
      <c r="CU495" s="252"/>
      <c r="CV495" s="252"/>
      <c r="CW495" s="252"/>
      <c r="CX495" s="252"/>
      <c r="CY495" s="252"/>
      <c r="CZ495" s="252"/>
      <c r="DA495" s="252"/>
      <c r="DB495" s="252"/>
      <c r="DC495" s="252"/>
      <c r="DD495" s="252"/>
      <c r="DE495" s="252"/>
    </row>
    <row r="496" spans="34:109" ht="42.75" hidden="1">
      <c r="AH496" s="250"/>
      <c r="AI496" s="250"/>
      <c r="AJ496" s="250"/>
      <c r="AK496" s="250"/>
      <c r="AL496" s="239" t="str">
        <f t="shared" si="14"/>
        <v/>
      </c>
      <c r="AM496" s="239" t="str">
        <f t="shared" si="15"/>
        <v/>
      </c>
      <c r="AO496" s="250"/>
      <c r="AP496" s="242">
        <v>494</v>
      </c>
      <c r="AQ496" s="251"/>
      <c r="AR496" s="251"/>
      <c r="AS496" s="251"/>
      <c r="AT496" s="251"/>
      <c r="AU496" s="251"/>
      <c r="AV496" s="251"/>
      <c r="AW496" s="251"/>
      <c r="AX496" s="251"/>
      <c r="AY496" s="251"/>
      <c r="AZ496" s="251"/>
      <c r="BA496" s="251"/>
      <c r="BB496" s="251"/>
      <c r="BC496" s="251"/>
      <c r="BD496" s="251"/>
      <c r="BE496" s="251"/>
      <c r="BF496" s="251"/>
      <c r="BG496" s="251"/>
      <c r="BH496" s="251"/>
      <c r="BI496" s="251"/>
      <c r="BJ496" s="247" t="s">
        <v>4797</v>
      </c>
      <c r="BK496" s="251"/>
      <c r="BL496" s="251"/>
      <c r="BM496" s="251"/>
      <c r="BN496" s="251"/>
      <c r="BO496" s="251"/>
      <c r="BP496" s="251"/>
      <c r="BQ496" s="251"/>
      <c r="BR496" s="251"/>
      <c r="BS496" s="251"/>
      <c r="BT496" s="251"/>
      <c r="BU496" s="251"/>
      <c r="BV496" s="251"/>
      <c r="BW496" s="250"/>
      <c r="BX496" s="250"/>
      <c r="BY496" s="250"/>
      <c r="BZ496" s="252"/>
      <c r="CA496" s="252"/>
      <c r="CB496" s="252"/>
      <c r="CC496" s="252"/>
      <c r="CD496" s="252"/>
      <c r="CE496" s="252"/>
      <c r="CF496" s="252"/>
      <c r="CG496" s="252"/>
      <c r="CH496" s="252"/>
      <c r="CI496" s="252"/>
      <c r="CJ496" s="252"/>
      <c r="CK496" s="252"/>
      <c r="CL496" s="252"/>
      <c r="CM496" s="252"/>
      <c r="CN496" s="252"/>
      <c r="CO496" s="252"/>
      <c r="CP496" s="252"/>
      <c r="CQ496" s="252"/>
      <c r="CR496" s="252"/>
      <c r="CS496" s="248" t="s">
        <v>4798</v>
      </c>
      <c r="CT496" s="252"/>
      <c r="CU496" s="252"/>
      <c r="CV496" s="252"/>
      <c r="CW496" s="252"/>
      <c r="CX496" s="252"/>
      <c r="CY496" s="252"/>
      <c r="CZ496" s="252"/>
      <c r="DA496" s="252"/>
      <c r="DB496" s="252"/>
      <c r="DC496" s="252"/>
      <c r="DD496" s="252"/>
      <c r="DE496" s="252"/>
    </row>
    <row r="497" spans="34:109" ht="71.25" hidden="1">
      <c r="AH497" s="250"/>
      <c r="AI497" s="250"/>
      <c r="AJ497" s="250"/>
      <c r="AK497" s="250"/>
      <c r="AL497" s="239" t="str">
        <f t="shared" si="14"/>
        <v/>
      </c>
      <c r="AM497" s="239" t="str">
        <f t="shared" si="15"/>
        <v/>
      </c>
      <c r="AO497" s="250"/>
      <c r="AP497" s="242">
        <v>495</v>
      </c>
      <c r="AQ497" s="251"/>
      <c r="AR497" s="251"/>
      <c r="AS497" s="251"/>
      <c r="AT497" s="251"/>
      <c r="AU497" s="251"/>
      <c r="AV497" s="251"/>
      <c r="AW497" s="251"/>
      <c r="AX497" s="251"/>
      <c r="AY497" s="251"/>
      <c r="AZ497" s="251"/>
      <c r="BA497" s="251"/>
      <c r="BB497" s="251"/>
      <c r="BC497" s="251"/>
      <c r="BD497" s="251"/>
      <c r="BE497" s="251"/>
      <c r="BF497" s="251"/>
      <c r="BG497" s="251"/>
      <c r="BH497" s="251"/>
      <c r="BI497" s="251"/>
      <c r="BJ497" s="247" t="s">
        <v>4799</v>
      </c>
      <c r="BK497" s="251"/>
      <c r="BL497" s="251"/>
      <c r="BM497" s="251"/>
      <c r="BN497" s="251"/>
      <c r="BO497" s="251"/>
      <c r="BP497" s="251"/>
      <c r="BQ497" s="251"/>
      <c r="BR497" s="251"/>
      <c r="BS497" s="251"/>
      <c r="BT497" s="251"/>
      <c r="BU497" s="251"/>
      <c r="BV497" s="251"/>
      <c r="BW497" s="250"/>
      <c r="BX497" s="250"/>
      <c r="BY497" s="250"/>
      <c r="BZ497" s="252"/>
      <c r="CA497" s="252"/>
      <c r="CB497" s="252"/>
      <c r="CC497" s="252"/>
      <c r="CD497" s="252"/>
      <c r="CE497" s="252"/>
      <c r="CF497" s="252"/>
      <c r="CG497" s="252"/>
      <c r="CH497" s="252"/>
      <c r="CI497" s="252"/>
      <c r="CJ497" s="252"/>
      <c r="CK497" s="252"/>
      <c r="CL497" s="252"/>
      <c r="CM497" s="252"/>
      <c r="CN497" s="252"/>
      <c r="CO497" s="252"/>
      <c r="CP497" s="252"/>
      <c r="CQ497" s="252"/>
      <c r="CR497" s="252"/>
      <c r="CS497" s="248" t="s">
        <v>4800</v>
      </c>
      <c r="CT497" s="252"/>
      <c r="CU497" s="252"/>
      <c r="CV497" s="252"/>
      <c r="CW497" s="252"/>
      <c r="CX497" s="252"/>
      <c r="CY497" s="252"/>
      <c r="CZ497" s="252"/>
      <c r="DA497" s="252"/>
      <c r="DB497" s="252"/>
      <c r="DC497" s="252"/>
      <c r="DD497" s="252"/>
      <c r="DE497" s="252"/>
    </row>
    <row r="498" spans="34:109" ht="57" hidden="1">
      <c r="AH498" s="250"/>
      <c r="AI498" s="250"/>
      <c r="AJ498" s="250"/>
      <c r="AK498" s="250"/>
      <c r="AL498" s="239" t="str">
        <f t="shared" si="14"/>
        <v/>
      </c>
      <c r="AM498" s="239" t="str">
        <f t="shared" si="15"/>
        <v/>
      </c>
      <c r="AO498" s="250"/>
      <c r="AP498" s="242">
        <v>496</v>
      </c>
      <c r="AQ498" s="251"/>
      <c r="AR498" s="251"/>
      <c r="AS498" s="251"/>
      <c r="AT498" s="251"/>
      <c r="AU498" s="251"/>
      <c r="AV498" s="251"/>
      <c r="AW498" s="251"/>
      <c r="AX498" s="251"/>
      <c r="AY498" s="251"/>
      <c r="AZ498" s="251"/>
      <c r="BA498" s="251"/>
      <c r="BB498" s="251"/>
      <c r="BC498" s="251"/>
      <c r="BD498" s="251"/>
      <c r="BE498" s="251"/>
      <c r="BF498" s="251"/>
      <c r="BG498" s="251"/>
      <c r="BH498" s="251"/>
      <c r="BI498" s="251"/>
      <c r="BJ498" s="247" t="s">
        <v>4801</v>
      </c>
      <c r="BK498" s="251"/>
      <c r="BL498" s="251"/>
      <c r="BM498" s="251"/>
      <c r="BN498" s="251"/>
      <c r="BO498" s="251"/>
      <c r="BP498" s="251"/>
      <c r="BQ498" s="251"/>
      <c r="BR498" s="251"/>
      <c r="BS498" s="251"/>
      <c r="BT498" s="251"/>
      <c r="BU498" s="251"/>
      <c r="BV498" s="251"/>
      <c r="BW498" s="250"/>
      <c r="BX498" s="250"/>
      <c r="BY498" s="250"/>
      <c r="BZ498" s="252"/>
      <c r="CA498" s="252"/>
      <c r="CB498" s="252"/>
      <c r="CC498" s="252"/>
      <c r="CD498" s="252"/>
      <c r="CE498" s="252"/>
      <c r="CF498" s="252"/>
      <c r="CG498" s="252"/>
      <c r="CH498" s="252"/>
      <c r="CI498" s="252"/>
      <c r="CJ498" s="252"/>
      <c r="CK498" s="252"/>
      <c r="CL498" s="252"/>
      <c r="CM498" s="252"/>
      <c r="CN498" s="252"/>
      <c r="CO498" s="252"/>
      <c r="CP498" s="252"/>
      <c r="CQ498" s="252"/>
      <c r="CR498" s="252"/>
      <c r="CS498" s="248" t="s">
        <v>4802</v>
      </c>
      <c r="CT498" s="252"/>
      <c r="CU498" s="252"/>
      <c r="CV498" s="252"/>
      <c r="CW498" s="252"/>
      <c r="CX498" s="252"/>
      <c r="CY498" s="252"/>
      <c r="CZ498" s="252"/>
      <c r="DA498" s="252"/>
      <c r="DB498" s="252"/>
      <c r="DC498" s="252"/>
      <c r="DD498" s="252"/>
      <c r="DE498" s="252"/>
    </row>
    <row r="499" spans="34:109" ht="57" hidden="1">
      <c r="AH499" s="250"/>
      <c r="AI499" s="250"/>
      <c r="AJ499" s="250"/>
      <c r="AK499" s="250"/>
      <c r="AL499" s="239" t="str">
        <f t="shared" si="14"/>
        <v/>
      </c>
      <c r="AM499" s="239" t="str">
        <f t="shared" si="15"/>
        <v/>
      </c>
      <c r="AO499" s="250"/>
      <c r="AP499" s="242">
        <v>497</v>
      </c>
      <c r="AQ499" s="251"/>
      <c r="AR499" s="251"/>
      <c r="AS499" s="251"/>
      <c r="AT499" s="251"/>
      <c r="AU499" s="251"/>
      <c r="AV499" s="251"/>
      <c r="AW499" s="251"/>
      <c r="AX499" s="251"/>
      <c r="AY499" s="251"/>
      <c r="AZ499" s="251"/>
      <c r="BA499" s="251"/>
      <c r="BB499" s="251"/>
      <c r="BC499" s="251"/>
      <c r="BD499" s="251"/>
      <c r="BE499" s="251"/>
      <c r="BF499" s="251"/>
      <c r="BG499" s="251"/>
      <c r="BH499" s="251"/>
      <c r="BI499" s="251"/>
      <c r="BJ499" s="247" t="s">
        <v>4803</v>
      </c>
      <c r="BK499" s="251"/>
      <c r="BL499" s="251"/>
      <c r="BM499" s="251"/>
      <c r="BN499" s="251"/>
      <c r="BO499" s="251"/>
      <c r="BP499" s="251"/>
      <c r="BQ499" s="251"/>
      <c r="BR499" s="251"/>
      <c r="BS499" s="251"/>
      <c r="BT499" s="251"/>
      <c r="BU499" s="251"/>
      <c r="BV499" s="251"/>
      <c r="BW499" s="250"/>
      <c r="BX499" s="250"/>
      <c r="BY499" s="250"/>
      <c r="BZ499" s="252"/>
      <c r="CA499" s="252"/>
      <c r="CB499" s="252"/>
      <c r="CC499" s="252"/>
      <c r="CD499" s="252"/>
      <c r="CE499" s="252"/>
      <c r="CF499" s="252"/>
      <c r="CG499" s="252"/>
      <c r="CH499" s="252"/>
      <c r="CI499" s="252"/>
      <c r="CJ499" s="252"/>
      <c r="CK499" s="252"/>
      <c r="CL499" s="252"/>
      <c r="CM499" s="252"/>
      <c r="CN499" s="252"/>
      <c r="CO499" s="252"/>
      <c r="CP499" s="252"/>
      <c r="CQ499" s="252"/>
      <c r="CR499" s="252"/>
      <c r="CS499" s="248" t="s">
        <v>4804</v>
      </c>
      <c r="CT499" s="252"/>
      <c r="CU499" s="252"/>
      <c r="CV499" s="252"/>
      <c r="CW499" s="252"/>
      <c r="CX499" s="252"/>
      <c r="CY499" s="252"/>
      <c r="CZ499" s="252"/>
      <c r="DA499" s="252"/>
      <c r="DB499" s="252"/>
      <c r="DC499" s="252"/>
      <c r="DD499" s="252"/>
      <c r="DE499" s="252"/>
    </row>
    <row r="500" spans="34:109" ht="57" hidden="1">
      <c r="AH500" s="250"/>
      <c r="AI500" s="250"/>
      <c r="AJ500" s="250"/>
      <c r="AK500" s="250"/>
      <c r="AL500" s="239" t="str">
        <f t="shared" si="14"/>
        <v/>
      </c>
      <c r="AM500" s="239" t="str">
        <f t="shared" si="15"/>
        <v/>
      </c>
      <c r="AO500" s="250"/>
      <c r="AP500" s="242">
        <v>498</v>
      </c>
      <c r="AQ500" s="251"/>
      <c r="AR500" s="251"/>
      <c r="AS500" s="251"/>
      <c r="AT500" s="251"/>
      <c r="AU500" s="251"/>
      <c r="AV500" s="251"/>
      <c r="AW500" s="251"/>
      <c r="AX500" s="251"/>
      <c r="AY500" s="251"/>
      <c r="AZ500" s="251"/>
      <c r="BA500" s="251"/>
      <c r="BB500" s="251"/>
      <c r="BC500" s="251"/>
      <c r="BD500" s="251"/>
      <c r="BE500" s="251"/>
      <c r="BF500" s="251"/>
      <c r="BG500" s="251"/>
      <c r="BH500" s="251"/>
      <c r="BI500" s="251"/>
      <c r="BJ500" s="247" t="s">
        <v>4805</v>
      </c>
      <c r="BK500" s="251"/>
      <c r="BL500" s="251"/>
      <c r="BM500" s="251"/>
      <c r="BN500" s="251"/>
      <c r="BO500" s="251"/>
      <c r="BP500" s="251"/>
      <c r="BQ500" s="251"/>
      <c r="BR500" s="251"/>
      <c r="BS500" s="251"/>
      <c r="BT500" s="251"/>
      <c r="BU500" s="251"/>
      <c r="BV500" s="251"/>
      <c r="BW500" s="250"/>
      <c r="BX500" s="250"/>
      <c r="BY500" s="250"/>
      <c r="BZ500" s="252"/>
      <c r="CA500" s="252"/>
      <c r="CB500" s="252"/>
      <c r="CC500" s="252"/>
      <c r="CD500" s="252"/>
      <c r="CE500" s="252"/>
      <c r="CF500" s="252"/>
      <c r="CG500" s="252"/>
      <c r="CH500" s="252"/>
      <c r="CI500" s="252"/>
      <c r="CJ500" s="252"/>
      <c r="CK500" s="252"/>
      <c r="CL500" s="252"/>
      <c r="CM500" s="252"/>
      <c r="CN500" s="252"/>
      <c r="CO500" s="252"/>
      <c r="CP500" s="252"/>
      <c r="CQ500" s="252"/>
      <c r="CR500" s="252"/>
      <c r="CS500" s="248" t="s">
        <v>4806</v>
      </c>
      <c r="CT500" s="252"/>
      <c r="CU500" s="252"/>
      <c r="CV500" s="252"/>
      <c r="CW500" s="252"/>
      <c r="CX500" s="252"/>
      <c r="CY500" s="252"/>
      <c r="CZ500" s="252"/>
      <c r="DA500" s="252"/>
      <c r="DB500" s="252"/>
      <c r="DC500" s="252"/>
      <c r="DD500" s="252"/>
      <c r="DE500" s="252"/>
    </row>
    <row r="501" spans="34:109" ht="57" hidden="1">
      <c r="AH501" s="250"/>
      <c r="AI501" s="250"/>
      <c r="AJ501" s="250"/>
      <c r="AK501" s="250"/>
      <c r="AL501" s="239" t="str">
        <f t="shared" si="14"/>
        <v/>
      </c>
      <c r="AM501" s="239" t="str">
        <f t="shared" si="15"/>
        <v/>
      </c>
      <c r="AO501" s="250"/>
      <c r="AP501" s="242">
        <v>499</v>
      </c>
      <c r="AQ501" s="251"/>
      <c r="AR501" s="251"/>
      <c r="AS501" s="251"/>
      <c r="AT501" s="251"/>
      <c r="AU501" s="251"/>
      <c r="AV501" s="251"/>
      <c r="AW501" s="251"/>
      <c r="AX501" s="251"/>
      <c r="AY501" s="251"/>
      <c r="AZ501" s="251"/>
      <c r="BA501" s="251"/>
      <c r="BB501" s="251"/>
      <c r="BC501" s="251"/>
      <c r="BD501" s="251"/>
      <c r="BE501" s="251"/>
      <c r="BF501" s="251"/>
      <c r="BG501" s="251"/>
      <c r="BH501" s="251"/>
      <c r="BI501" s="251"/>
      <c r="BJ501" s="247" t="s">
        <v>4807</v>
      </c>
      <c r="BK501" s="251"/>
      <c r="BL501" s="251"/>
      <c r="BM501" s="251"/>
      <c r="BN501" s="251"/>
      <c r="BO501" s="251"/>
      <c r="BP501" s="251"/>
      <c r="BQ501" s="251"/>
      <c r="BR501" s="251"/>
      <c r="BS501" s="251"/>
      <c r="BT501" s="251"/>
      <c r="BU501" s="251"/>
      <c r="BV501" s="251"/>
      <c r="BW501" s="250"/>
      <c r="BX501" s="250"/>
      <c r="BY501" s="250"/>
      <c r="BZ501" s="252"/>
      <c r="CA501" s="252"/>
      <c r="CB501" s="252"/>
      <c r="CC501" s="252"/>
      <c r="CD501" s="252"/>
      <c r="CE501" s="252"/>
      <c r="CF501" s="252"/>
      <c r="CG501" s="252"/>
      <c r="CH501" s="252"/>
      <c r="CI501" s="252"/>
      <c r="CJ501" s="252"/>
      <c r="CK501" s="252"/>
      <c r="CL501" s="252"/>
      <c r="CM501" s="252"/>
      <c r="CN501" s="252"/>
      <c r="CO501" s="252"/>
      <c r="CP501" s="252"/>
      <c r="CQ501" s="252"/>
      <c r="CR501" s="252"/>
      <c r="CS501" s="248" t="s">
        <v>4808</v>
      </c>
      <c r="CT501" s="252"/>
      <c r="CU501" s="252"/>
      <c r="CV501" s="252"/>
      <c r="CW501" s="252"/>
      <c r="CX501" s="252"/>
      <c r="CY501" s="252"/>
      <c r="CZ501" s="252"/>
      <c r="DA501" s="252"/>
      <c r="DB501" s="252"/>
      <c r="DC501" s="252"/>
      <c r="DD501" s="252"/>
      <c r="DE501" s="252"/>
    </row>
    <row r="502" spans="34:109" ht="71.25" hidden="1">
      <c r="AH502" s="250"/>
      <c r="AI502" s="250"/>
      <c r="AJ502" s="250"/>
      <c r="AK502" s="250"/>
      <c r="AL502" s="239" t="str">
        <f t="shared" si="14"/>
        <v/>
      </c>
      <c r="AM502" s="239" t="str">
        <f t="shared" si="15"/>
        <v/>
      </c>
      <c r="AO502" s="250"/>
      <c r="AP502" s="242">
        <v>500</v>
      </c>
      <c r="AQ502" s="251"/>
      <c r="AR502" s="251"/>
      <c r="AS502" s="251"/>
      <c r="AT502" s="251"/>
      <c r="AU502" s="251"/>
      <c r="AV502" s="251"/>
      <c r="AW502" s="251"/>
      <c r="AX502" s="251"/>
      <c r="AY502" s="251"/>
      <c r="AZ502" s="251"/>
      <c r="BA502" s="251"/>
      <c r="BB502" s="251"/>
      <c r="BC502" s="251"/>
      <c r="BD502" s="251"/>
      <c r="BE502" s="251"/>
      <c r="BF502" s="251"/>
      <c r="BG502" s="251"/>
      <c r="BH502" s="251"/>
      <c r="BI502" s="251"/>
      <c r="BJ502" s="247" t="s">
        <v>4809</v>
      </c>
      <c r="BK502" s="251"/>
      <c r="BL502" s="251"/>
      <c r="BM502" s="251"/>
      <c r="BN502" s="251"/>
      <c r="BO502" s="251"/>
      <c r="BP502" s="251"/>
      <c r="BQ502" s="251"/>
      <c r="BR502" s="251"/>
      <c r="BS502" s="251"/>
      <c r="BT502" s="251"/>
      <c r="BU502" s="251"/>
      <c r="BV502" s="251"/>
      <c r="BW502" s="250"/>
      <c r="BX502" s="250"/>
      <c r="BY502" s="250"/>
      <c r="BZ502" s="252"/>
      <c r="CA502" s="252"/>
      <c r="CB502" s="252"/>
      <c r="CC502" s="252"/>
      <c r="CD502" s="252"/>
      <c r="CE502" s="252"/>
      <c r="CF502" s="252"/>
      <c r="CG502" s="252"/>
      <c r="CH502" s="252"/>
      <c r="CI502" s="252"/>
      <c r="CJ502" s="252"/>
      <c r="CK502" s="252"/>
      <c r="CL502" s="252"/>
      <c r="CM502" s="252"/>
      <c r="CN502" s="252"/>
      <c r="CO502" s="252"/>
      <c r="CP502" s="252"/>
      <c r="CQ502" s="252"/>
      <c r="CR502" s="252"/>
      <c r="CS502" s="248" t="s">
        <v>4810</v>
      </c>
      <c r="CT502" s="252"/>
      <c r="CU502" s="252"/>
      <c r="CV502" s="252"/>
      <c r="CW502" s="252"/>
      <c r="CX502" s="252"/>
      <c r="CY502" s="252"/>
      <c r="CZ502" s="252"/>
      <c r="DA502" s="252"/>
      <c r="DB502" s="252"/>
      <c r="DC502" s="252"/>
      <c r="DD502" s="252"/>
      <c r="DE502" s="252"/>
    </row>
    <row r="503" spans="34:109" ht="57" hidden="1">
      <c r="AH503" s="250"/>
      <c r="AI503" s="250"/>
      <c r="AJ503" s="250"/>
      <c r="AK503" s="250"/>
      <c r="AL503" s="239" t="str">
        <f t="shared" si="14"/>
        <v/>
      </c>
      <c r="AM503" s="239" t="str">
        <f t="shared" si="15"/>
        <v/>
      </c>
      <c r="AO503" s="250"/>
      <c r="AP503" s="242">
        <v>501</v>
      </c>
      <c r="AQ503" s="251"/>
      <c r="AR503" s="251"/>
      <c r="AS503" s="251"/>
      <c r="AT503" s="251"/>
      <c r="AU503" s="251"/>
      <c r="AV503" s="251"/>
      <c r="AW503" s="251"/>
      <c r="AX503" s="251"/>
      <c r="AY503" s="251"/>
      <c r="AZ503" s="251"/>
      <c r="BA503" s="251"/>
      <c r="BB503" s="251"/>
      <c r="BC503" s="251"/>
      <c r="BD503" s="251"/>
      <c r="BE503" s="251"/>
      <c r="BF503" s="251"/>
      <c r="BG503" s="251"/>
      <c r="BH503" s="251"/>
      <c r="BI503" s="251"/>
      <c r="BJ503" s="247" t="s">
        <v>4811</v>
      </c>
      <c r="BK503" s="251"/>
      <c r="BL503" s="251"/>
      <c r="BM503" s="251"/>
      <c r="BN503" s="251"/>
      <c r="BO503" s="251"/>
      <c r="BP503" s="251"/>
      <c r="BQ503" s="251"/>
      <c r="BR503" s="251"/>
      <c r="BS503" s="251"/>
      <c r="BT503" s="251"/>
      <c r="BU503" s="251"/>
      <c r="BV503" s="251"/>
      <c r="BW503" s="250"/>
      <c r="BX503" s="250"/>
      <c r="BY503" s="250"/>
      <c r="BZ503" s="252"/>
      <c r="CA503" s="252"/>
      <c r="CB503" s="252"/>
      <c r="CC503" s="252"/>
      <c r="CD503" s="252"/>
      <c r="CE503" s="252"/>
      <c r="CF503" s="252"/>
      <c r="CG503" s="252"/>
      <c r="CH503" s="252"/>
      <c r="CI503" s="252"/>
      <c r="CJ503" s="252"/>
      <c r="CK503" s="252"/>
      <c r="CL503" s="252"/>
      <c r="CM503" s="252"/>
      <c r="CN503" s="252"/>
      <c r="CO503" s="252"/>
      <c r="CP503" s="252"/>
      <c r="CQ503" s="252"/>
      <c r="CR503" s="252"/>
      <c r="CS503" s="248" t="s">
        <v>4812</v>
      </c>
      <c r="CT503" s="252"/>
      <c r="CU503" s="252"/>
      <c r="CV503" s="252"/>
      <c r="CW503" s="252"/>
      <c r="CX503" s="252"/>
      <c r="CY503" s="252"/>
      <c r="CZ503" s="252"/>
      <c r="DA503" s="252"/>
      <c r="DB503" s="252"/>
      <c r="DC503" s="252"/>
      <c r="DD503" s="252"/>
      <c r="DE503" s="252"/>
    </row>
    <row r="504" spans="34:109" ht="57" hidden="1">
      <c r="AH504" s="250"/>
      <c r="AI504" s="250"/>
      <c r="AJ504" s="250"/>
      <c r="AK504" s="250"/>
      <c r="AL504" s="239" t="str">
        <f t="shared" si="14"/>
        <v/>
      </c>
      <c r="AM504" s="239" t="str">
        <f t="shared" si="15"/>
        <v/>
      </c>
      <c r="AO504" s="250"/>
      <c r="AP504" s="242">
        <v>502</v>
      </c>
      <c r="AQ504" s="251"/>
      <c r="AR504" s="251"/>
      <c r="AS504" s="251"/>
      <c r="AT504" s="251"/>
      <c r="AU504" s="251"/>
      <c r="AV504" s="251"/>
      <c r="AW504" s="251"/>
      <c r="AX504" s="251"/>
      <c r="AY504" s="251"/>
      <c r="AZ504" s="251"/>
      <c r="BA504" s="251"/>
      <c r="BB504" s="251"/>
      <c r="BC504" s="251"/>
      <c r="BD504" s="251"/>
      <c r="BE504" s="251"/>
      <c r="BF504" s="251"/>
      <c r="BG504" s="251"/>
      <c r="BH504" s="251"/>
      <c r="BI504" s="251"/>
      <c r="BJ504" s="247" t="s">
        <v>4813</v>
      </c>
      <c r="BK504" s="251"/>
      <c r="BL504" s="251"/>
      <c r="BM504" s="251"/>
      <c r="BN504" s="251"/>
      <c r="BO504" s="251"/>
      <c r="BP504" s="251"/>
      <c r="BQ504" s="251"/>
      <c r="BR504" s="251"/>
      <c r="BS504" s="251"/>
      <c r="BT504" s="251"/>
      <c r="BU504" s="251"/>
      <c r="BV504" s="251"/>
      <c r="BW504" s="250"/>
      <c r="BX504" s="250"/>
      <c r="BY504" s="250"/>
      <c r="BZ504" s="252"/>
      <c r="CA504" s="252"/>
      <c r="CB504" s="252"/>
      <c r="CC504" s="252"/>
      <c r="CD504" s="252"/>
      <c r="CE504" s="252"/>
      <c r="CF504" s="252"/>
      <c r="CG504" s="252"/>
      <c r="CH504" s="252"/>
      <c r="CI504" s="252"/>
      <c r="CJ504" s="252"/>
      <c r="CK504" s="252"/>
      <c r="CL504" s="252"/>
      <c r="CM504" s="252"/>
      <c r="CN504" s="252"/>
      <c r="CO504" s="252"/>
      <c r="CP504" s="252"/>
      <c r="CQ504" s="252"/>
      <c r="CR504" s="252"/>
      <c r="CS504" s="248" t="s">
        <v>4814</v>
      </c>
      <c r="CT504" s="252"/>
      <c r="CU504" s="252"/>
      <c r="CV504" s="252"/>
      <c r="CW504" s="252"/>
      <c r="CX504" s="252"/>
      <c r="CY504" s="252"/>
      <c r="CZ504" s="252"/>
      <c r="DA504" s="252"/>
      <c r="DB504" s="252"/>
      <c r="DC504" s="252"/>
      <c r="DD504" s="252"/>
      <c r="DE504" s="252"/>
    </row>
    <row r="505" spans="34:109" ht="57" hidden="1">
      <c r="AH505" s="250"/>
      <c r="AI505" s="250"/>
      <c r="AJ505" s="250"/>
      <c r="AK505" s="250"/>
      <c r="AL505" s="239" t="str">
        <f t="shared" si="14"/>
        <v/>
      </c>
      <c r="AM505" s="239" t="str">
        <f t="shared" si="15"/>
        <v/>
      </c>
      <c r="AO505" s="250"/>
      <c r="AP505" s="242">
        <v>503</v>
      </c>
      <c r="AQ505" s="251"/>
      <c r="AR505" s="251"/>
      <c r="AS505" s="251"/>
      <c r="AT505" s="251"/>
      <c r="AU505" s="251"/>
      <c r="AV505" s="251"/>
      <c r="AW505" s="251"/>
      <c r="AX505" s="251"/>
      <c r="AY505" s="251"/>
      <c r="AZ505" s="251"/>
      <c r="BA505" s="251"/>
      <c r="BB505" s="251"/>
      <c r="BC505" s="251"/>
      <c r="BD505" s="251"/>
      <c r="BE505" s="251"/>
      <c r="BF505" s="251"/>
      <c r="BG505" s="251"/>
      <c r="BH505" s="251"/>
      <c r="BI505" s="251"/>
      <c r="BJ505" s="247" t="s">
        <v>4815</v>
      </c>
      <c r="BK505" s="251"/>
      <c r="BL505" s="251"/>
      <c r="BM505" s="251"/>
      <c r="BN505" s="251"/>
      <c r="BO505" s="251"/>
      <c r="BP505" s="251"/>
      <c r="BQ505" s="251"/>
      <c r="BR505" s="251"/>
      <c r="BS505" s="251"/>
      <c r="BT505" s="251"/>
      <c r="BU505" s="251"/>
      <c r="BV505" s="251"/>
      <c r="BW505" s="250"/>
      <c r="BX505" s="250"/>
      <c r="BY505" s="250"/>
      <c r="BZ505" s="252"/>
      <c r="CA505" s="252"/>
      <c r="CB505" s="252"/>
      <c r="CC505" s="252"/>
      <c r="CD505" s="252"/>
      <c r="CE505" s="252"/>
      <c r="CF505" s="252"/>
      <c r="CG505" s="252"/>
      <c r="CH505" s="252"/>
      <c r="CI505" s="252"/>
      <c r="CJ505" s="252"/>
      <c r="CK505" s="252"/>
      <c r="CL505" s="252"/>
      <c r="CM505" s="252"/>
      <c r="CN505" s="252"/>
      <c r="CO505" s="252"/>
      <c r="CP505" s="252"/>
      <c r="CQ505" s="252"/>
      <c r="CR505" s="252"/>
      <c r="CS505" s="248" t="s">
        <v>4816</v>
      </c>
      <c r="CT505" s="252"/>
      <c r="CU505" s="252"/>
      <c r="CV505" s="252"/>
      <c r="CW505" s="252"/>
      <c r="CX505" s="252"/>
      <c r="CY505" s="252"/>
      <c r="CZ505" s="252"/>
      <c r="DA505" s="252"/>
      <c r="DB505" s="252"/>
      <c r="DC505" s="252"/>
      <c r="DD505" s="252"/>
      <c r="DE505" s="252"/>
    </row>
    <row r="506" spans="34:109" ht="57" hidden="1">
      <c r="AH506" s="250"/>
      <c r="AI506" s="250"/>
      <c r="AJ506" s="250"/>
      <c r="AK506" s="250"/>
      <c r="AL506" s="239" t="str">
        <f t="shared" si="14"/>
        <v/>
      </c>
      <c r="AM506" s="239" t="str">
        <f t="shared" si="15"/>
        <v/>
      </c>
      <c r="AO506" s="250"/>
      <c r="AP506" s="242">
        <v>504</v>
      </c>
      <c r="AQ506" s="251"/>
      <c r="AR506" s="251"/>
      <c r="AS506" s="251"/>
      <c r="AT506" s="251"/>
      <c r="AU506" s="251"/>
      <c r="AV506" s="251"/>
      <c r="AW506" s="251"/>
      <c r="AX506" s="251"/>
      <c r="AY506" s="251"/>
      <c r="AZ506" s="251"/>
      <c r="BA506" s="251"/>
      <c r="BB506" s="251"/>
      <c r="BC506" s="251"/>
      <c r="BD506" s="251"/>
      <c r="BE506" s="251"/>
      <c r="BF506" s="251"/>
      <c r="BG506" s="251"/>
      <c r="BH506" s="251"/>
      <c r="BI506" s="251"/>
      <c r="BJ506" s="247" t="s">
        <v>4817</v>
      </c>
      <c r="BK506" s="251"/>
      <c r="BL506" s="251"/>
      <c r="BM506" s="251"/>
      <c r="BN506" s="251"/>
      <c r="BO506" s="251"/>
      <c r="BP506" s="251"/>
      <c r="BQ506" s="251"/>
      <c r="BR506" s="251"/>
      <c r="BS506" s="251"/>
      <c r="BT506" s="251"/>
      <c r="BU506" s="251"/>
      <c r="BV506" s="251"/>
      <c r="BW506" s="250"/>
      <c r="BX506" s="250"/>
      <c r="BY506" s="250"/>
      <c r="BZ506" s="252"/>
      <c r="CA506" s="252"/>
      <c r="CB506" s="252"/>
      <c r="CC506" s="252"/>
      <c r="CD506" s="252"/>
      <c r="CE506" s="252"/>
      <c r="CF506" s="252"/>
      <c r="CG506" s="252"/>
      <c r="CH506" s="252"/>
      <c r="CI506" s="252"/>
      <c r="CJ506" s="252"/>
      <c r="CK506" s="252"/>
      <c r="CL506" s="252"/>
      <c r="CM506" s="252"/>
      <c r="CN506" s="252"/>
      <c r="CO506" s="252"/>
      <c r="CP506" s="252"/>
      <c r="CQ506" s="252"/>
      <c r="CR506" s="252"/>
      <c r="CS506" s="248" t="s">
        <v>4818</v>
      </c>
      <c r="CT506" s="252"/>
      <c r="CU506" s="252"/>
      <c r="CV506" s="252"/>
      <c r="CW506" s="252"/>
      <c r="CX506" s="252"/>
      <c r="CY506" s="252"/>
      <c r="CZ506" s="252"/>
      <c r="DA506" s="252"/>
      <c r="DB506" s="252"/>
      <c r="DC506" s="252"/>
      <c r="DD506" s="252"/>
      <c r="DE506" s="252"/>
    </row>
    <row r="507" spans="34:109" ht="57" hidden="1">
      <c r="AH507" s="250"/>
      <c r="AI507" s="250"/>
      <c r="AJ507" s="250"/>
      <c r="AK507" s="250"/>
      <c r="AL507" s="239" t="str">
        <f t="shared" si="14"/>
        <v/>
      </c>
      <c r="AM507" s="239" t="str">
        <f t="shared" si="15"/>
        <v/>
      </c>
      <c r="AO507" s="250"/>
      <c r="AP507" s="242">
        <v>505</v>
      </c>
      <c r="AQ507" s="251"/>
      <c r="AR507" s="251"/>
      <c r="AS507" s="251"/>
      <c r="AT507" s="251"/>
      <c r="AU507" s="251"/>
      <c r="AV507" s="251"/>
      <c r="AW507" s="251"/>
      <c r="AX507" s="251"/>
      <c r="AY507" s="251"/>
      <c r="AZ507" s="251"/>
      <c r="BA507" s="251"/>
      <c r="BB507" s="251"/>
      <c r="BC507" s="251"/>
      <c r="BD507" s="251"/>
      <c r="BE507" s="251"/>
      <c r="BF507" s="251"/>
      <c r="BG507" s="251"/>
      <c r="BH507" s="251"/>
      <c r="BI507" s="251"/>
      <c r="BJ507" s="247" t="s">
        <v>4819</v>
      </c>
      <c r="BK507" s="251"/>
      <c r="BL507" s="251"/>
      <c r="BM507" s="251"/>
      <c r="BN507" s="251"/>
      <c r="BO507" s="251"/>
      <c r="BP507" s="251"/>
      <c r="BQ507" s="251"/>
      <c r="BR507" s="251"/>
      <c r="BS507" s="251"/>
      <c r="BT507" s="251"/>
      <c r="BU507" s="251"/>
      <c r="BV507" s="251"/>
      <c r="BW507" s="250"/>
      <c r="BX507" s="250"/>
      <c r="BY507" s="250"/>
      <c r="BZ507" s="252"/>
      <c r="CA507" s="252"/>
      <c r="CB507" s="252"/>
      <c r="CC507" s="252"/>
      <c r="CD507" s="252"/>
      <c r="CE507" s="252"/>
      <c r="CF507" s="252"/>
      <c r="CG507" s="252"/>
      <c r="CH507" s="252"/>
      <c r="CI507" s="252"/>
      <c r="CJ507" s="252"/>
      <c r="CK507" s="252"/>
      <c r="CL507" s="252"/>
      <c r="CM507" s="252"/>
      <c r="CN507" s="252"/>
      <c r="CO507" s="252"/>
      <c r="CP507" s="252"/>
      <c r="CQ507" s="252"/>
      <c r="CR507" s="252"/>
      <c r="CS507" s="248" t="s">
        <v>4820</v>
      </c>
      <c r="CT507" s="252"/>
      <c r="CU507" s="252"/>
      <c r="CV507" s="252"/>
      <c r="CW507" s="252"/>
      <c r="CX507" s="252"/>
      <c r="CY507" s="252"/>
      <c r="CZ507" s="252"/>
      <c r="DA507" s="252"/>
      <c r="DB507" s="252"/>
      <c r="DC507" s="252"/>
      <c r="DD507" s="252"/>
      <c r="DE507" s="252"/>
    </row>
    <row r="508" spans="34:109" ht="71.25" hidden="1">
      <c r="AH508" s="250"/>
      <c r="AI508" s="250"/>
      <c r="AJ508" s="250"/>
      <c r="AK508" s="250"/>
      <c r="AL508" s="239" t="str">
        <f t="shared" si="14"/>
        <v/>
      </c>
      <c r="AM508" s="239" t="str">
        <f t="shared" si="15"/>
        <v/>
      </c>
      <c r="AO508" s="250"/>
      <c r="AP508" s="242">
        <v>506</v>
      </c>
      <c r="AQ508" s="251"/>
      <c r="AR508" s="251"/>
      <c r="AS508" s="251"/>
      <c r="AT508" s="251"/>
      <c r="AU508" s="251"/>
      <c r="AV508" s="251"/>
      <c r="AW508" s="251"/>
      <c r="AX508" s="251"/>
      <c r="AY508" s="251"/>
      <c r="AZ508" s="251"/>
      <c r="BA508" s="251"/>
      <c r="BB508" s="251"/>
      <c r="BC508" s="251"/>
      <c r="BD508" s="251"/>
      <c r="BE508" s="251"/>
      <c r="BF508" s="251"/>
      <c r="BG508" s="251"/>
      <c r="BH508" s="251"/>
      <c r="BI508" s="251"/>
      <c r="BJ508" s="247" t="s">
        <v>4821</v>
      </c>
      <c r="BK508" s="251"/>
      <c r="BL508" s="251"/>
      <c r="BM508" s="251"/>
      <c r="BN508" s="251"/>
      <c r="BO508" s="251"/>
      <c r="BP508" s="251"/>
      <c r="BQ508" s="251"/>
      <c r="BR508" s="251"/>
      <c r="BS508" s="251"/>
      <c r="BT508" s="251"/>
      <c r="BU508" s="251"/>
      <c r="BV508" s="251"/>
      <c r="BW508" s="250"/>
      <c r="BX508" s="250"/>
      <c r="BY508" s="250"/>
      <c r="BZ508" s="252"/>
      <c r="CA508" s="252"/>
      <c r="CB508" s="252"/>
      <c r="CC508" s="252"/>
      <c r="CD508" s="252"/>
      <c r="CE508" s="252"/>
      <c r="CF508" s="252"/>
      <c r="CG508" s="252"/>
      <c r="CH508" s="252"/>
      <c r="CI508" s="252"/>
      <c r="CJ508" s="252"/>
      <c r="CK508" s="252"/>
      <c r="CL508" s="252"/>
      <c r="CM508" s="252"/>
      <c r="CN508" s="252"/>
      <c r="CO508" s="252"/>
      <c r="CP508" s="252"/>
      <c r="CQ508" s="252"/>
      <c r="CR508" s="252"/>
      <c r="CS508" s="248" t="s">
        <v>4822</v>
      </c>
      <c r="CT508" s="252"/>
      <c r="CU508" s="252"/>
      <c r="CV508" s="252"/>
      <c r="CW508" s="252"/>
      <c r="CX508" s="252"/>
      <c r="CY508" s="252"/>
      <c r="CZ508" s="252"/>
      <c r="DA508" s="252"/>
      <c r="DB508" s="252"/>
      <c r="DC508" s="252"/>
      <c r="DD508" s="252"/>
      <c r="DE508" s="252"/>
    </row>
    <row r="509" spans="34:109" ht="71.25" hidden="1">
      <c r="AH509" s="250"/>
      <c r="AI509" s="250"/>
      <c r="AJ509" s="250"/>
      <c r="AK509" s="250"/>
      <c r="AL509" s="239" t="str">
        <f t="shared" si="14"/>
        <v/>
      </c>
      <c r="AM509" s="239" t="str">
        <f t="shared" si="15"/>
        <v/>
      </c>
      <c r="AO509" s="250"/>
      <c r="AP509" s="242">
        <v>507</v>
      </c>
      <c r="AQ509" s="251"/>
      <c r="AR509" s="251"/>
      <c r="AS509" s="251"/>
      <c r="AT509" s="251"/>
      <c r="AU509" s="251"/>
      <c r="AV509" s="251"/>
      <c r="AW509" s="251"/>
      <c r="AX509" s="251"/>
      <c r="AY509" s="251"/>
      <c r="AZ509" s="251"/>
      <c r="BA509" s="251"/>
      <c r="BB509" s="251"/>
      <c r="BC509" s="251"/>
      <c r="BD509" s="251"/>
      <c r="BE509" s="251"/>
      <c r="BF509" s="251"/>
      <c r="BG509" s="251"/>
      <c r="BH509" s="251"/>
      <c r="BI509" s="251"/>
      <c r="BJ509" s="247" t="s">
        <v>4823</v>
      </c>
      <c r="BK509" s="251"/>
      <c r="BL509" s="251"/>
      <c r="BM509" s="251"/>
      <c r="BN509" s="251"/>
      <c r="BO509" s="251"/>
      <c r="BP509" s="251"/>
      <c r="BQ509" s="251"/>
      <c r="BR509" s="251"/>
      <c r="BS509" s="251"/>
      <c r="BT509" s="251"/>
      <c r="BU509" s="251"/>
      <c r="BV509" s="251"/>
      <c r="BW509" s="250"/>
      <c r="BX509" s="250"/>
      <c r="BY509" s="250"/>
      <c r="BZ509" s="252"/>
      <c r="CA509" s="252"/>
      <c r="CB509" s="252"/>
      <c r="CC509" s="252"/>
      <c r="CD509" s="252"/>
      <c r="CE509" s="252"/>
      <c r="CF509" s="252"/>
      <c r="CG509" s="252"/>
      <c r="CH509" s="252"/>
      <c r="CI509" s="252"/>
      <c r="CJ509" s="252"/>
      <c r="CK509" s="252"/>
      <c r="CL509" s="252"/>
      <c r="CM509" s="252"/>
      <c r="CN509" s="252"/>
      <c r="CO509" s="252"/>
      <c r="CP509" s="252"/>
      <c r="CQ509" s="252"/>
      <c r="CR509" s="252"/>
      <c r="CS509" s="248" t="s">
        <v>4824</v>
      </c>
      <c r="CT509" s="252"/>
      <c r="CU509" s="252"/>
      <c r="CV509" s="252"/>
      <c r="CW509" s="252"/>
      <c r="CX509" s="252"/>
      <c r="CY509" s="252"/>
      <c r="CZ509" s="252"/>
      <c r="DA509" s="252"/>
      <c r="DB509" s="252"/>
      <c r="DC509" s="252"/>
      <c r="DD509" s="252"/>
      <c r="DE509" s="252"/>
    </row>
    <row r="510" spans="34:109" ht="71.25" hidden="1">
      <c r="AH510" s="250"/>
      <c r="AI510" s="250"/>
      <c r="AJ510" s="250"/>
      <c r="AK510" s="250"/>
      <c r="AL510" s="239" t="str">
        <f t="shared" si="14"/>
        <v/>
      </c>
      <c r="AM510" s="239" t="str">
        <f t="shared" si="15"/>
        <v/>
      </c>
      <c r="AO510" s="250"/>
      <c r="AP510" s="242">
        <v>508</v>
      </c>
      <c r="AQ510" s="251"/>
      <c r="AR510" s="251"/>
      <c r="AS510" s="251"/>
      <c r="AT510" s="251"/>
      <c r="AU510" s="251"/>
      <c r="AV510" s="251"/>
      <c r="AW510" s="251"/>
      <c r="AX510" s="251"/>
      <c r="AY510" s="251"/>
      <c r="AZ510" s="251"/>
      <c r="BA510" s="251"/>
      <c r="BB510" s="251"/>
      <c r="BC510" s="251"/>
      <c r="BD510" s="251"/>
      <c r="BE510" s="251"/>
      <c r="BF510" s="251"/>
      <c r="BG510" s="251"/>
      <c r="BH510" s="251"/>
      <c r="BI510" s="251"/>
      <c r="BJ510" s="247" t="s">
        <v>4825</v>
      </c>
      <c r="BK510" s="251"/>
      <c r="BL510" s="251"/>
      <c r="BM510" s="251"/>
      <c r="BN510" s="251"/>
      <c r="BO510" s="251"/>
      <c r="BP510" s="251"/>
      <c r="BQ510" s="251"/>
      <c r="BR510" s="251"/>
      <c r="BS510" s="251"/>
      <c r="BT510" s="251"/>
      <c r="BU510" s="251"/>
      <c r="BV510" s="251"/>
      <c r="BW510" s="250"/>
      <c r="BX510" s="250"/>
      <c r="BY510" s="250"/>
      <c r="BZ510" s="252"/>
      <c r="CA510" s="252"/>
      <c r="CB510" s="252"/>
      <c r="CC510" s="252"/>
      <c r="CD510" s="252"/>
      <c r="CE510" s="252"/>
      <c r="CF510" s="252"/>
      <c r="CG510" s="252"/>
      <c r="CH510" s="252"/>
      <c r="CI510" s="252"/>
      <c r="CJ510" s="252"/>
      <c r="CK510" s="252"/>
      <c r="CL510" s="252"/>
      <c r="CM510" s="252"/>
      <c r="CN510" s="252"/>
      <c r="CO510" s="252"/>
      <c r="CP510" s="252"/>
      <c r="CQ510" s="252"/>
      <c r="CR510" s="252"/>
      <c r="CS510" s="248" t="s">
        <v>4826</v>
      </c>
      <c r="CT510" s="252"/>
      <c r="CU510" s="252"/>
      <c r="CV510" s="252"/>
      <c r="CW510" s="252"/>
      <c r="CX510" s="252"/>
      <c r="CY510" s="252"/>
      <c r="CZ510" s="252"/>
      <c r="DA510" s="252"/>
      <c r="DB510" s="252"/>
      <c r="DC510" s="252"/>
      <c r="DD510" s="252"/>
      <c r="DE510" s="252"/>
    </row>
    <row r="511" spans="34:109" ht="71.25" hidden="1">
      <c r="AH511" s="250"/>
      <c r="AI511" s="250"/>
      <c r="AJ511" s="250"/>
      <c r="AK511" s="250"/>
      <c r="AL511" s="239" t="str">
        <f t="shared" si="14"/>
        <v/>
      </c>
      <c r="AM511" s="239" t="str">
        <f t="shared" si="15"/>
        <v/>
      </c>
      <c r="AO511" s="250"/>
      <c r="AP511" s="242">
        <v>509</v>
      </c>
      <c r="AQ511" s="251"/>
      <c r="AR511" s="251"/>
      <c r="AS511" s="251"/>
      <c r="AT511" s="251"/>
      <c r="AU511" s="251"/>
      <c r="AV511" s="251"/>
      <c r="AW511" s="251"/>
      <c r="AX511" s="251"/>
      <c r="AY511" s="251"/>
      <c r="AZ511" s="251"/>
      <c r="BA511" s="251"/>
      <c r="BB511" s="251"/>
      <c r="BC511" s="251"/>
      <c r="BD511" s="251"/>
      <c r="BE511" s="251"/>
      <c r="BF511" s="251"/>
      <c r="BG511" s="251"/>
      <c r="BH511" s="251"/>
      <c r="BI511" s="251"/>
      <c r="BJ511" s="247" t="s">
        <v>4827</v>
      </c>
      <c r="BK511" s="251"/>
      <c r="BL511" s="251"/>
      <c r="BM511" s="251"/>
      <c r="BN511" s="251"/>
      <c r="BO511" s="251"/>
      <c r="BP511" s="251"/>
      <c r="BQ511" s="251"/>
      <c r="BR511" s="251"/>
      <c r="BS511" s="251"/>
      <c r="BT511" s="251"/>
      <c r="BU511" s="251"/>
      <c r="BV511" s="251"/>
      <c r="BW511" s="250"/>
      <c r="BX511" s="250"/>
      <c r="BY511" s="250"/>
      <c r="BZ511" s="252"/>
      <c r="CA511" s="252"/>
      <c r="CB511" s="252"/>
      <c r="CC511" s="252"/>
      <c r="CD511" s="252"/>
      <c r="CE511" s="252"/>
      <c r="CF511" s="252"/>
      <c r="CG511" s="252"/>
      <c r="CH511" s="252"/>
      <c r="CI511" s="252"/>
      <c r="CJ511" s="252"/>
      <c r="CK511" s="252"/>
      <c r="CL511" s="252"/>
      <c r="CM511" s="252"/>
      <c r="CN511" s="252"/>
      <c r="CO511" s="252"/>
      <c r="CP511" s="252"/>
      <c r="CQ511" s="252"/>
      <c r="CR511" s="252"/>
      <c r="CS511" s="248" t="s">
        <v>4828</v>
      </c>
      <c r="CT511" s="252"/>
      <c r="CU511" s="252"/>
      <c r="CV511" s="252"/>
      <c r="CW511" s="252"/>
      <c r="CX511" s="252"/>
      <c r="CY511" s="252"/>
      <c r="CZ511" s="252"/>
      <c r="DA511" s="252"/>
      <c r="DB511" s="252"/>
      <c r="DC511" s="252"/>
      <c r="DD511" s="252"/>
      <c r="DE511" s="252"/>
    </row>
    <row r="512" spans="34:109" ht="85.5" hidden="1">
      <c r="AH512" s="250"/>
      <c r="AI512" s="250"/>
      <c r="AJ512" s="250"/>
      <c r="AK512" s="250"/>
      <c r="AL512" s="239" t="str">
        <f t="shared" si="14"/>
        <v/>
      </c>
      <c r="AM512" s="239" t="str">
        <f t="shared" si="15"/>
        <v/>
      </c>
      <c r="AO512" s="250"/>
      <c r="AP512" s="242">
        <v>510</v>
      </c>
      <c r="AQ512" s="251"/>
      <c r="AR512" s="251"/>
      <c r="AS512" s="251"/>
      <c r="AT512" s="251"/>
      <c r="AU512" s="251"/>
      <c r="AV512" s="251"/>
      <c r="AW512" s="251"/>
      <c r="AX512" s="251"/>
      <c r="AY512" s="251"/>
      <c r="AZ512" s="251"/>
      <c r="BA512" s="251"/>
      <c r="BB512" s="251"/>
      <c r="BC512" s="251"/>
      <c r="BD512" s="251"/>
      <c r="BE512" s="251"/>
      <c r="BF512" s="251"/>
      <c r="BG512" s="251"/>
      <c r="BH512" s="251"/>
      <c r="BI512" s="251"/>
      <c r="BJ512" s="247" t="s">
        <v>4829</v>
      </c>
      <c r="BK512" s="251"/>
      <c r="BL512" s="251"/>
      <c r="BM512" s="251"/>
      <c r="BN512" s="251"/>
      <c r="BO512" s="251"/>
      <c r="BP512" s="251"/>
      <c r="BQ512" s="251"/>
      <c r="BR512" s="251"/>
      <c r="BS512" s="251"/>
      <c r="BT512" s="251"/>
      <c r="BU512" s="251"/>
      <c r="BV512" s="251"/>
      <c r="BW512" s="250"/>
      <c r="BX512" s="250"/>
      <c r="BY512" s="250"/>
      <c r="BZ512" s="252"/>
      <c r="CA512" s="252"/>
      <c r="CB512" s="252"/>
      <c r="CC512" s="252"/>
      <c r="CD512" s="252"/>
      <c r="CE512" s="252"/>
      <c r="CF512" s="252"/>
      <c r="CG512" s="252"/>
      <c r="CH512" s="252"/>
      <c r="CI512" s="252"/>
      <c r="CJ512" s="252"/>
      <c r="CK512" s="252"/>
      <c r="CL512" s="252"/>
      <c r="CM512" s="252"/>
      <c r="CN512" s="252"/>
      <c r="CO512" s="252"/>
      <c r="CP512" s="252"/>
      <c r="CQ512" s="252"/>
      <c r="CR512" s="252"/>
      <c r="CS512" s="248" t="s">
        <v>4830</v>
      </c>
      <c r="CT512" s="252"/>
      <c r="CU512" s="252"/>
      <c r="CV512" s="252"/>
      <c r="CW512" s="252"/>
      <c r="CX512" s="252"/>
      <c r="CY512" s="252"/>
      <c r="CZ512" s="252"/>
      <c r="DA512" s="252"/>
      <c r="DB512" s="252"/>
      <c r="DC512" s="252"/>
      <c r="DD512" s="252"/>
      <c r="DE512" s="252"/>
    </row>
    <row r="513" spans="34:109" ht="71.25" hidden="1">
      <c r="AH513" s="250"/>
      <c r="AI513" s="250"/>
      <c r="AJ513" s="250"/>
      <c r="AK513" s="250"/>
      <c r="AL513" s="239" t="str">
        <f t="shared" si="14"/>
        <v/>
      </c>
      <c r="AM513" s="239" t="str">
        <f t="shared" si="15"/>
        <v/>
      </c>
      <c r="AO513" s="250"/>
      <c r="AP513" s="242">
        <v>511</v>
      </c>
      <c r="AQ513" s="251"/>
      <c r="AR513" s="251"/>
      <c r="AS513" s="251"/>
      <c r="AT513" s="251"/>
      <c r="AU513" s="251"/>
      <c r="AV513" s="251"/>
      <c r="AW513" s="251"/>
      <c r="AX513" s="251"/>
      <c r="AY513" s="251"/>
      <c r="AZ513" s="251"/>
      <c r="BA513" s="251"/>
      <c r="BB513" s="251"/>
      <c r="BC513" s="251"/>
      <c r="BD513" s="251"/>
      <c r="BE513" s="251"/>
      <c r="BF513" s="251"/>
      <c r="BG513" s="251"/>
      <c r="BH513" s="251"/>
      <c r="BI513" s="251"/>
      <c r="BJ513" s="247" t="s">
        <v>4831</v>
      </c>
      <c r="BK513" s="251"/>
      <c r="BL513" s="251"/>
      <c r="BM513" s="251"/>
      <c r="BN513" s="251"/>
      <c r="BO513" s="251"/>
      <c r="BP513" s="251"/>
      <c r="BQ513" s="251"/>
      <c r="BR513" s="251"/>
      <c r="BS513" s="251"/>
      <c r="BT513" s="251"/>
      <c r="BU513" s="251"/>
      <c r="BV513" s="251"/>
      <c r="BW513" s="250"/>
      <c r="BX513" s="250"/>
      <c r="BY513" s="250"/>
      <c r="BZ513" s="252"/>
      <c r="CA513" s="252"/>
      <c r="CB513" s="252"/>
      <c r="CC513" s="252"/>
      <c r="CD513" s="252"/>
      <c r="CE513" s="252"/>
      <c r="CF513" s="252"/>
      <c r="CG513" s="252"/>
      <c r="CH513" s="252"/>
      <c r="CI513" s="252"/>
      <c r="CJ513" s="252"/>
      <c r="CK513" s="252"/>
      <c r="CL513" s="252"/>
      <c r="CM513" s="252"/>
      <c r="CN513" s="252"/>
      <c r="CO513" s="252"/>
      <c r="CP513" s="252"/>
      <c r="CQ513" s="252"/>
      <c r="CR513" s="252"/>
      <c r="CS513" s="248" t="s">
        <v>4832</v>
      </c>
      <c r="CT513" s="252"/>
      <c r="CU513" s="252"/>
      <c r="CV513" s="252"/>
      <c r="CW513" s="252"/>
      <c r="CX513" s="252"/>
      <c r="CY513" s="252"/>
      <c r="CZ513" s="252"/>
      <c r="DA513" s="252"/>
      <c r="DB513" s="252"/>
      <c r="DC513" s="252"/>
      <c r="DD513" s="252"/>
      <c r="DE513" s="252"/>
    </row>
    <row r="514" spans="34:109" ht="71.25" hidden="1">
      <c r="AH514" s="250"/>
      <c r="AI514" s="250"/>
      <c r="AJ514" s="250"/>
      <c r="AK514" s="250"/>
      <c r="AL514" s="239" t="str">
        <f t="shared" si="14"/>
        <v/>
      </c>
      <c r="AM514" s="239" t="str">
        <f t="shared" si="15"/>
        <v/>
      </c>
      <c r="AO514" s="250"/>
      <c r="AP514" s="242">
        <v>512</v>
      </c>
      <c r="AQ514" s="251"/>
      <c r="AR514" s="251"/>
      <c r="AS514" s="251"/>
      <c r="AT514" s="251"/>
      <c r="AU514" s="251"/>
      <c r="AV514" s="251"/>
      <c r="AW514" s="251"/>
      <c r="AX514" s="251"/>
      <c r="AY514" s="251"/>
      <c r="AZ514" s="251"/>
      <c r="BA514" s="251"/>
      <c r="BB514" s="251"/>
      <c r="BC514" s="251"/>
      <c r="BD514" s="251"/>
      <c r="BE514" s="251"/>
      <c r="BF514" s="251"/>
      <c r="BG514" s="251"/>
      <c r="BH514" s="251"/>
      <c r="BI514" s="251"/>
      <c r="BJ514" s="247" t="s">
        <v>4833</v>
      </c>
      <c r="BK514" s="251"/>
      <c r="BL514" s="251"/>
      <c r="BM514" s="251"/>
      <c r="BN514" s="251"/>
      <c r="BO514" s="251"/>
      <c r="BP514" s="251"/>
      <c r="BQ514" s="251"/>
      <c r="BR514" s="251"/>
      <c r="BS514" s="251"/>
      <c r="BT514" s="251"/>
      <c r="BU514" s="251"/>
      <c r="BV514" s="251"/>
      <c r="BW514" s="250"/>
      <c r="BX514" s="250"/>
      <c r="BY514" s="250"/>
      <c r="BZ514" s="252"/>
      <c r="CA514" s="252"/>
      <c r="CB514" s="252"/>
      <c r="CC514" s="252"/>
      <c r="CD514" s="252"/>
      <c r="CE514" s="252"/>
      <c r="CF514" s="252"/>
      <c r="CG514" s="252"/>
      <c r="CH514" s="252"/>
      <c r="CI514" s="252"/>
      <c r="CJ514" s="252"/>
      <c r="CK514" s="252"/>
      <c r="CL514" s="252"/>
      <c r="CM514" s="252"/>
      <c r="CN514" s="252"/>
      <c r="CO514" s="252"/>
      <c r="CP514" s="252"/>
      <c r="CQ514" s="252"/>
      <c r="CR514" s="252"/>
      <c r="CS514" s="248" t="s">
        <v>4834</v>
      </c>
      <c r="CT514" s="252"/>
      <c r="CU514" s="252"/>
      <c r="CV514" s="252"/>
      <c r="CW514" s="252"/>
      <c r="CX514" s="252"/>
      <c r="CY514" s="252"/>
      <c r="CZ514" s="252"/>
      <c r="DA514" s="252"/>
      <c r="DB514" s="252"/>
      <c r="DC514" s="252"/>
      <c r="DD514" s="252"/>
      <c r="DE514" s="252"/>
    </row>
    <row r="515" spans="34:109" ht="85.5" hidden="1">
      <c r="AH515" s="250"/>
      <c r="AI515" s="250"/>
      <c r="AJ515" s="250"/>
      <c r="AK515" s="250"/>
      <c r="AL515" s="239" t="str">
        <f t="shared" si="14"/>
        <v/>
      </c>
      <c r="AM515" s="239" t="str">
        <f t="shared" si="15"/>
        <v/>
      </c>
      <c r="AO515" s="250"/>
      <c r="AP515" s="242">
        <v>513</v>
      </c>
      <c r="AQ515" s="251"/>
      <c r="AR515" s="251"/>
      <c r="AS515" s="251"/>
      <c r="AT515" s="251"/>
      <c r="AU515" s="251"/>
      <c r="AV515" s="251"/>
      <c r="AW515" s="251"/>
      <c r="AX515" s="251"/>
      <c r="AY515" s="251"/>
      <c r="AZ515" s="251"/>
      <c r="BA515" s="251"/>
      <c r="BB515" s="251"/>
      <c r="BC515" s="251"/>
      <c r="BD515" s="251"/>
      <c r="BE515" s="251"/>
      <c r="BF515" s="251"/>
      <c r="BG515" s="251"/>
      <c r="BH515" s="251"/>
      <c r="BI515" s="251"/>
      <c r="BJ515" s="247" t="s">
        <v>4835</v>
      </c>
      <c r="BK515" s="251"/>
      <c r="BL515" s="251"/>
      <c r="BM515" s="251"/>
      <c r="BN515" s="251"/>
      <c r="BO515" s="251"/>
      <c r="BP515" s="251"/>
      <c r="BQ515" s="251"/>
      <c r="BR515" s="251"/>
      <c r="BS515" s="251"/>
      <c r="BT515" s="251"/>
      <c r="BU515" s="251"/>
      <c r="BV515" s="251"/>
      <c r="BW515" s="250"/>
      <c r="BX515" s="250"/>
      <c r="BY515" s="250"/>
      <c r="BZ515" s="252"/>
      <c r="CA515" s="252"/>
      <c r="CB515" s="252"/>
      <c r="CC515" s="252"/>
      <c r="CD515" s="252"/>
      <c r="CE515" s="252"/>
      <c r="CF515" s="252"/>
      <c r="CG515" s="252"/>
      <c r="CH515" s="252"/>
      <c r="CI515" s="252"/>
      <c r="CJ515" s="252"/>
      <c r="CK515" s="252"/>
      <c r="CL515" s="252"/>
      <c r="CM515" s="252"/>
      <c r="CN515" s="252"/>
      <c r="CO515" s="252"/>
      <c r="CP515" s="252"/>
      <c r="CQ515" s="252"/>
      <c r="CR515" s="252"/>
      <c r="CS515" s="248" t="s">
        <v>4836</v>
      </c>
      <c r="CT515" s="252"/>
      <c r="CU515" s="252"/>
      <c r="CV515" s="252"/>
      <c r="CW515" s="252"/>
      <c r="CX515" s="252"/>
      <c r="CY515" s="252"/>
      <c r="CZ515" s="252"/>
      <c r="DA515" s="252"/>
      <c r="DB515" s="252"/>
      <c r="DC515" s="252"/>
      <c r="DD515" s="252"/>
      <c r="DE515" s="252"/>
    </row>
    <row r="516" spans="34:109" ht="71.25" hidden="1">
      <c r="AH516" s="250"/>
      <c r="AI516" s="250"/>
      <c r="AJ516" s="250"/>
      <c r="AK516" s="250"/>
      <c r="AL516" s="239" t="str">
        <f t="shared" ref="AL516:AL573" si="16">IFERROR(IF(HLOOKUP($N$10, $BZ$3:$DE$573, $AP516, FALSE )="", "", HLOOKUP($N$10, $BZ$3:$DE$573, $AP516, FALSE)), "")</f>
        <v/>
      </c>
      <c r="AM516" s="239" t="str">
        <f t="shared" ref="AM516:AM573" si="17">IFERROR(IF(AL516="", "", HLOOKUP($N$10, $AQ$3:$BV$573, AP516, FALSE)), "")</f>
        <v/>
      </c>
      <c r="AO516" s="250"/>
      <c r="AP516" s="242">
        <v>514</v>
      </c>
      <c r="AQ516" s="251"/>
      <c r="AR516" s="251"/>
      <c r="AS516" s="251"/>
      <c r="AT516" s="251"/>
      <c r="AU516" s="251"/>
      <c r="AV516" s="251"/>
      <c r="AW516" s="251"/>
      <c r="AX516" s="251"/>
      <c r="AY516" s="251"/>
      <c r="AZ516" s="251"/>
      <c r="BA516" s="251"/>
      <c r="BB516" s="251"/>
      <c r="BC516" s="251"/>
      <c r="BD516" s="251"/>
      <c r="BE516" s="251"/>
      <c r="BF516" s="251"/>
      <c r="BG516" s="251"/>
      <c r="BH516" s="251"/>
      <c r="BI516" s="251"/>
      <c r="BJ516" s="247" t="s">
        <v>4837</v>
      </c>
      <c r="BK516" s="251"/>
      <c r="BL516" s="251"/>
      <c r="BM516" s="251"/>
      <c r="BN516" s="251"/>
      <c r="BO516" s="251"/>
      <c r="BP516" s="251"/>
      <c r="BQ516" s="251"/>
      <c r="BR516" s="251"/>
      <c r="BS516" s="251"/>
      <c r="BT516" s="251"/>
      <c r="BU516" s="251"/>
      <c r="BV516" s="251"/>
      <c r="BW516" s="250"/>
      <c r="BX516" s="250"/>
      <c r="BY516" s="250"/>
      <c r="BZ516" s="252"/>
      <c r="CA516" s="252"/>
      <c r="CB516" s="252"/>
      <c r="CC516" s="252"/>
      <c r="CD516" s="252"/>
      <c r="CE516" s="252"/>
      <c r="CF516" s="252"/>
      <c r="CG516" s="252"/>
      <c r="CH516" s="252"/>
      <c r="CI516" s="252"/>
      <c r="CJ516" s="252"/>
      <c r="CK516" s="252"/>
      <c r="CL516" s="252"/>
      <c r="CM516" s="252"/>
      <c r="CN516" s="252"/>
      <c r="CO516" s="252"/>
      <c r="CP516" s="252"/>
      <c r="CQ516" s="252"/>
      <c r="CR516" s="252"/>
      <c r="CS516" s="248" t="s">
        <v>4838</v>
      </c>
      <c r="CT516" s="252"/>
      <c r="CU516" s="252"/>
      <c r="CV516" s="252"/>
      <c r="CW516" s="252"/>
      <c r="CX516" s="252"/>
      <c r="CY516" s="252"/>
      <c r="CZ516" s="252"/>
      <c r="DA516" s="252"/>
      <c r="DB516" s="252"/>
      <c r="DC516" s="252"/>
      <c r="DD516" s="252"/>
      <c r="DE516" s="252"/>
    </row>
    <row r="517" spans="34:109" ht="71.25" hidden="1">
      <c r="AH517" s="250"/>
      <c r="AI517" s="250"/>
      <c r="AJ517" s="250"/>
      <c r="AK517" s="250"/>
      <c r="AL517" s="239" t="str">
        <f t="shared" si="16"/>
        <v/>
      </c>
      <c r="AM517" s="239" t="str">
        <f t="shared" si="17"/>
        <v/>
      </c>
      <c r="AO517" s="250"/>
      <c r="AP517" s="242">
        <v>515</v>
      </c>
      <c r="AQ517" s="251"/>
      <c r="AR517" s="251"/>
      <c r="AS517" s="251"/>
      <c r="AT517" s="251"/>
      <c r="AU517" s="251"/>
      <c r="AV517" s="251"/>
      <c r="AW517" s="251"/>
      <c r="AX517" s="251"/>
      <c r="AY517" s="251"/>
      <c r="AZ517" s="251"/>
      <c r="BA517" s="251"/>
      <c r="BB517" s="251"/>
      <c r="BC517" s="251"/>
      <c r="BD517" s="251"/>
      <c r="BE517" s="251"/>
      <c r="BF517" s="251"/>
      <c r="BG517" s="251"/>
      <c r="BH517" s="251"/>
      <c r="BI517" s="251"/>
      <c r="BJ517" s="247" t="s">
        <v>4839</v>
      </c>
      <c r="BK517" s="251"/>
      <c r="BL517" s="251"/>
      <c r="BM517" s="251"/>
      <c r="BN517" s="251"/>
      <c r="BO517" s="251"/>
      <c r="BP517" s="251"/>
      <c r="BQ517" s="251"/>
      <c r="BR517" s="251"/>
      <c r="BS517" s="251"/>
      <c r="BT517" s="251"/>
      <c r="BU517" s="251"/>
      <c r="BV517" s="251"/>
      <c r="BW517" s="250"/>
      <c r="BX517" s="250"/>
      <c r="BY517" s="250"/>
      <c r="BZ517" s="252"/>
      <c r="CA517" s="252"/>
      <c r="CB517" s="252"/>
      <c r="CC517" s="252"/>
      <c r="CD517" s="252"/>
      <c r="CE517" s="252"/>
      <c r="CF517" s="252"/>
      <c r="CG517" s="252"/>
      <c r="CH517" s="252"/>
      <c r="CI517" s="252"/>
      <c r="CJ517" s="252"/>
      <c r="CK517" s="252"/>
      <c r="CL517" s="252"/>
      <c r="CM517" s="252"/>
      <c r="CN517" s="252"/>
      <c r="CO517" s="252"/>
      <c r="CP517" s="252"/>
      <c r="CQ517" s="252"/>
      <c r="CR517" s="252"/>
      <c r="CS517" s="248" t="s">
        <v>4840</v>
      </c>
      <c r="CT517" s="252"/>
      <c r="CU517" s="252"/>
      <c r="CV517" s="252"/>
      <c r="CW517" s="252"/>
      <c r="CX517" s="252"/>
      <c r="CY517" s="252"/>
      <c r="CZ517" s="252"/>
      <c r="DA517" s="252"/>
      <c r="DB517" s="252"/>
      <c r="DC517" s="252"/>
      <c r="DD517" s="252"/>
      <c r="DE517" s="252"/>
    </row>
    <row r="518" spans="34:109" ht="85.5" hidden="1">
      <c r="AH518" s="250"/>
      <c r="AI518" s="250"/>
      <c r="AJ518" s="250"/>
      <c r="AK518" s="250"/>
      <c r="AL518" s="239" t="str">
        <f t="shared" si="16"/>
        <v/>
      </c>
      <c r="AM518" s="239" t="str">
        <f t="shared" si="17"/>
        <v/>
      </c>
      <c r="AO518" s="250"/>
      <c r="AP518" s="242">
        <v>516</v>
      </c>
      <c r="AQ518" s="251"/>
      <c r="AR518" s="251"/>
      <c r="AS518" s="251"/>
      <c r="AT518" s="251"/>
      <c r="AU518" s="251"/>
      <c r="AV518" s="251"/>
      <c r="AW518" s="251"/>
      <c r="AX518" s="251"/>
      <c r="AY518" s="251"/>
      <c r="AZ518" s="251"/>
      <c r="BA518" s="251"/>
      <c r="BB518" s="251"/>
      <c r="BC518" s="251"/>
      <c r="BD518" s="251"/>
      <c r="BE518" s="251"/>
      <c r="BF518" s="251"/>
      <c r="BG518" s="251"/>
      <c r="BH518" s="251"/>
      <c r="BI518" s="251"/>
      <c r="BJ518" s="247" t="s">
        <v>4841</v>
      </c>
      <c r="BK518" s="251"/>
      <c r="BL518" s="251"/>
      <c r="BM518" s="251"/>
      <c r="BN518" s="251"/>
      <c r="BO518" s="251"/>
      <c r="BP518" s="251"/>
      <c r="BQ518" s="251"/>
      <c r="BR518" s="251"/>
      <c r="BS518" s="251"/>
      <c r="BT518" s="251"/>
      <c r="BU518" s="251"/>
      <c r="BV518" s="251"/>
      <c r="BW518" s="250"/>
      <c r="BX518" s="250"/>
      <c r="BY518" s="250"/>
      <c r="BZ518" s="252"/>
      <c r="CA518" s="252"/>
      <c r="CB518" s="252"/>
      <c r="CC518" s="252"/>
      <c r="CD518" s="252"/>
      <c r="CE518" s="252"/>
      <c r="CF518" s="252"/>
      <c r="CG518" s="252"/>
      <c r="CH518" s="252"/>
      <c r="CI518" s="252"/>
      <c r="CJ518" s="252"/>
      <c r="CK518" s="252"/>
      <c r="CL518" s="252"/>
      <c r="CM518" s="252"/>
      <c r="CN518" s="252"/>
      <c r="CO518" s="252"/>
      <c r="CP518" s="252"/>
      <c r="CQ518" s="252"/>
      <c r="CR518" s="252"/>
      <c r="CS518" s="248" t="s">
        <v>4842</v>
      </c>
      <c r="CT518" s="252"/>
      <c r="CU518" s="252"/>
      <c r="CV518" s="252"/>
      <c r="CW518" s="252"/>
      <c r="CX518" s="252"/>
      <c r="CY518" s="252"/>
      <c r="CZ518" s="252"/>
      <c r="DA518" s="252"/>
      <c r="DB518" s="252"/>
      <c r="DC518" s="252"/>
      <c r="DD518" s="252"/>
      <c r="DE518" s="252"/>
    </row>
    <row r="519" spans="34:109" ht="85.5" hidden="1">
      <c r="AH519" s="250"/>
      <c r="AI519" s="250"/>
      <c r="AJ519" s="250"/>
      <c r="AK519" s="250"/>
      <c r="AL519" s="239" t="str">
        <f t="shared" si="16"/>
        <v/>
      </c>
      <c r="AM519" s="239" t="str">
        <f t="shared" si="17"/>
        <v/>
      </c>
      <c r="AO519" s="250"/>
      <c r="AP519" s="242">
        <v>517</v>
      </c>
      <c r="AQ519" s="251"/>
      <c r="AR519" s="251"/>
      <c r="AS519" s="251"/>
      <c r="AT519" s="251"/>
      <c r="AU519" s="251"/>
      <c r="AV519" s="251"/>
      <c r="AW519" s="251"/>
      <c r="AX519" s="251"/>
      <c r="AY519" s="251"/>
      <c r="AZ519" s="251"/>
      <c r="BA519" s="251"/>
      <c r="BB519" s="251"/>
      <c r="BC519" s="251"/>
      <c r="BD519" s="251"/>
      <c r="BE519" s="251"/>
      <c r="BF519" s="251"/>
      <c r="BG519" s="251"/>
      <c r="BH519" s="251"/>
      <c r="BI519" s="251"/>
      <c r="BJ519" s="247" t="s">
        <v>4843</v>
      </c>
      <c r="BK519" s="251"/>
      <c r="BL519" s="251"/>
      <c r="BM519" s="251"/>
      <c r="BN519" s="251"/>
      <c r="BO519" s="251"/>
      <c r="BP519" s="251"/>
      <c r="BQ519" s="251"/>
      <c r="BR519" s="251"/>
      <c r="BS519" s="251"/>
      <c r="BT519" s="251"/>
      <c r="BU519" s="251"/>
      <c r="BV519" s="251"/>
      <c r="BW519" s="250"/>
      <c r="BX519" s="250"/>
      <c r="BY519" s="250"/>
      <c r="BZ519" s="252"/>
      <c r="CA519" s="252"/>
      <c r="CB519" s="252"/>
      <c r="CC519" s="252"/>
      <c r="CD519" s="252"/>
      <c r="CE519" s="252"/>
      <c r="CF519" s="252"/>
      <c r="CG519" s="252"/>
      <c r="CH519" s="252"/>
      <c r="CI519" s="252"/>
      <c r="CJ519" s="252"/>
      <c r="CK519" s="252"/>
      <c r="CL519" s="252"/>
      <c r="CM519" s="252"/>
      <c r="CN519" s="252"/>
      <c r="CO519" s="252"/>
      <c r="CP519" s="252"/>
      <c r="CQ519" s="252"/>
      <c r="CR519" s="252"/>
      <c r="CS519" s="248" t="s">
        <v>4844</v>
      </c>
      <c r="CT519" s="252"/>
      <c r="CU519" s="252"/>
      <c r="CV519" s="252"/>
      <c r="CW519" s="252"/>
      <c r="CX519" s="252"/>
      <c r="CY519" s="252"/>
      <c r="CZ519" s="252"/>
      <c r="DA519" s="252"/>
      <c r="DB519" s="252"/>
      <c r="DC519" s="252"/>
      <c r="DD519" s="252"/>
      <c r="DE519" s="252"/>
    </row>
    <row r="520" spans="34:109" ht="85.5" hidden="1">
      <c r="AH520" s="250"/>
      <c r="AI520" s="250"/>
      <c r="AJ520" s="250"/>
      <c r="AK520" s="250"/>
      <c r="AL520" s="239" t="str">
        <f t="shared" si="16"/>
        <v/>
      </c>
      <c r="AM520" s="239" t="str">
        <f t="shared" si="17"/>
        <v/>
      </c>
      <c r="AO520" s="250"/>
      <c r="AP520" s="242">
        <v>518</v>
      </c>
      <c r="AQ520" s="251"/>
      <c r="AR520" s="251"/>
      <c r="AS520" s="251"/>
      <c r="AT520" s="251"/>
      <c r="AU520" s="251"/>
      <c r="AV520" s="251"/>
      <c r="AW520" s="251"/>
      <c r="AX520" s="251"/>
      <c r="AY520" s="251"/>
      <c r="AZ520" s="251"/>
      <c r="BA520" s="251"/>
      <c r="BB520" s="251"/>
      <c r="BC520" s="251"/>
      <c r="BD520" s="251"/>
      <c r="BE520" s="251"/>
      <c r="BF520" s="251"/>
      <c r="BG520" s="251"/>
      <c r="BH520" s="251"/>
      <c r="BI520" s="251"/>
      <c r="BJ520" s="247" t="s">
        <v>4845</v>
      </c>
      <c r="BK520" s="251"/>
      <c r="BL520" s="251"/>
      <c r="BM520" s="251"/>
      <c r="BN520" s="251"/>
      <c r="BO520" s="251"/>
      <c r="BP520" s="251"/>
      <c r="BQ520" s="251"/>
      <c r="BR520" s="251"/>
      <c r="BS520" s="251"/>
      <c r="BT520" s="251"/>
      <c r="BU520" s="251"/>
      <c r="BV520" s="251"/>
      <c r="BW520" s="250"/>
      <c r="BX520" s="250"/>
      <c r="BY520" s="250"/>
      <c r="BZ520" s="252"/>
      <c r="CA520" s="252"/>
      <c r="CB520" s="252"/>
      <c r="CC520" s="252"/>
      <c r="CD520" s="252"/>
      <c r="CE520" s="252"/>
      <c r="CF520" s="252"/>
      <c r="CG520" s="252"/>
      <c r="CH520" s="252"/>
      <c r="CI520" s="252"/>
      <c r="CJ520" s="252"/>
      <c r="CK520" s="252"/>
      <c r="CL520" s="252"/>
      <c r="CM520" s="252"/>
      <c r="CN520" s="252"/>
      <c r="CO520" s="252"/>
      <c r="CP520" s="252"/>
      <c r="CQ520" s="252"/>
      <c r="CR520" s="252"/>
      <c r="CS520" s="248" t="s">
        <v>4846</v>
      </c>
      <c r="CT520" s="252"/>
      <c r="CU520" s="252"/>
      <c r="CV520" s="252"/>
      <c r="CW520" s="252"/>
      <c r="CX520" s="252"/>
      <c r="CY520" s="252"/>
      <c r="CZ520" s="252"/>
      <c r="DA520" s="252"/>
      <c r="DB520" s="252"/>
      <c r="DC520" s="252"/>
      <c r="DD520" s="252"/>
      <c r="DE520" s="252"/>
    </row>
    <row r="521" spans="34:109" ht="85.5" hidden="1">
      <c r="AH521" s="250"/>
      <c r="AI521" s="250"/>
      <c r="AJ521" s="250"/>
      <c r="AK521" s="250"/>
      <c r="AL521" s="239" t="str">
        <f t="shared" si="16"/>
        <v/>
      </c>
      <c r="AM521" s="239" t="str">
        <f t="shared" si="17"/>
        <v/>
      </c>
      <c r="AO521" s="250"/>
      <c r="AP521" s="242">
        <v>519</v>
      </c>
      <c r="AQ521" s="251"/>
      <c r="AR521" s="251"/>
      <c r="AS521" s="251"/>
      <c r="AT521" s="251"/>
      <c r="AU521" s="251"/>
      <c r="AV521" s="251"/>
      <c r="AW521" s="251"/>
      <c r="AX521" s="251"/>
      <c r="AY521" s="251"/>
      <c r="AZ521" s="251"/>
      <c r="BA521" s="251"/>
      <c r="BB521" s="251"/>
      <c r="BC521" s="251"/>
      <c r="BD521" s="251"/>
      <c r="BE521" s="251"/>
      <c r="BF521" s="251"/>
      <c r="BG521" s="251"/>
      <c r="BH521" s="251"/>
      <c r="BI521" s="251"/>
      <c r="BJ521" s="247" t="s">
        <v>4847</v>
      </c>
      <c r="BK521" s="251"/>
      <c r="BL521" s="251"/>
      <c r="BM521" s="251"/>
      <c r="BN521" s="251"/>
      <c r="BO521" s="251"/>
      <c r="BP521" s="251"/>
      <c r="BQ521" s="251"/>
      <c r="BR521" s="251"/>
      <c r="BS521" s="251"/>
      <c r="BT521" s="251"/>
      <c r="BU521" s="251"/>
      <c r="BV521" s="251"/>
      <c r="BW521" s="250"/>
      <c r="BX521" s="250"/>
      <c r="BY521" s="250"/>
      <c r="BZ521" s="252"/>
      <c r="CA521" s="252"/>
      <c r="CB521" s="252"/>
      <c r="CC521" s="252"/>
      <c r="CD521" s="252"/>
      <c r="CE521" s="252"/>
      <c r="CF521" s="252"/>
      <c r="CG521" s="252"/>
      <c r="CH521" s="252"/>
      <c r="CI521" s="252"/>
      <c r="CJ521" s="252"/>
      <c r="CK521" s="252"/>
      <c r="CL521" s="252"/>
      <c r="CM521" s="252"/>
      <c r="CN521" s="252"/>
      <c r="CO521" s="252"/>
      <c r="CP521" s="252"/>
      <c r="CQ521" s="252"/>
      <c r="CR521" s="252"/>
      <c r="CS521" s="248" t="s">
        <v>4848</v>
      </c>
      <c r="CT521" s="252"/>
      <c r="CU521" s="252"/>
      <c r="CV521" s="252"/>
      <c r="CW521" s="252"/>
      <c r="CX521" s="252"/>
      <c r="CY521" s="252"/>
      <c r="CZ521" s="252"/>
      <c r="DA521" s="252"/>
      <c r="DB521" s="252"/>
      <c r="DC521" s="252"/>
      <c r="DD521" s="252"/>
      <c r="DE521" s="252"/>
    </row>
    <row r="522" spans="34:109" ht="85.5" hidden="1">
      <c r="AH522" s="250"/>
      <c r="AI522" s="250"/>
      <c r="AJ522" s="250"/>
      <c r="AK522" s="250"/>
      <c r="AL522" s="239" t="str">
        <f t="shared" si="16"/>
        <v/>
      </c>
      <c r="AM522" s="239" t="str">
        <f t="shared" si="17"/>
        <v/>
      </c>
      <c r="AO522" s="250"/>
      <c r="AP522" s="242">
        <v>520</v>
      </c>
      <c r="AQ522" s="251"/>
      <c r="AR522" s="251"/>
      <c r="AS522" s="251"/>
      <c r="AT522" s="251"/>
      <c r="AU522" s="251"/>
      <c r="AV522" s="251"/>
      <c r="AW522" s="251"/>
      <c r="AX522" s="251"/>
      <c r="AY522" s="251"/>
      <c r="AZ522" s="251"/>
      <c r="BA522" s="251"/>
      <c r="BB522" s="251"/>
      <c r="BC522" s="251"/>
      <c r="BD522" s="251"/>
      <c r="BE522" s="251"/>
      <c r="BF522" s="251"/>
      <c r="BG522" s="251"/>
      <c r="BH522" s="251"/>
      <c r="BI522" s="251"/>
      <c r="BJ522" s="247" t="s">
        <v>4849</v>
      </c>
      <c r="BK522" s="251"/>
      <c r="BL522" s="251"/>
      <c r="BM522" s="251"/>
      <c r="BN522" s="251"/>
      <c r="BO522" s="251"/>
      <c r="BP522" s="251"/>
      <c r="BQ522" s="251"/>
      <c r="BR522" s="251"/>
      <c r="BS522" s="251"/>
      <c r="BT522" s="251"/>
      <c r="BU522" s="251"/>
      <c r="BV522" s="251"/>
      <c r="BW522" s="250"/>
      <c r="BX522" s="250"/>
      <c r="BY522" s="250"/>
      <c r="BZ522" s="252"/>
      <c r="CA522" s="252"/>
      <c r="CB522" s="252"/>
      <c r="CC522" s="252"/>
      <c r="CD522" s="252"/>
      <c r="CE522" s="252"/>
      <c r="CF522" s="252"/>
      <c r="CG522" s="252"/>
      <c r="CH522" s="252"/>
      <c r="CI522" s="252"/>
      <c r="CJ522" s="252"/>
      <c r="CK522" s="252"/>
      <c r="CL522" s="252"/>
      <c r="CM522" s="252"/>
      <c r="CN522" s="252"/>
      <c r="CO522" s="252"/>
      <c r="CP522" s="252"/>
      <c r="CQ522" s="252"/>
      <c r="CR522" s="252"/>
      <c r="CS522" s="248" t="s">
        <v>4850</v>
      </c>
      <c r="CT522" s="252"/>
      <c r="CU522" s="252"/>
      <c r="CV522" s="252"/>
      <c r="CW522" s="252"/>
      <c r="CX522" s="252"/>
      <c r="CY522" s="252"/>
      <c r="CZ522" s="252"/>
      <c r="DA522" s="252"/>
      <c r="DB522" s="252"/>
      <c r="DC522" s="252"/>
      <c r="DD522" s="252"/>
      <c r="DE522" s="252"/>
    </row>
    <row r="523" spans="34:109" ht="71.25" hidden="1">
      <c r="AH523" s="250"/>
      <c r="AI523" s="250"/>
      <c r="AJ523" s="250"/>
      <c r="AK523" s="250"/>
      <c r="AL523" s="239" t="str">
        <f t="shared" si="16"/>
        <v/>
      </c>
      <c r="AM523" s="239" t="str">
        <f t="shared" si="17"/>
        <v/>
      </c>
      <c r="AO523" s="250"/>
      <c r="AP523" s="242">
        <v>521</v>
      </c>
      <c r="AQ523" s="251"/>
      <c r="AR523" s="251"/>
      <c r="AS523" s="251"/>
      <c r="AT523" s="251"/>
      <c r="AU523" s="251"/>
      <c r="AV523" s="251"/>
      <c r="AW523" s="251"/>
      <c r="AX523" s="251"/>
      <c r="AY523" s="251"/>
      <c r="AZ523" s="251"/>
      <c r="BA523" s="251"/>
      <c r="BB523" s="251"/>
      <c r="BC523" s="251"/>
      <c r="BD523" s="251"/>
      <c r="BE523" s="251"/>
      <c r="BF523" s="251"/>
      <c r="BG523" s="251"/>
      <c r="BH523" s="251"/>
      <c r="BI523" s="251"/>
      <c r="BJ523" s="247" t="s">
        <v>4851</v>
      </c>
      <c r="BK523" s="251"/>
      <c r="BL523" s="251"/>
      <c r="BM523" s="251"/>
      <c r="BN523" s="251"/>
      <c r="BO523" s="251"/>
      <c r="BP523" s="251"/>
      <c r="BQ523" s="251"/>
      <c r="BR523" s="251"/>
      <c r="BS523" s="251"/>
      <c r="BT523" s="251"/>
      <c r="BU523" s="251"/>
      <c r="BV523" s="251"/>
      <c r="BW523" s="250"/>
      <c r="BX523" s="250"/>
      <c r="BY523" s="250"/>
      <c r="BZ523" s="252"/>
      <c r="CA523" s="252"/>
      <c r="CB523" s="252"/>
      <c r="CC523" s="252"/>
      <c r="CD523" s="252"/>
      <c r="CE523" s="252"/>
      <c r="CF523" s="252"/>
      <c r="CG523" s="252"/>
      <c r="CH523" s="252"/>
      <c r="CI523" s="252"/>
      <c r="CJ523" s="252"/>
      <c r="CK523" s="252"/>
      <c r="CL523" s="252"/>
      <c r="CM523" s="252"/>
      <c r="CN523" s="252"/>
      <c r="CO523" s="252"/>
      <c r="CP523" s="252"/>
      <c r="CQ523" s="252"/>
      <c r="CR523" s="252"/>
      <c r="CS523" s="248" t="s">
        <v>4852</v>
      </c>
      <c r="CT523" s="252"/>
      <c r="CU523" s="252"/>
      <c r="CV523" s="252"/>
      <c r="CW523" s="252"/>
      <c r="CX523" s="252"/>
      <c r="CY523" s="252"/>
      <c r="CZ523" s="252"/>
      <c r="DA523" s="252"/>
      <c r="DB523" s="252"/>
      <c r="DC523" s="252"/>
      <c r="DD523" s="252"/>
      <c r="DE523" s="252"/>
    </row>
    <row r="524" spans="34:109" ht="71.25" hidden="1">
      <c r="AH524" s="250"/>
      <c r="AI524" s="250"/>
      <c r="AJ524" s="250"/>
      <c r="AK524" s="250"/>
      <c r="AL524" s="239" t="str">
        <f t="shared" si="16"/>
        <v/>
      </c>
      <c r="AM524" s="239" t="str">
        <f t="shared" si="17"/>
        <v/>
      </c>
      <c r="AO524" s="250"/>
      <c r="AP524" s="242">
        <v>522</v>
      </c>
      <c r="AQ524" s="251"/>
      <c r="AR524" s="251"/>
      <c r="AS524" s="251"/>
      <c r="AT524" s="251"/>
      <c r="AU524" s="251"/>
      <c r="AV524" s="251"/>
      <c r="AW524" s="251"/>
      <c r="AX524" s="251"/>
      <c r="AY524" s="251"/>
      <c r="AZ524" s="251"/>
      <c r="BA524" s="251"/>
      <c r="BB524" s="251"/>
      <c r="BC524" s="251"/>
      <c r="BD524" s="251"/>
      <c r="BE524" s="251"/>
      <c r="BF524" s="251"/>
      <c r="BG524" s="251"/>
      <c r="BH524" s="251"/>
      <c r="BI524" s="251"/>
      <c r="BJ524" s="247" t="s">
        <v>4853</v>
      </c>
      <c r="BK524" s="251"/>
      <c r="BL524" s="251"/>
      <c r="BM524" s="251"/>
      <c r="BN524" s="251"/>
      <c r="BO524" s="251"/>
      <c r="BP524" s="251"/>
      <c r="BQ524" s="251"/>
      <c r="BR524" s="251"/>
      <c r="BS524" s="251"/>
      <c r="BT524" s="251"/>
      <c r="BU524" s="251"/>
      <c r="BV524" s="251"/>
      <c r="BW524" s="250"/>
      <c r="BX524" s="250"/>
      <c r="BY524" s="250"/>
      <c r="BZ524" s="252"/>
      <c r="CA524" s="252"/>
      <c r="CB524" s="252"/>
      <c r="CC524" s="252"/>
      <c r="CD524" s="252"/>
      <c r="CE524" s="252"/>
      <c r="CF524" s="252"/>
      <c r="CG524" s="252"/>
      <c r="CH524" s="252"/>
      <c r="CI524" s="252"/>
      <c r="CJ524" s="252"/>
      <c r="CK524" s="252"/>
      <c r="CL524" s="252"/>
      <c r="CM524" s="252"/>
      <c r="CN524" s="252"/>
      <c r="CO524" s="252"/>
      <c r="CP524" s="252"/>
      <c r="CQ524" s="252"/>
      <c r="CR524" s="252"/>
      <c r="CS524" s="248" t="s">
        <v>4854</v>
      </c>
      <c r="CT524" s="252"/>
      <c r="CU524" s="252"/>
      <c r="CV524" s="252"/>
      <c r="CW524" s="252"/>
      <c r="CX524" s="252"/>
      <c r="CY524" s="252"/>
      <c r="CZ524" s="252"/>
      <c r="DA524" s="252"/>
      <c r="DB524" s="252"/>
      <c r="DC524" s="252"/>
      <c r="DD524" s="252"/>
      <c r="DE524" s="252"/>
    </row>
    <row r="525" spans="34:109" ht="71.25" hidden="1">
      <c r="AH525" s="250"/>
      <c r="AI525" s="250"/>
      <c r="AJ525" s="250"/>
      <c r="AK525" s="250"/>
      <c r="AL525" s="239" t="str">
        <f t="shared" si="16"/>
        <v/>
      </c>
      <c r="AM525" s="239" t="str">
        <f t="shared" si="17"/>
        <v/>
      </c>
      <c r="AO525" s="250"/>
      <c r="AP525" s="242">
        <v>523</v>
      </c>
      <c r="AQ525" s="251"/>
      <c r="AR525" s="251"/>
      <c r="AS525" s="251"/>
      <c r="AT525" s="251"/>
      <c r="AU525" s="251"/>
      <c r="AV525" s="251"/>
      <c r="AW525" s="251"/>
      <c r="AX525" s="251"/>
      <c r="AY525" s="251"/>
      <c r="AZ525" s="251"/>
      <c r="BA525" s="251"/>
      <c r="BB525" s="251"/>
      <c r="BC525" s="251"/>
      <c r="BD525" s="251"/>
      <c r="BE525" s="251"/>
      <c r="BF525" s="251"/>
      <c r="BG525" s="251"/>
      <c r="BH525" s="251"/>
      <c r="BI525" s="251"/>
      <c r="BJ525" s="247" t="s">
        <v>4855</v>
      </c>
      <c r="BK525" s="251"/>
      <c r="BL525" s="251"/>
      <c r="BM525" s="251"/>
      <c r="BN525" s="251"/>
      <c r="BO525" s="251"/>
      <c r="BP525" s="251"/>
      <c r="BQ525" s="251"/>
      <c r="BR525" s="251"/>
      <c r="BS525" s="251"/>
      <c r="BT525" s="251"/>
      <c r="BU525" s="251"/>
      <c r="BV525" s="251"/>
      <c r="BW525" s="250"/>
      <c r="BX525" s="250"/>
      <c r="BY525" s="250"/>
      <c r="BZ525" s="252"/>
      <c r="CA525" s="252"/>
      <c r="CB525" s="252"/>
      <c r="CC525" s="252"/>
      <c r="CD525" s="252"/>
      <c r="CE525" s="252"/>
      <c r="CF525" s="252"/>
      <c r="CG525" s="252"/>
      <c r="CH525" s="252"/>
      <c r="CI525" s="252"/>
      <c r="CJ525" s="252"/>
      <c r="CK525" s="252"/>
      <c r="CL525" s="252"/>
      <c r="CM525" s="252"/>
      <c r="CN525" s="252"/>
      <c r="CO525" s="252"/>
      <c r="CP525" s="252"/>
      <c r="CQ525" s="252"/>
      <c r="CR525" s="252"/>
      <c r="CS525" s="248" t="s">
        <v>4856</v>
      </c>
      <c r="CT525" s="252"/>
      <c r="CU525" s="252"/>
      <c r="CV525" s="252"/>
      <c r="CW525" s="252"/>
      <c r="CX525" s="252"/>
      <c r="CY525" s="252"/>
      <c r="CZ525" s="252"/>
      <c r="DA525" s="252"/>
      <c r="DB525" s="252"/>
      <c r="DC525" s="252"/>
      <c r="DD525" s="252"/>
      <c r="DE525" s="252"/>
    </row>
    <row r="526" spans="34:109" ht="71.25" hidden="1">
      <c r="AH526" s="250"/>
      <c r="AI526" s="250"/>
      <c r="AJ526" s="250"/>
      <c r="AK526" s="250"/>
      <c r="AL526" s="239" t="str">
        <f t="shared" si="16"/>
        <v/>
      </c>
      <c r="AM526" s="239" t="str">
        <f t="shared" si="17"/>
        <v/>
      </c>
      <c r="AO526" s="250"/>
      <c r="AP526" s="242">
        <v>524</v>
      </c>
      <c r="AQ526" s="251"/>
      <c r="AR526" s="251"/>
      <c r="AS526" s="251"/>
      <c r="AT526" s="251"/>
      <c r="AU526" s="251"/>
      <c r="AV526" s="251"/>
      <c r="AW526" s="251"/>
      <c r="AX526" s="251"/>
      <c r="AY526" s="251"/>
      <c r="AZ526" s="251"/>
      <c r="BA526" s="251"/>
      <c r="BB526" s="251"/>
      <c r="BC526" s="251"/>
      <c r="BD526" s="251"/>
      <c r="BE526" s="251"/>
      <c r="BF526" s="251"/>
      <c r="BG526" s="251"/>
      <c r="BH526" s="251"/>
      <c r="BI526" s="251"/>
      <c r="BJ526" s="247" t="s">
        <v>4857</v>
      </c>
      <c r="BK526" s="251"/>
      <c r="BL526" s="251"/>
      <c r="BM526" s="251"/>
      <c r="BN526" s="251"/>
      <c r="BO526" s="251"/>
      <c r="BP526" s="251"/>
      <c r="BQ526" s="251"/>
      <c r="BR526" s="251"/>
      <c r="BS526" s="251"/>
      <c r="BT526" s="251"/>
      <c r="BU526" s="251"/>
      <c r="BV526" s="251"/>
      <c r="BW526" s="250"/>
      <c r="BX526" s="250"/>
      <c r="BY526" s="250"/>
      <c r="BZ526" s="252"/>
      <c r="CA526" s="252"/>
      <c r="CB526" s="252"/>
      <c r="CC526" s="252"/>
      <c r="CD526" s="252"/>
      <c r="CE526" s="252"/>
      <c r="CF526" s="252"/>
      <c r="CG526" s="252"/>
      <c r="CH526" s="252"/>
      <c r="CI526" s="252"/>
      <c r="CJ526" s="252"/>
      <c r="CK526" s="252"/>
      <c r="CL526" s="252"/>
      <c r="CM526" s="252"/>
      <c r="CN526" s="252"/>
      <c r="CO526" s="252"/>
      <c r="CP526" s="252"/>
      <c r="CQ526" s="252"/>
      <c r="CR526" s="252"/>
      <c r="CS526" s="248" t="s">
        <v>4858</v>
      </c>
      <c r="CT526" s="252"/>
      <c r="CU526" s="252"/>
      <c r="CV526" s="252"/>
      <c r="CW526" s="252"/>
      <c r="CX526" s="252"/>
      <c r="CY526" s="252"/>
      <c r="CZ526" s="252"/>
      <c r="DA526" s="252"/>
      <c r="DB526" s="252"/>
      <c r="DC526" s="252"/>
      <c r="DD526" s="252"/>
      <c r="DE526" s="252"/>
    </row>
    <row r="527" spans="34:109" ht="71.25" hidden="1">
      <c r="AH527" s="250"/>
      <c r="AI527" s="250"/>
      <c r="AJ527" s="250"/>
      <c r="AK527" s="250"/>
      <c r="AL527" s="239" t="str">
        <f t="shared" si="16"/>
        <v/>
      </c>
      <c r="AM527" s="239" t="str">
        <f t="shared" si="17"/>
        <v/>
      </c>
      <c r="AO527" s="250"/>
      <c r="AP527" s="242">
        <v>525</v>
      </c>
      <c r="AQ527" s="251"/>
      <c r="AR527" s="251"/>
      <c r="AS527" s="251"/>
      <c r="AT527" s="251"/>
      <c r="AU527" s="251"/>
      <c r="AV527" s="251"/>
      <c r="AW527" s="251"/>
      <c r="AX527" s="251"/>
      <c r="AY527" s="251"/>
      <c r="AZ527" s="251"/>
      <c r="BA527" s="251"/>
      <c r="BB527" s="251"/>
      <c r="BC527" s="251"/>
      <c r="BD527" s="251"/>
      <c r="BE527" s="251"/>
      <c r="BF527" s="251"/>
      <c r="BG527" s="251"/>
      <c r="BH527" s="251"/>
      <c r="BI527" s="251"/>
      <c r="BJ527" s="247" t="s">
        <v>4859</v>
      </c>
      <c r="BK527" s="251"/>
      <c r="BL527" s="251"/>
      <c r="BM527" s="251"/>
      <c r="BN527" s="251"/>
      <c r="BO527" s="251"/>
      <c r="BP527" s="251"/>
      <c r="BQ527" s="251"/>
      <c r="BR527" s="251"/>
      <c r="BS527" s="251"/>
      <c r="BT527" s="251"/>
      <c r="BU527" s="251"/>
      <c r="BV527" s="251"/>
      <c r="BW527" s="250"/>
      <c r="BX527" s="250"/>
      <c r="BY527" s="250"/>
      <c r="BZ527" s="252"/>
      <c r="CA527" s="252"/>
      <c r="CB527" s="252"/>
      <c r="CC527" s="252"/>
      <c r="CD527" s="252"/>
      <c r="CE527" s="252"/>
      <c r="CF527" s="252"/>
      <c r="CG527" s="252"/>
      <c r="CH527" s="252"/>
      <c r="CI527" s="252"/>
      <c r="CJ527" s="252"/>
      <c r="CK527" s="252"/>
      <c r="CL527" s="252"/>
      <c r="CM527" s="252"/>
      <c r="CN527" s="252"/>
      <c r="CO527" s="252"/>
      <c r="CP527" s="252"/>
      <c r="CQ527" s="252"/>
      <c r="CR527" s="252"/>
      <c r="CS527" s="248" t="s">
        <v>4860</v>
      </c>
      <c r="CT527" s="252"/>
      <c r="CU527" s="252"/>
      <c r="CV527" s="252"/>
      <c r="CW527" s="252"/>
      <c r="CX527" s="252"/>
      <c r="CY527" s="252"/>
      <c r="CZ527" s="252"/>
      <c r="DA527" s="252"/>
      <c r="DB527" s="252"/>
      <c r="DC527" s="252"/>
      <c r="DD527" s="252"/>
      <c r="DE527" s="252"/>
    </row>
    <row r="528" spans="34:109" ht="71.25" hidden="1">
      <c r="AH528" s="250"/>
      <c r="AI528" s="250"/>
      <c r="AJ528" s="250"/>
      <c r="AK528" s="250"/>
      <c r="AL528" s="239" t="str">
        <f t="shared" si="16"/>
        <v/>
      </c>
      <c r="AM528" s="239" t="str">
        <f t="shared" si="17"/>
        <v/>
      </c>
      <c r="AO528" s="250"/>
      <c r="AP528" s="242">
        <v>526</v>
      </c>
      <c r="AQ528" s="251"/>
      <c r="AR528" s="251"/>
      <c r="AS528" s="251"/>
      <c r="AT528" s="251"/>
      <c r="AU528" s="251"/>
      <c r="AV528" s="251"/>
      <c r="AW528" s="251"/>
      <c r="AX528" s="251"/>
      <c r="AY528" s="251"/>
      <c r="AZ528" s="251"/>
      <c r="BA528" s="251"/>
      <c r="BB528" s="251"/>
      <c r="BC528" s="251"/>
      <c r="BD528" s="251"/>
      <c r="BE528" s="251"/>
      <c r="BF528" s="251"/>
      <c r="BG528" s="251"/>
      <c r="BH528" s="251"/>
      <c r="BI528" s="251"/>
      <c r="BJ528" s="247" t="s">
        <v>4861</v>
      </c>
      <c r="BK528" s="251"/>
      <c r="BL528" s="251"/>
      <c r="BM528" s="251"/>
      <c r="BN528" s="251"/>
      <c r="BO528" s="251"/>
      <c r="BP528" s="251"/>
      <c r="BQ528" s="251"/>
      <c r="BR528" s="251"/>
      <c r="BS528" s="251"/>
      <c r="BT528" s="251"/>
      <c r="BU528" s="251"/>
      <c r="BV528" s="251"/>
      <c r="BW528" s="250"/>
      <c r="BX528" s="250"/>
      <c r="BY528" s="250"/>
      <c r="BZ528" s="252"/>
      <c r="CA528" s="252"/>
      <c r="CB528" s="252"/>
      <c r="CC528" s="252"/>
      <c r="CD528" s="252"/>
      <c r="CE528" s="252"/>
      <c r="CF528" s="252"/>
      <c r="CG528" s="252"/>
      <c r="CH528" s="252"/>
      <c r="CI528" s="252"/>
      <c r="CJ528" s="252"/>
      <c r="CK528" s="252"/>
      <c r="CL528" s="252"/>
      <c r="CM528" s="252"/>
      <c r="CN528" s="252"/>
      <c r="CO528" s="252"/>
      <c r="CP528" s="252"/>
      <c r="CQ528" s="252"/>
      <c r="CR528" s="252"/>
      <c r="CS528" s="248" t="s">
        <v>4862</v>
      </c>
      <c r="CT528" s="252"/>
      <c r="CU528" s="252"/>
      <c r="CV528" s="252"/>
      <c r="CW528" s="252"/>
      <c r="CX528" s="252"/>
      <c r="CY528" s="252"/>
      <c r="CZ528" s="252"/>
      <c r="DA528" s="252"/>
      <c r="DB528" s="252"/>
      <c r="DC528" s="252"/>
      <c r="DD528" s="252"/>
      <c r="DE528" s="252"/>
    </row>
    <row r="529" spans="34:109" ht="85.5" hidden="1">
      <c r="AH529" s="250"/>
      <c r="AI529" s="250"/>
      <c r="AJ529" s="250"/>
      <c r="AK529" s="250"/>
      <c r="AL529" s="239" t="str">
        <f t="shared" si="16"/>
        <v/>
      </c>
      <c r="AM529" s="239" t="str">
        <f t="shared" si="17"/>
        <v/>
      </c>
      <c r="AO529" s="250"/>
      <c r="AP529" s="242">
        <v>527</v>
      </c>
      <c r="AQ529" s="251"/>
      <c r="AR529" s="251"/>
      <c r="AS529" s="251"/>
      <c r="AT529" s="251"/>
      <c r="AU529" s="251"/>
      <c r="AV529" s="251"/>
      <c r="AW529" s="251"/>
      <c r="AX529" s="251"/>
      <c r="AY529" s="251"/>
      <c r="AZ529" s="251"/>
      <c r="BA529" s="251"/>
      <c r="BB529" s="251"/>
      <c r="BC529" s="251"/>
      <c r="BD529" s="251"/>
      <c r="BE529" s="251"/>
      <c r="BF529" s="251"/>
      <c r="BG529" s="251"/>
      <c r="BH529" s="251"/>
      <c r="BI529" s="251"/>
      <c r="BJ529" s="247" t="s">
        <v>4863</v>
      </c>
      <c r="BK529" s="251"/>
      <c r="BL529" s="251"/>
      <c r="BM529" s="251"/>
      <c r="BN529" s="251"/>
      <c r="BO529" s="251"/>
      <c r="BP529" s="251"/>
      <c r="BQ529" s="251"/>
      <c r="BR529" s="251"/>
      <c r="BS529" s="251"/>
      <c r="BT529" s="251"/>
      <c r="BU529" s="251"/>
      <c r="BV529" s="251"/>
      <c r="BW529" s="250"/>
      <c r="BX529" s="250"/>
      <c r="BY529" s="250"/>
      <c r="BZ529" s="252"/>
      <c r="CA529" s="252"/>
      <c r="CB529" s="252"/>
      <c r="CC529" s="252"/>
      <c r="CD529" s="252"/>
      <c r="CE529" s="252"/>
      <c r="CF529" s="252"/>
      <c r="CG529" s="252"/>
      <c r="CH529" s="252"/>
      <c r="CI529" s="252"/>
      <c r="CJ529" s="252"/>
      <c r="CK529" s="252"/>
      <c r="CL529" s="252"/>
      <c r="CM529" s="252"/>
      <c r="CN529" s="252"/>
      <c r="CO529" s="252"/>
      <c r="CP529" s="252"/>
      <c r="CQ529" s="252"/>
      <c r="CR529" s="252"/>
      <c r="CS529" s="248" t="s">
        <v>4864</v>
      </c>
      <c r="CT529" s="252"/>
      <c r="CU529" s="252"/>
      <c r="CV529" s="252"/>
      <c r="CW529" s="252"/>
      <c r="CX529" s="252"/>
      <c r="CY529" s="252"/>
      <c r="CZ529" s="252"/>
      <c r="DA529" s="252"/>
      <c r="DB529" s="252"/>
      <c r="DC529" s="252"/>
      <c r="DD529" s="252"/>
      <c r="DE529" s="252"/>
    </row>
    <row r="530" spans="34:109" ht="85.5" hidden="1">
      <c r="AH530" s="250"/>
      <c r="AI530" s="250"/>
      <c r="AJ530" s="250"/>
      <c r="AK530" s="250"/>
      <c r="AL530" s="239" t="str">
        <f t="shared" si="16"/>
        <v/>
      </c>
      <c r="AM530" s="239" t="str">
        <f t="shared" si="17"/>
        <v/>
      </c>
      <c r="AO530" s="250"/>
      <c r="AP530" s="242">
        <v>528</v>
      </c>
      <c r="AQ530" s="251"/>
      <c r="AR530" s="251"/>
      <c r="AS530" s="251"/>
      <c r="AT530" s="251"/>
      <c r="AU530" s="251"/>
      <c r="AV530" s="251"/>
      <c r="AW530" s="251"/>
      <c r="AX530" s="251"/>
      <c r="AY530" s="251"/>
      <c r="AZ530" s="251"/>
      <c r="BA530" s="251"/>
      <c r="BB530" s="251"/>
      <c r="BC530" s="251"/>
      <c r="BD530" s="251"/>
      <c r="BE530" s="251"/>
      <c r="BF530" s="251"/>
      <c r="BG530" s="251"/>
      <c r="BH530" s="251"/>
      <c r="BI530" s="251"/>
      <c r="BJ530" s="247" t="s">
        <v>4865</v>
      </c>
      <c r="BK530" s="251"/>
      <c r="BL530" s="251"/>
      <c r="BM530" s="251"/>
      <c r="BN530" s="251"/>
      <c r="BO530" s="251"/>
      <c r="BP530" s="251"/>
      <c r="BQ530" s="251"/>
      <c r="BR530" s="251"/>
      <c r="BS530" s="251"/>
      <c r="BT530" s="251"/>
      <c r="BU530" s="251"/>
      <c r="BV530" s="251"/>
      <c r="BW530" s="250"/>
      <c r="BX530" s="250"/>
      <c r="BY530" s="250"/>
      <c r="BZ530" s="252"/>
      <c r="CA530" s="252"/>
      <c r="CB530" s="252"/>
      <c r="CC530" s="252"/>
      <c r="CD530" s="252"/>
      <c r="CE530" s="252"/>
      <c r="CF530" s="252"/>
      <c r="CG530" s="252"/>
      <c r="CH530" s="252"/>
      <c r="CI530" s="252"/>
      <c r="CJ530" s="252"/>
      <c r="CK530" s="252"/>
      <c r="CL530" s="252"/>
      <c r="CM530" s="252"/>
      <c r="CN530" s="252"/>
      <c r="CO530" s="252"/>
      <c r="CP530" s="252"/>
      <c r="CQ530" s="252"/>
      <c r="CR530" s="252"/>
      <c r="CS530" s="248" t="s">
        <v>4866</v>
      </c>
      <c r="CT530" s="252"/>
      <c r="CU530" s="252"/>
      <c r="CV530" s="252"/>
      <c r="CW530" s="252"/>
      <c r="CX530" s="252"/>
      <c r="CY530" s="252"/>
      <c r="CZ530" s="252"/>
      <c r="DA530" s="252"/>
      <c r="DB530" s="252"/>
      <c r="DC530" s="252"/>
      <c r="DD530" s="252"/>
      <c r="DE530" s="252"/>
    </row>
    <row r="531" spans="34:109" ht="85.5" hidden="1">
      <c r="AH531" s="250"/>
      <c r="AI531" s="250"/>
      <c r="AJ531" s="250"/>
      <c r="AK531" s="250"/>
      <c r="AL531" s="239" t="str">
        <f t="shared" si="16"/>
        <v/>
      </c>
      <c r="AM531" s="239" t="str">
        <f t="shared" si="17"/>
        <v/>
      </c>
      <c r="AO531" s="250"/>
      <c r="AP531" s="242">
        <v>529</v>
      </c>
      <c r="AQ531" s="251"/>
      <c r="AR531" s="251"/>
      <c r="AS531" s="251"/>
      <c r="AT531" s="251"/>
      <c r="AU531" s="251"/>
      <c r="AV531" s="251"/>
      <c r="AW531" s="251"/>
      <c r="AX531" s="251"/>
      <c r="AY531" s="251"/>
      <c r="AZ531" s="251"/>
      <c r="BA531" s="251"/>
      <c r="BB531" s="251"/>
      <c r="BC531" s="251"/>
      <c r="BD531" s="251"/>
      <c r="BE531" s="251"/>
      <c r="BF531" s="251"/>
      <c r="BG531" s="251"/>
      <c r="BH531" s="251"/>
      <c r="BI531" s="251"/>
      <c r="BJ531" s="247" t="s">
        <v>4867</v>
      </c>
      <c r="BK531" s="251"/>
      <c r="BL531" s="251"/>
      <c r="BM531" s="251"/>
      <c r="BN531" s="251"/>
      <c r="BO531" s="251"/>
      <c r="BP531" s="251"/>
      <c r="BQ531" s="251"/>
      <c r="BR531" s="251"/>
      <c r="BS531" s="251"/>
      <c r="BT531" s="251"/>
      <c r="BU531" s="251"/>
      <c r="BV531" s="251"/>
      <c r="BW531" s="250"/>
      <c r="BX531" s="250"/>
      <c r="BY531" s="250"/>
      <c r="BZ531" s="252"/>
      <c r="CA531" s="252"/>
      <c r="CB531" s="252"/>
      <c r="CC531" s="252"/>
      <c r="CD531" s="252"/>
      <c r="CE531" s="252"/>
      <c r="CF531" s="252"/>
      <c r="CG531" s="252"/>
      <c r="CH531" s="252"/>
      <c r="CI531" s="252"/>
      <c r="CJ531" s="252"/>
      <c r="CK531" s="252"/>
      <c r="CL531" s="252"/>
      <c r="CM531" s="252"/>
      <c r="CN531" s="252"/>
      <c r="CO531" s="252"/>
      <c r="CP531" s="252"/>
      <c r="CQ531" s="252"/>
      <c r="CR531" s="252"/>
      <c r="CS531" s="248" t="s">
        <v>4868</v>
      </c>
      <c r="CT531" s="252"/>
      <c r="CU531" s="252"/>
      <c r="CV531" s="252"/>
      <c r="CW531" s="252"/>
      <c r="CX531" s="252"/>
      <c r="CY531" s="252"/>
      <c r="CZ531" s="252"/>
      <c r="DA531" s="252"/>
      <c r="DB531" s="252"/>
      <c r="DC531" s="252"/>
      <c r="DD531" s="252"/>
      <c r="DE531" s="252"/>
    </row>
    <row r="532" spans="34:109" ht="85.5" hidden="1">
      <c r="AH532" s="250"/>
      <c r="AI532" s="250"/>
      <c r="AJ532" s="250"/>
      <c r="AK532" s="250"/>
      <c r="AL532" s="239" t="str">
        <f t="shared" si="16"/>
        <v/>
      </c>
      <c r="AM532" s="239" t="str">
        <f t="shared" si="17"/>
        <v/>
      </c>
      <c r="AO532" s="250"/>
      <c r="AP532" s="242">
        <v>530</v>
      </c>
      <c r="AQ532" s="251"/>
      <c r="AR532" s="251"/>
      <c r="AS532" s="251"/>
      <c r="AT532" s="251"/>
      <c r="AU532" s="251"/>
      <c r="AV532" s="251"/>
      <c r="AW532" s="251"/>
      <c r="AX532" s="251"/>
      <c r="AY532" s="251"/>
      <c r="AZ532" s="251"/>
      <c r="BA532" s="251"/>
      <c r="BB532" s="251"/>
      <c r="BC532" s="251"/>
      <c r="BD532" s="251"/>
      <c r="BE532" s="251"/>
      <c r="BF532" s="251"/>
      <c r="BG532" s="251"/>
      <c r="BH532" s="251"/>
      <c r="BI532" s="251"/>
      <c r="BJ532" s="247" t="s">
        <v>4869</v>
      </c>
      <c r="BK532" s="251"/>
      <c r="BL532" s="251"/>
      <c r="BM532" s="251"/>
      <c r="BN532" s="251"/>
      <c r="BO532" s="251"/>
      <c r="BP532" s="251"/>
      <c r="BQ532" s="251"/>
      <c r="BR532" s="251"/>
      <c r="BS532" s="251"/>
      <c r="BT532" s="251"/>
      <c r="BU532" s="251"/>
      <c r="BV532" s="251"/>
      <c r="BW532" s="250"/>
      <c r="BX532" s="250"/>
      <c r="BY532" s="250"/>
      <c r="BZ532" s="252"/>
      <c r="CA532" s="252"/>
      <c r="CB532" s="252"/>
      <c r="CC532" s="252"/>
      <c r="CD532" s="252"/>
      <c r="CE532" s="252"/>
      <c r="CF532" s="252"/>
      <c r="CG532" s="252"/>
      <c r="CH532" s="252"/>
      <c r="CI532" s="252"/>
      <c r="CJ532" s="252"/>
      <c r="CK532" s="252"/>
      <c r="CL532" s="252"/>
      <c r="CM532" s="252"/>
      <c r="CN532" s="252"/>
      <c r="CO532" s="252"/>
      <c r="CP532" s="252"/>
      <c r="CQ532" s="252"/>
      <c r="CR532" s="252"/>
      <c r="CS532" s="248" t="s">
        <v>4870</v>
      </c>
      <c r="CT532" s="252"/>
      <c r="CU532" s="252"/>
      <c r="CV532" s="252"/>
      <c r="CW532" s="252"/>
      <c r="CX532" s="252"/>
      <c r="CY532" s="252"/>
      <c r="CZ532" s="252"/>
      <c r="DA532" s="252"/>
      <c r="DB532" s="252"/>
      <c r="DC532" s="252"/>
      <c r="DD532" s="252"/>
      <c r="DE532" s="252"/>
    </row>
    <row r="533" spans="34:109" ht="71.25" hidden="1">
      <c r="AH533" s="250"/>
      <c r="AI533" s="250"/>
      <c r="AJ533" s="250"/>
      <c r="AK533" s="250"/>
      <c r="AL533" s="239" t="str">
        <f t="shared" si="16"/>
        <v/>
      </c>
      <c r="AM533" s="239" t="str">
        <f t="shared" si="17"/>
        <v/>
      </c>
      <c r="AO533" s="250"/>
      <c r="AP533" s="242">
        <v>531</v>
      </c>
      <c r="AQ533" s="251"/>
      <c r="AR533" s="251"/>
      <c r="AS533" s="251"/>
      <c r="AT533" s="251"/>
      <c r="AU533" s="251"/>
      <c r="AV533" s="251"/>
      <c r="AW533" s="251"/>
      <c r="AX533" s="251"/>
      <c r="AY533" s="251"/>
      <c r="AZ533" s="251"/>
      <c r="BA533" s="251"/>
      <c r="BB533" s="251"/>
      <c r="BC533" s="251"/>
      <c r="BD533" s="251"/>
      <c r="BE533" s="251"/>
      <c r="BF533" s="251"/>
      <c r="BG533" s="251"/>
      <c r="BH533" s="251"/>
      <c r="BI533" s="251"/>
      <c r="BJ533" s="247" t="s">
        <v>4871</v>
      </c>
      <c r="BK533" s="251"/>
      <c r="BL533" s="251"/>
      <c r="BM533" s="251"/>
      <c r="BN533" s="251"/>
      <c r="BO533" s="251"/>
      <c r="BP533" s="251"/>
      <c r="BQ533" s="251"/>
      <c r="BR533" s="251"/>
      <c r="BS533" s="251"/>
      <c r="BT533" s="251"/>
      <c r="BU533" s="251"/>
      <c r="BV533" s="251"/>
      <c r="BW533" s="250"/>
      <c r="BX533" s="250"/>
      <c r="BY533" s="250"/>
      <c r="BZ533" s="252"/>
      <c r="CA533" s="252"/>
      <c r="CB533" s="252"/>
      <c r="CC533" s="252"/>
      <c r="CD533" s="252"/>
      <c r="CE533" s="252"/>
      <c r="CF533" s="252"/>
      <c r="CG533" s="252"/>
      <c r="CH533" s="252"/>
      <c r="CI533" s="252"/>
      <c r="CJ533" s="252"/>
      <c r="CK533" s="252"/>
      <c r="CL533" s="252"/>
      <c r="CM533" s="252"/>
      <c r="CN533" s="252"/>
      <c r="CO533" s="252"/>
      <c r="CP533" s="252"/>
      <c r="CQ533" s="252"/>
      <c r="CR533" s="252"/>
      <c r="CS533" s="248" t="s">
        <v>4872</v>
      </c>
      <c r="CT533" s="252"/>
      <c r="CU533" s="252"/>
      <c r="CV533" s="252"/>
      <c r="CW533" s="252"/>
      <c r="CX533" s="252"/>
      <c r="CY533" s="252"/>
      <c r="CZ533" s="252"/>
      <c r="DA533" s="252"/>
      <c r="DB533" s="252"/>
      <c r="DC533" s="252"/>
      <c r="DD533" s="252"/>
      <c r="DE533" s="252"/>
    </row>
    <row r="534" spans="34:109" ht="71.25" hidden="1">
      <c r="AH534" s="250"/>
      <c r="AI534" s="250"/>
      <c r="AJ534" s="250"/>
      <c r="AK534" s="250"/>
      <c r="AL534" s="239" t="str">
        <f t="shared" si="16"/>
        <v/>
      </c>
      <c r="AM534" s="239" t="str">
        <f t="shared" si="17"/>
        <v/>
      </c>
      <c r="AO534" s="250"/>
      <c r="AP534" s="242">
        <v>532</v>
      </c>
      <c r="AQ534" s="251"/>
      <c r="AR534" s="251"/>
      <c r="AS534" s="251"/>
      <c r="AT534" s="251"/>
      <c r="AU534" s="251"/>
      <c r="AV534" s="251"/>
      <c r="AW534" s="251"/>
      <c r="AX534" s="251"/>
      <c r="AY534" s="251"/>
      <c r="AZ534" s="251"/>
      <c r="BA534" s="251"/>
      <c r="BB534" s="251"/>
      <c r="BC534" s="251"/>
      <c r="BD534" s="251"/>
      <c r="BE534" s="251"/>
      <c r="BF534" s="251"/>
      <c r="BG534" s="251"/>
      <c r="BH534" s="251"/>
      <c r="BI534" s="251"/>
      <c r="BJ534" s="247" t="s">
        <v>4873</v>
      </c>
      <c r="BK534" s="251"/>
      <c r="BL534" s="251"/>
      <c r="BM534" s="251"/>
      <c r="BN534" s="251"/>
      <c r="BO534" s="251"/>
      <c r="BP534" s="251"/>
      <c r="BQ534" s="251"/>
      <c r="BR534" s="251"/>
      <c r="BS534" s="251"/>
      <c r="BT534" s="251"/>
      <c r="BU534" s="251"/>
      <c r="BV534" s="251"/>
      <c r="BW534" s="250"/>
      <c r="BX534" s="250"/>
      <c r="BY534" s="250"/>
      <c r="BZ534" s="252"/>
      <c r="CA534" s="252"/>
      <c r="CB534" s="252"/>
      <c r="CC534" s="252"/>
      <c r="CD534" s="252"/>
      <c r="CE534" s="252"/>
      <c r="CF534" s="252"/>
      <c r="CG534" s="252"/>
      <c r="CH534" s="252"/>
      <c r="CI534" s="252"/>
      <c r="CJ534" s="252"/>
      <c r="CK534" s="252"/>
      <c r="CL534" s="252"/>
      <c r="CM534" s="252"/>
      <c r="CN534" s="252"/>
      <c r="CO534" s="252"/>
      <c r="CP534" s="252"/>
      <c r="CQ534" s="252"/>
      <c r="CR534" s="252"/>
      <c r="CS534" s="248" t="s">
        <v>4874</v>
      </c>
      <c r="CT534" s="252"/>
      <c r="CU534" s="252"/>
      <c r="CV534" s="252"/>
      <c r="CW534" s="252"/>
      <c r="CX534" s="252"/>
      <c r="CY534" s="252"/>
      <c r="CZ534" s="252"/>
      <c r="DA534" s="252"/>
      <c r="DB534" s="252"/>
      <c r="DC534" s="252"/>
      <c r="DD534" s="252"/>
      <c r="DE534" s="252"/>
    </row>
    <row r="535" spans="34:109" ht="71.25" hidden="1">
      <c r="AH535" s="250"/>
      <c r="AI535" s="250"/>
      <c r="AJ535" s="250"/>
      <c r="AK535" s="250"/>
      <c r="AL535" s="239" t="str">
        <f t="shared" si="16"/>
        <v/>
      </c>
      <c r="AM535" s="239" t="str">
        <f t="shared" si="17"/>
        <v/>
      </c>
      <c r="AO535" s="250"/>
      <c r="AP535" s="242">
        <v>533</v>
      </c>
      <c r="AQ535" s="251"/>
      <c r="AR535" s="251"/>
      <c r="AS535" s="251"/>
      <c r="AT535" s="251"/>
      <c r="AU535" s="251"/>
      <c r="AV535" s="251"/>
      <c r="AW535" s="251"/>
      <c r="AX535" s="251"/>
      <c r="AY535" s="251"/>
      <c r="AZ535" s="251"/>
      <c r="BA535" s="251"/>
      <c r="BB535" s="251"/>
      <c r="BC535" s="251"/>
      <c r="BD535" s="251"/>
      <c r="BE535" s="251"/>
      <c r="BF535" s="251"/>
      <c r="BG535" s="251"/>
      <c r="BH535" s="251"/>
      <c r="BI535" s="251"/>
      <c r="BJ535" s="247" t="s">
        <v>4875</v>
      </c>
      <c r="BK535" s="251"/>
      <c r="BL535" s="251"/>
      <c r="BM535" s="251"/>
      <c r="BN535" s="251"/>
      <c r="BO535" s="251"/>
      <c r="BP535" s="251"/>
      <c r="BQ535" s="251"/>
      <c r="BR535" s="251"/>
      <c r="BS535" s="251"/>
      <c r="BT535" s="251"/>
      <c r="BU535" s="251"/>
      <c r="BV535" s="251"/>
      <c r="BW535" s="250"/>
      <c r="BX535" s="250"/>
      <c r="BY535" s="250"/>
      <c r="BZ535" s="252"/>
      <c r="CA535" s="252"/>
      <c r="CB535" s="252"/>
      <c r="CC535" s="252"/>
      <c r="CD535" s="252"/>
      <c r="CE535" s="252"/>
      <c r="CF535" s="252"/>
      <c r="CG535" s="252"/>
      <c r="CH535" s="252"/>
      <c r="CI535" s="252"/>
      <c r="CJ535" s="252"/>
      <c r="CK535" s="252"/>
      <c r="CL535" s="252"/>
      <c r="CM535" s="252"/>
      <c r="CN535" s="252"/>
      <c r="CO535" s="252"/>
      <c r="CP535" s="252"/>
      <c r="CQ535" s="252"/>
      <c r="CR535" s="252"/>
      <c r="CS535" s="248" t="s">
        <v>4876</v>
      </c>
      <c r="CT535" s="252"/>
      <c r="CU535" s="252"/>
      <c r="CV535" s="252"/>
      <c r="CW535" s="252"/>
      <c r="CX535" s="252"/>
      <c r="CY535" s="252"/>
      <c r="CZ535" s="252"/>
      <c r="DA535" s="252"/>
      <c r="DB535" s="252"/>
      <c r="DC535" s="252"/>
      <c r="DD535" s="252"/>
      <c r="DE535" s="252"/>
    </row>
    <row r="536" spans="34:109" ht="85.5" hidden="1">
      <c r="AH536" s="250"/>
      <c r="AI536" s="250"/>
      <c r="AJ536" s="250"/>
      <c r="AK536" s="250"/>
      <c r="AL536" s="239" t="str">
        <f t="shared" si="16"/>
        <v/>
      </c>
      <c r="AM536" s="239" t="str">
        <f t="shared" si="17"/>
        <v/>
      </c>
      <c r="AO536" s="250"/>
      <c r="AP536" s="242">
        <v>534</v>
      </c>
      <c r="AQ536" s="251"/>
      <c r="AR536" s="251"/>
      <c r="AS536" s="251"/>
      <c r="AT536" s="251"/>
      <c r="AU536" s="251"/>
      <c r="AV536" s="251"/>
      <c r="AW536" s="251"/>
      <c r="AX536" s="251"/>
      <c r="AY536" s="251"/>
      <c r="AZ536" s="251"/>
      <c r="BA536" s="251"/>
      <c r="BB536" s="251"/>
      <c r="BC536" s="251"/>
      <c r="BD536" s="251"/>
      <c r="BE536" s="251"/>
      <c r="BF536" s="251"/>
      <c r="BG536" s="251"/>
      <c r="BH536" s="251"/>
      <c r="BI536" s="251"/>
      <c r="BJ536" s="247" t="s">
        <v>4877</v>
      </c>
      <c r="BK536" s="251"/>
      <c r="BL536" s="251"/>
      <c r="BM536" s="251"/>
      <c r="BN536" s="251"/>
      <c r="BO536" s="251"/>
      <c r="BP536" s="251"/>
      <c r="BQ536" s="251"/>
      <c r="BR536" s="251"/>
      <c r="BS536" s="251"/>
      <c r="BT536" s="251"/>
      <c r="BU536" s="251"/>
      <c r="BV536" s="251"/>
      <c r="BW536" s="250"/>
      <c r="BX536" s="250"/>
      <c r="BY536" s="250"/>
      <c r="BZ536" s="252"/>
      <c r="CA536" s="252"/>
      <c r="CB536" s="252"/>
      <c r="CC536" s="252"/>
      <c r="CD536" s="252"/>
      <c r="CE536" s="252"/>
      <c r="CF536" s="252"/>
      <c r="CG536" s="252"/>
      <c r="CH536" s="252"/>
      <c r="CI536" s="252"/>
      <c r="CJ536" s="252"/>
      <c r="CK536" s="252"/>
      <c r="CL536" s="252"/>
      <c r="CM536" s="252"/>
      <c r="CN536" s="252"/>
      <c r="CO536" s="252"/>
      <c r="CP536" s="252"/>
      <c r="CQ536" s="252"/>
      <c r="CR536" s="252"/>
      <c r="CS536" s="248" t="s">
        <v>4878</v>
      </c>
      <c r="CT536" s="252"/>
      <c r="CU536" s="252"/>
      <c r="CV536" s="252"/>
      <c r="CW536" s="252"/>
      <c r="CX536" s="252"/>
      <c r="CY536" s="252"/>
      <c r="CZ536" s="252"/>
      <c r="DA536" s="252"/>
      <c r="DB536" s="252"/>
      <c r="DC536" s="252"/>
      <c r="DD536" s="252"/>
      <c r="DE536" s="252"/>
    </row>
    <row r="537" spans="34:109" ht="71.25" hidden="1">
      <c r="AH537" s="250"/>
      <c r="AI537" s="250"/>
      <c r="AJ537" s="250"/>
      <c r="AK537" s="250"/>
      <c r="AL537" s="239" t="str">
        <f t="shared" si="16"/>
        <v/>
      </c>
      <c r="AM537" s="239" t="str">
        <f t="shared" si="17"/>
        <v/>
      </c>
      <c r="AO537" s="250"/>
      <c r="AP537" s="242">
        <v>535</v>
      </c>
      <c r="AQ537" s="251"/>
      <c r="AR537" s="251"/>
      <c r="AS537" s="251"/>
      <c r="AT537" s="251"/>
      <c r="AU537" s="251"/>
      <c r="AV537" s="251"/>
      <c r="AW537" s="251"/>
      <c r="AX537" s="251"/>
      <c r="AY537" s="251"/>
      <c r="AZ537" s="251"/>
      <c r="BA537" s="251"/>
      <c r="BB537" s="251"/>
      <c r="BC537" s="251"/>
      <c r="BD537" s="251"/>
      <c r="BE537" s="251"/>
      <c r="BF537" s="251"/>
      <c r="BG537" s="251"/>
      <c r="BH537" s="251"/>
      <c r="BI537" s="251"/>
      <c r="BJ537" s="247" t="s">
        <v>4879</v>
      </c>
      <c r="BK537" s="251"/>
      <c r="BL537" s="251"/>
      <c r="BM537" s="251"/>
      <c r="BN537" s="251"/>
      <c r="BO537" s="251"/>
      <c r="BP537" s="251"/>
      <c r="BQ537" s="251"/>
      <c r="BR537" s="251"/>
      <c r="BS537" s="251"/>
      <c r="BT537" s="251"/>
      <c r="BU537" s="251"/>
      <c r="BV537" s="251"/>
      <c r="BW537" s="250"/>
      <c r="BX537" s="250"/>
      <c r="BY537" s="250"/>
      <c r="BZ537" s="252"/>
      <c r="CA537" s="252"/>
      <c r="CB537" s="252"/>
      <c r="CC537" s="252"/>
      <c r="CD537" s="252"/>
      <c r="CE537" s="252"/>
      <c r="CF537" s="252"/>
      <c r="CG537" s="252"/>
      <c r="CH537" s="252"/>
      <c r="CI537" s="252"/>
      <c r="CJ537" s="252"/>
      <c r="CK537" s="252"/>
      <c r="CL537" s="252"/>
      <c r="CM537" s="252"/>
      <c r="CN537" s="252"/>
      <c r="CO537" s="252"/>
      <c r="CP537" s="252"/>
      <c r="CQ537" s="252"/>
      <c r="CR537" s="252"/>
      <c r="CS537" s="248" t="s">
        <v>4880</v>
      </c>
      <c r="CT537" s="252"/>
      <c r="CU537" s="252"/>
      <c r="CV537" s="252"/>
      <c r="CW537" s="252"/>
      <c r="CX537" s="252"/>
      <c r="CY537" s="252"/>
      <c r="CZ537" s="252"/>
      <c r="DA537" s="252"/>
      <c r="DB537" s="252"/>
      <c r="DC537" s="252"/>
      <c r="DD537" s="252"/>
      <c r="DE537" s="252"/>
    </row>
    <row r="538" spans="34:109" ht="71.25" hidden="1">
      <c r="AH538" s="250"/>
      <c r="AI538" s="250"/>
      <c r="AJ538" s="250"/>
      <c r="AK538" s="250"/>
      <c r="AL538" s="239" t="str">
        <f t="shared" si="16"/>
        <v/>
      </c>
      <c r="AM538" s="239" t="str">
        <f t="shared" si="17"/>
        <v/>
      </c>
      <c r="AO538" s="250"/>
      <c r="AP538" s="242">
        <v>536</v>
      </c>
      <c r="AQ538" s="251"/>
      <c r="AR538" s="251"/>
      <c r="AS538" s="251"/>
      <c r="AT538" s="251"/>
      <c r="AU538" s="251"/>
      <c r="AV538" s="251"/>
      <c r="AW538" s="251"/>
      <c r="AX538" s="251"/>
      <c r="AY538" s="251"/>
      <c r="AZ538" s="251"/>
      <c r="BA538" s="251"/>
      <c r="BB538" s="251"/>
      <c r="BC538" s="251"/>
      <c r="BD538" s="251"/>
      <c r="BE538" s="251"/>
      <c r="BF538" s="251"/>
      <c r="BG538" s="251"/>
      <c r="BH538" s="251"/>
      <c r="BI538" s="251"/>
      <c r="BJ538" s="247" t="s">
        <v>4881</v>
      </c>
      <c r="BK538" s="251"/>
      <c r="BL538" s="251"/>
      <c r="BM538" s="251"/>
      <c r="BN538" s="251"/>
      <c r="BO538" s="251"/>
      <c r="BP538" s="251"/>
      <c r="BQ538" s="251"/>
      <c r="BR538" s="251"/>
      <c r="BS538" s="251"/>
      <c r="BT538" s="251"/>
      <c r="BU538" s="251"/>
      <c r="BV538" s="251"/>
      <c r="BW538" s="250"/>
      <c r="BX538" s="250"/>
      <c r="BY538" s="250"/>
      <c r="BZ538" s="252"/>
      <c r="CA538" s="252"/>
      <c r="CB538" s="252"/>
      <c r="CC538" s="252"/>
      <c r="CD538" s="252"/>
      <c r="CE538" s="252"/>
      <c r="CF538" s="252"/>
      <c r="CG538" s="252"/>
      <c r="CH538" s="252"/>
      <c r="CI538" s="252"/>
      <c r="CJ538" s="252"/>
      <c r="CK538" s="252"/>
      <c r="CL538" s="252"/>
      <c r="CM538" s="252"/>
      <c r="CN538" s="252"/>
      <c r="CO538" s="252"/>
      <c r="CP538" s="252"/>
      <c r="CQ538" s="252"/>
      <c r="CR538" s="252"/>
      <c r="CS538" s="248" t="s">
        <v>4882</v>
      </c>
      <c r="CT538" s="252"/>
      <c r="CU538" s="252"/>
      <c r="CV538" s="252"/>
      <c r="CW538" s="252"/>
      <c r="CX538" s="252"/>
      <c r="CY538" s="252"/>
      <c r="CZ538" s="252"/>
      <c r="DA538" s="252"/>
      <c r="DB538" s="252"/>
      <c r="DC538" s="252"/>
      <c r="DD538" s="252"/>
      <c r="DE538" s="252"/>
    </row>
    <row r="539" spans="34:109" ht="57" hidden="1">
      <c r="AH539" s="250"/>
      <c r="AI539" s="250"/>
      <c r="AJ539" s="250"/>
      <c r="AK539" s="250"/>
      <c r="AL539" s="239" t="str">
        <f t="shared" si="16"/>
        <v/>
      </c>
      <c r="AM539" s="239" t="str">
        <f t="shared" si="17"/>
        <v/>
      </c>
      <c r="AO539" s="250"/>
      <c r="AP539" s="242">
        <v>537</v>
      </c>
      <c r="AQ539" s="251"/>
      <c r="AR539" s="251"/>
      <c r="AS539" s="251"/>
      <c r="AT539" s="251"/>
      <c r="AU539" s="251"/>
      <c r="AV539" s="251"/>
      <c r="AW539" s="251"/>
      <c r="AX539" s="251"/>
      <c r="AY539" s="251"/>
      <c r="AZ539" s="251"/>
      <c r="BA539" s="251"/>
      <c r="BB539" s="251"/>
      <c r="BC539" s="251"/>
      <c r="BD539" s="251"/>
      <c r="BE539" s="251"/>
      <c r="BF539" s="251"/>
      <c r="BG539" s="251"/>
      <c r="BH539" s="251"/>
      <c r="BI539" s="251"/>
      <c r="BJ539" s="247" t="s">
        <v>4883</v>
      </c>
      <c r="BK539" s="251"/>
      <c r="BL539" s="251"/>
      <c r="BM539" s="251"/>
      <c r="BN539" s="251"/>
      <c r="BO539" s="251"/>
      <c r="BP539" s="251"/>
      <c r="BQ539" s="251"/>
      <c r="BR539" s="251"/>
      <c r="BS539" s="251"/>
      <c r="BT539" s="251"/>
      <c r="BU539" s="251"/>
      <c r="BV539" s="251"/>
      <c r="BW539" s="250"/>
      <c r="BX539" s="250"/>
      <c r="BY539" s="250"/>
      <c r="BZ539" s="252"/>
      <c r="CA539" s="252"/>
      <c r="CB539" s="252"/>
      <c r="CC539" s="252"/>
      <c r="CD539" s="252"/>
      <c r="CE539" s="252"/>
      <c r="CF539" s="252"/>
      <c r="CG539" s="252"/>
      <c r="CH539" s="252"/>
      <c r="CI539" s="252"/>
      <c r="CJ539" s="252"/>
      <c r="CK539" s="252"/>
      <c r="CL539" s="252"/>
      <c r="CM539" s="252"/>
      <c r="CN539" s="252"/>
      <c r="CO539" s="252"/>
      <c r="CP539" s="252"/>
      <c r="CQ539" s="252"/>
      <c r="CR539" s="252"/>
      <c r="CS539" s="248" t="s">
        <v>4884</v>
      </c>
      <c r="CT539" s="252"/>
      <c r="CU539" s="252"/>
      <c r="CV539" s="252"/>
      <c r="CW539" s="252"/>
      <c r="CX539" s="252"/>
      <c r="CY539" s="252"/>
      <c r="CZ539" s="252"/>
      <c r="DA539" s="252"/>
      <c r="DB539" s="252"/>
      <c r="DC539" s="252"/>
      <c r="DD539" s="252"/>
      <c r="DE539" s="252"/>
    </row>
    <row r="540" spans="34:109" ht="42.75" hidden="1">
      <c r="AH540" s="250"/>
      <c r="AI540" s="250"/>
      <c r="AJ540" s="250"/>
      <c r="AK540" s="250"/>
      <c r="AL540" s="239" t="str">
        <f t="shared" si="16"/>
        <v/>
      </c>
      <c r="AM540" s="239" t="str">
        <f t="shared" si="17"/>
        <v/>
      </c>
      <c r="AO540" s="250"/>
      <c r="AP540" s="242">
        <v>538</v>
      </c>
      <c r="AQ540" s="251"/>
      <c r="AR540" s="251"/>
      <c r="AS540" s="251"/>
      <c r="AT540" s="251"/>
      <c r="AU540" s="251"/>
      <c r="AV540" s="251"/>
      <c r="AW540" s="251"/>
      <c r="AX540" s="251"/>
      <c r="AY540" s="251"/>
      <c r="AZ540" s="251"/>
      <c r="BA540" s="251"/>
      <c r="BB540" s="251"/>
      <c r="BC540" s="251"/>
      <c r="BD540" s="251"/>
      <c r="BE540" s="251"/>
      <c r="BF540" s="251"/>
      <c r="BG540" s="251"/>
      <c r="BH540" s="251"/>
      <c r="BI540" s="251"/>
      <c r="BJ540" s="247" t="s">
        <v>4885</v>
      </c>
      <c r="BK540" s="251"/>
      <c r="BL540" s="251"/>
      <c r="BM540" s="251"/>
      <c r="BN540" s="251"/>
      <c r="BO540" s="251"/>
      <c r="BP540" s="251"/>
      <c r="BQ540" s="251"/>
      <c r="BR540" s="251"/>
      <c r="BS540" s="251"/>
      <c r="BT540" s="251"/>
      <c r="BU540" s="251"/>
      <c r="BV540" s="251"/>
      <c r="BW540" s="250"/>
      <c r="BX540" s="250"/>
      <c r="BY540" s="250"/>
      <c r="BZ540" s="252"/>
      <c r="CA540" s="252"/>
      <c r="CB540" s="252"/>
      <c r="CC540" s="252"/>
      <c r="CD540" s="252"/>
      <c r="CE540" s="252"/>
      <c r="CF540" s="252"/>
      <c r="CG540" s="252"/>
      <c r="CH540" s="252"/>
      <c r="CI540" s="252"/>
      <c r="CJ540" s="252"/>
      <c r="CK540" s="252"/>
      <c r="CL540" s="252"/>
      <c r="CM540" s="252"/>
      <c r="CN540" s="252"/>
      <c r="CO540" s="252"/>
      <c r="CP540" s="252"/>
      <c r="CQ540" s="252"/>
      <c r="CR540" s="252"/>
      <c r="CS540" s="248" t="s">
        <v>4886</v>
      </c>
      <c r="CT540" s="252"/>
      <c r="CU540" s="252"/>
      <c r="CV540" s="252"/>
      <c r="CW540" s="252"/>
      <c r="CX540" s="252"/>
      <c r="CY540" s="252"/>
      <c r="CZ540" s="252"/>
      <c r="DA540" s="252"/>
      <c r="DB540" s="252"/>
      <c r="DC540" s="252"/>
      <c r="DD540" s="252"/>
      <c r="DE540" s="252"/>
    </row>
    <row r="541" spans="34:109" ht="57" hidden="1">
      <c r="AH541" s="250"/>
      <c r="AI541" s="250"/>
      <c r="AJ541" s="250"/>
      <c r="AK541" s="250"/>
      <c r="AL541" s="239" t="str">
        <f t="shared" si="16"/>
        <v/>
      </c>
      <c r="AM541" s="239" t="str">
        <f t="shared" si="17"/>
        <v/>
      </c>
      <c r="AO541" s="250"/>
      <c r="AP541" s="242">
        <v>539</v>
      </c>
      <c r="AQ541" s="251"/>
      <c r="AR541" s="251"/>
      <c r="AS541" s="251"/>
      <c r="AT541" s="251"/>
      <c r="AU541" s="251"/>
      <c r="AV541" s="251"/>
      <c r="AW541" s="251"/>
      <c r="AX541" s="251"/>
      <c r="AY541" s="251"/>
      <c r="AZ541" s="251"/>
      <c r="BA541" s="251"/>
      <c r="BB541" s="251"/>
      <c r="BC541" s="251"/>
      <c r="BD541" s="251"/>
      <c r="BE541" s="251"/>
      <c r="BF541" s="251"/>
      <c r="BG541" s="251"/>
      <c r="BH541" s="251"/>
      <c r="BI541" s="251"/>
      <c r="BJ541" s="247" t="s">
        <v>4887</v>
      </c>
      <c r="BK541" s="251"/>
      <c r="BL541" s="251"/>
      <c r="BM541" s="251"/>
      <c r="BN541" s="251"/>
      <c r="BO541" s="251"/>
      <c r="BP541" s="251"/>
      <c r="BQ541" s="251"/>
      <c r="BR541" s="251"/>
      <c r="BS541" s="251"/>
      <c r="BT541" s="251"/>
      <c r="BU541" s="251"/>
      <c r="BV541" s="251"/>
      <c r="BW541" s="250"/>
      <c r="BX541" s="250"/>
      <c r="BY541" s="250"/>
      <c r="BZ541" s="252"/>
      <c r="CA541" s="252"/>
      <c r="CB541" s="252"/>
      <c r="CC541" s="252"/>
      <c r="CD541" s="252"/>
      <c r="CE541" s="252"/>
      <c r="CF541" s="252"/>
      <c r="CG541" s="252"/>
      <c r="CH541" s="252"/>
      <c r="CI541" s="252"/>
      <c r="CJ541" s="252"/>
      <c r="CK541" s="252"/>
      <c r="CL541" s="252"/>
      <c r="CM541" s="252"/>
      <c r="CN541" s="252"/>
      <c r="CO541" s="252"/>
      <c r="CP541" s="252"/>
      <c r="CQ541" s="252"/>
      <c r="CR541" s="252"/>
      <c r="CS541" s="248" t="s">
        <v>4888</v>
      </c>
      <c r="CT541" s="252"/>
      <c r="CU541" s="252"/>
      <c r="CV541" s="252"/>
      <c r="CW541" s="252"/>
      <c r="CX541" s="252"/>
      <c r="CY541" s="252"/>
      <c r="CZ541" s="252"/>
      <c r="DA541" s="252"/>
      <c r="DB541" s="252"/>
      <c r="DC541" s="252"/>
      <c r="DD541" s="252"/>
      <c r="DE541" s="252"/>
    </row>
    <row r="542" spans="34:109" ht="42.75" hidden="1">
      <c r="AH542" s="250"/>
      <c r="AI542" s="250"/>
      <c r="AJ542" s="250"/>
      <c r="AK542" s="250"/>
      <c r="AL542" s="239" t="str">
        <f t="shared" si="16"/>
        <v/>
      </c>
      <c r="AM542" s="239" t="str">
        <f t="shared" si="17"/>
        <v/>
      </c>
      <c r="AO542" s="250"/>
      <c r="AP542" s="242">
        <v>540</v>
      </c>
      <c r="AQ542" s="251"/>
      <c r="AR542" s="251"/>
      <c r="AS542" s="251"/>
      <c r="AT542" s="251"/>
      <c r="AU542" s="251"/>
      <c r="AV542" s="251"/>
      <c r="AW542" s="251"/>
      <c r="AX542" s="251"/>
      <c r="AY542" s="251"/>
      <c r="AZ542" s="251"/>
      <c r="BA542" s="251"/>
      <c r="BB542" s="251"/>
      <c r="BC542" s="251"/>
      <c r="BD542" s="251"/>
      <c r="BE542" s="251"/>
      <c r="BF542" s="251"/>
      <c r="BG542" s="251"/>
      <c r="BH542" s="251"/>
      <c r="BI542" s="251"/>
      <c r="BJ542" s="247" t="s">
        <v>4889</v>
      </c>
      <c r="BK542" s="251"/>
      <c r="BL542" s="251"/>
      <c r="BM542" s="251"/>
      <c r="BN542" s="251"/>
      <c r="BO542" s="251"/>
      <c r="BP542" s="251"/>
      <c r="BQ542" s="251"/>
      <c r="BR542" s="251"/>
      <c r="BS542" s="251"/>
      <c r="BT542" s="251"/>
      <c r="BU542" s="251"/>
      <c r="BV542" s="251"/>
      <c r="BW542" s="250"/>
      <c r="BX542" s="250"/>
      <c r="BY542" s="250"/>
      <c r="BZ542" s="252"/>
      <c r="CA542" s="252"/>
      <c r="CB542" s="252"/>
      <c r="CC542" s="252"/>
      <c r="CD542" s="252"/>
      <c r="CE542" s="252"/>
      <c r="CF542" s="252"/>
      <c r="CG542" s="252"/>
      <c r="CH542" s="252"/>
      <c r="CI542" s="252"/>
      <c r="CJ542" s="252"/>
      <c r="CK542" s="252"/>
      <c r="CL542" s="252"/>
      <c r="CM542" s="252"/>
      <c r="CN542" s="252"/>
      <c r="CO542" s="252"/>
      <c r="CP542" s="252"/>
      <c r="CQ542" s="252"/>
      <c r="CR542" s="252"/>
      <c r="CS542" s="248" t="s">
        <v>4890</v>
      </c>
      <c r="CT542" s="252"/>
      <c r="CU542" s="252"/>
      <c r="CV542" s="252"/>
      <c r="CW542" s="252"/>
      <c r="CX542" s="252"/>
      <c r="CY542" s="252"/>
      <c r="CZ542" s="252"/>
      <c r="DA542" s="252"/>
      <c r="DB542" s="252"/>
      <c r="DC542" s="252"/>
      <c r="DD542" s="252"/>
      <c r="DE542" s="252"/>
    </row>
    <row r="543" spans="34:109" ht="114" hidden="1">
      <c r="AH543" s="250"/>
      <c r="AI543" s="250"/>
      <c r="AJ543" s="250"/>
      <c r="AK543" s="250"/>
      <c r="AL543" s="239" t="str">
        <f t="shared" si="16"/>
        <v/>
      </c>
      <c r="AM543" s="239" t="str">
        <f t="shared" si="17"/>
        <v/>
      </c>
      <c r="AO543" s="250"/>
      <c r="AP543" s="242">
        <v>541</v>
      </c>
      <c r="AQ543" s="251"/>
      <c r="AR543" s="251"/>
      <c r="AS543" s="251"/>
      <c r="AT543" s="251"/>
      <c r="AU543" s="251"/>
      <c r="AV543" s="251"/>
      <c r="AW543" s="251"/>
      <c r="AX543" s="251"/>
      <c r="AY543" s="251"/>
      <c r="AZ543" s="251"/>
      <c r="BA543" s="251"/>
      <c r="BB543" s="251"/>
      <c r="BC543" s="251"/>
      <c r="BD543" s="251"/>
      <c r="BE543" s="251"/>
      <c r="BF543" s="251"/>
      <c r="BG543" s="251"/>
      <c r="BH543" s="251"/>
      <c r="BI543" s="251"/>
      <c r="BJ543" s="247" t="s">
        <v>4891</v>
      </c>
      <c r="BK543" s="251"/>
      <c r="BL543" s="251"/>
      <c r="BM543" s="251"/>
      <c r="BN543" s="251"/>
      <c r="BO543" s="251"/>
      <c r="BP543" s="251"/>
      <c r="BQ543" s="251"/>
      <c r="BR543" s="251"/>
      <c r="BS543" s="251"/>
      <c r="BT543" s="251"/>
      <c r="BU543" s="251"/>
      <c r="BV543" s="251"/>
      <c r="BW543" s="250"/>
      <c r="BX543" s="250"/>
      <c r="BY543" s="250"/>
      <c r="BZ543" s="252"/>
      <c r="CA543" s="252"/>
      <c r="CB543" s="252"/>
      <c r="CC543" s="252"/>
      <c r="CD543" s="252"/>
      <c r="CE543" s="252"/>
      <c r="CF543" s="252"/>
      <c r="CG543" s="252"/>
      <c r="CH543" s="252"/>
      <c r="CI543" s="252"/>
      <c r="CJ543" s="252"/>
      <c r="CK543" s="252"/>
      <c r="CL543" s="252"/>
      <c r="CM543" s="252"/>
      <c r="CN543" s="252"/>
      <c r="CO543" s="252"/>
      <c r="CP543" s="252"/>
      <c r="CQ543" s="252"/>
      <c r="CR543" s="252"/>
      <c r="CS543" s="248" t="s">
        <v>4892</v>
      </c>
      <c r="CT543" s="252"/>
      <c r="CU543" s="252"/>
      <c r="CV543" s="252"/>
      <c r="CW543" s="252"/>
      <c r="CX543" s="252"/>
      <c r="CY543" s="252"/>
      <c r="CZ543" s="252"/>
      <c r="DA543" s="252"/>
      <c r="DB543" s="252"/>
      <c r="DC543" s="252"/>
      <c r="DD543" s="252"/>
      <c r="DE543" s="252"/>
    </row>
    <row r="544" spans="34:109" ht="57" hidden="1">
      <c r="AH544" s="250"/>
      <c r="AI544" s="250"/>
      <c r="AJ544" s="250"/>
      <c r="AK544" s="250"/>
      <c r="AL544" s="239" t="str">
        <f t="shared" si="16"/>
        <v/>
      </c>
      <c r="AM544" s="239" t="str">
        <f t="shared" si="17"/>
        <v/>
      </c>
      <c r="AO544" s="250"/>
      <c r="AP544" s="242">
        <v>542</v>
      </c>
      <c r="AQ544" s="251"/>
      <c r="AR544" s="251"/>
      <c r="AS544" s="251"/>
      <c r="AT544" s="251"/>
      <c r="AU544" s="251"/>
      <c r="AV544" s="251"/>
      <c r="AW544" s="251"/>
      <c r="AX544" s="251"/>
      <c r="AY544" s="251"/>
      <c r="AZ544" s="251"/>
      <c r="BA544" s="251"/>
      <c r="BB544" s="251"/>
      <c r="BC544" s="251"/>
      <c r="BD544" s="251"/>
      <c r="BE544" s="251"/>
      <c r="BF544" s="251"/>
      <c r="BG544" s="251"/>
      <c r="BH544" s="251"/>
      <c r="BI544" s="251"/>
      <c r="BJ544" s="247" t="s">
        <v>4893</v>
      </c>
      <c r="BK544" s="251"/>
      <c r="BL544" s="251"/>
      <c r="BM544" s="251"/>
      <c r="BN544" s="251"/>
      <c r="BO544" s="251"/>
      <c r="BP544" s="251"/>
      <c r="BQ544" s="251"/>
      <c r="BR544" s="251"/>
      <c r="BS544" s="251"/>
      <c r="BT544" s="251"/>
      <c r="BU544" s="251"/>
      <c r="BV544" s="251"/>
      <c r="BW544" s="250"/>
      <c r="BX544" s="250"/>
      <c r="BY544" s="250"/>
      <c r="BZ544" s="252"/>
      <c r="CA544" s="252"/>
      <c r="CB544" s="252"/>
      <c r="CC544" s="252"/>
      <c r="CD544" s="252"/>
      <c r="CE544" s="252"/>
      <c r="CF544" s="252"/>
      <c r="CG544" s="252"/>
      <c r="CH544" s="252"/>
      <c r="CI544" s="252"/>
      <c r="CJ544" s="252"/>
      <c r="CK544" s="252"/>
      <c r="CL544" s="252"/>
      <c r="CM544" s="252"/>
      <c r="CN544" s="252"/>
      <c r="CO544" s="252"/>
      <c r="CP544" s="252"/>
      <c r="CQ544" s="252"/>
      <c r="CR544" s="252"/>
      <c r="CS544" s="248" t="s">
        <v>4894</v>
      </c>
      <c r="CT544" s="252"/>
      <c r="CU544" s="252"/>
      <c r="CV544" s="252"/>
      <c r="CW544" s="252"/>
      <c r="CX544" s="252"/>
      <c r="CY544" s="252"/>
      <c r="CZ544" s="252"/>
      <c r="DA544" s="252"/>
      <c r="DB544" s="252"/>
      <c r="DC544" s="252"/>
      <c r="DD544" s="252"/>
      <c r="DE544" s="252"/>
    </row>
    <row r="545" spans="34:109" ht="28.5" hidden="1">
      <c r="AH545" s="250"/>
      <c r="AI545" s="250"/>
      <c r="AJ545" s="250"/>
      <c r="AK545" s="250"/>
      <c r="AL545" s="239" t="str">
        <f t="shared" si="16"/>
        <v/>
      </c>
      <c r="AM545" s="239" t="str">
        <f t="shared" si="17"/>
        <v/>
      </c>
      <c r="AO545" s="250"/>
      <c r="AP545" s="242">
        <v>543</v>
      </c>
      <c r="AQ545" s="251"/>
      <c r="AR545" s="251"/>
      <c r="AS545" s="251"/>
      <c r="AT545" s="251"/>
      <c r="AU545" s="251"/>
      <c r="AV545" s="251"/>
      <c r="AW545" s="251"/>
      <c r="AX545" s="251"/>
      <c r="AY545" s="251"/>
      <c r="AZ545" s="251"/>
      <c r="BA545" s="251"/>
      <c r="BB545" s="251"/>
      <c r="BC545" s="251"/>
      <c r="BD545" s="251"/>
      <c r="BE545" s="251"/>
      <c r="BF545" s="251"/>
      <c r="BG545" s="251"/>
      <c r="BH545" s="251"/>
      <c r="BI545" s="251"/>
      <c r="BJ545" s="247" t="s">
        <v>4895</v>
      </c>
      <c r="BK545" s="251"/>
      <c r="BL545" s="251"/>
      <c r="BM545" s="251"/>
      <c r="BN545" s="251"/>
      <c r="BO545" s="251"/>
      <c r="BP545" s="251"/>
      <c r="BQ545" s="251"/>
      <c r="BR545" s="251"/>
      <c r="BS545" s="251"/>
      <c r="BT545" s="251"/>
      <c r="BU545" s="251"/>
      <c r="BV545" s="251"/>
      <c r="BW545" s="250"/>
      <c r="BX545" s="250"/>
      <c r="BY545" s="250"/>
      <c r="BZ545" s="252"/>
      <c r="CA545" s="252"/>
      <c r="CB545" s="252"/>
      <c r="CC545" s="252"/>
      <c r="CD545" s="252"/>
      <c r="CE545" s="252"/>
      <c r="CF545" s="252"/>
      <c r="CG545" s="252"/>
      <c r="CH545" s="252"/>
      <c r="CI545" s="252"/>
      <c r="CJ545" s="252"/>
      <c r="CK545" s="252"/>
      <c r="CL545" s="252"/>
      <c r="CM545" s="252"/>
      <c r="CN545" s="252"/>
      <c r="CO545" s="252"/>
      <c r="CP545" s="252"/>
      <c r="CQ545" s="252"/>
      <c r="CR545" s="252"/>
      <c r="CS545" s="248" t="s">
        <v>4896</v>
      </c>
      <c r="CT545" s="252"/>
      <c r="CU545" s="252"/>
      <c r="CV545" s="252"/>
      <c r="CW545" s="252"/>
      <c r="CX545" s="252"/>
      <c r="CY545" s="252"/>
      <c r="CZ545" s="252"/>
      <c r="DA545" s="252"/>
      <c r="DB545" s="252"/>
      <c r="DC545" s="252"/>
      <c r="DD545" s="252"/>
      <c r="DE545" s="252"/>
    </row>
    <row r="546" spans="34:109" ht="71.25" hidden="1">
      <c r="AH546" s="250"/>
      <c r="AI546" s="250"/>
      <c r="AJ546" s="250"/>
      <c r="AK546" s="250"/>
      <c r="AL546" s="239" t="str">
        <f t="shared" si="16"/>
        <v/>
      </c>
      <c r="AM546" s="239" t="str">
        <f t="shared" si="17"/>
        <v/>
      </c>
      <c r="AO546" s="250"/>
      <c r="AP546" s="242">
        <v>544</v>
      </c>
      <c r="AQ546" s="251"/>
      <c r="AR546" s="251"/>
      <c r="AS546" s="251"/>
      <c r="AT546" s="251"/>
      <c r="AU546" s="251"/>
      <c r="AV546" s="251"/>
      <c r="AW546" s="251"/>
      <c r="AX546" s="251"/>
      <c r="AY546" s="251"/>
      <c r="AZ546" s="251"/>
      <c r="BA546" s="251"/>
      <c r="BB546" s="251"/>
      <c r="BC546" s="251"/>
      <c r="BD546" s="251"/>
      <c r="BE546" s="251"/>
      <c r="BF546" s="251"/>
      <c r="BG546" s="251"/>
      <c r="BH546" s="251"/>
      <c r="BI546" s="251"/>
      <c r="BJ546" s="247" t="s">
        <v>4897</v>
      </c>
      <c r="BK546" s="251"/>
      <c r="BL546" s="251"/>
      <c r="BM546" s="251"/>
      <c r="BN546" s="251"/>
      <c r="BO546" s="251"/>
      <c r="BP546" s="251"/>
      <c r="BQ546" s="251"/>
      <c r="BR546" s="251"/>
      <c r="BS546" s="251"/>
      <c r="BT546" s="251"/>
      <c r="BU546" s="251"/>
      <c r="BV546" s="251"/>
      <c r="BW546" s="250"/>
      <c r="BX546" s="250"/>
      <c r="BY546" s="250"/>
      <c r="BZ546" s="252"/>
      <c r="CA546" s="252"/>
      <c r="CB546" s="252"/>
      <c r="CC546" s="252"/>
      <c r="CD546" s="252"/>
      <c r="CE546" s="252"/>
      <c r="CF546" s="252"/>
      <c r="CG546" s="252"/>
      <c r="CH546" s="252"/>
      <c r="CI546" s="252"/>
      <c r="CJ546" s="252"/>
      <c r="CK546" s="252"/>
      <c r="CL546" s="252"/>
      <c r="CM546" s="252"/>
      <c r="CN546" s="252"/>
      <c r="CO546" s="252"/>
      <c r="CP546" s="252"/>
      <c r="CQ546" s="252"/>
      <c r="CR546" s="252"/>
      <c r="CS546" s="248" t="s">
        <v>4898</v>
      </c>
      <c r="CT546" s="252"/>
      <c r="CU546" s="252"/>
      <c r="CV546" s="252"/>
      <c r="CW546" s="252"/>
      <c r="CX546" s="252"/>
      <c r="CY546" s="252"/>
      <c r="CZ546" s="252"/>
      <c r="DA546" s="252"/>
      <c r="DB546" s="252"/>
      <c r="DC546" s="252"/>
      <c r="DD546" s="252"/>
      <c r="DE546" s="252"/>
    </row>
    <row r="547" spans="34:109" ht="99.75" hidden="1">
      <c r="AH547" s="250"/>
      <c r="AI547" s="250"/>
      <c r="AJ547" s="250"/>
      <c r="AK547" s="250"/>
      <c r="AL547" s="239" t="str">
        <f t="shared" si="16"/>
        <v/>
      </c>
      <c r="AM547" s="239" t="str">
        <f t="shared" si="17"/>
        <v/>
      </c>
      <c r="AO547" s="250"/>
      <c r="AP547" s="242">
        <v>545</v>
      </c>
      <c r="AQ547" s="251"/>
      <c r="AR547" s="251"/>
      <c r="AS547" s="251"/>
      <c r="AT547" s="251"/>
      <c r="AU547" s="251"/>
      <c r="AV547" s="251"/>
      <c r="AW547" s="251"/>
      <c r="AX547" s="251"/>
      <c r="AY547" s="251"/>
      <c r="AZ547" s="251"/>
      <c r="BA547" s="251"/>
      <c r="BB547" s="251"/>
      <c r="BC547" s="251"/>
      <c r="BD547" s="251"/>
      <c r="BE547" s="251"/>
      <c r="BF547" s="251"/>
      <c r="BG547" s="251"/>
      <c r="BH547" s="251"/>
      <c r="BI547" s="251"/>
      <c r="BJ547" s="247" t="s">
        <v>4899</v>
      </c>
      <c r="BK547" s="251"/>
      <c r="BL547" s="251"/>
      <c r="BM547" s="251"/>
      <c r="BN547" s="251"/>
      <c r="BO547" s="251"/>
      <c r="BP547" s="251"/>
      <c r="BQ547" s="251"/>
      <c r="BR547" s="251"/>
      <c r="BS547" s="251"/>
      <c r="BT547" s="251"/>
      <c r="BU547" s="251"/>
      <c r="BV547" s="251"/>
      <c r="BW547" s="250"/>
      <c r="BX547" s="250"/>
      <c r="BY547" s="250"/>
      <c r="BZ547" s="252"/>
      <c r="CA547" s="252"/>
      <c r="CB547" s="252"/>
      <c r="CC547" s="252"/>
      <c r="CD547" s="252"/>
      <c r="CE547" s="252"/>
      <c r="CF547" s="252"/>
      <c r="CG547" s="252"/>
      <c r="CH547" s="252"/>
      <c r="CI547" s="252"/>
      <c r="CJ547" s="252"/>
      <c r="CK547" s="252"/>
      <c r="CL547" s="252"/>
      <c r="CM547" s="252"/>
      <c r="CN547" s="252"/>
      <c r="CO547" s="252"/>
      <c r="CP547" s="252"/>
      <c r="CQ547" s="252"/>
      <c r="CR547" s="252"/>
      <c r="CS547" s="248" t="s">
        <v>4900</v>
      </c>
      <c r="CT547" s="252"/>
      <c r="CU547" s="252"/>
      <c r="CV547" s="252"/>
      <c r="CW547" s="252"/>
      <c r="CX547" s="252"/>
      <c r="CY547" s="252"/>
      <c r="CZ547" s="252"/>
      <c r="DA547" s="252"/>
      <c r="DB547" s="252"/>
      <c r="DC547" s="252"/>
      <c r="DD547" s="252"/>
      <c r="DE547" s="252"/>
    </row>
    <row r="548" spans="34:109" ht="99.75" hidden="1">
      <c r="AH548" s="250"/>
      <c r="AI548" s="250"/>
      <c r="AJ548" s="250"/>
      <c r="AK548" s="250"/>
      <c r="AL548" s="239" t="str">
        <f t="shared" si="16"/>
        <v/>
      </c>
      <c r="AM548" s="239" t="str">
        <f t="shared" si="17"/>
        <v/>
      </c>
      <c r="AO548" s="250"/>
      <c r="AP548" s="242">
        <v>546</v>
      </c>
      <c r="AQ548" s="251"/>
      <c r="AR548" s="251"/>
      <c r="AS548" s="251"/>
      <c r="AT548" s="251"/>
      <c r="AU548" s="251"/>
      <c r="AV548" s="251"/>
      <c r="AW548" s="251"/>
      <c r="AX548" s="251"/>
      <c r="AY548" s="251"/>
      <c r="AZ548" s="251"/>
      <c r="BA548" s="251"/>
      <c r="BB548" s="251"/>
      <c r="BC548" s="251"/>
      <c r="BD548" s="251"/>
      <c r="BE548" s="251"/>
      <c r="BF548" s="251"/>
      <c r="BG548" s="251"/>
      <c r="BH548" s="251"/>
      <c r="BI548" s="251"/>
      <c r="BJ548" s="247" t="s">
        <v>4901</v>
      </c>
      <c r="BK548" s="251"/>
      <c r="BL548" s="251"/>
      <c r="BM548" s="251"/>
      <c r="BN548" s="251"/>
      <c r="BO548" s="251"/>
      <c r="BP548" s="251"/>
      <c r="BQ548" s="251"/>
      <c r="BR548" s="251"/>
      <c r="BS548" s="251"/>
      <c r="BT548" s="251"/>
      <c r="BU548" s="251"/>
      <c r="BV548" s="251"/>
      <c r="BW548" s="250"/>
      <c r="BX548" s="250"/>
      <c r="BY548" s="250"/>
      <c r="BZ548" s="252"/>
      <c r="CA548" s="252"/>
      <c r="CB548" s="252"/>
      <c r="CC548" s="252"/>
      <c r="CD548" s="252"/>
      <c r="CE548" s="252"/>
      <c r="CF548" s="252"/>
      <c r="CG548" s="252"/>
      <c r="CH548" s="252"/>
      <c r="CI548" s="252"/>
      <c r="CJ548" s="252"/>
      <c r="CK548" s="252"/>
      <c r="CL548" s="252"/>
      <c r="CM548" s="252"/>
      <c r="CN548" s="252"/>
      <c r="CO548" s="252"/>
      <c r="CP548" s="252"/>
      <c r="CQ548" s="252"/>
      <c r="CR548" s="252"/>
      <c r="CS548" s="248" t="s">
        <v>4902</v>
      </c>
      <c r="CT548" s="252"/>
      <c r="CU548" s="252"/>
      <c r="CV548" s="252"/>
      <c r="CW548" s="252"/>
      <c r="CX548" s="252"/>
      <c r="CY548" s="252"/>
      <c r="CZ548" s="252"/>
      <c r="DA548" s="252"/>
      <c r="DB548" s="252"/>
      <c r="DC548" s="252"/>
      <c r="DD548" s="252"/>
      <c r="DE548" s="252"/>
    </row>
    <row r="549" spans="34:109" ht="57" hidden="1">
      <c r="AH549" s="250"/>
      <c r="AI549" s="250"/>
      <c r="AJ549" s="250"/>
      <c r="AK549" s="250"/>
      <c r="AL549" s="239" t="str">
        <f t="shared" si="16"/>
        <v/>
      </c>
      <c r="AM549" s="239" t="str">
        <f t="shared" si="17"/>
        <v/>
      </c>
      <c r="AO549" s="250"/>
      <c r="AP549" s="242">
        <v>547</v>
      </c>
      <c r="AQ549" s="251"/>
      <c r="AR549" s="251"/>
      <c r="AS549" s="251"/>
      <c r="AT549" s="251"/>
      <c r="AU549" s="251"/>
      <c r="AV549" s="251"/>
      <c r="AW549" s="251"/>
      <c r="AX549" s="251"/>
      <c r="AY549" s="251"/>
      <c r="AZ549" s="251"/>
      <c r="BA549" s="251"/>
      <c r="BB549" s="251"/>
      <c r="BC549" s="251"/>
      <c r="BD549" s="251"/>
      <c r="BE549" s="251"/>
      <c r="BF549" s="251"/>
      <c r="BG549" s="251"/>
      <c r="BH549" s="251"/>
      <c r="BI549" s="251"/>
      <c r="BJ549" s="247" t="s">
        <v>4903</v>
      </c>
      <c r="BK549" s="251"/>
      <c r="BL549" s="251"/>
      <c r="BM549" s="251"/>
      <c r="BN549" s="251"/>
      <c r="BO549" s="251"/>
      <c r="BP549" s="251"/>
      <c r="BQ549" s="251"/>
      <c r="BR549" s="251"/>
      <c r="BS549" s="251"/>
      <c r="BT549" s="251"/>
      <c r="BU549" s="251"/>
      <c r="BV549" s="251"/>
      <c r="BW549" s="250"/>
      <c r="BX549" s="250"/>
      <c r="BY549" s="250"/>
      <c r="BZ549" s="252"/>
      <c r="CA549" s="252"/>
      <c r="CB549" s="252"/>
      <c r="CC549" s="252"/>
      <c r="CD549" s="252"/>
      <c r="CE549" s="252"/>
      <c r="CF549" s="252"/>
      <c r="CG549" s="252"/>
      <c r="CH549" s="252"/>
      <c r="CI549" s="252"/>
      <c r="CJ549" s="252"/>
      <c r="CK549" s="252"/>
      <c r="CL549" s="252"/>
      <c r="CM549" s="252"/>
      <c r="CN549" s="252"/>
      <c r="CO549" s="252"/>
      <c r="CP549" s="252"/>
      <c r="CQ549" s="252"/>
      <c r="CR549" s="252"/>
      <c r="CS549" s="248" t="s">
        <v>4904</v>
      </c>
      <c r="CT549" s="252"/>
      <c r="CU549" s="252"/>
      <c r="CV549" s="252"/>
      <c r="CW549" s="252"/>
      <c r="CX549" s="252"/>
      <c r="CY549" s="252"/>
      <c r="CZ549" s="252"/>
      <c r="DA549" s="252"/>
      <c r="DB549" s="252"/>
      <c r="DC549" s="252"/>
      <c r="DD549" s="252"/>
      <c r="DE549" s="252"/>
    </row>
    <row r="550" spans="34:109" ht="28.5" hidden="1">
      <c r="AH550" s="250"/>
      <c r="AI550" s="250"/>
      <c r="AJ550" s="250"/>
      <c r="AK550" s="250"/>
      <c r="AL550" s="239" t="str">
        <f t="shared" si="16"/>
        <v/>
      </c>
      <c r="AM550" s="239" t="str">
        <f t="shared" si="17"/>
        <v/>
      </c>
      <c r="AO550" s="250"/>
      <c r="AP550" s="242">
        <v>548</v>
      </c>
      <c r="AQ550" s="251"/>
      <c r="AR550" s="251"/>
      <c r="AS550" s="251"/>
      <c r="AT550" s="251"/>
      <c r="AU550" s="251"/>
      <c r="AV550" s="251"/>
      <c r="AW550" s="251"/>
      <c r="AX550" s="251"/>
      <c r="AY550" s="251"/>
      <c r="AZ550" s="251"/>
      <c r="BA550" s="251"/>
      <c r="BB550" s="251"/>
      <c r="BC550" s="251"/>
      <c r="BD550" s="251"/>
      <c r="BE550" s="251"/>
      <c r="BF550" s="251"/>
      <c r="BG550" s="251"/>
      <c r="BH550" s="251"/>
      <c r="BI550" s="251"/>
      <c r="BJ550" s="247" t="s">
        <v>4905</v>
      </c>
      <c r="BK550" s="251"/>
      <c r="BL550" s="251"/>
      <c r="BM550" s="251"/>
      <c r="BN550" s="251"/>
      <c r="BO550" s="251"/>
      <c r="BP550" s="251"/>
      <c r="BQ550" s="251"/>
      <c r="BR550" s="251"/>
      <c r="BS550" s="251"/>
      <c r="BT550" s="251"/>
      <c r="BU550" s="251"/>
      <c r="BV550" s="251"/>
      <c r="BW550" s="250"/>
      <c r="BX550" s="250"/>
      <c r="BY550" s="250"/>
      <c r="BZ550" s="252"/>
      <c r="CA550" s="252"/>
      <c r="CB550" s="252"/>
      <c r="CC550" s="252"/>
      <c r="CD550" s="252"/>
      <c r="CE550" s="252"/>
      <c r="CF550" s="252"/>
      <c r="CG550" s="252"/>
      <c r="CH550" s="252"/>
      <c r="CI550" s="252"/>
      <c r="CJ550" s="252"/>
      <c r="CK550" s="252"/>
      <c r="CL550" s="252"/>
      <c r="CM550" s="252"/>
      <c r="CN550" s="252"/>
      <c r="CO550" s="252"/>
      <c r="CP550" s="252"/>
      <c r="CQ550" s="252"/>
      <c r="CR550" s="252"/>
      <c r="CS550" s="248" t="s">
        <v>4906</v>
      </c>
      <c r="CT550" s="252"/>
      <c r="CU550" s="252"/>
      <c r="CV550" s="252"/>
      <c r="CW550" s="252"/>
      <c r="CX550" s="252"/>
      <c r="CY550" s="252"/>
      <c r="CZ550" s="252"/>
      <c r="DA550" s="252"/>
      <c r="DB550" s="252"/>
      <c r="DC550" s="252"/>
      <c r="DD550" s="252"/>
      <c r="DE550" s="252"/>
    </row>
    <row r="551" spans="34:109" ht="85.5" hidden="1">
      <c r="AH551" s="250"/>
      <c r="AI551" s="250"/>
      <c r="AJ551" s="250"/>
      <c r="AK551" s="250"/>
      <c r="AL551" s="239" t="str">
        <f t="shared" si="16"/>
        <v/>
      </c>
      <c r="AM551" s="239" t="str">
        <f t="shared" si="17"/>
        <v/>
      </c>
      <c r="AO551" s="250"/>
      <c r="AP551" s="242">
        <v>549</v>
      </c>
      <c r="AQ551" s="251"/>
      <c r="AR551" s="251"/>
      <c r="AS551" s="251"/>
      <c r="AT551" s="251"/>
      <c r="AU551" s="251"/>
      <c r="AV551" s="251"/>
      <c r="AW551" s="251"/>
      <c r="AX551" s="251"/>
      <c r="AY551" s="251"/>
      <c r="AZ551" s="251"/>
      <c r="BA551" s="251"/>
      <c r="BB551" s="251"/>
      <c r="BC551" s="251"/>
      <c r="BD551" s="251"/>
      <c r="BE551" s="251"/>
      <c r="BF551" s="251"/>
      <c r="BG551" s="251"/>
      <c r="BH551" s="251"/>
      <c r="BI551" s="251"/>
      <c r="BJ551" s="247" t="s">
        <v>4907</v>
      </c>
      <c r="BK551" s="251"/>
      <c r="BL551" s="251"/>
      <c r="BM551" s="251"/>
      <c r="BN551" s="251"/>
      <c r="BO551" s="251"/>
      <c r="BP551" s="251"/>
      <c r="BQ551" s="251"/>
      <c r="BR551" s="251"/>
      <c r="BS551" s="251"/>
      <c r="BT551" s="251"/>
      <c r="BU551" s="251"/>
      <c r="BV551" s="251"/>
      <c r="BW551" s="250"/>
      <c r="BX551" s="250"/>
      <c r="BY551" s="250"/>
      <c r="BZ551" s="252"/>
      <c r="CA551" s="252"/>
      <c r="CB551" s="252"/>
      <c r="CC551" s="252"/>
      <c r="CD551" s="252"/>
      <c r="CE551" s="252"/>
      <c r="CF551" s="252"/>
      <c r="CG551" s="252"/>
      <c r="CH551" s="252"/>
      <c r="CI551" s="252"/>
      <c r="CJ551" s="252"/>
      <c r="CK551" s="252"/>
      <c r="CL551" s="252"/>
      <c r="CM551" s="252"/>
      <c r="CN551" s="252"/>
      <c r="CO551" s="252"/>
      <c r="CP551" s="252"/>
      <c r="CQ551" s="252"/>
      <c r="CR551" s="252"/>
      <c r="CS551" s="248" t="s">
        <v>4908</v>
      </c>
      <c r="CT551" s="252"/>
      <c r="CU551" s="252"/>
      <c r="CV551" s="252"/>
      <c r="CW551" s="252"/>
      <c r="CX551" s="252"/>
      <c r="CY551" s="252"/>
      <c r="CZ551" s="252"/>
      <c r="DA551" s="252"/>
      <c r="DB551" s="252"/>
      <c r="DC551" s="252"/>
      <c r="DD551" s="252"/>
      <c r="DE551" s="252"/>
    </row>
    <row r="552" spans="34:109" ht="242.25" hidden="1">
      <c r="AH552" s="250"/>
      <c r="AI552" s="250"/>
      <c r="AJ552" s="250"/>
      <c r="AK552" s="250"/>
      <c r="AL552" s="239" t="str">
        <f t="shared" si="16"/>
        <v/>
      </c>
      <c r="AM552" s="239" t="str">
        <f t="shared" si="17"/>
        <v/>
      </c>
      <c r="AO552" s="250"/>
      <c r="AP552" s="242">
        <v>550</v>
      </c>
      <c r="AQ552" s="251"/>
      <c r="AR552" s="251"/>
      <c r="AS552" s="251"/>
      <c r="AT552" s="251"/>
      <c r="AU552" s="251"/>
      <c r="AV552" s="251"/>
      <c r="AW552" s="251"/>
      <c r="AX552" s="251"/>
      <c r="AY552" s="251"/>
      <c r="AZ552" s="251"/>
      <c r="BA552" s="251"/>
      <c r="BB552" s="251"/>
      <c r="BC552" s="251"/>
      <c r="BD552" s="251"/>
      <c r="BE552" s="251"/>
      <c r="BF552" s="251"/>
      <c r="BG552" s="251"/>
      <c r="BH552" s="251"/>
      <c r="BI552" s="251"/>
      <c r="BJ552" s="247" t="s">
        <v>4909</v>
      </c>
      <c r="BK552" s="251"/>
      <c r="BL552" s="251"/>
      <c r="BM552" s="251"/>
      <c r="BN552" s="251"/>
      <c r="BO552" s="251"/>
      <c r="BP552" s="251"/>
      <c r="BQ552" s="251"/>
      <c r="BR552" s="251"/>
      <c r="BS552" s="251"/>
      <c r="BT552" s="251"/>
      <c r="BU552" s="251"/>
      <c r="BV552" s="251"/>
      <c r="BW552" s="250"/>
      <c r="BX552" s="250"/>
      <c r="BY552" s="250"/>
      <c r="BZ552" s="252"/>
      <c r="CA552" s="252"/>
      <c r="CB552" s="252"/>
      <c r="CC552" s="252"/>
      <c r="CD552" s="252"/>
      <c r="CE552" s="252"/>
      <c r="CF552" s="252"/>
      <c r="CG552" s="252"/>
      <c r="CH552" s="252"/>
      <c r="CI552" s="252"/>
      <c r="CJ552" s="252"/>
      <c r="CK552" s="252"/>
      <c r="CL552" s="252"/>
      <c r="CM552" s="252"/>
      <c r="CN552" s="252"/>
      <c r="CO552" s="252"/>
      <c r="CP552" s="252"/>
      <c r="CQ552" s="252"/>
      <c r="CR552" s="252"/>
      <c r="CS552" s="248" t="s">
        <v>4910</v>
      </c>
      <c r="CT552" s="252"/>
      <c r="CU552" s="252"/>
      <c r="CV552" s="252"/>
      <c r="CW552" s="252"/>
      <c r="CX552" s="252"/>
      <c r="CY552" s="252"/>
      <c r="CZ552" s="252"/>
      <c r="DA552" s="252"/>
      <c r="DB552" s="252"/>
      <c r="DC552" s="252"/>
      <c r="DD552" s="252"/>
      <c r="DE552" s="252"/>
    </row>
    <row r="553" spans="34:109" ht="85.5" hidden="1">
      <c r="AH553" s="250"/>
      <c r="AI553" s="250"/>
      <c r="AJ553" s="250"/>
      <c r="AK553" s="250"/>
      <c r="AL553" s="239" t="str">
        <f t="shared" si="16"/>
        <v/>
      </c>
      <c r="AM553" s="239" t="str">
        <f t="shared" si="17"/>
        <v/>
      </c>
      <c r="AO553" s="250"/>
      <c r="AP553" s="242">
        <v>551</v>
      </c>
      <c r="AQ553" s="251"/>
      <c r="AR553" s="251"/>
      <c r="AS553" s="251"/>
      <c r="AT553" s="251"/>
      <c r="AU553" s="251"/>
      <c r="AV553" s="251"/>
      <c r="AW553" s="251"/>
      <c r="AX553" s="251"/>
      <c r="AY553" s="251"/>
      <c r="AZ553" s="251"/>
      <c r="BA553" s="251"/>
      <c r="BB553" s="251"/>
      <c r="BC553" s="251"/>
      <c r="BD553" s="251"/>
      <c r="BE553" s="251"/>
      <c r="BF553" s="251"/>
      <c r="BG553" s="251"/>
      <c r="BH553" s="251"/>
      <c r="BI553" s="251"/>
      <c r="BJ553" s="247" t="s">
        <v>4911</v>
      </c>
      <c r="BK553" s="251"/>
      <c r="BL553" s="251"/>
      <c r="BM553" s="251"/>
      <c r="BN553" s="251"/>
      <c r="BO553" s="251"/>
      <c r="BP553" s="251"/>
      <c r="BQ553" s="251"/>
      <c r="BR553" s="251"/>
      <c r="BS553" s="251"/>
      <c r="BT553" s="251"/>
      <c r="BU553" s="251"/>
      <c r="BV553" s="251"/>
      <c r="BW553" s="250"/>
      <c r="BX553" s="250"/>
      <c r="BY553" s="250"/>
      <c r="BZ553" s="252"/>
      <c r="CA553" s="252"/>
      <c r="CB553" s="252"/>
      <c r="CC553" s="252"/>
      <c r="CD553" s="252"/>
      <c r="CE553" s="252"/>
      <c r="CF553" s="252"/>
      <c r="CG553" s="252"/>
      <c r="CH553" s="252"/>
      <c r="CI553" s="252"/>
      <c r="CJ553" s="252"/>
      <c r="CK553" s="252"/>
      <c r="CL553" s="252"/>
      <c r="CM553" s="252"/>
      <c r="CN553" s="252"/>
      <c r="CO553" s="252"/>
      <c r="CP553" s="252"/>
      <c r="CQ553" s="252"/>
      <c r="CR553" s="252"/>
      <c r="CS553" s="248" t="s">
        <v>4912</v>
      </c>
      <c r="CT553" s="252"/>
      <c r="CU553" s="252"/>
      <c r="CV553" s="252"/>
      <c r="CW553" s="252"/>
      <c r="CX553" s="252"/>
      <c r="CY553" s="252"/>
      <c r="CZ553" s="252"/>
      <c r="DA553" s="252"/>
      <c r="DB553" s="252"/>
      <c r="DC553" s="252"/>
      <c r="DD553" s="252"/>
      <c r="DE553" s="252"/>
    </row>
    <row r="554" spans="34:109" ht="85.5" hidden="1">
      <c r="AH554" s="250"/>
      <c r="AI554" s="250"/>
      <c r="AJ554" s="250"/>
      <c r="AK554" s="250"/>
      <c r="AL554" s="239" t="str">
        <f t="shared" si="16"/>
        <v/>
      </c>
      <c r="AM554" s="239" t="str">
        <f t="shared" si="17"/>
        <v/>
      </c>
      <c r="AO554" s="250"/>
      <c r="AP554" s="242">
        <v>552</v>
      </c>
      <c r="AQ554" s="251"/>
      <c r="AR554" s="251"/>
      <c r="AS554" s="251"/>
      <c r="AT554" s="251"/>
      <c r="AU554" s="251"/>
      <c r="AV554" s="251"/>
      <c r="AW554" s="251"/>
      <c r="AX554" s="251"/>
      <c r="AY554" s="251"/>
      <c r="AZ554" s="251"/>
      <c r="BA554" s="251"/>
      <c r="BB554" s="251"/>
      <c r="BC554" s="251"/>
      <c r="BD554" s="251"/>
      <c r="BE554" s="251"/>
      <c r="BF554" s="251"/>
      <c r="BG554" s="251"/>
      <c r="BH554" s="251"/>
      <c r="BI554" s="251"/>
      <c r="BJ554" s="247" t="s">
        <v>4913</v>
      </c>
      <c r="BK554" s="251"/>
      <c r="BL554" s="251"/>
      <c r="BM554" s="251"/>
      <c r="BN554" s="251"/>
      <c r="BO554" s="251"/>
      <c r="BP554" s="251"/>
      <c r="BQ554" s="251"/>
      <c r="BR554" s="251"/>
      <c r="BS554" s="251"/>
      <c r="BT554" s="251"/>
      <c r="BU554" s="251"/>
      <c r="BV554" s="251"/>
      <c r="BW554" s="250"/>
      <c r="BX554" s="250"/>
      <c r="BY554" s="250"/>
      <c r="BZ554" s="252"/>
      <c r="CA554" s="252"/>
      <c r="CB554" s="252"/>
      <c r="CC554" s="252"/>
      <c r="CD554" s="252"/>
      <c r="CE554" s="252"/>
      <c r="CF554" s="252"/>
      <c r="CG554" s="252"/>
      <c r="CH554" s="252"/>
      <c r="CI554" s="252"/>
      <c r="CJ554" s="252"/>
      <c r="CK554" s="252"/>
      <c r="CL554" s="252"/>
      <c r="CM554" s="252"/>
      <c r="CN554" s="252"/>
      <c r="CO554" s="252"/>
      <c r="CP554" s="252"/>
      <c r="CQ554" s="252"/>
      <c r="CR554" s="252"/>
      <c r="CS554" s="248" t="s">
        <v>4914</v>
      </c>
      <c r="CT554" s="252"/>
      <c r="CU554" s="252"/>
      <c r="CV554" s="252"/>
      <c r="CW554" s="252"/>
      <c r="CX554" s="252"/>
      <c r="CY554" s="252"/>
      <c r="CZ554" s="252"/>
      <c r="DA554" s="252"/>
      <c r="DB554" s="252"/>
      <c r="DC554" s="252"/>
      <c r="DD554" s="252"/>
      <c r="DE554" s="252"/>
    </row>
    <row r="555" spans="34:109" ht="57" hidden="1">
      <c r="AH555" s="250"/>
      <c r="AI555" s="250"/>
      <c r="AJ555" s="250"/>
      <c r="AK555" s="250"/>
      <c r="AL555" s="239" t="str">
        <f t="shared" si="16"/>
        <v/>
      </c>
      <c r="AM555" s="239" t="str">
        <f t="shared" si="17"/>
        <v/>
      </c>
      <c r="AO555" s="250"/>
      <c r="AP555" s="242">
        <v>553</v>
      </c>
      <c r="AQ555" s="251"/>
      <c r="AR555" s="251"/>
      <c r="AS555" s="251"/>
      <c r="AT555" s="251"/>
      <c r="AU555" s="251"/>
      <c r="AV555" s="251"/>
      <c r="AW555" s="251"/>
      <c r="AX555" s="251"/>
      <c r="AY555" s="251"/>
      <c r="AZ555" s="251"/>
      <c r="BA555" s="251"/>
      <c r="BB555" s="251"/>
      <c r="BC555" s="251"/>
      <c r="BD555" s="251"/>
      <c r="BE555" s="251"/>
      <c r="BF555" s="251"/>
      <c r="BG555" s="251"/>
      <c r="BH555" s="251"/>
      <c r="BI555" s="251"/>
      <c r="BJ555" s="247" t="s">
        <v>4915</v>
      </c>
      <c r="BK555" s="251"/>
      <c r="BL555" s="251"/>
      <c r="BM555" s="251"/>
      <c r="BN555" s="251"/>
      <c r="BO555" s="251"/>
      <c r="BP555" s="251"/>
      <c r="BQ555" s="251"/>
      <c r="BR555" s="251"/>
      <c r="BS555" s="251"/>
      <c r="BT555" s="251"/>
      <c r="BU555" s="251"/>
      <c r="BV555" s="251"/>
      <c r="BW555" s="250"/>
      <c r="BX555" s="250"/>
      <c r="BY555" s="250"/>
      <c r="BZ555" s="252"/>
      <c r="CA555" s="252"/>
      <c r="CB555" s="252"/>
      <c r="CC555" s="252"/>
      <c r="CD555" s="252"/>
      <c r="CE555" s="252"/>
      <c r="CF555" s="252"/>
      <c r="CG555" s="252"/>
      <c r="CH555" s="252"/>
      <c r="CI555" s="252"/>
      <c r="CJ555" s="252"/>
      <c r="CK555" s="252"/>
      <c r="CL555" s="252"/>
      <c r="CM555" s="252"/>
      <c r="CN555" s="252"/>
      <c r="CO555" s="252"/>
      <c r="CP555" s="252"/>
      <c r="CQ555" s="252"/>
      <c r="CR555" s="252"/>
      <c r="CS555" s="248" t="s">
        <v>4916</v>
      </c>
      <c r="CT555" s="252"/>
      <c r="CU555" s="252"/>
      <c r="CV555" s="252"/>
      <c r="CW555" s="252"/>
      <c r="CX555" s="252"/>
      <c r="CY555" s="252"/>
      <c r="CZ555" s="252"/>
      <c r="DA555" s="252"/>
      <c r="DB555" s="252"/>
      <c r="DC555" s="252"/>
      <c r="DD555" s="252"/>
      <c r="DE555" s="252"/>
    </row>
    <row r="556" spans="34:109" ht="57" hidden="1">
      <c r="AH556" s="250"/>
      <c r="AI556" s="250"/>
      <c r="AJ556" s="250"/>
      <c r="AK556" s="250"/>
      <c r="AL556" s="239" t="str">
        <f t="shared" si="16"/>
        <v/>
      </c>
      <c r="AM556" s="239" t="str">
        <f t="shared" si="17"/>
        <v/>
      </c>
      <c r="AO556" s="250"/>
      <c r="AP556" s="242">
        <v>554</v>
      </c>
      <c r="AQ556" s="251"/>
      <c r="AR556" s="251"/>
      <c r="AS556" s="251"/>
      <c r="AT556" s="251"/>
      <c r="AU556" s="251"/>
      <c r="AV556" s="251"/>
      <c r="AW556" s="251"/>
      <c r="AX556" s="251"/>
      <c r="AY556" s="251"/>
      <c r="AZ556" s="251"/>
      <c r="BA556" s="251"/>
      <c r="BB556" s="251"/>
      <c r="BC556" s="251"/>
      <c r="BD556" s="251"/>
      <c r="BE556" s="251"/>
      <c r="BF556" s="251"/>
      <c r="BG556" s="251"/>
      <c r="BH556" s="251"/>
      <c r="BI556" s="251"/>
      <c r="BJ556" s="247" t="s">
        <v>4917</v>
      </c>
      <c r="BK556" s="251"/>
      <c r="BL556" s="251"/>
      <c r="BM556" s="251"/>
      <c r="BN556" s="251"/>
      <c r="BO556" s="251"/>
      <c r="BP556" s="251"/>
      <c r="BQ556" s="251"/>
      <c r="BR556" s="251"/>
      <c r="BS556" s="251"/>
      <c r="BT556" s="251"/>
      <c r="BU556" s="251"/>
      <c r="BV556" s="251"/>
      <c r="BW556" s="250"/>
      <c r="BX556" s="250"/>
      <c r="BY556" s="250"/>
      <c r="BZ556" s="252"/>
      <c r="CA556" s="252"/>
      <c r="CB556" s="252"/>
      <c r="CC556" s="252"/>
      <c r="CD556" s="252"/>
      <c r="CE556" s="252"/>
      <c r="CF556" s="252"/>
      <c r="CG556" s="252"/>
      <c r="CH556" s="252"/>
      <c r="CI556" s="252"/>
      <c r="CJ556" s="252"/>
      <c r="CK556" s="252"/>
      <c r="CL556" s="252"/>
      <c r="CM556" s="252"/>
      <c r="CN556" s="252"/>
      <c r="CO556" s="252"/>
      <c r="CP556" s="252"/>
      <c r="CQ556" s="252"/>
      <c r="CR556" s="252"/>
      <c r="CS556" s="248" t="s">
        <v>4918</v>
      </c>
      <c r="CT556" s="252"/>
      <c r="CU556" s="252"/>
      <c r="CV556" s="252"/>
      <c r="CW556" s="252"/>
      <c r="CX556" s="252"/>
      <c r="CY556" s="252"/>
      <c r="CZ556" s="252"/>
      <c r="DA556" s="252"/>
      <c r="DB556" s="252"/>
      <c r="DC556" s="252"/>
      <c r="DD556" s="252"/>
      <c r="DE556" s="252"/>
    </row>
    <row r="557" spans="34:109" ht="85.5" hidden="1">
      <c r="AH557" s="250"/>
      <c r="AI557" s="250"/>
      <c r="AJ557" s="250"/>
      <c r="AK557" s="250"/>
      <c r="AL557" s="239" t="str">
        <f t="shared" si="16"/>
        <v/>
      </c>
      <c r="AM557" s="239" t="str">
        <f t="shared" si="17"/>
        <v/>
      </c>
      <c r="AO557" s="250"/>
      <c r="AP557" s="242">
        <v>555</v>
      </c>
      <c r="AQ557" s="251"/>
      <c r="AR557" s="251"/>
      <c r="AS557" s="251"/>
      <c r="AT557" s="251"/>
      <c r="AU557" s="251"/>
      <c r="AV557" s="251"/>
      <c r="AW557" s="251"/>
      <c r="AX557" s="251"/>
      <c r="AY557" s="251"/>
      <c r="AZ557" s="251"/>
      <c r="BA557" s="251"/>
      <c r="BB557" s="251"/>
      <c r="BC557" s="251"/>
      <c r="BD557" s="251"/>
      <c r="BE557" s="251"/>
      <c r="BF557" s="251"/>
      <c r="BG557" s="251"/>
      <c r="BH557" s="251"/>
      <c r="BI557" s="251"/>
      <c r="BJ557" s="247" t="s">
        <v>4919</v>
      </c>
      <c r="BK557" s="251"/>
      <c r="BL557" s="251"/>
      <c r="BM557" s="251"/>
      <c r="BN557" s="251"/>
      <c r="BO557" s="251"/>
      <c r="BP557" s="251"/>
      <c r="BQ557" s="251"/>
      <c r="BR557" s="251"/>
      <c r="BS557" s="251"/>
      <c r="BT557" s="251"/>
      <c r="BU557" s="251"/>
      <c r="BV557" s="251"/>
      <c r="BW557" s="250"/>
      <c r="BX557" s="250"/>
      <c r="BY557" s="250"/>
      <c r="BZ557" s="252"/>
      <c r="CA557" s="252"/>
      <c r="CB557" s="252"/>
      <c r="CC557" s="252"/>
      <c r="CD557" s="252"/>
      <c r="CE557" s="252"/>
      <c r="CF557" s="252"/>
      <c r="CG557" s="252"/>
      <c r="CH557" s="252"/>
      <c r="CI557" s="252"/>
      <c r="CJ557" s="252"/>
      <c r="CK557" s="252"/>
      <c r="CL557" s="252"/>
      <c r="CM557" s="252"/>
      <c r="CN557" s="252"/>
      <c r="CO557" s="252"/>
      <c r="CP557" s="252"/>
      <c r="CQ557" s="252"/>
      <c r="CR557" s="252"/>
      <c r="CS557" s="248" t="s">
        <v>4920</v>
      </c>
      <c r="CT557" s="252"/>
      <c r="CU557" s="252"/>
      <c r="CV557" s="252"/>
      <c r="CW557" s="252"/>
      <c r="CX557" s="252"/>
      <c r="CY557" s="252"/>
      <c r="CZ557" s="252"/>
      <c r="DA557" s="252"/>
      <c r="DB557" s="252"/>
      <c r="DC557" s="252"/>
      <c r="DD557" s="252"/>
      <c r="DE557" s="252"/>
    </row>
    <row r="558" spans="34:109" ht="57" hidden="1">
      <c r="AH558" s="250"/>
      <c r="AI558" s="250"/>
      <c r="AJ558" s="250"/>
      <c r="AK558" s="250"/>
      <c r="AL558" s="239" t="str">
        <f t="shared" si="16"/>
        <v/>
      </c>
      <c r="AM558" s="239" t="str">
        <f t="shared" si="17"/>
        <v/>
      </c>
      <c r="AO558" s="250"/>
      <c r="AP558" s="242">
        <v>556</v>
      </c>
      <c r="AQ558" s="251"/>
      <c r="AR558" s="251"/>
      <c r="AS558" s="251"/>
      <c r="AT558" s="251"/>
      <c r="AU558" s="251"/>
      <c r="AV558" s="251"/>
      <c r="AW558" s="251"/>
      <c r="AX558" s="251"/>
      <c r="AY558" s="251"/>
      <c r="AZ558" s="251"/>
      <c r="BA558" s="251"/>
      <c r="BB558" s="251"/>
      <c r="BC558" s="251"/>
      <c r="BD558" s="251"/>
      <c r="BE558" s="251"/>
      <c r="BF558" s="251"/>
      <c r="BG558" s="251"/>
      <c r="BH558" s="251"/>
      <c r="BI558" s="251"/>
      <c r="BJ558" s="247" t="s">
        <v>4921</v>
      </c>
      <c r="BK558" s="251"/>
      <c r="BL558" s="251"/>
      <c r="BM558" s="251"/>
      <c r="BN558" s="251"/>
      <c r="BO558" s="251"/>
      <c r="BP558" s="251"/>
      <c r="BQ558" s="251"/>
      <c r="BR558" s="251"/>
      <c r="BS558" s="251"/>
      <c r="BT558" s="251"/>
      <c r="BU558" s="251"/>
      <c r="BV558" s="251"/>
      <c r="BW558" s="250"/>
      <c r="BX558" s="250"/>
      <c r="BY558" s="250"/>
      <c r="BZ558" s="252"/>
      <c r="CA558" s="252"/>
      <c r="CB558" s="252"/>
      <c r="CC558" s="252"/>
      <c r="CD558" s="252"/>
      <c r="CE558" s="252"/>
      <c r="CF558" s="252"/>
      <c r="CG558" s="252"/>
      <c r="CH558" s="252"/>
      <c r="CI558" s="252"/>
      <c r="CJ558" s="252"/>
      <c r="CK558" s="252"/>
      <c r="CL558" s="252"/>
      <c r="CM558" s="252"/>
      <c r="CN558" s="252"/>
      <c r="CO558" s="252"/>
      <c r="CP558" s="252"/>
      <c r="CQ558" s="252"/>
      <c r="CR558" s="252"/>
      <c r="CS558" s="248" t="s">
        <v>4922</v>
      </c>
      <c r="CT558" s="252"/>
      <c r="CU558" s="252"/>
      <c r="CV558" s="252"/>
      <c r="CW558" s="252"/>
      <c r="CX558" s="252"/>
      <c r="CY558" s="252"/>
      <c r="CZ558" s="252"/>
      <c r="DA558" s="252"/>
      <c r="DB558" s="252"/>
      <c r="DC558" s="252"/>
      <c r="DD558" s="252"/>
      <c r="DE558" s="252"/>
    </row>
    <row r="559" spans="34:109" ht="85.5" hidden="1">
      <c r="AH559" s="250"/>
      <c r="AI559" s="250"/>
      <c r="AJ559" s="250"/>
      <c r="AK559" s="250"/>
      <c r="AL559" s="239" t="str">
        <f t="shared" si="16"/>
        <v/>
      </c>
      <c r="AM559" s="239" t="str">
        <f t="shared" si="17"/>
        <v/>
      </c>
      <c r="AO559" s="250"/>
      <c r="AP559" s="242">
        <v>557</v>
      </c>
      <c r="AQ559" s="251"/>
      <c r="AR559" s="251"/>
      <c r="AS559" s="251"/>
      <c r="AT559" s="251"/>
      <c r="AU559" s="251"/>
      <c r="AV559" s="251"/>
      <c r="AW559" s="251"/>
      <c r="AX559" s="251"/>
      <c r="AY559" s="251"/>
      <c r="AZ559" s="251"/>
      <c r="BA559" s="251"/>
      <c r="BB559" s="251"/>
      <c r="BC559" s="251"/>
      <c r="BD559" s="251"/>
      <c r="BE559" s="251"/>
      <c r="BF559" s="251"/>
      <c r="BG559" s="251"/>
      <c r="BH559" s="251"/>
      <c r="BI559" s="251"/>
      <c r="BJ559" s="247" t="s">
        <v>4923</v>
      </c>
      <c r="BK559" s="251"/>
      <c r="BL559" s="251"/>
      <c r="BM559" s="251"/>
      <c r="BN559" s="251"/>
      <c r="BO559" s="251"/>
      <c r="BP559" s="251"/>
      <c r="BQ559" s="251"/>
      <c r="BR559" s="251"/>
      <c r="BS559" s="251"/>
      <c r="BT559" s="251"/>
      <c r="BU559" s="251"/>
      <c r="BV559" s="251"/>
      <c r="BW559" s="250"/>
      <c r="BX559" s="250"/>
      <c r="BY559" s="250"/>
      <c r="BZ559" s="252"/>
      <c r="CA559" s="252"/>
      <c r="CB559" s="252"/>
      <c r="CC559" s="252"/>
      <c r="CD559" s="252"/>
      <c r="CE559" s="252"/>
      <c r="CF559" s="252"/>
      <c r="CG559" s="252"/>
      <c r="CH559" s="252"/>
      <c r="CI559" s="252"/>
      <c r="CJ559" s="252"/>
      <c r="CK559" s="252"/>
      <c r="CL559" s="252"/>
      <c r="CM559" s="252"/>
      <c r="CN559" s="252"/>
      <c r="CO559" s="252"/>
      <c r="CP559" s="252"/>
      <c r="CQ559" s="252"/>
      <c r="CR559" s="252"/>
      <c r="CS559" s="248" t="s">
        <v>4924</v>
      </c>
      <c r="CT559" s="252"/>
      <c r="CU559" s="252"/>
      <c r="CV559" s="252"/>
      <c r="CW559" s="252"/>
      <c r="CX559" s="252"/>
      <c r="CY559" s="252"/>
      <c r="CZ559" s="252"/>
      <c r="DA559" s="252"/>
      <c r="DB559" s="252"/>
      <c r="DC559" s="252"/>
      <c r="DD559" s="252"/>
      <c r="DE559" s="252"/>
    </row>
    <row r="560" spans="34:109" ht="42.75" hidden="1">
      <c r="AH560" s="250"/>
      <c r="AI560" s="250"/>
      <c r="AJ560" s="250"/>
      <c r="AK560" s="250"/>
      <c r="AL560" s="239" t="str">
        <f t="shared" si="16"/>
        <v/>
      </c>
      <c r="AM560" s="239" t="str">
        <f t="shared" si="17"/>
        <v/>
      </c>
      <c r="AO560" s="250"/>
      <c r="AP560" s="242">
        <v>558</v>
      </c>
      <c r="AQ560" s="251"/>
      <c r="AR560" s="251"/>
      <c r="AS560" s="251"/>
      <c r="AT560" s="251"/>
      <c r="AU560" s="251"/>
      <c r="AV560" s="251"/>
      <c r="AW560" s="251"/>
      <c r="AX560" s="251"/>
      <c r="AY560" s="251"/>
      <c r="AZ560" s="251"/>
      <c r="BA560" s="251"/>
      <c r="BB560" s="251"/>
      <c r="BC560" s="251"/>
      <c r="BD560" s="251"/>
      <c r="BE560" s="251"/>
      <c r="BF560" s="251"/>
      <c r="BG560" s="251"/>
      <c r="BH560" s="251"/>
      <c r="BI560" s="251"/>
      <c r="BJ560" s="247" t="s">
        <v>4925</v>
      </c>
      <c r="BK560" s="251"/>
      <c r="BL560" s="251"/>
      <c r="BM560" s="251"/>
      <c r="BN560" s="251"/>
      <c r="BO560" s="251"/>
      <c r="BP560" s="251"/>
      <c r="BQ560" s="251"/>
      <c r="BR560" s="251"/>
      <c r="BS560" s="251"/>
      <c r="BT560" s="251"/>
      <c r="BU560" s="251"/>
      <c r="BV560" s="251"/>
      <c r="BW560" s="250"/>
      <c r="BX560" s="250"/>
      <c r="BY560" s="250"/>
      <c r="BZ560" s="252"/>
      <c r="CA560" s="252"/>
      <c r="CB560" s="252"/>
      <c r="CC560" s="252"/>
      <c r="CD560" s="252"/>
      <c r="CE560" s="252"/>
      <c r="CF560" s="252"/>
      <c r="CG560" s="252"/>
      <c r="CH560" s="252"/>
      <c r="CI560" s="252"/>
      <c r="CJ560" s="252"/>
      <c r="CK560" s="252"/>
      <c r="CL560" s="252"/>
      <c r="CM560" s="252"/>
      <c r="CN560" s="252"/>
      <c r="CO560" s="252"/>
      <c r="CP560" s="252"/>
      <c r="CQ560" s="252"/>
      <c r="CR560" s="252"/>
      <c r="CS560" s="248" t="s">
        <v>4926</v>
      </c>
      <c r="CT560" s="252"/>
      <c r="CU560" s="252"/>
      <c r="CV560" s="252"/>
      <c r="CW560" s="252"/>
      <c r="CX560" s="252"/>
      <c r="CY560" s="252"/>
      <c r="CZ560" s="252"/>
      <c r="DA560" s="252"/>
      <c r="DB560" s="252"/>
      <c r="DC560" s="252"/>
      <c r="DD560" s="252"/>
      <c r="DE560" s="252"/>
    </row>
    <row r="561" spans="34:109" ht="57" hidden="1">
      <c r="AH561" s="250"/>
      <c r="AI561" s="250"/>
      <c r="AJ561" s="250"/>
      <c r="AK561" s="250"/>
      <c r="AL561" s="239" t="str">
        <f t="shared" si="16"/>
        <v/>
      </c>
      <c r="AM561" s="239" t="str">
        <f t="shared" si="17"/>
        <v/>
      </c>
      <c r="AO561" s="250"/>
      <c r="AP561" s="242">
        <v>559</v>
      </c>
      <c r="AQ561" s="251"/>
      <c r="AR561" s="251"/>
      <c r="AS561" s="251"/>
      <c r="AT561" s="251"/>
      <c r="AU561" s="251"/>
      <c r="AV561" s="251"/>
      <c r="AW561" s="251"/>
      <c r="AX561" s="251"/>
      <c r="AY561" s="251"/>
      <c r="AZ561" s="251"/>
      <c r="BA561" s="251"/>
      <c r="BB561" s="251"/>
      <c r="BC561" s="251"/>
      <c r="BD561" s="251"/>
      <c r="BE561" s="251"/>
      <c r="BF561" s="251"/>
      <c r="BG561" s="251"/>
      <c r="BH561" s="251"/>
      <c r="BI561" s="251"/>
      <c r="BJ561" s="247" t="s">
        <v>4927</v>
      </c>
      <c r="BK561" s="251"/>
      <c r="BL561" s="251"/>
      <c r="BM561" s="251"/>
      <c r="BN561" s="251"/>
      <c r="BO561" s="251"/>
      <c r="BP561" s="251"/>
      <c r="BQ561" s="251"/>
      <c r="BR561" s="251"/>
      <c r="BS561" s="251"/>
      <c r="BT561" s="251"/>
      <c r="BU561" s="251"/>
      <c r="BV561" s="251"/>
      <c r="BW561" s="250"/>
      <c r="BX561" s="250"/>
      <c r="BY561" s="250"/>
      <c r="BZ561" s="252"/>
      <c r="CA561" s="252"/>
      <c r="CB561" s="252"/>
      <c r="CC561" s="252"/>
      <c r="CD561" s="252"/>
      <c r="CE561" s="252"/>
      <c r="CF561" s="252"/>
      <c r="CG561" s="252"/>
      <c r="CH561" s="252"/>
      <c r="CI561" s="252"/>
      <c r="CJ561" s="252"/>
      <c r="CK561" s="252"/>
      <c r="CL561" s="252"/>
      <c r="CM561" s="252"/>
      <c r="CN561" s="252"/>
      <c r="CO561" s="252"/>
      <c r="CP561" s="252"/>
      <c r="CQ561" s="252"/>
      <c r="CR561" s="252"/>
      <c r="CS561" s="248" t="s">
        <v>4928</v>
      </c>
      <c r="CT561" s="252"/>
      <c r="CU561" s="252"/>
      <c r="CV561" s="252"/>
      <c r="CW561" s="252"/>
      <c r="CX561" s="252"/>
      <c r="CY561" s="252"/>
      <c r="CZ561" s="252"/>
      <c r="DA561" s="252"/>
      <c r="DB561" s="252"/>
      <c r="DC561" s="252"/>
      <c r="DD561" s="252"/>
      <c r="DE561" s="252"/>
    </row>
    <row r="562" spans="34:109" ht="99.75" hidden="1">
      <c r="AH562" s="250"/>
      <c r="AI562" s="250"/>
      <c r="AJ562" s="250"/>
      <c r="AK562" s="250"/>
      <c r="AL562" s="239" t="str">
        <f t="shared" si="16"/>
        <v/>
      </c>
      <c r="AM562" s="239" t="str">
        <f t="shared" si="17"/>
        <v/>
      </c>
      <c r="AO562" s="250"/>
      <c r="AP562" s="242">
        <v>560</v>
      </c>
      <c r="AQ562" s="251"/>
      <c r="AR562" s="251"/>
      <c r="AS562" s="251"/>
      <c r="AT562" s="251"/>
      <c r="AU562" s="251"/>
      <c r="AV562" s="251"/>
      <c r="AW562" s="251"/>
      <c r="AX562" s="251"/>
      <c r="AY562" s="251"/>
      <c r="AZ562" s="251"/>
      <c r="BA562" s="251"/>
      <c r="BB562" s="251"/>
      <c r="BC562" s="251"/>
      <c r="BD562" s="251"/>
      <c r="BE562" s="251"/>
      <c r="BF562" s="251"/>
      <c r="BG562" s="251"/>
      <c r="BH562" s="251"/>
      <c r="BI562" s="251"/>
      <c r="BJ562" s="247" t="s">
        <v>4929</v>
      </c>
      <c r="BK562" s="251"/>
      <c r="BL562" s="251"/>
      <c r="BM562" s="251"/>
      <c r="BN562" s="251"/>
      <c r="BO562" s="251"/>
      <c r="BP562" s="251"/>
      <c r="BQ562" s="251"/>
      <c r="BR562" s="251"/>
      <c r="BS562" s="251"/>
      <c r="BT562" s="251"/>
      <c r="BU562" s="251"/>
      <c r="BV562" s="251"/>
      <c r="BW562" s="250"/>
      <c r="BX562" s="250"/>
      <c r="BY562" s="250"/>
      <c r="BZ562" s="252"/>
      <c r="CA562" s="252"/>
      <c r="CB562" s="252"/>
      <c r="CC562" s="252"/>
      <c r="CD562" s="252"/>
      <c r="CE562" s="252"/>
      <c r="CF562" s="252"/>
      <c r="CG562" s="252"/>
      <c r="CH562" s="252"/>
      <c r="CI562" s="252"/>
      <c r="CJ562" s="252"/>
      <c r="CK562" s="252"/>
      <c r="CL562" s="252"/>
      <c r="CM562" s="252"/>
      <c r="CN562" s="252"/>
      <c r="CO562" s="252"/>
      <c r="CP562" s="252"/>
      <c r="CQ562" s="252"/>
      <c r="CR562" s="252"/>
      <c r="CS562" s="248" t="s">
        <v>4930</v>
      </c>
      <c r="CT562" s="252"/>
      <c r="CU562" s="252"/>
      <c r="CV562" s="252"/>
      <c r="CW562" s="252"/>
      <c r="CX562" s="252"/>
      <c r="CY562" s="252"/>
      <c r="CZ562" s="252"/>
      <c r="DA562" s="252"/>
      <c r="DB562" s="252"/>
      <c r="DC562" s="252"/>
      <c r="DD562" s="252"/>
      <c r="DE562" s="252"/>
    </row>
    <row r="563" spans="34:109" ht="57" hidden="1">
      <c r="AH563" s="250"/>
      <c r="AI563" s="250"/>
      <c r="AJ563" s="250"/>
      <c r="AK563" s="250"/>
      <c r="AL563" s="239" t="str">
        <f t="shared" si="16"/>
        <v/>
      </c>
      <c r="AM563" s="239" t="str">
        <f t="shared" si="17"/>
        <v/>
      </c>
      <c r="AO563" s="250"/>
      <c r="AP563" s="242">
        <v>561</v>
      </c>
      <c r="AQ563" s="251"/>
      <c r="AR563" s="251"/>
      <c r="AS563" s="251"/>
      <c r="AT563" s="251"/>
      <c r="AU563" s="251"/>
      <c r="AV563" s="251"/>
      <c r="AW563" s="251"/>
      <c r="AX563" s="251"/>
      <c r="AY563" s="251"/>
      <c r="AZ563" s="251"/>
      <c r="BA563" s="251"/>
      <c r="BB563" s="251"/>
      <c r="BC563" s="251"/>
      <c r="BD563" s="251"/>
      <c r="BE563" s="251"/>
      <c r="BF563" s="251"/>
      <c r="BG563" s="251"/>
      <c r="BH563" s="251"/>
      <c r="BI563" s="251"/>
      <c r="BJ563" s="247" t="s">
        <v>4931</v>
      </c>
      <c r="BK563" s="251"/>
      <c r="BL563" s="251"/>
      <c r="BM563" s="251"/>
      <c r="BN563" s="251"/>
      <c r="BO563" s="251"/>
      <c r="BP563" s="251"/>
      <c r="BQ563" s="251"/>
      <c r="BR563" s="251"/>
      <c r="BS563" s="251"/>
      <c r="BT563" s="251"/>
      <c r="BU563" s="251"/>
      <c r="BV563" s="251"/>
      <c r="BW563" s="250"/>
      <c r="BX563" s="250"/>
      <c r="BY563" s="250"/>
      <c r="BZ563" s="252"/>
      <c r="CA563" s="252"/>
      <c r="CB563" s="252"/>
      <c r="CC563" s="252"/>
      <c r="CD563" s="252"/>
      <c r="CE563" s="252"/>
      <c r="CF563" s="252"/>
      <c r="CG563" s="252"/>
      <c r="CH563" s="252"/>
      <c r="CI563" s="252"/>
      <c r="CJ563" s="252"/>
      <c r="CK563" s="252"/>
      <c r="CL563" s="252"/>
      <c r="CM563" s="252"/>
      <c r="CN563" s="252"/>
      <c r="CO563" s="252"/>
      <c r="CP563" s="252"/>
      <c r="CQ563" s="252"/>
      <c r="CR563" s="252"/>
      <c r="CS563" s="248" t="s">
        <v>4932</v>
      </c>
      <c r="CT563" s="252"/>
      <c r="CU563" s="252"/>
      <c r="CV563" s="252"/>
      <c r="CW563" s="252"/>
      <c r="CX563" s="252"/>
      <c r="CY563" s="252"/>
      <c r="CZ563" s="252"/>
      <c r="DA563" s="252"/>
      <c r="DB563" s="252"/>
      <c r="DC563" s="252"/>
      <c r="DD563" s="252"/>
      <c r="DE563" s="252"/>
    </row>
    <row r="564" spans="34:109" hidden="1">
      <c r="AH564" s="250"/>
      <c r="AI564" s="250"/>
      <c r="AJ564" s="250"/>
      <c r="AK564" s="250"/>
      <c r="AL564" s="239" t="str">
        <f t="shared" si="16"/>
        <v/>
      </c>
      <c r="AM564" s="239" t="str">
        <f t="shared" si="17"/>
        <v/>
      </c>
      <c r="AO564" s="250"/>
      <c r="AP564" s="242">
        <v>562</v>
      </c>
      <c r="AQ564" s="251"/>
      <c r="AR564" s="251"/>
      <c r="AS564" s="251"/>
      <c r="AT564" s="251"/>
      <c r="AU564" s="251"/>
      <c r="AV564" s="251"/>
      <c r="AW564" s="251"/>
      <c r="AX564" s="251"/>
      <c r="AY564" s="251"/>
      <c r="AZ564" s="251"/>
      <c r="BA564" s="251"/>
      <c r="BB564" s="251"/>
      <c r="BC564" s="251"/>
      <c r="BD564" s="251"/>
      <c r="BE564" s="251"/>
      <c r="BF564" s="251"/>
      <c r="BG564" s="251"/>
      <c r="BH564" s="251"/>
      <c r="BI564" s="251"/>
      <c r="BJ564" s="247" t="s">
        <v>4933</v>
      </c>
      <c r="BK564" s="251"/>
      <c r="BL564" s="251"/>
      <c r="BM564" s="251"/>
      <c r="BN564" s="251"/>
      <c r="BO564" s="251"/>
      <c r="BP564" s="251"/>
      <c r="BQ564" s="251"/>
      <c r="BR564" s="251"/>
      <c r="BS564" s="251"/>
      <c r="BT564" s="251"/>
      <c r="BU564" s="251"/>
      <c r="BV564" s="251"/>
      <c r="BW564" s="250"/>
      <c r="BX564" s="250"/>
      <c r="BY564" s="250"/>
      <c r="BZ564" s="252"/>
      <c r="CA564" s="252"/>
      <c r="CB564" s="252"/>
      <c r="CC564" s="252"/>
      <c r="CD564" s="252"/>
      <c r="CE564" s="252"/>
      <c r="CF564" s="252"/>
      <c r="CG564" s="252"/>
      <c r="CH564" s="252"/>
      <c r="CI564" s="252"/>
      <c r="CJ564" s="252"/>
      <c r="CK564" s="252"/>
      <c r="CL564" s="252"/>
      <c r="CM564" s="252"/>
      <c r="CN564" s="252"/>
      <c r="CO564" s="252"/>
      <c r="CP564" s="252"/>
      <c r="CQ564" s="252"/>
      <c r="CR564" s="252"/>
      <c r="CS564" s="248" t="s">
        <v>4934</v>
      </c>
      <c r="CT564" s="252"/>
      <c r="CU564" s="252"/>
      <c r="CV564" s="252"/>
      <c r="CW564" s="252"/>
      <c r="CX564" s="252"/>
      <c r="CY564" s="252"/>
      <c r="CZ564" s="252"/>
      <c r="DA564" s="252"/>
      <c r="DB564" s="252"/>
      <c r="DC564" s="252"/>
      <c r="DD564" s="252"/>
      <c r="DE564" s="252"/>
    </row>
    <row r="565" spans="34:109" ht="114" hidden="1">
      <c r="AH565" s="250"/>
      <c r="AI565" s="250"/>
      <c r="AJ565" s="250"/>
      <c r="AK565" s="250"/>
      <c r="AL565" s="239" t="str">
        <f t="shared" si="16"/>
        <v/>
      </c>
      <c r="AM565" s="239" t="str">
        <f t="shared" si="17"/>
        <v/>
      </c>
      <c r="AO565" s="250"/>
      <c r="AP565" s="242">
        <v>563</v>
      </c>
      <c r="AQ565" s="251"/>
      <c r="AR565" s="251"/>
      <c r="AS565" s="251"/>
      <c r="AT565" s="251"/>
      <c r="AU565" s="251"/>
      <c r="AV565" s="251"/>
      <c r="AW565" s="251"/>
      <c r="AX565" s="251"/>
      <c r="AY565" s="251"/>
      <c r="AZ565" s="251"/>
      <c r="BA565" s="251"/>
      <c r="BB565" s="251"/>
      <c r="BC565" s="251"/>
      <c r="BD565" s="251"/>
      <c r="BE565" s="251"/>
      <c r="BF565" s="251"/>
      <c r="BG565" s="251"/>
      <c r="BH565" s="251"/>
      <c r="BI565" s="251"/>
      <c r="BJ565" s="247" t="s">
        <v>4935</v>
      </c>
      <c r="BK565" s="251"/>
      <c r="BL565" s="251"/>
      <c r="BM565" s="251"/>
      <c r="BN565" s="251"/>
      <c r="BO565" s="251"/>
      <c r="BP565" s="251"/>
      <c r="BQ565" s="251"/>
      <c r="BR565" s="251"/>
      <c r="BS565" s="251"/>
      <c r="BT565" s="251"/>
      <c r="BU565" s="251"/>
      <c r="BV565" s="251"/>
      <c r="BW565" s="250"/>
      <c r="BX565" s="250"/>
      <c r="BY565" s="250"/>
      <c r="BZ565" s="252"/>
      <c r="CA565" s="252"/>
      <c r="CB565" s="252"/>
      <c r="CC565" s="252"/>
      <c r="CD565" s="252"/>
      <c r="CE565" s="252"/>
      <c r="CF565" s="252"/>
      <c r="CG565" s="252"/>
      <c r="CH565" s="252"/>
      <c r="CI565" s="252"/>
      <c r="CJ565" s="252"/>
      <c r="CK565" s="252"/>
      <c r="CL565" s="252"/>
      <c r="CM565" s="252"/>
      <c r="CN565" s="252"/>
      <c r="CO565" s="252"/>
      <c r="CP565" s="252"/>
      <c r="CQ565" s="252"/>
      <c r="CR565" s="252"/>
      <c r="CS565" s="248" t="s">
        <v>4936</v>
      </c>
      <c r="CT565" s="252"/>
      <c r="CU565" s="252"/>
      <c r="CV565" s="252"/>
      <c r="CW565" s="252"/>
      <c r="CX565" s="252"/>
      <c r="CY565" s="252"/>
      <c r="CZ565" s="252"/>
      <c r="DA565" s="252"/>
      <c r="DB565" s="252"/>
      <c r="DC565" s="252"/>
      <c r="DD565" s="252"/>
      <c r="DE565" s="252"/>
    </row>
    <row r="566" spans="34:109" ht="28.5" hidden="1">
      <c r="AH566" s="250"/>
      <c r="AI566" s="250"/>
      <c r="AJ566" s="250"/>
      <c r="AK566" s="250"/>
      <c r="AL566" s="239" t="str">
        <f t="shared" si="16"/>
        <v/>
      </c>
      <c r="AM566" s="239" t="str">
        <f t="shared" si="17"/>
        <v/>
      </c>
      <c r="AO566" s="250"/>
      <c r="AP566" s="242">
        <v>564</v>
      </c>
      <c r="AQ566" s="251"/>
      <c r="AR566" s="251"/>
      <c r="AS566" s="251"/>
      <c r="AT566" s="251"/>
      <c r="AU566" s="251"/>
      <c r="AV566" s="251"/>
      <c r="AW566" s="251"/>
      <c r="AX566" s="251"/>
      <c r="AY566" s="251"/>
      <c r="AZ566" s="251"/>
      <c r="BA566" s="251"/>
      <c r="BB566" s="251"/>
      <c r="BC566" s="251"/>
      <c r="BD566" s="251"/>
      <c r="BE566" s="251"/>
      <c r="BF566" s="251"/>
      <c r="BG566" s="251"/>
      <c r="BH566" s="251"/>
      <c r="BI566" s="251"/>
      <c r="BJ566" s="247" t="s">
        <v>4937</v>
      </c>
      <c r="BK566" s="251"/>
      <c r="BL566" s="251"/>
      <c r="BM566" s="251"/>
      <c r="BN566" s="251"/>
      <c r="BO566" s="251"/>
      <c r="BP566" s="251"/>
      <c r="BQ566" s="251"/>
      <c r="BR566" s="251"/>
      <c r="BS566" s="251"/>
      <c r="BT566" s="251"/>
      <c r="BU566" s="251"/>
      <c r="BV566" s="251"/>
      <c r="BW566" s="250"/>
      <c r="BX566" s="250"/>
      <c r="BY566" s="250"/>
      <c r="BZ566" s="252"/>
      <c r="CA566" s="252"/>
      <c r="CB566" s="252"/>
      <c r="CC566" s="252"/>
      <c r="CD566" s="252"/>
      <c r="CE566" s="252"/>
      <c r="CF566" s="252"/>
      <c r="CG566" s="252"/>
      <c r="CH566" s="252"/>
      <c r="CI566" s="252"/>
      <c r="CJ566" s="252"/>
      <c r="CK566" s="252"/>
      <c r="CL566" s="252"/>
      <c r="CM566" s="252"/>
      <c r="CN566" s="252"/>
      <c r="CO566" s="252"/>
      <c r="CP566" s="252"/>
      <c r="CQ566" s="252"/>
      <c r="CR566" s="252"/>
      <c r="CS566" s="248" t="s">
        <v>4938</v>
      </c>
      <c r="CT566" s="252"/>
      <c r="CU566" s="252"/>
      <c r="CV566" s="252"/>
      <c r="CW566" s="252"/>
      <c r="CX566" s="252"/>
      <c r="CY566" s="252"/>
      <c r="CZ566" s="252"/>
      <c r="DA566" s="252"/>
      <c r="DB566" s="252"/>
      <c r="DC566" s="252"/>
      <c r="DD566" s="252"/>
      <c r="DE566" s="252"/>
    </row>
    <row r="567" spans="34:109" ht="71.25" hidden="1">
      <c r="AH567" s="250"/>
      <c r="AI567" s="250"/>
      <c r="AJ567" s="250"/>
      <c r="AK567" s="250"/>
      <c r="AL567" s="239" t="str">
        <f t="shared" si="16"/>
        <v/>
      </c>
      <c r="AM567" s="239" t="str">
        <f t="shared" si="17"/>
        <v/>
      </c>
      <c r="AO567" s="250"/>
      <c r="AP567" s="242">
        <v>565</v>
      </c>
      <c r="AQ567" s="251"/>
      <c r="AR567" s="251"/>
      <c r="AS567" s="251"/>
      <c r="AT567" s="251"/>
      <c r="AU567" s="251"/>
      <c r="AV567" s="251"/>
      <c r="AW567" s="251"/>
      <c r="AX567" s="251"/>
      <c r="AY567" s="251"/>
      <c r="AZ567" s="251"/>
      <c r="BA567" s="251"/>
      <c r="BB567" s="251"/>
      <c r="BC567" s="251"/>
      <c r="BD567" s="251"/>
      <c r="BE567" s="251"/>
      <c r="BF567" s="251"/>
      <c r="BG567" s="251"/>
      <c r="BH567" s="251"/>
      <c r="BI567" s="251"/>
      <c r="BJ567" s="247" t="s">
        <v>4939</v>
      </c>
      <c r="BK567" s="251"/>
      <c r="BL567" s="251"/>
      <c r="BM567" s="251"/>
      <c r="BN567" s="251"/>
      <c r="BO567" s="251"/>
      <c r="BP567" s="251"/>
      <c r="BQ567" s="251"/>
      <c r="BR567" s="251"/>
      <c r="BS567" s="251"/>
      <c r="BT567" s="251"/>
      <c r="BU567" s="251"/>
      <c r="BV567" s="251"/>
      <c r="BW567" s="250"/>
      <c r="BX567" s="250"/>
      <c r="BY567" s="250"/>
      <c r="BZ567" s="252"/>
      <c r="CA567" s="252"/>
      <c r="CB567" s="252"/>
      <c r="CC567" s="252"/>
      <c r="CD567" s="252"/>
      <c r="CE567" s="252"/>
      <c r="CF567" s="252"/>
      <c r="CG567" s="252"/>
      <c r="CH567" s="252"/>
      <c r="CI567" s="252"/>
      <c r="CJ567" s="252"/>
      <c r="CK567" s="252"/>
      <c r="CL567" s="252"/>
      <c r="CM567" s="252"/>
      <c r="CN567" s="252"/>
      <c r="CO567" s="252"/>
      <c r="CP567" s="252"/>
      <c r="CQ567" s="252"/>
      <c r="CR567" s="252"/>
      <c r="CS567" s="248" t="s">
        <v>4940</v>
      </c>
      <c r="CT567" s="252"/>
      <c r="CU567" s="252"/>
      <c r="CV567" s="252"/>
      <c r="CW567" s="252"/>
      <c r="CX567" s="252"/>
      <c r="CY567" s="252"/>
      <c r="CZ567" s="252"/>
      <c r="DA567" s="252"/>
      <c r="DB567" s="252"/>
      <c r="DC567" s="252"/>
      <c r="DD567" s="252"/>
      <c r="DE567" s="252"/>
    </row>
    <row r="568" spans="34:109" ht="57" hidden="1">
      <c r="AH568" s="250"/>
      <c r="AI568" s="250"/>
      <c r="AJ568" s="250"/>
      <c r="AK568" s="250"/>
      <c r="AL568" s="239" t="str">
        <f t="shared" si="16"/>
        <v/>
      </c>
      <c r="AM568" s="239" t="str">
        <f t="shared" si="17"/>
        <v/>
      </c>
      <c r="AO568" s="250"/>
      <c r="AP568" s="242">
        <v>566</v>
      </c>
      <c r="AQ568" s="251"/>
      <c r="AR568" s="251"/>
      <c r="AS568" s="251"/>
      <c r="AT568" s="251"/>
      <c r="AU568" s="251"/>
      <c r="AV568" s="251"/>
      <c r="AW568" s="251"/>
      <c r="AX568" s="251"/>
      <c r="AY568" s="251"/>
      <c r="AZ568" s="251"/>
      <c r="BA568" s="251"/>
      <c r="BB568" s="251"/>
      <c r="BC568" s="251"/>
      <c r="BD568" s="251"/>
      <c r="BE568" s="251"/>
      <c r="BF568" s="251"/>
      <c r="BG568" s="251"/>
      <c r="BH568" s="251"/>
      <c r="BI568" s="251"/>
      <c r="BJ568" s="247" t="s">
        <v>4941</v>
      </c>
      <c r="BK568" s="251"/>
      <c r="BL568" s="251"/>
      <c r="BM568" s="251"/>
      <c r="BN568" s="251"/>
      <c r="BO568" s="251"/>
      <c r="BP568" s="251"/>
      <c r="BQ568" s="251"/>
      <c r="BR568" s="251"/>
      <c r="BS568" s="251"/>
      <c r="BT568" s="251"/>
      <c r="BU568" s="251"/>
      <c r="BV568" s="251"/>
      <c r="BW568" s="250"/>
      <c r="BX568" s="250"/>
      <c r="BY568" s="250"/>
      <c r="BZ568" s="252"/>
      <c r="CA568" s="252"/>
      <c r="CB568" s="252"/>
      <c r="CC568" s="252"/>
      <c r="CD568" s="252"/>
      <c r="CE568" s="252"/>
      <c r="CF568" s="252"/>
      <c r="CG568" s="252"/>
      <c r="CH568" s="252"/>
      <c r="CI568" s="252"/>
      <c r="CJ568" s="252"/>
      <c r="CK568" s="252"/>
      <c r="CL568" s="252"/>
      <c r="CM568" s="252"/>
      <c r="CN568" s="252"/>
      <c r="CO568" s="252"/>
      <c r="CP568" s="252"/>
      <c r="CQ568" s="252"/>
      <c r="CR568" s="252"/>
      <c r="CS568" s="248" t="s">
        <v>4942</v>
      </c>
      <c r="CT568" s="252"/>
      <c r="CU568" s="252"/>
      <c r="CV568" s="252"/>
      <c r="CW568" s="252"/>
      <c r="CX568" s="252"/>
      <c r="CY568" s="252"/>
      <c r="CZ568" s="252"/>
      <c r="DA568" s="252"/>
      <c r="DB568" s="252"/>
      <c r="DC568" s="252"/>
      <c r="DD568" s="252"/>
      <c r="DE568" s="252"/>
    </row>
    <row r="569" spans="34:109" ht="71.25" hidden="1">
      <c r="AH569" s="250"/>
      <c r="AI569" s="250"/>
      <c r="AJ569" s="250"/>
      <c r="AK569" s="250"/>
      <c r="AL569" s="239" t="str">
        <f t="shared" si="16"/>
        <v/>
      </c>
      <c r="AM569" s="239" t="str">
        <f t="shared" si="17"/>
        <v/>
      </c>
      <c r="AO569" s="250"/>
      <c r="AP569" s="242">
        <v>567</v>
      </c>
      <c r="AQ569" s="251"/>
      <c r="AR569" s="251"/>
      <c r="AS569" s="251"/>
      <c r="AT569" s="251"/>
      <c r="AU569" s="251"/>
      <c r="AV569" s="251"/>
      <c r="AW569" s="251"/>
      <c r="AX569" s="251"/>
      <c r="AY569" s="251"/>
      <c r="AZ569" s="251"/>
      <c r="BA569" s="251"/>
      <c r="BB569" s="251"/>
      <c r="BC569" s="251"/>
      <c r="BD569" s="251"/>
      <c r="BE569" s="251"/>
      <c r="BF569" s="251"/>
      <c r="BG569" s="251"/>
      <c r="BH569" s="251"/>
      <c r="BI569" s="251"/>
      <c r="BJ569" s="247" t="s">
        <v>4943</v>
      </c>
      <c r="BK569" s="251"/>
      <c r="BL569" s="251"/>
      <c r="BM569" s="251"/>
      <c r="BN569" s="251"/>
      <c r="BO569" s="251"/>
      <c r="BP569" s="251"/>
      <c r="BQ569" s="251"/>
      <c r="BR569" s="251"/>
      <c r="BS569" s="251"/>
      <c r="BT569" s="251"/>
      <c r="BU569" s="251"/>
      <c r="BV569" s="251"/>
      <c r="BW569" s="250"/>
      <c r="BX569" s="250"/>
      <c r="BY569" s="250"/>
      <c r="BZ569" s="252"/>
      <c r="CA569" s="252"/>
      <c r="CB569" s="252"/>
      <c r="CC569" s="252"/>
      <c r="CD569" s="252"/>
      <c r="CE569" s="252"/>
      <c r="CF569" s="252"/>
      <c r="CG569" s="252"/>
      <c r="CH569" s="252"/>
      <c r="CI569" s="252"/>
      <c r="CJ569" s="252"/>
      <c r="CK569" s="252"/>
      <c r="CL569" s="252"/>
      <c r="CM569" s="252"/>
      <c r="CN569" s="252"/>
      <c r="CO569" s="252"/>
      <c r="CP569" s="252"/>
      <c r="CQ569" s="252"/>
      <c r="CR569" s="252"/>
      <c r="CS569" s="248" t="s">
        <v>4944</v>
      </c>
      <c r="CT569" s="252"/>
      <c r="CU569" s="252"/>
      <c r="CV569" s="252"/>
      <c r="CW569" s="252"/>
      <c r="CX569" s="252"/>
      <c r="CY569" s="252"/>
      <c r="CZ569" s="252"/>
      <c r="DA569" s="252"/>
      <c r="DB569" s="252"/>
      <c r="DC569" s="252"/>
      <c r="DD569" s="252"/>
      <c r="DE569" s="252"/>
    </row>
    <row r="570" spans="34:109" ht="57" hidden="1">
      <c r="AH570" s="250"/>
      <c r="AI570" s="250"/>
      <c r="AJ570" s="250"/>
      <c r="AK570" s="250"/>
      <c r="AL570" s="239" t="str">
        <f t="shared" si="16"/>
        <v/>
      </c>
      <c r="AM570" s="239" t="str">
        <f t="shared" si="17"/>
        <v/>
      </c>
      <c r="AO570" s="250"/>
      <c r="AP570" s="242">
        <v>568</v>
      </c>
      <c r="AQ570" s="251"/>
      <c r="AR570" s="251"/>
      <c r="AS570" s="251"/>
      <c r="AT570" s="251"/>
      <c r="AU570" s="251"/>
      <c r="AV570" s="251"/>
      <c r="AW570" s="251"/>
      <c r="AX570" s="251"/>
      <c r="AY570" s="251"/>
      <c r="AZ570" s="251"/>
      <c r="BA570" s="251"/>
      <c r="BB570" s="251"/>
      <c r="BC570" s="251"/>
      <c r="BD570" s="251"/>
      <c r="BE570" s="251"/>
      <c r="BF570" s="251"/>
      <c r="BG570" s="251"/>
      <c r="BH570" s="251"/>
      <c r="BI570" s="251"/>
      <c r="BJ570" s="247" t="s">
        <v>4945</v>
      </c>
      <c r="BK570" s="251"/>
      <c r="BL570" s="251"/>
      <c r="BM570" s="251"/>
      <c r="BN570" s="251"/>
      <c r="BO570" s="251"/>
      <c r="BP570" s="251"/>
      <c r="BQ570" s="251"/>
      <c r="BR570" s="251"/>
      <c r="BS570" s="251"/>
      <c r="BT570" s="251"/>
      <c r="BU570" s="251"/>
      <c r="BV570" s="251"/>
      <c r="BW570" s="250"/>
      <c r="BX570" s="250"/>
      <c r="BY570" s="250"/>
      <c r="BZ570" s="252"/>
      <c r="CA570" s="252"/>
      <c r="CB570" s="252"/>
      <c r="CC570" s="252"/>
      <c r="CD570" s="252"/>
      <c r="CE570" s="252"/>
      <c r="CF570" s="252"/>
      <c r="CG570" s="252"/>
      <c r="CH570" s="252"/>
      <c r="CI570" s="252"/>
      <c r="CJ570" s="252"/>
      <c r="CK570" s="252"/>
      <c r="CL570" s="252"/>
      <c r="CM570" s="252"/>
      <c r="CN570" s="252"/>
      <c r="CO570" s="252"/>
      <c r="CP570" s="252"/>
      <c r="CQ570" s="252"/>
      <c r="CR570" s="252"/>
      <c r="CS570" s="248" t="s">
        <v>4946</v>
      </c>
      <c r="CT570" s="252"/>
      <c r="CU570" s="252"/>
      <c r="CV570" s="252"/>
      <c r="CW570" s="252"/>
      <c r="CX570" s="252"/>
      <c r="CY570" s="252"/>
      <c r="CZ570" s="252"/>
      <c r="DA570" s="252"/>
      <c r="DB570" s="252"/>
      <c r="DC570" s="252"/>
      <c r="DD570" s="252"/>
      <c r="DE570" s="252"/>
    </row>
    <row r="571" spans="34:109" ht="57" hidden="1">
      <c r="AH571" s="242"/>
      <c r="AI571" s="242"/>
      <c r="AJ571" s="242"/>
      <c r="AK571" s="242"/>
      <c r="AL571" s="239" t="str">
        <f t="shared" si="16"/>
        <v/>
      </c>
      <c r="AM571" s="239" t="str">
        <f t="shared" si="17"/>
        <v/>
      </c>
      <c r="AO571" s="250"/>
      <c r="AP571" s="242">
        <v>569</v>
      </c>
      <c r="AQ571" s="251"/>
      <c r="AR571" s="251"/>
      <c r="AS571" s="251"/>
      <c r="AT571" s="251"/>
      <c r="AU571" s="251"/>
      <c r="AV571" s="251"/>
      <c r="AW571" s="251"/>
      <c r="AX571" s="251"/>
      <c r="AY571" s="251"/>
      <c r="AZ571" s="251"/>
      <c r="BA571" s="251"/>
      <c r="BB571" s="251"/>
      <c r="BC571" s="251"/>
      <c r="BD571" s="251"/>
      <c r="BE571" s="251"/>
      <c r="BF571" s="251"/>
      <c r="BG571" s="251"/>
      <c r="BH571" s="251"/>
      <c r="BI571" s="251"/>
      <c r="BJ571" s="247" t="s">
        <v>4947</v>
      </c>
      <c r="BK571" s="251"/>
      <c r="BL571" s="251"/>
      <c r="BM571" s="251"/>
      <c r="BN571" s="251"/>
      <c r="BO571" s="251"/>
      <c r="BP571" s="251"/>
      <c r="BQ571" s="251"/>
      <c r="BR571" s="251"/>
      <c r="BS571" s="251"/>
      <c r="BT571" s="251"/>
      <c r="BU571" s="251"/>
      <c r="BV571" s="251"/>
      <c r="BW571" s="250"/>
      <c r="BX571" s="250"/>
      <c r="BY571" s="250"/>
      <c r="BZ571" s="252"/>
      <c r="CA571" s="252"/>
      <c r="CB571" s="252"/>
      <c r="CC571" s="252"/>
      <c r="CD571" s="252"/>
      <c r="CE571" s="252"/>
      <c r="CF571" s="252"/>
      <c r="CG571" s="252"/>
      <c r="CH571" s="252"/>
      <c r="CI571" s="252"/>
      <c r="CJ571" s="252"/>
      <c r="CK571" s="252"/>
      <c r="CL571" s="252"/>
      <c r="CM571" s="252"/>
      <c r="CN571" s="252"/>
      <c r="CO571" s="252"/>
      <c r="CP571" s="252"/>
      <c r="CQ571" s="252"/>
      <c r="CR571" s="252"/>
      <c r="CS571" s="248" t="s">
        <v>4948</v>
      </c>
      <c r="CT571" s="252"/>
      <c r="CU571" s="252"/>
      <c r="CV571" s="252"/>
      <c r="CW571" s="252"/>
      <c r="CX571" s="252"/>
      <c r="CY571" s="252"/>
      <c r="CZ571" s="252"/>
      <c r="DA571" s="252"/>
      <c r="DB571" s="252"/>
      <c r="DC571" s="252"/>
      <c r="DD571" s="252"/>
      <c r="DE571" s="252"/>
    </row>
    <row r="572" spans="34:109" ht="71.25" hidden="1">
      <c r="AH572" s="242"/>
      <c r="AI572" s="242"/>
      <c r="AJ572" s="242"/>
      <c r="AK572" s="242"/>
      <c r="AL572" s="239" t="str">
        <f t="shared" si="16"/>
        <v/>
      </c>
      <c r="AM572" s="239" t="str">
        <f t="shared" si="17"/>
        <v/>
      </c>
      <c r="AO572" s="250"/>
      <c r="AP572" s="242">
        <v>570</v>
      </c>
      <c r="AQ572" s="251"/>
      <c r="AR572" s="251"/>
      <c r="AS572" s="251"/>
      <c r="AT572" s="251"/>
      <c r="AU572" s="251"/>
      <c r="AV572" s="251"/>
      <c r="AW572" s="251"/>
      <c r="AX572" s="251"/>
      <c r="AY572" s="251"/>
      <c r="AZ572" s="251"/>
      <c r="BA572" s="251"/>
      <c r="BB572" s="251"/>
      <c r="BC572" s="251"/>
      <c r="BD572" s="251"/>
      <c r="BE572" s="251"/>
      <c r="BF572" s="251"/>
      <c r="BG572" s="251"/>
      <c r="BH572" s="251"/>
      <c r="BI572" s="251"/>
      <c r="BJ572" s="247" t="s">
        <v>4949</v>
      </c>
      <c r="BK572" s="251"/>
      <c r="BL572" s="251"/>
      <c r="BM572" s="251"/>
      <c r="BN572" s="251"/>
      <c r="BO572" s="251"/>
      <c r="BP572" s="251"/>
      <c r="BQ572" s="251"/>
      <c r="BR572" s="251"/>
      <c r="BS572" s="251"/>
      <c r="BT572" s="251"/>
      <c r="BU572" s="251"/>
      <c r="BV572" s="251"/>
      <c r="BW572" s="250"/>
      <c r="BX572" s="250"/>
      <c r="BY572" s="250"/>
      <c r="BZ572" s="252"/>
      <c r="CA572" s="252"/>
      <c r="CB572" s="252"/>
      <c r="CC572" s="252"/>
      <c r="CD572" s="252"/>
      <c r="CE572" s="252"/>
      <c r="CF572" s="252"/>
      <c r="CG572" s="252"/>
      <c r="CH572" s="252"/>
      <c r="CI572" s="252"/>
      <c r="CJ572" s="252"/>
      <c r="CK572" s="252"/>
      <c r="CL572" s="252"/>
      <c r="CM572" s="252"/>
      <c r="CN572" s="252"/>
      <c r="CO572" s="252"/>
      <c r="CP572" s="252"/>
      <c r="CQ572" s="252"/>
      <c r="CR572" s="252"/>
      <c r="CS572" s="248" t="s">
        <v>4950</v>
      </c>
      <c r="CT572" s="252"/>
      <c r="CU572" s="252"/>
      <c r="CV572" s="252"/>
      <c r="CW572" s="252"/>
      <c r="CX572" s="252"/>
      <c r="CY572" s="252"/>
      <c r="CZ572" s="252"/>
      <c r="DA572" s="252"/>
      <c r="DB572" s="252"/>
      <c r="DC572" s="252"/>
      <c r="DD572" s="252"/>
      <c r="DE572" s="252"/>
    </row>
    <row r="573" spans="34:109" ht="71.25" hidden="1">
      <c r="AL573" s="484" t="str">
        <f t="shared" si="16"/>
        <v/>
      </c>
      <c r="AM573" s="484" t="str">
        <f t="shared" si="17"/>
        <v/>
      </c>
      <c r="AO573" s="250"/>
      <c r="AP573" s="242">
        <v>571</v>
      </c>
      <c r="AQ573" s="251"/>
      <c r="AR573" s="251"/>
      <c r="AS573" s="251"/>
      <c r="AT573" s="251"/>
      <c r="AU573" s="251"/>
      <c r="AV573" s="251"/>
      <c r="AW573" s="251"/>
      <c r="AX573" s="251"/>
      <c r="AY573" s="251"/>
      <c r="AZ573" s="251"/>
      <c r="BA573" s="251"/>
      <c r="BB573" s="251"/>
      <c r="BC573" s="251"/>
      <c r="BD573" s="251"/>
      <c r="BE573" s="251"/>
      <c r="BF573" s="251"/>
      <c r="BG573" s="251"/>
      <c r="BH573" s="251"/>
      <c r="BI573" s="251"/>
      <c r="BJ573" s="247" t="s">
        <v>4951</v>
      </c>
      <c r="BK573" s="251"/>
      <c r="BL573" s="251"/>
      <c r="BM573" s="251"/>
      <c r="BN573" s="251"/>
      <c r="BO573" s="251"/>
      <c r="BP573" s="251"/>
      <c r="BQ573" s="251"/>
      <c r="BR573" s="251"/>
      <c r="BS573" s="251"/>
      <c r="BT573" s="251"/>
      <c r="BU573" s="251"/>
      <c r="BV573" s="251"/>
      <c r="BW573" s="250"/>
      <c r="BX573" s="250"/>
      <c r="BY573" s="250"/>
      <c r="BZ573" s="252"/>
      <c r="CA573" s="252"/>
      <c r="CB573" s="252"/>
      <c r="CC573" s="252"/>
      <c r="CD573" s="252"/>
      <c r="CE573" s="252"/>
      <c r="CF573" s="252"/>
      <c r="CG573" s="252"/>
      <c r="CH573" s="252"/>
      <c r="CI573" s="252"/>
      <c r="CJ573" s="252"/>
      <c r="CK573" s="252"/>
      <c r="CL573" s="252"/>
      <c r="CM573" s="252"/>
      <c r="CN573" s="252"/>
      <c r="CO573" s="252"/>
      <c r="CP573" s="252"/>
      <c r="CQ573" s="252"/>
      <c r="CR573" s="252"/>
      <c r="CS573" s="248" t="s">
        <v>4952</v>
      </c>
      <c r="CT573" s="252"/>
      <c r="CU573" s="252"/>
      <c r="CV573" s="252"/>
      <c r="CW573" s="252"/>
      <c r="CX573" s="252"/>
      <c r="CY573" s="252"/>
      <c r="CZ573" s="252"/>
      <c r="DA573" s="252"/>
      <c r="DB573" s="252"/>
      <c r="DC573" s="252"/>
      <c r="DD573" s="252"/>
      <c r="DE573" s="252"/>
    </row>
    <row r="574" spans="34:109" hidden="1">
      <c r="AO574" s="250"/>
      <c r="AP574" s="242"/>
      <c r="AQ574" s="250"/>
      <c r="AR574" s="250"/>
      <c r="AS574" s="250"/>
      <c r="AT574" s="250"/>
      <c r="AU574" s="250"/>
      <c r="AV574" s="250"/>
      <c r="AW574" s="250"/>
      <c r="AX574" s="250"/>
      <c r="AY574" s="250"/>
      <c r="AZ574" s="250"/>
      <c r="BA574" s="250"/>
      <c r="BB574" s="250"/>
      <c r="BC574" s="250"/>
      <c r="BD574" s="250"/>
      <c r="BE574" s="250"/>
      <c r="BF574" s="250"/>
      <c r="BG574" s="250"/>
      <c r="BH574" s="250"/>
      <c r="BI574" s="250"/>
      <c r="BJ574" s="250"/>
      <c r="BK574" s="250"/>
      <c r="BL574" s="250"/>
      <c r="BM574" s="250"/>
      <c r="BN574" s="250"/>
      <c r="BO574" s="250"/>
      <c r="BP574" s="250"/>
      <c r="BQ574" s="250"/>
      <c r="BR574" s="250"/>
      <c r="BS574" s="250"/>
      <c r="BT574" s="250"/>
      <c r="BU574" s="250"/>
      <c r="BV574" s="250"/>
      <c r="BW574" s="250"/>
      <c r="BX574" s="250"/>
      <c r="BY574" s="250"/>
      <c r="BZ574" s="482"/>
      <c r="CA574" s="482"/>
      <c r="CB574" s="482"/>
      <c r="CC574" s="482"/>
      <c r="CD574" s="482"/>
      <c r="CE574" s="482"/>
      <c r="CF574" s="482"/>
      <c r="CG574" s="482"/>
      <c r="CH574" s="482"/>
      <c r="CI574" s="482"/>
      <c r="CJ574" s="482"/>
      <c r="CK574" s="482"/>
      <c r="CL574" s="482"/>
      <c r="CM574" s="482"/>
      <c r="CN574" s="482"/>
      <c r="CO574" s="482"/>
      <c r="CP574" s="482"/>
      <c r="CQ574" s="482"/>
      <c r="CR574" s="482"/>
      <c r="CS574" s="483"/>
      <c r="CT574" s="482"/>
      <c r="CU574" s="482"/>
      <c r="CV574" s="482"/>
      <c r="CW574" s="482"/>
      <c r="CX574" s="482"/>
      <c r="CY574" s="482"/>
      <c r="CZ574" s="482"/>
      <c r="DA574" s="482"/>
      <c r="DB574" s="482"/>
      <c r="DC574" s="482"/>
      <c r="DD574" s="482"/>
      <c r="DE574" s="482"/>
    </row>
  </sheetData>
  <sheetProtection algorithmName="SHA-512" hashValue="zoMS6EgeUwmftyYHUwuDwa0RV3fKIuht/gbnbxRQkvZHJB6SpWHk7kBj3j77T+M185iDyYClZ6W8totFtCDQSQ==" saltValue="UkI78y183HxrTqUvS4wW/g==" spinCount="100000" sheet="1" objects="1" scenarios="1"/>
  <mergeCells count="71">
    <mergeCell ref="K106:Z106"/>
    <mergeCell ref="C42:AC42"/>
    <mergeCell ref="C108:AC108"/>
    <mergeCell ref="C78:AC78"/>
    <mergeCell ref="D68:AC68"/>
    <mergeCell ref="C50:AC50"/>
    <mergeCell ref="C52:AC52"/>
    <mergeCell ref="B1:AD1"/>
    <mergeCell ref="D74:AC74"/>
    <mergeCell ref="C86:AC86"/>
    <mergeCell ref="D70:AC70"/>
    <mergeCell ref="D48:AC48"/>
    <mergeCell ref="AA9:AD9"/>
    <mergeCell ref="C38:AC38"/>
    <mergeCell ref="C32:AC32"/>
    <mergeCell ref="C76:AC76"/>
    <mergeCell ref="B10:L10"/>
    <mergeCell ref="N10:O10"/>
    <mergeCell ref="C28:AC28"/>
    <mergeCell ref="C13:AC13"/>
    <mergeCell ref="D82:AC82"/>
    <mergeCell ref="C18:AC18"/>
    <mergeCell ref="D66:AC66"/>
    <mergeCell ref="B3:AD3"/>
    <mergeCell ref="C40:AC40"/>
    <mergeCell ref="G130:Q130"/>
    <mergeCell ref="C60:AC60"/>
    <mergeCell ref="C94:AC94"/>
    <mergeCell ref="H120:AC120"/>
    <mergeCell ref="G126:AC126"/>
    <mergeCell ref="C46:AC46"/>
    <mergeCell ref="C64:AC64"/>
    <mergeCell ref="C36:AC36"/>
    <mergeCell ref="D112:AC112"/>
    <mergeCell ref="C124:AC124"/>
    <mergeCell ref="C80:AC80"/>
    <mergeCell ref="C56:AC56"/>
    <mergeCell ref="F105:J105"/>
    <mergeCell ref="F104:J104"/>
    <mergeCell ref="U130:AC130"/>
    <mergeCell ref="C54:AC54"/>
    <mergeCell ref="C44:AC44"/>
    <mergeCell ref="F103:J103"/>
    <mergeCell ref="D34:AC34"/>
    <mergeCell ref="C88:AC88"/>
    <mergeCell ref="C84:AC84"/>
    <mergeCell ref="K105:Z105"/>
    <mergeCell ref="K127:AC127"/>
    <mergeCell ref="F106:J106"/>
    <mergeCell ref="G128:AC128"/>
    <mergeCell ref="H118:AC118"/>
    <mergeCell ref="D116:AC116"/>
    <mergeCell ref="K104:Z104"/>
    <mergeCell ref="C100:AC100"/>
    <mergeCell ref="K103:Z103"/>
    <mergeCell ref="B5:AD5"/>
    <mergeCell ref="C92:AC92"/>
    <mergeCell ref="C20:AC20"/>
    <mergeCell ref="K102:Z102"/>
    <mergeCell ref="I129:AC129"/>
    <mergeCell ref="C98:AC98"/>
    <mergeCell ref="C25:AC25"/>
    <mergeCell ref="C58:AC58"/>
    <mergeCell ref="C16:AC16"/>
    <mergeCell ref="C22:AC22"/>
    <mergeCell ref="B7:AD7"/>
    <mergeCell ref="C96:AC96"/>
    <mergeCell ref="D62:AC62"/>
    <mergeCell ref="C30:AC30"/>
    <mergeCell ref="D72:AC72"/>
    <mergeCell ref="F102:J102"/>
  </mergeCells>
  <conditionalFormatting sqref="A1:XFD1048576">
    <cfRule type="expression" dxfId="494" priority="1" stopIfTrue="1">
      <formula>AND($A$1&lt;&gt;"",SEARCH("igual o mayor",A1)&gt;0)</formula>
    </cfRule>
    <cfRule type="expression" dxfId="493" priority="2" stopIfTrue="1">
      <formula>AND($A$1&lt;&gt;"",SEARCH("igual o menor",A1)&gt;0)</formula>
    </cfRule>
    <cfRule type="expression" dxfId="492" priority="3" stopIfTrue="1">
      <formula>AND($A$1&lt;&gt;"",SEARCH("pase a la pregunta",A1)&gt;0)</formula>
    </cfRule>
    <cfRule type="expression" dxfId="491" priority="4" stopIfTrue="1">
      <formula>AND($A$1&lt;&gt;"",SEARCH("en blanco",A1)&gt;0)</formula>
    </cfRule>
    <cfRule type="expression" dxfId="490" priority="5" stopIfTrue="1">
      <formula>AND($A$1&lt;&gt;"",SEARCH("no puede registrar",A1)&gt;0)</formula>
    </cfRule>
    <cfRule type="expression" dxfId="489" priority="6" stopIfTrue="1">
      <formula>AND($A$1&lt;&gt;"",SUM(A1)&gt;0)</formula>
    </cfRule>
    <cfRule type="expression" dxfId="488" priority="7" stopIfTrue="1">
      <formula>AND($A$1&lt;&gt;"",SEARCH("la pregunta",A1)&gt;0)</formula>
    </cfRule>
  </conditionalFormatting>
  <dataValidations count="2">
    <dataValidation showDropDown="1" showInputMessage="1" showErrorMessage="1" sqref="A5:AF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625" style="120" customWidth="1"/>
    <col min="2" max="30" width="3.625" style="120" customWidth="1"/>
    <col min="31" max="31" width="5.625" style="120" customWidth="1"/>
    <col min="32" max="32" width="11.375" style="120" hidden="1" customWidth="1"/>
    <col min="33" max="16384" width="11.375" style="120" hidden="1"/>
  </cols>
  <sheetData>
    <row r="1" spans="1:30" ht="173.25" customHeight="1">
      <c r="A1" s="519"/>
      <c r="B1" s="532" t="s">
        <v>0</v>
      </c>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row>
    <row r="2" spans="1:30" ht="15" customHeight="1"/>
    <row r="3" spans="1:30" ht="45" customHeight="1">
      <c r="A3" s="129"/>
      <c r="B3" s="531" t="s">
        <v>1</v>
      </c>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row>
    <row r="4" spans="1:30" ht="14.2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row>
    <row r="5" spans="1:30" s="117" customFormat="1" ht="45" customHeight="1">
      <c r="B5" s="531" t="s">
        <v>2</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row>
    <row r="6" spans="1:30" s="117" customFormat="1" ht="15" customHeight="1"/>
    <row r="7" spans="1:30" s="116" customFormat="1" ht="60" customHeight="1">
      <c r="A7" s="129"/>
      <c r="B7" s="567" t="s">
        <v>4953</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row>
    <row r="8" spans="1:30" ht="15" customHeight="1">
      <c r="A8" s="129"/>
      <c r="B8" s="172"/>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row>
    <row r="9" spans="1:30" ht="15" customHeight="1" thickBot="1">
      <c r="A9" s="129"/>
      <c r="B9" s="174" t="s">
        <v>4</v>
      </c>
      <c r="C9" s="129"/>
      <c r="D9" s="129"/>
      <c r="E9" s="129"/>
      <c r="F9" s="129"/>
      <c r="G9" s="129"/>
      <c r="H9" s="129"/>
      <c r="I9" s="129"/>
      <c r="J9" s="129"/>
      <c r="K9" s="129"/>
      <c r="L9" s="129"/>
      <c r="M9" s="129"/>
      <c r="N9" s="174" t="s">
        <v>5</v>
      </c>
      <c r="O9" s="129"/>
      <c r="P9" s="129"/>
      <c r="Q9" s="129"/>
      <c r="R9" s="129"/>
      <c r="S9" s="129"/>
      <c r="T9" s="129"/>
      <c r="U9" s="129"/>
      <c r="V9" s="129"/>
      <c r="W9" s="129"/>
      <c r="X9" s="129"/>
      <c r="Y9" s="129"/>
      <c r="Z9" s="129"/>
      <c r="AA9" s="561" t="s">
        <v>3</v>
      </c>
      <c r="AB9" s="568"/>
      <c r="AC9" s="568"/>
      <c r="AD9" s="568"/>
    </row>
    <row r="10" spans="1:30" ht="15" customHeight="1" thickBot="1">
      <c r="A10" s="129"/>
      <c r="B10" s="599" t="str">
        <f>IF(Presentación!B10="","",Presentación!B10)</f>
        <v>Veracruz de Ignacio de la Llave</v>
      </c>
      <c r="C10" s="534"/>
      <c r="D10" s="534"/>
      <c r="E10" s="534"/>
      <c r="F10" s="534"/>
      <c r="G10" s="534"/>
      <c r="H10" s="534"/>
      <c r="I10" s="534"/>
      <c r="J10" s="534"/>
      <c r="K10" s="534"/>
      <c r="L10" s="535"/>
      <c r="M10" s="175"/>
      <c r="N10" s="599" t="str">
        <f>IF(Presentación!N10="","",Presentación!N10)</f>
        <v>230</v>
      </c>
      <c r="O10" s="535"/>
      <c r="P10" s="129"/>
      <c r="Q10" s="129"/>
      <c r="R10" s="129"/>
      <c r="S10" s="129"/>
      <c r="T10" s="129"/>
      <c r="U10" s="129"/>
      <c r="V10" s="129"/>
      <c r="W10" s="129"/>
      <c r="X10" s="129"/>
      <c r="Y10" s="129"/>
      <c r="Z10" s="129"/>
      <c r="AA10" s="129"/>
      <c r="AB10" s="129"/>
      <c r="AC10" s="129"/>
      <c r="AD10" s="129"/>
    </row>
    <row r="11" spans="1:30" ht="15" customHeight="1" thickBot="1">
      <c r="A11" s="129"/>
      <c r="B11" s="150"/>
      <c r="C11" s="150"/>
      <c r="D11" s="150"/>
      <c r="E11" s="150"/>
      <c r="F11" s="150"/>
      <c r="G11" s="150"/>
      <c r="H11" s="150"/>
      <c r="I11" s="150"/>
      <c r="J11" s="150"/>
      <c r="K11" s="150"/>
      <c r="L11" s="150"/>
      <c r="M11" s="129"/>
      <c r="N11" s="176"/>
      <c r="O11" s="129"/>
      <c r="P11" s="129"/>
      <c r="Q11" s="129"/>
      <c r="R11" s="129"/>
      <c r="S11" s="129"/>
      <c r="T11" s="129"/>
      <c r="U11" s="129"/>
      <c r="V11" s="129"/>
      <c r="W11" s="129"/>
      <c r="X11" s="129"/>
      <c r="Y11" s="129"/>
      <c r="Z11" s="129"/>
      <c r="AA11" s="129"/>
      <c r="AB11" s="129"/>
      <c r="AC11" s="129"/>
      <c r="AD11" s="129"/>
    </row>
    <row r="12" spans="1:30" ht="15" customHeight="1" thickBot="1">
      <c r="A12" s="129"/>
      <c r="B12" s="574" t="s">
        <v>4954</v>
      </c>
      <c r="C12" s="575"/>
      <c r="D12" s="575"/>
      <c r="E12" s="575"/>
      <c r="F12" s="575"/>
      <c r="G12" s="575"/>
      <c r="H12" s="575"/>
      <c r="I12" s="575"/>
      <c r="J12" s="575"/>
      <c r="K12" s="575"/>
      <c r="L12" s="575"/>
      <c r="M12" s="575"/>
      <c r="N12" s="575"/>
      <c r="O12" s="575"/>
      <c r="P12" s="575"/>
      <c r="Q12" s="575"/>
      <c r="R12" s="576"/>
      <c r="S12" s="177"/>
      <c r="T12" s="574" t="s">
        <v>4955</v>
      </c>
      <c r="U12" s="575"/>
      <c r="V12" s="575"/>
      <c r="W12" s="575"/>
      <c r="X12" s="575"/>
      <c r="Y12" s="575"/>
      <c r="Z12" s="575"/>
      <c r="AA12" s="575"/>
      <c r="AB12" s="575"/>
      <c r="AC12" s="575"/>
      <c r="AD12" s="576"/>
    </row>
    <row r="13" spans="1:30" ht="48" customHeight="1" thickBot="1">
      <c r="A13" s="129"/>
      <c r="B13" s="178"/>
      <c r="C13" s="598" t="s">
        <v>4956</v>
      </c>
      <c r="D13" s="575"/>
      <c r="E13" s="575"/>
      <c r="F13" s="575"/>
      <c r="G13" s="575"/>
      <c r="H13" s="575"/>
      <c r="I13" s="575"/>
      <c r="J13" s="575"/>
      <c r="K13" s="575"/>
      <c r="L13" s="575"/>
      <c r="M13" s="575"/>
      <c r="N13" s="575"/>
      <c r="O13" s="575"/>
      <c r="P13" s="575"/>
      <c r="Q13" s="575"/>
      <c r="R13" s="179"/>
      <c r="S13" s="177"/>
      <c r="T13" s="600" t="s">
        <v>4957</v>
      </c>
      <c r="U13" s="601"/>
      <c r="V13" s="601"/>
      <c r="W13" s="601"/>
      <c r="X13" s="601"/>
      <c r="Y13" s="601"/>
      <c r="Z13" s="601"/>
      <c r="AA13" s="601"/>
      <c r="AB13" s="601"/>
      <c r="AC13" s="601"/>
      <c r="AD13" s="602"/>
    </row>
    <row r="14" spans="1:30" ht="15" customHeight="1">
      <c r="A14" s="129"/>
      <c r="B14" s="180"/>
      <c r="C14" s="181"/>
      <c r="D14" s="181"/>
      <c r="E14" s="181"/>
      <c r="F14" s="181"/>
      <c r="G14" s="181"/>
      <c r="H14" s="181"/>
      <c r="I14" s="181"/>
      <c r="J14" s="181"/>
      <c r="K14" s="181"/>
      <c r="L14" s="181"/>
      <c r="M14" s="181"/>
      <c r="N14" s="181"/>
      <c r="O14" s="181"/>
      <c r="P14" s="181"/>
      <c r="Q14" s="181"/>
      <c r="R14" s="182"/>
      <c r="S14" s="177"/>
      <c r="T14" s="183"/>
      <c r="U14" s="177"/>
      <c r="V14" s="177"/>
      <c r="W14" s="129"/>
      <c r="X14" s="129"/>
      <c r="Y14" s="129"/>
      <c r="Z14" s="129"/>
      <c r="AA14" s="129"/>
      <c r="AB14" s="177"/>
      <c r="AC14" s="177"/>
      <c r="AD14" s="184"/>
    </row>
    <row r="15" spans="1:30" ht="15" customHeight="1">
      <c r="A15" s="129"/>
      <c r="B15" s="183"/>
      <c r="C15" s="185" t="s">
        <v>4958</v>
      </c>
      <c r="D15" s="152"/>
      <c r="E15" s="152"/>
      <c r="F15" s="152"/>
      <c r="G15" s="152"/>
      <c r="H15" s="186"/>
      <c r="I15" s="186"/>
      <c r="J15" s="186"/>
      <c r="K15" s="186"/>
      <c r="L15" s="186"/>
      <c r="M15" s="582"/>
      <c r="N15" s="583"/>
      <c r="O15" s="583"/>
      <c r="P15" s="583"/>
      <c r="Q15" s="583"/>
      <c r="R15" s="184"/>
      <c r="S15" s="177"/>
      <c r="T15" s="183"/>
      <c r="U15" s="571" t="s">
        <v>4959</v>
      </c>
      <c r="V15" s="572"/>
      <c r="W15" s="572"/>
      <c r="X15" s="572"/>
      <c r="Y15" s="572"/>
      <c r="Z15" s="572"/>
      <c r="AA15" s="572"/>
      <c r="AB15" s="572"/>
      <c r="AC15" s="573"/>
      <c r="AD15" s="184"/>
    </row>
    <row r="16" spans="1:30" ht="15" customHeight="1">
      <c r="A16" s="129"/>
      <c r="B16" s="183"/>
      <c r="C16" s="185" t="s">
        <v>4960</v>
      </c>
      <c r="D16" s="152"/>
      <c r="E16" s="152"/>
      <c r="F16" s="582"/>
      <c r="G16" s="583"/>
      <c r="H16" s="583"/>
      <c r="I16" s="583"/>
      <c r="J16" s="583"/>
      <c r="K16" s="583"/>
      <c r="L16" s="583"/>
      <c r="M16" s="583"/>
      <c r="N16" s="583"/>
      <c r="O16" s="583"/>
      <c r="P16" s="583"/>
      <c r="Q16" s="583"/>
      <c r="R16" s="184"/>
      <c r="S16" s="177"/>
      <c r="T16" s="183"/>
      <c r="U16" s="589"/>
      <c r="V16" s="590"/>
      <c r="W16" s="590"/>
      <c r="X16" s="590"/>
      <c r="Y16" s="590"/>
      <c r="Z16" s="590"/>
      <c r="AA16" s="590"/>
      <c r="AB16" s="590"/>
      <c r="AC16" s="591"/>
      <c r="AD16" s="184"/>
    </row>
    <row r="17" spans="1:30" ht="15" customHeight="1">
      <c r="A17" s="129"/>
      <c r="B17" s="183"/>
      <c r="C17" s="185" t="s">
        <v>4961</v>
      </c>
      <c r="D17" s="152"/>
      <c r="E17" s="152"/>
      <c r="F17" s="152"/>
      <c r="G17" s="569"/>
      <c r="H17" s="570"/>
      <c r="I17" s="570"/>
      <c r="J17" s="570"/>
      <c r="K17" s="570"/>
      <c r="L17" s="570"/>
      <c r="M17" s="570"/>
      <c r="N17" s="570"/>
      <c r="O17" s="570"/>
      <c r="P17" s="570"/>
      <c r="Q17" s="570"/>
      <c r="R17" s="184"/>
      <c r="S17" s="177"/>
      <c r="T17" s="183"/>
      <c r="U17" s="592"/>
      <c r="V17" s="593"/>
      <c r="W17" s="593"/>
      <c r="X17" s="593"/>
      <c r="Y17" s="593"/>
      <c r="Z17" s="593"/>
      <c r="AA17" s="593"/>
      <c r="AB17" s="593"/>
      <c r="AC17" s="594"/>
      <c r="AD17" s="184"/>
    </row>
    <row r="18" spans="1:30" ht="15" customHeight="1">
      <c r="A18" s="129"/>
      <c r="B18" s="183"/>
      <c r="C18" s="185" t="s">
        <v>4962</v>
      </c>
      <c r="D18" s="152"/>
      <c r="E18" s="152"/>
      <c r="F18" s="152"/>
      <c r="G18" s="152"/>
      <c r="H18" s="569"/>
      <c r="I18" s="570"/>
      <c r="J18" s="570"/>
      <c r="K18" s="570"/>
      <c r="L18" s="570"/>
      <c r="M18" s="570"/>
      <c r="N18" s="570"/>
      <c r="O18" s="570"/>
      <c r="P18" s="570"/>
      <c r="Q18" s="570"/>
      <c r="R18" s="184"/>
      <c r="S18" s="177"/>
      <c r="T18" s="183"/>
      <c r="U18" s="592"/>
      <c r="V18" s="593"/>
      <c r="W18" s="593"/>
      <c r="X18" s="593"/>
      <c r="Y18" s="593"/>
      <c r="Z18" s="593"/>
      <c r="AA18" s="593"/>
      <c r="AB18" s="593"/>
      <c r="AC18" s="594"/>
      <c r="AD18" s="184"/>
    </row>
    <row r="19" spans="1:30" ht="15" customHeight="1">
      <c r="A19" s="129"/>
      <c r="B19" s="183"/>
      <c r="C19" s="185" t="s">
        <v>4963</v>
      </c>
      <c r="D19" s="152"/>
      <c r="E19" s="152"/>
      <c r="F19" s="152"/>
      <c r="G19" s="152"/>
      <c r="H19" s="569"/>
      <c r="I19" s="570"/>
      <c r="J19" s="570"/>
      <c r="K19" s="570"/>
      <c r="L19" s="570"/>
      <c r="M19" s="570"/>
      <c r="N19" s="570"/>
      <c r="O19" s="570"/>
      <c r="P19" s="570"/>
      <c r="Q19" s="570"/>
      <c r="R19" s="184"/>
      <c r="S19" s="177"/>
      <c r="T19" s="183"/>
      <c r="U19" s="592"/>
      <c r="V19" s="593"/>
      <c r="W19" s="593"/>
      <c r="X19" s="593"/>
      <c r="Y19" s="593"/>
      <c r="Z19" s="593"/>
      <c r="AA19" s="593"/>
      <c r="AB19" s="593"/>
      <c r="AC19" s="594"/>
      <c r="AD19" s="184"/>
    </row>
    <row r="20" spans="1:30" ht="15" customHeight="1">
      <c r="A20" s="129"/>
      <c r="B20" s="183"/>
      <c r="C20" s="185" t="s">
        <v>3707</v>
      </c>
      <c r="D20" s="152"/>
      <c r="E20" s="582"/>
      <c r="F20" s="583"/>
      <c r="G20" s="583"/>
      <c r="H20" s="583"/>
      <c r="I20" s="583"/>
      <c r="J20" s="583"/>
      <c r="K20" s="583"/>
      <c r="L20" s="583"/>
      <c r="M20" s="583"/>
      <c r="N20" s="583"/>
      <c r="O20" s="583"/>
      <c r="P20" s="583"/>
      <c r="Q20" s="583"/>
      <c r="R20" s="184"/>
      <c r="S20" s="177"/>
      <c r="T20" s="183"/>
      <c r="U20" s="592"/>
      <c r="V20" s="593"/>
      <c r="W20" s="593"/>
      <c r="X20" s="593"/>
      <c r="Y20" s="593"/>
      <c r="Z20" s="593"/>
      <c r="AA20" s="593"/>
      <c r="AB20" s="593"/>
      <c r="AC20" s="594"/>
      <c r="AD20" s="184"/>
    </row>
    <row r="21" spans="1:30" ht="15" customHeight="1">
      <c r="A21" s="129"/>
      <c r="B21" s="183"/>
      <c r="C21" s="185" t="s">
        <v>3725</v>
      </c>
      <c r="D21" s="152"/>
      <c r="E21" s="152"/>
      <c r="F21" s="569"/>
      <c r="G21" s="570"/>
      <c r="H21" s="570"/>
      <c r="I21" s="570"/>
      <c r="J21" s="570"/>
      <c r="K21" s="570"/>
      <c r="L21" s="570"/>
      <c r="M21" s="570"/>
      <c r="N21" s="570"/>
      <c r="O21" s="570"/>
      <c r="P21" s="570"/>
      <c r="Q21" s="570"/>
      <c r="R21" s="184"/>
      <c r="S21" s="177"/>
      <c r="T21" s="183"/>
      <c r="U21" s="592"/>
      <c r="V21" s="593"/>
      <c r="W21" s="593"/>
      <c r="X21" s="593"/>
      <c r="Y21" s="593"/>
      <c r="Z21" s="593"/>
      <c r="AA21" s="593"/>
      <c r="AB21" s="593"/>
      <c r="AC21" s="594"/>
      <c r="AD21" s="184"/>
    </row>
    <row r="22" spans="1:30" ht="15" customHeight="1">
      <c r="A22" s="129"/>
      <c r="B22" s="183"/>
      <c r="C22" s="185" t="s">
        <v>3718</v>
      </c>
      <c r="D22" s="152"/>
      <c r="E22" s="152"/>
      <c r="F22" s="187"/>
      <c r="G22" s="187"/>
      <c r="H22" s="569"/>
      <c r="I22" s="570"/>
      <c r="J22" s="570"/>
      <c r="K22" s="570"/>
      <c r="L22" s="570"/>
      <c r="M22" s="570"/>
      <c r="N22" s="570"/>
      <c r="O22" s="570"/>
      <c r="P22" s="570"/>
      <c r="Q22" s="570"/>
      <c r="R22" s="184"/>
      <c r="S22" s="177"/>
      <c r="T22" s="183"/>
      <c r="U22" s="595"/>
      <c r="V22" s="583"/>
      <c r="W22" s="583"/>
      <c r="X22" s="583"/>
      <c r="Y22" s="583"/>
      <c r="Z22" s="583"/>
      <c r="AA22" s="583"/>
      <c r="AB22" s="583"/>
      <c r="AC22" s="596"/>
      <c r="AD22" s="184"/>
    </row>
    <row r="23" spans="1:30" ht="15" customHeight="1" thickBot="1">
      <c r="A23" s="129"/>
      <c r="B23" s="188"/>
      <c r="C23" s="189"/>
      <c r="D23" s="189"/>
      <c r="E23" s="189"/>
      <c r="F23" s="189"/>
      <c r="G23" s="189"/>
      <c r="H23" s="189"/>
      <c r="I23" s="189"/>
      <c r="J23" s="189"/>
      <c r="K23" s="189"/>
      <c r="L23" s="189"/>
      <c r="M23" s="189"/>
      <c r="N23" s="189"/>
      <c r="O23" s="189"/>
      <c r="P23" s="189"/>
      <c r="Q23" s="189"/>
      <c r="R23" s="190"/>
      <c r="S23" s="177"/>
      <c r="T23" s="188"/>
      <c r="U23" s="189"/>
      <c r="V23" s="189"/>
      <c r="W23" s="189"/>
      <c r="X23" s="189"/>
      <c r="Y23" s="189"/>
      <c r="Z23" s="189"/>
      <c r="AA23" s="189"/>
      <c r="AB23" s="189"/>
      <c r="AC23" s="189"/>
      <c r="AD23" s="190"/>
    </row>
    <row r="24" spans="1:30" ht="15" customHeight="1" thickBot="1">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row>
    <row r="25" spans="1:30" ht="15" customHeight="1" thickBot="1">
      <c r="A25" s="129"/>
      <c r="B25" s="577" t="s">
        <v>4964</v>
      </c>
      <c r="C25" s="578"/>
      <c r="D25" s="578"/>
      <c r="E25" s="578"/>
      <c r="F25" s="578"/>
      <c r="G25" s="578"/>
      <c r="H25" s="578"/>
      <c r="I25" s="578"/>
      <c r="J25" s="578"/>
      <c r="K25" s="578"/>
      <c r="L25" s="578"/>
      <c r="M25" s="578"/>
      <c r="N25" s="578"/>
      <c r="O25" s="578"/>
      <c r="P25" s="578"/>
      <c r="Q25" s="578"/>
      <c r="R25" s="579"/>
      <c r="S25" s="177"/>
      <c r="T25" s="577" t="s">
        <v>4955</v>
      </c>
      <c r="U25" s="578"/>
      <c r="V25" s="578"/>
      <c r="W25" s="578"/>
      <c r="X25" s="578"/>
      <c r="Y25" s="578"/>
      <c r="Z25" s="578"/>
      <c r="AA25" s="578"/>
      <c r="AB25" s="578"/>
      <c r="AC25" s="578"/>
      <c r="AD25" s="579"/>
    </row>
    <row r="26" spans="1:30" ht="48" customHeight="1" thickBot="1">
      <c r="A26" s="129"/>
      <c r="B26" s="191"/>
      <c r="C26" s="597" t="s">
        <v>4965</v>
      </c>
      <c r="D26" s="578"/>
      <c r="E26" s="578"/>
      <c r="F26" s="578"/>
      <c r="G26" s="578"/>
      <c r="H26" s="578"/>
      <c r="I26" s="578"/>
      <c r="J26" s="578"/>
      <c r="K26" s="578"/>
      <c r="L26" s="578"/>
      <c r="M26" s="578"/>
      <c r="N26" s="578"/>
      <c r="O26" s="578"/>
      <c r="P26" s="578"/>
      <c r="Q26" s="578"/>
      <c r="R26" s="192"/>
      <c r="S26" s="177"/>
      <c r="T26" s="584" t="s">
        <v>4957</v>
      </c>
      <c r="U26" s="585"/>
      <c r="V26" s="585"/>
      <c r="W26" s="585"/>
      <c r="X26" s="585"/>
      <c r="Y26" s="585"/>
      <c r="Z26" s="585"/>
      <c r="AA26" s="585"/>
      <c r="AB26" s="585"/>
      <c r="AC26" s="585"/>
      <c r="AD26" s="586"/>
    </row>
    <row r="27" spans="1:30" ht="15" customHeight="1">
      <c r="A27" s="129"/>
      <c r="B27" s="193"/>
      <c r="C27" s="194"/>
      <c r="D27" s="194"/>
      <c r="E27" s="194"/>
      <c r="F27" s="194"/>
      <c r="G27" s="194"/>
      <c r="H27" s="194"/>
      <c r="I27" s="194"/>
      <c r="J27" s="194"/>
      <c r="K27" s="194"/>
      <c r="L27" s="194"/>
      <c r="M27" s="194"/>
      <c r="N27" s="194"/>
      <c r="O27" s="194"/>
      <c r="P27" s="194"/>
      <c r="Q27" s="194"/>
      <c r="R27" s="195"/>
      <c r="S27" s="177"/>
      <c r="T27" s="196"/>
      <c r="U27" s="177"/>
      <c r="V27" s="177"/>
      <c r="W27" s="129"/>
      <c r="X27" s="129"/>
      <c r="Y27" s="129"/>
      <c r="Z27" s="129"/>
      <c r="AA27" s="129"/>
      <c r="AB27" s="177"/>
      <c r="AC27" s="177"/>
      <c r="AD27" s="197"/>
    </row>
    <row r="28" spans="1:30" ht="15" customHeight="1">
      <c r="A28" s="129"/>
      <c r="B28" s="196"/>
      <c r="C28" s="185" t="s">
        <v>4958</v>
      </c>
      <c r="D28" s="152"/>
      <c r="E28" s="152"/>
      <c r="F28" s="152"/>
      <c r="G28" s="152"/>
      <c r="H28" s="186"/>
      <c r="I28" s="186"/>
      <c r="J28" s="186"/>
      <c r="K28" s="186"/>
      <c r="L28" s="186"/>
      <c r="M28" s="582"/>
      <c r="N28" s="583"/>
      <c r="O28" s="583"/>
      <c r="P28" s="583"/>
      <c r="Q28" s="583"/>
      <c r="R28" s="197"/>
      <c r="S28" s="177"/>
      <c r="T28" s="196"/>
      <c r="U28" s="571" t="s">
        <v>4959</v>
      </c>
      <c r="V28" s="572"/>
      <c r="W28" s="572"/>
      <c r="X28" s="572"/>
      <c r="Y28" s="572"/>
      <c r="Z28" s="572"/>
      <c r="AA28" s="572"/>
      <c r="AB28" s="572"/>
      <c r="AC28" s="573"/>
      <c r="AD28" s="197"/>
    </row>
    <row r="29" spans="1:30" ht="15" customHeight="1">
      <c r="A29" s="129"/>
      <c r="B29" s="196"/>
      <c r="C29" s="185" t="s">
        <v>4960</v>
      </c>
      <c r="D29" s="152"/>
      <c r="E29" s="152"/>
      <c r="F29" s="582"/>
      <c r="G29" s="583"/>
      <c r="H29" s="583"/>
      <c r="I29" s="583"/>
      <c r="J29" s="583"/>
      <c r="K29" s="583"/>
      <c r="L29" s="583"/>
      <c r="M29" s="583"/>
      <c r="N29" s="583"/>
      <c r="O29" s="583"/>
      <c r="P29" s="583"/>
      <c r="Q29" s="583"/>
      <c r="R29" s="197"/>
      <c r="S29" s="177"/>
      <c r="T29" s="196"/>
      <c r="U29" s="589"/>
      <c r="V29" s="590"/>
      <c r="W29" s="590"/>
      <c r="X29" s="590"/>
      <c r="Y29" s="590"/>
      <c r="Z29" s="590"/>
      <c r="AA29" s="590"/>
      <c r="AB29" s="590"/>
      <c r="AC29" s="591"/>
      <c r="AD29" s="197"/>
    </row>
    <row r="30" spans="1:30" ht="15" customHeight="1">
      <c r="A30" s="129"/>
      <c r="B30" s="196"/>
      <c r="C30" s="185" t="s">
        <v>4961</v>
      </c>
      <c r="D30" s="152"/>
      <c r="E30" s="152"/>
      <c r="F30" s="152"/>
      <c r="G30" s="569"/>
      <c r="H30" s="570"/>
      <c r="I30" s="570"/>
      <c r="J30" s="570"/>
      <c r="K30" s="570"/>
      <c r="L30" s="570"/>
      <c r="M30" s="570"/>
      <c r="N30" s="570"/>
      <c r="O30" s="570"/>
      <c r="P30" s="570"/>
      <c r="Q30" s="570"/>
      <c r="R30" s="197"/>
      <c r="S30" s="177"/>
      <c r="T30" s="196"/>
      <c r="U30" s="592"/>
      <c r="V30" s="593"/>
      <c r="W30" s="593"/>
      <c r="X30" s="593"/>
      <c r="Y30" s="593"/>
      <c r="Z30" s="593"/>
      <c r="AA30" s="593"/>
      <c r="AB30" s="593"/>
      <c r="AC30" s="594"/>
      <c r="AD30" s="197"/>
    </row>
    <row r="31" spans="1:30" ht="15" customHeight="1">
      <c r="A31" s="129"/>
      <c r="B31" s="196"/>
      <c r="C31" s="185" t="s">
        <v>4962</v>
      </c>
      <c r="D31" s="152"/>
      <c r="E31" s="152"/>
      <c r="F31" s="152"/>
      <c r="G31" s="152"/>
      <c r="H31" s="569"/>
      <c r="I31" s="570"/>
      <c r="J31" s="570"/>
      <c r="K31" s="570"/>
      <c r="L31" s="570"/>
      <c r="M31" s="570"/>
      <c r="N31" s="570"/>
      <c r="O31" s="570"/>
      <c r="P31" s="570"/>
      <c r="Q31" s="570"/>
      <c r="R31" s="197"/>
      <c r="S31" s="177"/>
      <c r="T31" s="196"/>
      <c r="U31" s="592"/>
      <c r="V31" s="593"/>
      <c r="W31" s="593"/>
      <c r="X31" s="593"/>
      <c r="Y31" s="593"/>
      <c r="Z31" s="593"/>
      <c r="AA31" s="593"/>
      <c r="AB31" s="593"/>
      <c r="AC31" s="594"/>
      <c r="AD31" s="197"/>
    </row>
    <row r="32" spans="1:30" ht="15" customHeight="1">
      <c r="A32" s="129"/>
      <c r="B32" s="196"/>
      <c r="C32" s="185" t="s">
        <v>4963</v>
      </c>
      <c r="D32" s="152"/>
      <c r="E32" s="152"/>
      <c r="F32" s="152"/>
      <c r="G32" s="152"/>
      <c r="H32" s="569"/>
      <c r="I32" s="570"/>
      <c r="J32" s="570"/>
      <c r="K32" s="570"/>
      <c r="L32" s="570"/>
      <c r="M32" s="570"/>
      <c r="N32" s="570"/>
      <c r="O32" s="570"/>
      <c r="P32" s="570"/>
      <c r="Q32" s="570"/>
      <c r="R32" s="197"/>
      <c r="S32" s="177"/>
      <c r="T32" s="196"/>
      <c r="U32" s="592"/>
      <c r="V32" s="593"/>
      <c r="W32" s="593"/>
      <c r="X32" s="593"/>
      <c r="Y32" s="593"/>
      <c r="Z32" s="593"/>
      <c r="AA32" s="593"/>
      <c r="AB32" s="593"/>
      <c r="AC32" s="594"/>
      <c r="AD32" s="197"/>
    </row>
    <row r="33" spans="1:30" ht="15" customHeight="1">
      <c r="A33" s="129"/>
      <c r="B33" s="196"/>
      <c r="C33" s="185" t="s">
        <v>3707</v>
      </c>
      <c r="D33" s="152"/>
      <c r="E33" s="582"/>
      <c r="F33" s="583"/>
      <c r="G33" s="583"/>
      <c r="H33" s="583"/>
      <c r="I33" s="583"/>
      <c r="J33" s="583"/>
      <c r="K33" s="583"/>
      <c r="L33" s="583"/>
      <c r="M33" s="583"/>
      <c r="N33" s="583"/>
      <c r="O33" s="583"/>
      <c r="P33" s="583"/>
      <c r="Q33" s="583"/>
      <c r="R33" s="197"/>
      <c r="S33" s="177"/>
      <c r="T33" s="196"/>
      <c r="U33" s="592"/>
      <c r="V33" s="593"/>
      <c r="W33" s="593"/>
      <c r="X33" s="593"/>
      <c r="Y33" s="593"/>
      <c r="Z33" s="593"/>
      <c r="AA33" s="593"/>
      <c r="AB33" s="593"/>
      <c r="AC33" s="594"/>
      <c r="AD33" s="197"/>
    </row>
    <row r="34" spans="1:30" ht="15" customHeight="1">
      <c r="A34" s="129"/>
      <c r="B34" s="196"/>
      <c r="C34" s="185" t="s">
        <v>3725</v>
      </c>
      <c r="D34" s="152"/>
      <c r="E34" s="152"/>
      <c r="F34" s="569"/>
      <c r="G34" s="570"/>
      <c r="H34" s="570"/>
      <c r="I34" s="570"/>
      <c r="J34" s="570"/>
      <c r="K34" s="570"/>
      <c r="L34" s="570"/>
      <c r="M34" s="570"/>
      <c r="N34" s="570"/>
      <c r="O34" s="570"/>
      <c r="P34" s="570"/>
      <c r="Q34" s="570"/>
      <c r="R34" s="197"/>
      <c r="S34" s="177"/>
      <c r="T34" s="196"/>
      <c r="U34" s="592"/>
      <c r="V34" s="593"/>
      <c r="W34" s="593"/>
      <c r="X34" s="593"/>
      <c r="Y34" s="593"/>
      <c r="Z34" s="593"/>
      <c r="AA34" s="593"/>
      <c r="AB34" s="593"/>
      <c r="AC34" s="594"/>
      <c r="AD34" s="197"/>
    </row>
    <row r="35" spans="1:30" ht="15" customHeight="1">
      <c r="A35" s="129"/>
      <c r="B35" s="196"/>
      <c r="C35" s="185" t="s">
        <v>3718</v>
      </c>
      <c r="D35" s="152"/>
      <c r="E35" s="152"/>
      <c r="F35" s="187"/>
      <c r="G35" s="187"/>
      <c r="H35" s="569"/>
      <c r="I35" s="570"/>
      <c r="J35" s="570"/>
      <c r="K35" s="570"/>
      <c r="L35" s="570"/>
      <c r="M35" s="570"/>
      <c r="N35" s="570"/>
      <c r="O35" s="570"/>
      <c r="P35" s="570"/>
      <c r="Q35" s="570"/>
      <c r="R35" s="197"/>
      <c r="S35" s="177"/>
      <c r="T35" s="196"/>
      <c r="U35" s="595"/>
      <c r="V35" s="583"/>
      <c r="W35" s="583"/>
      <c r="X35" s="583"/>
      <c r="Y35" s="583"/>
      <c r="Z35" s="583"/>
      <c r="AA35" s="583"/>
      <c r="AB35" s="583"/>
      <c r="AC35" s="596"/>
      <c r="AD35" s="197"/>
    </row>
    <row r="36" spans="1:30" ht="15" customHeight="1" thickBot="1">
      <c r="A36" s="129"/>
      <c r="B36" s="198"/>
      <c r="C36" s="199"/>
      <c r="D36" s="199"/>
      <c r="E36" s="199"/>
      <c r="F36" s="199"/>
      <c r="G36" s="199"/>
      <c r="H36" s="199"/>
      <c r="I36" s="199"/>
      <c r="J36" s="199"/>
      <c r="K36" s="199"/>
      <c r="L36" s="199"/>
      <c r="M36" s="199"/>
      <c r="N36" s="199"/>
      <c r="O36" s="199"/>
      <c r="P36" s="199"/>
      <c r="Q36" s="199"/>
      <c r="R36" s="200"/>
      <c r="S36" s="177"/>
      <c r="T36" s="198"/>
      <c r="U36" s="199"/>
      <c r="V36" s="199"/>
      <c r="W36" s="199"/>
      <c r="X36" s="199"/>
      <c r="Y36" s="199"/>
      <c r="Z36" s="199"/>
      <c r="AA36" s="199"/>
      <c r="AB36" s="199"/>
      <c r="AC36" s="199"/>
      <c r="AD36" s="200"/>
    </row>
    <row r="37" spans="1:30" ht="15" customHeight="1" thickBo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row>
    <row r="38" spans="1:30" ht="15" customHeight="1" thickBot="1">
      <c r="A38" s="129"/>
      <c r="B38" s="577" t="s">
        <v>4966</v>
      </c>
      <c r="C38" s="578"/>
      <c r="D38" s="578"/>
      <c r="E38" s="578"/>
      <c r="F38" s="578"/>
      <c r="G38" s="578"/>
      <c r="H38" s="578"/>
      <c r="I38" s="578"/>
      <c r="J38" s="578"/>
      <c r="K38" s="578"/>
      <c r="L38" s="578"/>
      <c r="M38" s="578"/>
      <c r="N38" s="578"/>
      <c r="O38" s="578"/>
      <c r="P38" s="578"/>
      <c r="Q38" s="578"/>
      <c r="R38" s="579"/>
      <c r="S38" s="177"/>
      <c r="T38" s="577" t="s">
        <v>4955</v>
      </c>
      <c r="U38" s="578"/>
      <c r="V38" s="578"/>
      <c r="W38" s="578"/>
      <c r="X38" s="578"/>
      <c r="Y38" s="578"/>
      <c r="Z38" s="578"/>
      <c r="AA38" s="578"/>
      <c r="AB38" s="578"/>
      <c r="AC38" s="578"/>
      <c r="AD38" s="579"/>
    </row>
    <row r="39" spans="1:30" ht="48" customHeight="1" thickBot="1">
      <c r="A39" s="129"/>
      <c r="B39" s="191"/>
      <c r="C39" s="580" t="s">
        <v>4967</v>
      </c>
      <c r="D39" s="581"/>
      <c r="E39" s="581"/>
      <c r="F39" s="581"/>
      <c r="G39" s="581"/>
      <c r="H39" s="581"/>
      <c r="I39" s="581"/>
      <c r="J39" s="581"/>
      <c r="K39" s="581"/>
      <c r="L39" s="581"/>
      <c r="M39" s="581"/>
      <c r="N39" s="581"/>
      <c r="O39" s="581"/>
      <c r="P39" s="581"/>
      <c r="Q39" s="581"/>
      <c r="R39" s="192"/>
      <c r="S39" s="177"/>
      <c r="T39" s="584" t="s">
        <v>4957</v>
      </c>
      <c r="U39" s="585"/>
      <c r="V39" s="585"/>
      <c r="W39" s="585"/>
      <c r="X39" s="585"/>
      <c r="Y39" s="585"/>
      <c r="Z39" s="585"/>
      <c r="AA39" s="585"/>
      <c r="AB39" s="585"/>
      <c r="AC39" s="585"/>
      <c r="AD39" s="586"/>
    </row>
    <row r="40" spans="1:30" ht="15" customHeight="1">
      <c r="A40" s="129"/>
      <c r="B40" s="193"/>
      <c r="C40" s="194"/>
      <c r="D40" s="194"/>
      <c r="E40" s="194"/>
      <c r="F40" s="194"/>
      <c r="G40" s="194"/>
      <c r="H40" s="194"/>
      <c r="I40" s="194"/>
      <c r="J40" s="194"/>
      <c r="K40" s="194"/>
      <c r="L40" s="194"/>
      <c r="M40" s="194"/>
      <c r="N40" s="194"/>
      <c r="O40" s="194"/>
      <c r="P40" s="194"/>
      <c r="Q40" s="194"/>
      <c r="R40" s="195"/>
      <c r="S40" s="177"/>
      <c r="T40" s="196"/>
      <c r="U40" s="177"/>
      <c r="V40" s="177"/>
      <c r="W40" s="129"/>
      <c r="X40" s="129"/>
      <c r="Y40" s="129"/>
      <c r="Z40" s="129"/>
      <c r="AA40" s="129"/>
      <c r="AB40" s="177"/>
      <c r="AC40" s="177"/>
      <c r="AD40" s="197"/>
    </row>
    <row r="41" spans="1:30" ht="15" customHeight="1">
      <c r="A41" s="129"/>
      <c r="B41" s="196"/>
      <c r="C41" s="185" t="s">
        <v>4958</v>
      </c>
      <c r="D41" s="152"/>
      <c r="E41" s="152"/>
      <c r="F41" s="152"/>
      <c r="G41" s="152"/>
      <c r="H41" s="186"/>
      <c r="I41" s="186"/>
      <c r="J41" s="186"/>
      <c r="K41" s="186"/>
      <c r="L41" s="186"/>
      <c r="M41" s="582"/>
      <c r="N41" s="583"/>
      <c r="O41" s="583"/>
      <c r="P41" s="583"/>
      <c r="Q41" s="583"/>
      <c r="R41" s="197"/>
      <c r="S41" s="177"/>
      <c r="T41" s="196"/>
      <c r="U41" s="571" t="s">
        <v>4959</v>
      </c>
      <c r="V41" s="572"/>
      <c r="W41" s="572"/>
      <c r="X41" s="572"/>
      <c r="Y41" s="572"/>
      <c r="Z41" s="572"/>
      <c r="AA41" s="572"/>
      <c r="AB41" s="572"/>
      <c r="AC41" s="573"/>
      <c r="AD41" s="197"/>
    </row>
    <row r="42" spans="1:30" ht="15" customHeight="1">
      <c r="A42" s="129"/>
      <c r="B42" s="196"/>
      <c r="C42" s="185" t="s">
        <v>4960</v>
      </c>
      <c r="D42" s="152"/>
      <c r="E42" s="152"/>
      <c r="F42" s="582"/>
      <c r="G42" s="583"/>
      <c r="H42" s="583"/>
      <c r="I42" s="583"/>
      <c r="J42" s="583"/>
      <c r="K42" s="583"/>
      <c r="L42" s="583"/>
      <c r="M42" s="583"/>
      <c r="N42" s="583"/>
      <c r="O42" s="583"/>
      <c r="P42" s="583"/>
      <c r="Q42" s="583"/>
      <c r="R42" s="197"/>
      <c r="S42" s="177"/>
      <c r="T42" s="196"/>
      <c r="U42" s="589"/>
      <c r="V42" s="590"/>
      <c r="W42" s="590"/>
      <c r="X42" s="590"/>
      <c r="Y42" s="590"/>
      <c r="Z42" s="590"/>
      <c r="AA42" s="590"/>
      <c r="AB42" s="590"/>
      <c r="AC42" s="591"/>
      <c r="AD42" s="197"/>
    </row>
    <row r="43" spans="1:30" ht="15" customHeight="1">
      <c r="A43" s="129"/>
      <c r="B43" s="196"/>
      <c r="C43" s="185" t="s">
        <v>4961</v>
      </c>
      <c r="D43" s="152"/>
      <c r="E43" s="152"/>
      <c r="F43" s="152"/>
      <c r="G43" s="569"/>
      <c r="H43" s="570"/>
      <c r="I43" s="570"/>
      <c r="J43" s="570"/>
      <c r="K43" s="570"/>
      <c r="L43" s="570"/>
      <c r="M43" s="570"/>
      <c r="N43" s="570"/>
      <c r="O43" s="570"/>
      <c r="P43" s="570"/>
      <c r="Q43" s="570"/>
      <c r="R43" s="197"/>
      <c r="S43" s="177"/>
      <c r="T43" s="196"/>
      <c r="U43" s="592"/>
      <c r="V43" s="593"/>
      <c r="W43" s="593"/>
      <c r="X43" s="593"/>
      <c r="Y43" s="593"/>
      <c r="Z43" s="593"/>
      <c r="AA43" s="593"/>
      <c r="AB43" s="593"/>
      <c r="AC43" s="594"/>
      <c r="AD43" s="197"/>
    </row>
    <row r="44" spans="1:30" ht="15" customHeight="1">
      <c r="A44" s="129"/>
      <c r="B44" s="196"/>
      <c r="C44" s="185" t="s">
        <v>4962</v>
      </c>
      <c r="D44" s="152"/>
      <c r="E44" s="152"/>
      <c r="F44" s="152"/>
      <c r="G44" s="152"/>
      <c r="H44" s="569"/>
      <c r="I44" s="570"/>
      <c r="J44" s="570"/>
      <c r="K44" s="570"/>
      <c r="L44" s="570"/>
      <c r="M44" s="570"/>
      <c r="N44" s="570"/>
      <c r="O44" s="570"/>
      <c r="P44" s="570"/>
      <c r="Q44" s="570"/>
      <c r="R44" s="197"/>
      <c r="S44" s="177"/>
      <c r="T44" s="196"/>
      <c r="U44" s="592"/>
      <c r="V44" s="593"/>
      <c r="W44" s="593"/>
      <c r="X44" s="593"/>
      <c r="Y44" s="593"/>
      <c r="Z44" s="593"/>
      <c r="AA44" s="593"/>
      <c r="AB44" s="593"/>
      <c r="AC44" s="594"/>
      <c r="AD44" s="197"/>
    </row>
    <row r="45" spans="1:30" ht="15" customHeight="1">
      <c r="A45" s="129"/>
      <c r="B45" s="196"/>
      <c r="C45" s="185" t="s">
        <v>4963</v>
      </c>
      <c r="D45" s="152"/>
      <c r="E45" s="152"/>
      <c r="F45" s="152"/>
      <c r="G45" s="152"/>
      <c r="H45" s="569"/>
      <c r="I45" s="570"/>
      <c r="J45" s="570"/>
      <c r="K45" s="570"/>
      <c r="L45" s="570"/>
      <c r="M45" s="570"/>
      <c r="N45" s="570"/>
      <c r="O45" s="570"/>
      <c r="P45" s="570"/>
      <c r="Q45" s="570"/>
      <c r="R45" s="197"/>
      <c r="S45" s="177"/>
      <c r="T45" s="196"/>
      <c r="U45" s="592"/>
      <c r="V45" s="593"/>
      <c r="W45" s="593"/>
      <c r="X45" s="593"/>
      <c r="Y45" s="593"/>
      <c r="Z45" s="593"/>
      <c r="AA45" s="593"/>
      <c r="AB45" s="593"/>
      <c r="AC45" s="594"/>
      <c r="AD45" s="197"/>
    </row>
    <row r="46" spans="1:30" ht="15" customHeight="1">
      <c r="A46" s="129"/>
      <c r="B46" s="196"/>
      <c r="C46" s="185" t="s">
        <v>3707</v>
      </c>
      <c r="D46" s="152"/>
      <c r="E46" s="582"/>
      <c r="F46" s="583"/>
      <c r="G46" s="583"/>
      <c r="H46" s="583"/>
      <c r="I46" s="583"/>
      <c r="J46" s="583"/>
      <c r="K46" s="583"/>
      <c r="L46" s="583"/>
      <c r="M46" s="583"/>
      <c r="N46" s="583"/>
      <c r="O46" s="583"/>
      <c r="P46" s="583"/>
      <c r="Q46" s="583"/>
      <c r="R46" s="197"/>
      <c r="S46" s="177"/>
      <c r="T46" s="196"/>
      <c r="U46" s="592"/>
      <c r="V46" s="593"/>
      <c r="W46" s="593"/>
      <c r="X46" s="593"/>
      <c r="Y46" s="593"/>
      <c r="Z46" s="593"/>
      <c r="AA46" s="593"/>
      <c r="AB46" s="593"/>
      <c r="AC46" s="594"/>
      <c r="AD46" s="197"/>
    </row>
    <row r="47" spans="1:30" ht="15" customHeight="1">
      <c r="A47" s="129"/>
      <c r="B47" s="196"/>
      <c r="C47" s="185" t="s">
        <v>3725</v>
      </c>
      <c r="D47" s="152"/>
      <c r="E47" s="152"/>
      <c r="F47" s="569"/>
      <c r="G47" s="570"/>
      <c r="H47" s="570"/>
      <c r="I47" s="570"/>
      <c r="J47" s="570"/>
      <c r="K47" s="570"/>
      <c r="L47" s="570"/>
      <c r="M47" s="570"/>
      <c r="N47" s="570"/>
      <c r="O47" s="570"/>
      <c r="P47" s="570"/>
      <c r="Q47" s="570"/>
      <c r="R47" s="197"/>
      <c r="S47" s="177"/>
      <c r="T47" s="196"/>
      <c r="U47" s="592"/>
      <c r="V47" s="593"/>
      <c r="W47" s="593"/>
      <c r="X47" s="593"/>
      <c r="Y47" s="593"/>
      <c r="Z47" s="593"/>
      <c r="AA47" s="593"/>
      <c r="AB47" s="593"/>
      <c r="AC47" s="594"/>
      <c r="AD47" s="197"/>
    </row>
    <row r="48" spans="1:30" ht="15" customHeight="1">
      <c r="A48" s="129"/>
      <c r="B48" s="196"/>
      <c r="C48" s="185" t="s">
        <v>3718</v>
      </c>
      <c r="D48" s="152"/>
      <c r="E48" s="152"/>
      <c r="F48" s="187"/>
      <c r="G48" s="187"/>
      <c r="H48" s="569"/>
      <c r="I48" s="570"/>
      <c r="J48" s="570"/>
      <c r="K48" s="570"/>
      <c r="L48" s="570"/>
      <c r="M48" s="570"/>
      <c r="N48" s="570"/>
      <c r="O48" s="570"/>
      <c r="P48" s="570"/>
      <c r="Q48" s="570"/>
      <c r="R48" s="197"/>
      <c r="S48" s="177"/>
      <c r="T48" s="196"/>
      <c r="U48" s="595"/>
      <c r="V48" s="583"/>
      <c r="W48" s="583"/>
      <c r="X48" s="583"/>
      <c r="Y48" s="583"/>
      <c r="Z48" s="583"/>
      <c r="AA48" s="583"/>
      <c r="AB48" s="583"/>
      <c r="AC48" s="596"/>
      <c r="AD48" s="197"/>
    </row>
    <row r="49" spans="1:30" ht="15" customHeight="1" thickBot="1">
      <c r="A49" s="129"/>
      <c r="B49" s="198"/>
      <c r="C49" s="199"/>
      <c r="D49" s="199"/>
      <c r="E49" s="199"/>
      <c r="F49" s="199"/>
      <c r="G49" s="199"/>
      <c r="H49" s="199"/>
      <c r="I49" s="199"/>
      <c r="J49" s="199"/>
      <c r="K49" s="199"/>
      <c r="L49" s="199"/>
      <c r="M49" s="199"/>
      <c r="N49" s="199"/>
      <c r="O49" s="199"/>
      <c r="P49" s="199"/>
      <c r="Q49" s="199"/>
      <c r="R49" s="200"/>
      <c r="S49" s="177"/>
      <c r="T49" s="198"/>
      <c r="U49" s="199"/>
      <c r="V49" s="199"/>
      <c r="W49" s="199"/>
      <c r="X49" s="199"/>
      <c r="Y49" s="199"/>
      <c r="Z49" s="199"/>
      <c r="AA49" s="199"/>
      <c r="AB49" s="199"/>
      <c r="AC49" s="199"/>
      <c r="AD49" s="200"/>
    </row>
    <row r="50" spans="1:30" ht="15" customHeight="1" thickBo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row>
    <row r="51" spans="1:30" ht="15" customHeight="1">
      <c r="A51" s="129"/>
      <c r="B51" s="201"/>
      <c r="C51" s="202" t="s">
        <v>4968</v>
      </c>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3"/>
    </row>
    <row r="52" spans="1:30" ht="72" customHeight="1" thickBot="1">
      <c r="A52" s="129"/>
      <c r="B52" s="204"/>
      <c r="C52" s="587"/>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205"/>
    </row>
    <row r="53" spans="1:30" ht="1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row>
    <row r="54" spans="1:30" ht="1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row>
    <row r="55" spans="1:30" ht="1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row>
    <row r="56" spans="1:30" ht="1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row>
    <row r="57" spans="1:30" ht="1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row>
    <row r="58" spans="1:30" ht="1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row>
  </sheetData>
  <sheetProtection algorithmName="SHA-512" hashValue="2LbIDTNid0n9q6m7a7MgoDI2ezVuMmrq+nmOZgdQDyhfQaiw7aaPTqXN0/NBj+j6Yn4kqQfqkcJ64WuZvJ6hIw==" saltValue="ve8LWRMfFqg3+iUF0j+SXQ==" spinCount="100000" sheet="1" objects="1" scenarios="1"/>
  <mergeCells count="50">
    <mergeCell ref="B1:AD1"/>
    <mergeCell ref="M15:Q15"/>
    <mergeCell ref="H31:Q31"/>
    <mergeCell ref="T26:AD26"/>
    <mergeCell ref="AA9:AD9"/>
    <mergeCell ref="G30:Q30"/>
    <mergeCell ref="C13:Q13"/>
    <mergeCell ref="M28:Q28"/>
    <mergeCell ref="B10:L10"/>
    <mergeCell ref="E20:Q20"/>
    <mergeCell ref="N10:O10"/>
    <mergeCell ref="F29:Q29"/>
    <mergeCell ref="U15:AC15"/>
    <mergeCell ref="F16:Q16"/>
    <mergeCell ref="T13:AD13"/>
    <mergeCell ref="U29:AC35"/>
    <mergeCell ref="C52:AC52"/>
    <mergeCell ref="E33:Q33"/>
    <mergeCell ref="U16:AC22"/>
    <mergeCell ref="H44:Q44"/>
    <mergeCell ref="T12:AD12"/>
    <mergeCell ref="B38:R38"/>
    <mergeCell ref="M41:Q41"/>
    <mergeCell ref="U42:AC48"/>
    <mergeCell ref="F34:Q34"/>
    <mergeCell ref="H45:Q45"/>
    <mergeCell ref="C26:Q26"/>
    <mergeCell ref="H32:Q32"/>
    <mergeCell ref="F21:Q21"/>
    <mergeCell ref="H48:Q48"/>
    <mergeCell ref="H19:Q19"/>
    <mergeCell ref="G43:Q43"/>
    <mergeCell ref="F47:Q47"/>
    <mergeCell ref="U28:AC28"/>
    <mergeCell ref="B12:R12"/>
    <mergeCell ref="H35:Q35"/>
    <mergeCell ref="T25:AD25"/>
    <mergeCell ref="C39:Q39"/>
    <mergeCell ref="E46:Q46"/>
    <mergeCell ref="U41:AC41"/>
    <mergeCell ref="T38:AD38"/>
    <mergeCell ref="B25:R25"/>
    <mergeCell ref="H22:Q22"/>
    <mergeCell ref="T39:AD39"/>
    <mergeCell ref="F42:Q42"/>
    <mergeCell ref="B7:AD7"/>
    <mergeCell ref="B3:AD3"/>
    <mergeCell ref="G17:Q17"/>
    <mergeCell ref="H18:Q18"/>
    <mergeCell ref="B5:AD5"/>
  </mergeCells>
  <conditionalFormatting sqref="A1:XFD1048576">
    <cfRule type="expression" dxfId="487" priority="1" stopIfTrue="1">
      <formula>AND($A$1&lt;&gt;"",SEARCH("igual o mayor",A1)&gt;0)</formula>
    </cfRule>
    <cfRule type="expression" dxfId="486" priority="2" stopIfTrue="1">
      <formula>AND($A$1&lt;&gt;"",SEARCH("igual o menor",A1)&gt;0)</formula>
    </cfRule>
    <cfRule type="expression" dxfId="485" priority="3" stopIfTrue="1">
      <formula>AND($A$1&lt;&gt;"",SEARCH("pase a la pregunta",A1)&gt;0)</formula>
    </cfRule>
    <cfRule type="expression" dxfId="484" priority="4" stopIfTrue="1">
      <formula>AND($A$1&lt;&gt;"",SEARCH("en blanco",A1)&gt;0)</formula>
    </cfRule>
    <cfRule type="expression" dxfId="483" priority="5" stopIfTrue="1">
      <formula>AND($A$1&lt;&gt;"",SEARCH("no puede registrar",A1)&gt;0)</formula>
    </cfRule>
    <cfRule type="expression" dxfId="482" priority="6" stopIfTrue="1">
      <formula>AND($A$1&lt;&gt;"",SUM(A1)&gt;0)</formula>
    </cfRule>
    <cfRule type="expression" dxfId="481" priority="7" stopIfTrue="1">
      <formula>AND($A$1&lt;&gt;"",SEARCH("la pregunta",A1)&gt;0)</formula>
    </cfRule>
  </conditionalFormatting>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Informantes</oddHeader>
    <oddFooter>&amp;LCenso Nacional de Gobiernos Estatales 2026&amp;R&amp;P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3"/>
  <sheetViews>
    <sheetView showGridLines="0" view="pageBreakPreview" zoomScale="120" zoomScaleNormal="100" zoomScaleSheetLayoutView="120" workbookViewId="0"/>
  </sheetViews>
  <sheetFormatPr baseColWidth="10" defaultColWidth="0" defaultRowHeight="15" customHeight="1" zeroHeight="1"/>
  <cols>
    <col min="1" max="1" width="5.625" style="120" customWidth="1"/>
    <col min="2" max="61" width="3.625" style="120" customWidth="1"/>
    <col min="62" max="62" width="5.625" style="120" customWidth="1"/>
    <col min="63" max="63" width="5.125" style="120" hidden="1" customWidth="1"/>
    <col min="64" max="76" width="0" style="120" hidden="1" customWidth="1"/>
    <col min="77" max="16384" width="5.125" style="120" hidden="1"/>
  </cols>
  <sheetData>
    <row r="1" spans="1:64" ht="173.25" customHeight="1">
      <c r="A1" s="519"/>
      <c r="B1" s="633" t="s">
        <v>0</v>
      </c>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8"/>
      <c r="AL1" s="568"/>
      <c r="AM1" s="568"/>
      <c r="AN1" s="568"/>
      <c r="AO1" s="568"/>
      <c r="AP1" s="568"/>
      <c r="AQ1" s="568"/>
      <c r="AR1" s="568"/>
      <c r="AS1" s="568"/>
      <c r="AT1" s="568"/>
      <c r="AU1" s="568"/>
      <c r="AV1" s="568"/>
      <c r="AW1" s="568"/>
      <c r="AX1" s="568"/>
      <c r="AY1" s="568"/>
      <c r="AZ1" s="568"/>
      <c r="BA1" s="568"/>
      <c r="BB1" s="568"/>
      <c r="BC1" s="568"/>
      <c r="BD1" s="568"/>
      <c r="BE1" s="568"/>
      <c r="BF1" s="568"/>
      <c r="BG1" s="568"/>
      <c r="BH1" s="568"/>
      <c r="BI1" s="568"/>
    </row>
    <row r="2" spans="1:64" ht="14.25">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row>
    <row r="3" spans="1:64" ht="45" customHeight="1">
      <c r="A3" s="129"/>
      <c r="B3" s="630" t="s">
        <v>1</v>
      </c>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row>
    <row r="4" spans="1:64" ht="14.2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row>
    <row r="5" spans="1:64" s="117" customFormat="1" ht="45" customHeight="1">
      <c r="A5" s="157"/>
      <c r="B5" s="567" t="s">
        <v>2</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row>
    <row r="6" spans="1:64" s="117" customFormat="1" ht="15" customHeight="1">
      <c r="A6" s="157"/>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157"/>
      <c r="BE6" s="157"/>
      <c r="BF6" s="157"/>
      <c r="BG6" s="157"/>
      <c r="BH6" s="157"/>
      <c r="BI6" s="157"/>
    </row>
    <row r="7" spans="1:64" s="177" customFormat="1" ht="60" customHeight="1">
      <c r="A7" s="129"/>
      <c r="B7" s="630" t="s">
        <v>4969</v>
      </c>
      <c r="C7" s="634"/>
      <c r="D7" s="634"/>
      <c r="E7" s="634"/>
      <c r="F7" s="634"/>
      <c r="G7" s="634"/>
      <c r="H7" s="634"/>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4"/>
      <c r="AH7" s="634"/>
      <c r="AI7" s="634"/>
      <c r="AJ7" s="634"/>
      <c r="AK7" s="634"/>
      <c r="AL7" s="634"/>
      <c r="AM7" s="634"/>
      <c r="AN7" s="634"/>
      <c r="AO7" s="634"/>
      <c r="AP7" s="634"/>
      <c r="AQ7" s="634"/>
      <c r="AR7" s="634"/>
      <c r="AS7" s="634"/>
      <c r="AT7" s="634"/>
      <c r="AU7" s="634"/>
      <c r="AV7" s="634"/>
      <c r="AW7" s="634"/>
      <c r="AX7" s="634"/>
      <c r="AY7" s="634"/>
      <c r="AZ7" s="634"/>
      <c r="BA7" s="634"/>
      <c r="BB7" s="634"/>
      <c r="BC7" s="634"/>
      <c r="BD7" s="634"/>
      <c r="BE7" s="634"/>
      <c r="BF7" s="634"/>
      <c r="BG7" s="634"/>
      <c r="BH7" s="634"/>
      <c r="BI7" s="634"/>
    </row>
    <row r="8" spans="1:64" ht="15" customHeight="1">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row>
    <row r="9" spans="1:64" ht="15" customHeight="1" thickBot="1">
      <c r="A9" s="129"/>
      <c r="B9" s="174" t="s">
        <v>4</v>
      </c>
      <c r="C9" s="129"/>
      <c r="D9" s="129"/>
      <c r="E9" s="129"/>
      <c r="F9" s="129"/>
      <c r="G9" s="129"/>
      <c r="H9" s="129"/>
      <c r="I9" s="129"/>
      <c r="J9" s="129"/>
      <c r="K9" s="129"/>
      <c r="L9" s="129"/>
      <c r="M9" s="129"/>
      <c r="N9" s="174" t="s">
        <v>5</v>
      </c>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74"/>
      <c r="AR9" s="174"/>
      <c r="AS9" s="174"/>
      <c r="AT9" s="207"/>
      <c r="AU9" s="129"/>
      <c r="AV9" s="129"/>
      <c r="AW9" s="129"/>
      <c r="AX9" s="129"/>
      <c r="AY9" s="129"/>
      <c r="AZ9" s="129"/>
      <c r="BA9" s="129"/>
      <c r="BB9" s="129"/>
      <c r="BC9" s="129"/>
      <c r="BD9" s="129"/>
      <c r="BE9" s="129"/>
      <c r="BF9" s="561" t="s">
        <v>3</v>
      </c>
      <c r="BG9" s="568"/>
      <c r="BH9" s="568"/>
      <c r="BI9" s="568"/>
    </row>
    <row r="10" spans="1:64" ht="15" customHeight="1" thickBot="1">
      <c r="A10" s="129"/>
      <c r="B10" s="599" t="str">
        <f>IF(Presentación!B10="","",Presentación!B10)</f>
        <v>Veracruz de Ignacio de la Llave</v>
      </c>
      <c r="C10" s="534"/>
      <c r="D10" s="534"/>
      <c r="E10" s="534"/>
      <c r="F10" s="534"/>
      <c r="G10" s="534"/>
      <c r="H10" s="534"/>
      <c r="I10" s="534"/>
      <c r="J10" s="534"/>
      <c r="K10" s="534"/>
      <c r="L10" s="535"/>
      <c r="M10" s="175"/>
      <c r="N10" s="599" t="str">
        <f>IF(Presentación!N10="","",Presentación!N10)</f>
        <v>230</v>
      </c>
      <c r="O10" s="535"/>
      <c r="P10" s="174"/>
      <c r="Q10" s="174"/>
      <c r="R10" s="174"/>
      <c r="S10" s="174"/>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row>
    <row r="11" spans="1:64" ht="15" customHeight="1" thickBot="1">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row>
    <row r="12" spans="1:64" s="129" customFormat="1" ht="15" customHeight="1" thickBot="1">
      <c r="A12" s="208"/>
      <c r="B12" s="644" t="s">
        <v>4970</v>
      </c>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75"/>
      <c r="AS12" s="575"/>
      <c r="AT12" s="575"/>
      <c r="AU12" s="575"/>
      <c r="AV12" s="575"/>
      <c r="AW12" s="575"/>
      <c r="AX12" s="575"/>
      <c r="AY12" s="575"/>
      <c r="AZ12" s="575"/>
      <c r="BA12" s="575"/>
      <c r="BB12" s="575"/>
      <c r="BC12" s="575"/>
      <c r="BD12" s="575"/>
      <c r="BE12" s="575"/>
      <c r="BF12" s="575"/>
      <c r="BG12" s="575"/>
      <c r="BH12" s="575"/>
      <c r="BI12" s="576"/>
      <c r="BJ12" s="209"/>
      <c r="BK12" s="209"/>
      <c r="BL12" s="209"/>
    </row>
    <row r="13" spans="1:64" s="129" customFormat="1" ht="15" customHeight="1">
      <c r="A13" s="210"/>
      <c r="B13" s="638" t="s">
        <v>4971</v>
      </c>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621"/>
    </row>
    <row r="14" spans="1:64" s="129" customFormat="1" ht="15" customHeight="1">
      <c r="A14" s="210"/>
      <c r="B14" s="211"/>
      <c r="C14" s="624" t="s">
        <v>4972</v>
      </c>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621"/>
      <c r="BJ14" s="212"/>
    </row>
    <row r="15" spans="1:64" s="129" customFormat="1" ht="15" customHeight="1">
      <c r="A15" s="210"/>
      <c r="B15" s="211"/>
      <c r="C15" s="624" t="s">
        <v>4973</v>
      </c>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621"/>
      <c r="BJ15" s="212"/>
    </row>
    <row r="16" spans="1:64" s="129" customFormat="1" ht="15" customHeight="1">
      <c r="A16" s="210"/>
      <c r="B16" s="211"/>
      <c r="C16" s="624" t="s">
        <v>4974</v>
      </c>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621"/>
      <c r="BJ16" s="212"/>
    </row>
    <row r="17" spans="1:76" s="129" customFormat="1" ht="15" customHeight="1">
      <c r="A17" s="210"/>
      <c r="B17" s="211"/>
      <c r="C17" s="624" t="s">
        <v>4975</v>
      </c>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621"/>
      <c r="BJ17" s="212"/>
    </row>
    <row r="18" spans="1:76" s="129" customFormat="1" ht="15" customHeight="1">
      <c r="A18" s="210"/>
      <c r="B18" s="211"/>
      <c r="C18" s="624" t="s">
        <v>4976</v>
      </c>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621"/>
      <c r="BJ18" s="212"/>
    </row>
    <row r="19" spans="1:76" s="129" customFormat="1" ht="15" customHeight="1">
      <c r="A19" s="210"/>
      <c r="B19" s="213"/>
      <c r="C19" s="624" t="s">
        <v>4977</v>
      </c>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621"/>
      <c r="BJ19" s="212"/>
    </row>
    <row r="20" spans="1:76" s="129" customFormat="1" ht="15" customHeight="1">
      <c r="A20" s="210"/>
      <c r="B20" s="213"/>
      <c r="C20" s="624" t="s">
        <v>4978</v>
      </c>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621"/>
      <c r="BJ20" s="212"/>
    </row>
    <row r="21" spans="1:76" s="129" customFormat="1" ht="48" customHeight="1">
      <c r="A21" s="210"/>
      <c r="B21" s="213"/>
      <c r="C21" s="214"/>
      <c r="D21" s="624" t="s">
        <v>4979</v>
      </c>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621"/>
      <c r="BJ21" s="212"/>
    </row>
    <row r="22" spans="1:76" s="129" customFormat="1" ht="15" customHeight="1">
      <c r="A22" s="210"/>
      <c r="B22" s="213"/>
      <c r="C22" s="639" t="s">
        <v>4980</v>
      </c>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621"/>
    </row>
    <row r="23" spans="1:76" s="129" customFormat="1" ht="15" customHeight="1">
      <c r="A23" s="210"/>
      <c r="B23" s="213"/>
      <c r="C23" s="215"/>
      <c r="D23" s="620" t="s">
        <v>4981</v>
      </c>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621"/>
    </row>
    <row r="24" spans="1:76" s="129" customFormat="1" ht="15" customHeight="1">
      <c r="A24" s="210"/>
      <c r="B24" s="213"/>
      <c r="C24" s="215"/>
      <c r="D24" s="620" t="s">
        <v>4982</v>
      </c>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621"/>
    </row>
    <row r="25" spans="1:76" s="129" customFormat="1" ht="15" customHeight="1">
      <c r="A25" s="210"/>
      <c r="B25" s="213"/>
      <c r="C25" s="215"/>
      <c r="D25" s="620" t="s">
        <v>4983</v>
      </c>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621"/>
    </row>
    <row r="26" spans="1:76" s="129" customFormat="1" ht="195.95" customHeight="1">
      <c r="A26" s="216"/>
      <c r="B26" s="217"/>
      <c r="C26" s="214"/>
      <c r="D26" s="218"/>
      <c r="E26" s="624" t="s">
        <v>4984</v>
      </c>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621"/>
    </row>
    <row r="27" spans="1:76" s="129" customFormat="1" ht="15" customHeight="1">
      <c r="A27" s="210"/>
      <c r="B27" s="219"/>
      <c r="C27" s="220"/>
      <c r="D27" s="645" t="s">
        <v>4985</v>
      </c>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7"/>
    </row>
    <row r="28" spans="1:76" s="129" customFormat="1" ht="15" customHeight="1" thickBot="1">
      <c r="A28" s="210"/>
      <c r="B28" s="15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row>
    <row r="29" spans="1:76" s="129" customFormat="1" ht="15" customHeight="1">
      <c r="A29" s="145"/>
      <c r="B29" s="640" t="s">
        <v>4986</v>
      </c>
      <c r="C29" s="606" t="s">
        <v>4987</v>
      </c>
      <c r="D29" s="607"/>
      <c r="E29" s="608"/>
      <c r="F29" s="606" t="s">
        <v>4988</v>
      </c>
      <c r="G29" s="607"/>
      <c r="H29" s="608"/>
      <c r="I29" s="606" t="s">
        <v>4989</v>
      </c>
      <c r="J29" s="607"/>
      <c r="K29" s="608"/>
      <c r="L29" s="606" t="s">
        <v>4990</v>
      </c>
      <c r="M29" s="607"/>
      <c r="N29" s="608"/>
      <c r="O29" s="606" t="s">
        <v>4991</v>
      </c>
      <c r="P29" s="607"/>
      <c r="Q29" s="607"/>
      <c r="R29" s="608"/>
      <c r="S29" s="606" t="s">
        <v>4992</v>
      </c>
      <c r="T29" s="607"/>
      <c r="U29" s="607"/>
      <c r="V29" s="608"/>
      <c r="W29" s="606" t="s">
        <v>4993</v>
      </c>
      <c r="X29" s="607"/>
      <c r="Y29" s="608"/>
      <c r="Z29" s="606" t="s">
        <v>4994</v>
      </c>
      <c r="AA29" s="607"/>
      <c r="AB29" s="608"/>
      <c r="AC29" s="606" t="s">
        <v>4995</v>
      </c>
      <c r="AD29" s="607"/>
      <c r="AE29" s="608"/>
      <c r="AF29" s="606" t="s">
        <v>4996</v>
      </c>
      <c r="AG29" s="649"/>
      <c r="AH29" s="649"/>
      <c r="AI29" s="649"/>
      <c r="AJ29" s="649"/>
      <c r="AK29" s="649"/>
      <c r="AL29" s="649"/>
      <c r="AM29" s="649"/>
      <c r="AN29" s="649"/>
      <c r="AO29" s="649"/>
      <c r="AP29" s="649"/>
      <c r="AQ29" s="649"/>
      <c r="AR29" s="649"/>
      <c r="AS29" s="649"/>
      <c r="AT29" s="649"/>
      <c r="AU29" s="649"/>
      <c r="AV29" s="649"/>
      <c r="AW29" s="649"/>
      <c r="AX29" s="649"/>
      <c r="AY29" s="649"/>
      <c r="AZ29" s="649"/>
      <c r="BA29" s="649"/>
      <c r="BB29" s="649"/>
      <c r="BC29" s="649"/>
      <c r="BD29" s="649"/>
      <c r="BE29" s="649"/>
      <c r="BF29" s="649"/>
      <c r="BG29" s="649"/>
      <c r="BH29" s="649"/>
      <c r="BI29" s="650"/>
      <c r="BJ29" s="221"/>
      <c r="BK29" s="221"/>
      <c r="BL29" s="221"/>
    </row>
    <row r="30" spans="1:76" s="129" customFormat="1" ht="15" customHeight="1">
      <c r="A30" s="145"/>
      <c r="B30" s="641"/>
      <c r="C30" s="609"/>
      <c r="D30" s="539"/>
      <c r="E30" s="610"/>
      <c r="F30" s="609"/>
      <c r="G30" s="539"/>
      <c r="H30" s="610"/>
      <c r="I30" s="609"/>
      <c r="J30" s="539"/>
      <c r="K30" s="610"/>
      <c r="L30" s="609"/>
      <c r="M30" s="539"/>
      <c r="N30" s="610"/>
      <c r="O30" s="609"/>
      <c r="P30" s="539"/>
      <c r="Q30" s="539"/>
      <c r="R30" s="610"/>
      <c r="S30" s="609"/>
      <c r="T30" s="539"/>
      <c r="U30" s="539"/>
      <c r="V30" s="610"/>
      <c r="W30" s="609"/>
      <c r="X30" s="539"/>
      <c r="Y30" s="610"/>
      <c r="Z30" s="609"/>
      <c r="AA30" s="539"/>
      <c r="AB30" s="610"/>
      <c r="AC30" s="609"/>
      <c r="AD30" s="539"/>
      <c r="AE30" s="610"/>
      <c r="AF30" s="625" t="s">
        <v>4997</v>
      </c>
      <c r="AG30" s="618"/>
      <c r="AH30" s="618"/>
      <c r="AI30" s="618"/>
      <c r="AJ30" s="618"/>
      <c r="AK30" s="618"/>
      <c r="AL30" s="618"/>
      <c r="AM30" s="619"/>
      <c r="AN30" s="625" t="s">
        <v>4998</v>
      </c>
      <c r="AO30" s="618"/>
      <c r="AP30" s="618"/>
      <c r="AQ30" s="618"/>
      <c r="AR30" s="618"/>
      <c r="AS30" s="618"/>
      <c r="AT30" s="618"/>
      <c r="AU30" s="619"/>
      <c r="AV30" s="625" t="s">
        <v>4999</v>
      </c>
      <c r="AW30" s="618"/>
      <c r="AX30" s="618"/>
      <c r="AY30" s="618"/>
      <c r="AZ30" s="618"/>
      <c r="BA30" s="618"/>
      <c r="BB30" s="618"/>
      <c r="BC30" s="619"/>
      <c r="BD30" s="626" t="s">
        <v>5000</v>
      </c>
      <c r="BE30" s="627"/>
      <c r="BF30" s="627"/>
      <c r="BG30" s="627"/>
      <c r="BH30" s="627"/>
      <c r="BI30" s="628"/>
      <c r="BJ30" s="221"/>
      <c r="BK30" s="221"/>
      <c r="BL30" s="221"/>
    </row>
    <row r="31" spans="1:76" s="129" customFormat="1" ht="24" customHeight="1">
      <c r="A31" s="145"/>
      <c r="B31" s="642"/>
      <c r="C31" s="611"/>
      <c r="D31" s="612"/>
      <c r="E31" s="613"/>
      <c r="F31" s="611"/>
      <c r="G31" s="612"/>
      <c r="H31" s="613"/>
      <c r="I31" s="611"/>
      <c r="J31" s="612"/>
      <c r="K31" s="613"/>
      <c r="L31" s="611"/>
      <c r="M31" s="612"/>
      <c r="N31" s="613"/>
      <c r="O31" s="611"/>
      <c r="P31" s="612"/>
      <c r="Q31" s="612"/>
      <c r="R31" s="613"/>
      <c r="S31" s="611"/>
      <c r="T31" s="612"/>
      <c r="U31" s="612"/>
      <c r="V31" s="613"/>
      <c r="W31" s="611"/>
      <c r="X31" s="612"/>
      <c r="Y31" s="613"/>
      <c r="Z31" s="611"/>
      <c r="AA31" s="612"/>
      <c r="AB31" s="613"/>
      <c r="AC31" s="611"/>
      <c r="AD31" s="612"/>
      <c r="AE31" s="613"/>
      <c r="AF31" s="625" t="s">
        <v>5001</v>
      </c>
      <c r="AG31" s="618"/>
      <c r="AH31" s="618"/>
      <c r="AI31" s="619"/>
      <c r="AJ31" s="625" t="s">
        <v>5002</v>
      </c>
      <c r="AK31" s="618"/>
      <c r="AL31" s="618"/>
      <c r="AM31" s="619"/>
      <c r="AN31" s="625" t="s">
        <v>5001</v>
      </c>
      <c r="AO31" s="618"/>
      <c r="AP31" s="618"/>
      <c r="AQ31" s="619"/>
      <c r="AR31" s="625" t="s">
        <v>5002</v>
      </c>
      <c r="AS31" s="618"/>
      <c r="AT31" s="618"/>
      <c r="AU31" s="619"/>
      <c r="AV31" s="625" t="s">
        <v>5001</v>
      </c>
      <c r="AW31" s="618"/>
      <c r="AX31" s="618"/>
      <c r="AY31" s="619"/>
      <c r="AZ31" s="625" t="s">
        <v>5002</v>
      </c>
      <c r="BA31" s="618"/>
      <c r="BB31" s="618"/>
      <c r="BC31" s="619"/>
      <c r="BD31" s="611"/>
      <c r="BE31" s="612"/>
      <c r="BF31" s="612"/>
      <c r="BG31" s="612"/>
      <c r="BH31" s="612"/>
      <c r="BI31" s="629"/>
      <c r="BJ31" s="221"/>
      <c r="BK31" s="221"/>
      <c r="BL31" s="221"/>
    </row>
    <row r="32" spans="1:76" s="129" customFormat="1" ht="48" customHeight="1">
      <c r="A32" s="130"/>
      <c r="B32" s="222" t="s">
        <v>5003</v>
      </c>
      <c r="C32" s="623" t="s">
        <v>5004</v>
      </c>
      <c r="D32" s="618"/>
      <c r="E32" s="619"/>
      <c r="F32" s="623" t="s">
        <v>1046</v>
      </c>
      <c r="G32" s="618"/>
      <c r="H32" s="619"/>
      <c r="I32" s="623" t="s">
        <v>5005</v>
      </c>
      <c r="J32" s="618"/>
      <c r="K32" s="619"/>
      <c r="L32" s="623" t="s">
        <v>1084</v>
      </c>
      <c r="M32" s="618"/>
      <c r="N32" s="619"/>
      <c r="O32" s="623" t="s">
        <v>5006</v>
      </c>
      <c r="P32" s="618"/>
      <c r="Q32" s="618"/>
      <c r="R32" s="619"/>
      <c r="S32" s="623" t="s">
        <v>5007</v>
      </c>
      <c r="T32" s="618"/>
      <c r="U32" s="618"/>
      <c r="V32" s="619"/>
      <c r="W32" s="623" t="s">
        <v>5008</v>
      </c>
      <c r="X32" s="618"/>
      <c r="Y32" s="619"/>
      <c r="Z32" s="648" t="s">
        <v>5009</v>
      </c>
      <c r="AA32" s="618"/>
      <c r="AB32" s="619"/>
      <c r="AC32" s="623" t="s">
        <v>5010</v>
      </c>
      <c r="AD32" s="618"/>
      <c r="AE32" s="619"/>
      <c r="AF32" s="617" t="s">
        <v>5011</v>
      </c>
      <c r="AG32" s="618"/>
      <c r="AH32" s="618"/>
      <c r="AI32" s="619"/>
      <c r="AJ32" s="643">
        <v>3</v>
      </c>
      <c r="AK32" s="618"/>
      <c r="AL32" s="618"/>
      <c r="AM32" s="619"/>
      <c r="AN32" s="617" t="s">
        <v>5012</v>
      </c>
      <c r="AO32" s="618"/>
      <c r="AP32" s="618"/>
      <c r="AQ32" s="619"/>
      <c r="AR32" s="643">
        <v>1</v>
      </c>
      <c r="AS32" s="618"/>
      <c r="AT32" s="618"/>
      <c r="AU32" s="619"/>
      <c r="AV32" s="617" t="s">
        <v>5013</v>
      </c>
      <c r="AW32" s="618"/>
      <c r="AX32" s="618"/>
      <c r="AY32" s="619"/>
      <c r="AZ32" s="643">
        <v>9</v>
      </c>
      <c r="BA32" s="618"/>
      <c r="BB32" s="618"/>
      <c r="BC32" s="619"/>
      <c r="BD32" s="635"/>
      <c r="BE32" s="618"/>
      <c r="BF32" s="618"/>
      <c r="BG32" s="618"/>
      <c r="BH32" s="618"/>
      <c r="BI32" s="636"/>
      <c r="BJ32" s="210"/>
      <c r="BK32" s="210"/>
      <c r="BL32" s="210"/>
      <c r="BX32" s="259" t="s">
        <v>5014</v>
      </c>
    </row>
    <row r="33" spans="2:76" s="129" customFormat="1" ht="15" customHeight="1">
      <c r="B33" s="223" t="s">
        <v>5015</v>
      </c>
      <c r="C33" s="603"/>
      <c r="D33" s="604"/>
      <c r="E33" s="605"/>
      <c r="F33" s="603"/>
      <c r="G33" s="604"/>
      <c r="H33" s="605"/>
      <c r="I33" s="603"/>
      <c r="J33" s="604"/>
      <c r="K33" s="605"/>
      <c r="L33" s="603"/>
      <c r="M33" s="604"/>
      <c r="N33" s="605"/>
      <c r="O33" s="603"/>
      <c r="P33" s="604"/>
      <c r="Q33" s="604"/>
      <c r="R33" s="605"/>
      <c r="S33" s="603"/>
      <c r="T33" s="604"/>
      <c r="U33" s="604"/>
      <c r="V33" s="605"/>
      <c r="W33" s="603"/>
      <c r="X33" s="604"/>
      <c r="Y33" s="605"/>
      <c r="Z33" s="603"/>
      <c r="AA33" s="604"/>
      <c r="AB33" s="605"/>
      <c r="AC33" s="603"/>
      <c r="AD33" s="604"/>
      <c r="AE33" s="605"/>
      <c r="AF33" s="603"/>
      <c r="AG33" s="604"/>
      <c r="AH33" s="604"/>
      <c r="AI33" s="605"/>
      <c r="AJ33" s="603"/>
      <c r="AK33" s="604"/>
      <c r="AL33" s="604"/>
      <c r="AM33" s="605"/>
      <c r="AN33" s="603"/>
      <c r="AO33" s="604"/>
      <c r="AP33" s="604"/>
      <c r="AQ33" s="605"/>
      <c r="AR33" s="603"/>
      <c r="AS33" s="604"/>
      <c r="AT33" s="604"/>
      <c r="AU33" s="605"/>
      <c r="AV33" s="603"/>
      <c r="AW33" s="604"/>
      <c r="AX33" s="604"/>
      <c r="AY33" s="605"/>
      <c r="AZ33" s="603"/>
      <c r="BA33" s="604"/>
      <c r="BB33" s="604"/>
      <c r="BC33" s="605"/>
      <c r="BD33" s="622"/>
      <c r="BE33" s="604"/>
      <c r="BF33" s="604"/>
      <c r="BG33" s="604"/>
      <c r="BH33" s="604"/>
      <c r="BI33" s="605"/>
      <c r="BK33" s="129">
        <v>1</v>
      </c>
      <c r="BL33" s="129" t="s">
        <v>5016</v>
      </c>
      <c r="BX33" s="260">
        <f>IF(OR(COUNTIF(AJ33,10)&gt;0,COUNTIF(AR33,10)&gt;0,COUNTIF(AZ33,10)&gt;0),1,0)</f>
        <v>0</v>
      </c>
    </row>
    <row r="34" spans="2:76" s="129" customFormat="1" ht="15" customHeight="1">
      <c r="B34" s="223" t="s">
        <v>5017</v>
      </c>
      <c r="C34" s="603"/>
      <c r="D34" s="604"/>
      <c r="E34" s="605"/>
      <c r="F34" s="603"/>
      <c r="G34" s="604"/>
      <c r="H34" s="605"/>
      <c r="I34" s="603"/>
      <c r="J34" s="604"/>
      <c r="K34" s="605"/>
      <c r="L34" s="603"/>
      <c r="M34" s="604"/>
      <c r="N34" s="605"/>
      <c r="O34" s="603"/>
      <c r="P34" s="604"/>
      <c r="Q34" s="604"/>
      <c r="R34" s="605"/>
      <c r="S34" s="603"/>
      <c r="T34" s="604"/>
      <c r="U34" s="604"/>
      <c r="V34" s="605"/>
      <c r="W34" s="603"/>
      <c r="X34" s="604"/>
      <c r="Y34" s="605"/>
      <c r="Z34" s="603"/>
      <c r="AA34" s="604"/>
      <c r="AB34" s="605"/>
      <c r="AC34" s="603"/>
      <c r="AD34" s="604"/>
      <c r="AE34" s="605"/>
      <c r="AF34" s="603"/>
      <c r="AG34" s="604"/>
      <c r="AH34" s="604"/>
      <c r="AI34" s="605"/>
      <c r="AJ34" s="603"/>
      <c r="AK34" s="604"/>
      <c r="AL34" s="604"/>
      <c r="AM34" s="605"/>
      <c r="AN34" s="603"/>
      <c r="AO34" s="604"/>
      <c r="AP34" s="604"/>
      <c r="AQ34" s="605"/>
      <c r="AR34" s="603"/>
      <c r="AS34" s="604"/>
      <c r="AT34" s="604"/>
      <c r="AU34" s="605"/>
      <c r="AV34" s="603"/>
      <c r="AW34" s="604"/>
      <c r="AX34" s="604"/>
      <c r="AY34" s="605"/>
      <c r="AZ34" s="603"/>
      <c r="BA34" s="604"/>
      <c r="BB34" s="604"/>
      <c r="BC34" s="605"/>
      <c r="BD34" s="622"/>
      <c r="BE34" s="604"/>
      <c r="BF34" s="604"/>
      <c r="BG34" s="604"/>
      <c r="BH34" s="604"/>
      <c r="BI34" s="605"/>
      <c r="BK34" s="129">
        <v>2</v>
      </c>
      <c r="BL34" s="129" t="s">
        <v>5018</v>
      </c>
      <c r="BX34" s="260">
        <f t="shared" ref="BX34:BX67" si="0">IF(OR(COUNTIF(AJ34,10)&gt;0,COUNTIF(AR34,10)&gt;0,COUNTIF(AZ34,10)&gt;0),1,0)</f>
        <v>0</v>
      </c>
    </row>
    <row r="35" spans="2:76" s="129" customFormat="1" ht="15" customHeight="1">
      <c r="B35" s="223" t="s">
        <v>5019</v>
      </c>
      <c r="C35" s="603"/>
      <c r="D35" s="604"/>
      <c r="E35" s="605"/>
      <c r="F35" s="603"/>
      <c r="G35" s="604"/>
      <c r="H35" s="605"/>
      <c r="I35" s="603"/>
      <c r="J35" s="604"/>
      <c r="K35" s="605"/>
      <c r="L35" s="603"/>
      <c r="M35" s="604"/>
      <c r="N35" s="605"/>
      <c r="O35" s="603"/>
      <c r="P35" s="604"/>
      <c r="Q35" s="604"/>
      <c r="R35" s="605"/>
      <c r="S35" s="603"/>
      <c r="T35" s="604"/>
      <c r="U35" s="604"/>
      <c r="V35" s="605"/>
      <c r="W35" s="603"/>
      <c r="X35" s="604"/>
      <c r="Y35" s="605"/>
      <c r="Z35" s="603"/>
      <c r="AA35" s="604"/>
      <c r="AB35" s="605"/>
      <c r="AC35" s="603"/>
      <c r="AD35" s="604"/>
      <c r="AE35" s="605"/>
      <c r="AF35" s="603"/>
      <c r="AG35" s="604"/>
      <c r="AH35" s="604"/>
      <c r="AI35" s="605"/>
      <c r="AJ35" s="603"/>
      <c r="AK35" s="604"/>
      <c r="AL35" s="604"/>
      <c r="AM35" s="605"/>
      <c r="AN35" s="603"/>
      <c r="AO35" s="604"/>
      <c r="AP35" s="604"/>
      <c r="AQ35" s="605"/>
      <c r="AR35" s="603"/>
      <c r="AS35" s="604"/>
      <c r="AT35" s="604"/>
      <c r="AU35" s="605"/>
      <c r="AV35" s="603"/>
      <c r="AW35" s="604"/>
      <c r="AX35" s="604"/>
      <c r="AY35" s="605"/>
      <c r="AZ35" s="603"/>
      <c r="BA35" s="604"/>
      <c r="BB35" s="604"/>
      <c r="BC35" s="605"/>
      <c r="BD35" s="631"/>
      <c r="BE35" s="604"/>
      <c r="BF35" s="604"/>
      <c r="BG35" s="604"/>
      <c r="BH35" s="604"/>
      <c r="BI35" s="632"/>
      <c r="BK35" s="129">
        <v>3</v>
      </c>
      <c r="BL35" s="129" t="s">
        <v>5020</v>
      </c>
      <c r="BX35" s="260">
        <f t="shared" si="0"/>
        <v>0</v>
      </c>
    </row>
    <row r="36" spans="2:76" s="129" customFormat="1" ht="15" customHeight="1">
      <c r="B36" s="223" t="s">
        <v>5021</v>
      </c>
      <c r="C36" s="603"/>
      <c r="D36" s="604"/>
      <c r="E36" s="605"/>
      <c r="F36" s="603"/>
      <c r="G36" s="604"/>
      <c r="H36" s="605"/>
      <c r="I36" s="603"/>
      <c r="J36" s="604"/>
      <c r="K36" s="605"/>
      <c r="L36" s="603"/>
      <c r="M36" s="604"/>
      <c r="N36" s="605"/>
      <c r="O36" s="603"/>
      <c r="P36" s="604"/>
      <c r="Q36" s="604"/>
      <c r="R36" s="605"/>
      <c r="S36" s="603"/>
      <c r="T36" s="604"/>
      <c r="U36" s="604"/>
      <c r="V36" s="605"/>
      <c r="W36" s="603"/>
      <c r="X36" s="604"/>
      <c r="Y36" s="605"/>
      <c r="Z36" s="603"/>
      <c r="AA36" s="604"/>
      <c r="AB36" s="605"/>
      <c r="AC36" s="603"/>
      <c r="AD36" s="604"/>
      <c r="AE36" s="605"/>
      <c r="AF36" s="603"/>
      <c r="AG36" s="604"/>
      <c r="AH36" s="604"/>
      <c r="AI36" s="605"/>
      <c r="AJ36" s="603"/>
      <c r="AK36" s="604"/>
      <c r="AL36" s="604"/>
      <c r="AM36" s="605"/>
      <c r="AN36" s="603"/>
      <c r="AO36" s="604"/>
      <c r="AP36" s="604"/>
      <c r="AQ36" s="605"/>
      <c r="AR36" s="603"/>
      <c r="AS36" s="604"/>
      <c r="AT36" s="604"/>
      <c r="AU36" s="605"/>
      <c r="AV36" s="603"/>
      <c r="AW36" s="604"/>
      <c r="AX36" s="604"/>
      <c r="AY36" s="605"/>
      <c r="AZ36" s="603"/>
      <c r="BA36" s="604"/>
      <c r="BB36" s="604"/>
      <c r="BC36" s="605"/>
      <c r="BD36" s="622"/>
      <c r="BE36" s="604"/>
      <c r="BF36" s="604"/>
      <c r="BG36" s="604"/>
      <c r="BH36" s="604"/>
      <c r="BI36" s="605"/>
      <c r="BK36" s="129">
        <v>4</v>
      </c>
      <c r="BL36" s="129" t="s">
        <v>5022</v>
      </c>
      <c r="BX36" s="260">
        <f t="shared" si="0"/>
        <v>0</v>
      </c>
    </row>
    <row r="37" spans="2:76" s="129" customFormat="1" ht="15" customHeight="1">
      <c r="B37" s="223" t="s">
        <v>5023</v>
      </c>
      <c r="C37" s="603"/>
      <c r="D37" s="604"/>
      <c r="E37" s="605"/>
      <c r="F37" s="603"/>
      <c r="G37" s="604"/>
      <c r="H37" s="605"/>
      <c r="I37" s="603"/>
      <c r="J37" s="604"/>
      <c r="K37" s="605"/>
      <c r="L37" s="603"/>
      <c r="M37" s="604"/>
      <c r="N37" s="605"/>
      <c r="O37" s="603"/>
      <c r="P37" s="604"/>
      <c r="Q37" s="604"/>
      <c r="R37" s="605"/>
      <c r="S37" s="603"/>
      <c r="T37" s="604"/>
      <c r="U37" s="604"/>
      <c r="V37" s="605"/>
      <c r="W37" s="603"/>
      <c r="X37" s="604"/>
      <c r="Y37" s="605"/>
      <c r="Z37" s="603"/>
      <c r="AA37" s="604"/>
      <c r="AB37" s="605"/>
      <c r="AC37" s="603"/>
      <c r="AD37" s="604"/>
      <c r="AE37" s="605"/>
      <c r="AF37" s="603"/>
      <c r="AG37" s="604"/>
      <c r="AH37" s="604"/>
      <c r="AI37" s="605"/>
      <c r="AJ37" s="603"/>
      <c r="AK37" s="604"/>
      <c r="AL37" s="604"/>
      <c r="AM37" s="605"/>
      <c r="AN37" s="603"/>
      <c r="AO37" s="604"/>
      <c r="AP37" s="604"/>
      <c r="AQ37" s="605"/>
      <c r="AR37" s="603"/>
      <c r="AS37" s="604"/>
      <c r="AT37" s="604"/>
      <c r="AU37" s="605"/>
      <c r="AV37" s="603"/>
      <c r="AW37" s="604"/>
      <c r="AX37" s="604"/>
      <c r="AY37" s="605"/>
      <c r="AZ37" s="603"/>
      <c r="BA37" s="604"/>
      <c r="BB37" s="604"/>
      <c r="BC37" s="605"/>
      <c r="BD37" s="622"/>
      <c r="BE37" s="604"/>
      <c r="BF37" s="604"/>
      <c r="BG37" s="604"/>
      <c r="BH37" s="604"/>
      <c r="BI37" s="605"/>
      <c r="BK37" s="129">
        <v>5</v>
      </c>
      <c r="BL37" s="129" t="s">
        <v>5024</v>
      </c>
      <c r="BX37" s="260">
        <f t="shared" si="0"/>
        <v>0</v>
      </c>
    </row>
    <row r="38" spans="2:76" s="129" customFormat="1" ht="15" customHeight="1">
      <c r="B38" s="223" t="s">
        <v>5025</v>
      </c>
      <c r="C38" s="603"/>
      <c r="D38" s="604"/>
      <c r="E38" s="605"/>
      <c r="F38" s="603"/>
      <c r="G38" s="604"/>
      <c r="H38" s="605"/>
      <c r="I38" s="603"/>
      <c r="J38" s="604"/>
      <c r="K38" s="605"/>
      <c r="L38" s="603"/>
      <c r="M38" s="604"/>
      <c r="N38" s="605"/>
      <c r="O38" s="603"/>
      <c r="P38" s="604"/>
      <c r="Q38" s="604"/>
      <c r="R38" s="605"/>
      <c r="S38" s="603"/>
      <c r="T38" s="604"/>
      <c r="U38" s="604"/>
      <c r="V38" s="605"/>
      <c r="W38" s="603"/>
      <c r="X38" s="604"/>
      <c r="Y38" s="605"/>
      <c r="Z38" s="603"/>
      <c r="AA38" s="604"/>
      <c r="AB38" s="605"/>
      <c r="AC38" s="603"/>
      <c r="AD38" s="604"/>
      <c r="AE38" s="605"/>
      <c r="AF38" s="603"/>
      <c r="AG38" s="604"/>
      <c r="AH38" s="604"/>
      <c r="AI38" s="605"/>
      <c r="AJ38" s="603"/>
      <c r="AK38" s="604"/>
      <c r="AL38" s="604"/>
      <c r="AM38" s="605"/>
      <c r="AN38" s="603"/>
      <c r="AO38" s="604"/>
      <c r="AP38" s="604"/>
      <c r="AQ38" s="605"/>
      <c r="AR38" s="603"/>
      <c r="AS38" s="604"/>
      <c r="AT38" s="604"/>
      <c r="AU38" s="605"/>
      <c r="AV38" s="603"/>
      <c r="AW38" s="604"/>
      <c r="AX38" s="604"/>
      <c r="AY38" s="605"/>
      <c r="AZ38" s="603"/>
      <c r="BA38" s="604"/>
      <c r="BB38" s="604"/>
      <c r="BC38" s="605"/>
      <c r="BD38" s="622"/>
      <c r="BE38" s="604"/>
      <c r="BF38" s="604"/>
      <c r="BG38" s="604"/>
      <c r="BH38" s="604"/>
      <c r="BI38" s="605"/>
      <c r="BK38" s="129">
        <v>6</v>
      </c>
      <c r="BL38" s="129" t="s">
        <v>5026</v>
      </c>
      <c r="BX38" s="260">
        <f t="shared" si="0"/>
        <v>0</v>
      </c>
    </row>
    <row r="39" spans="2:76" s="129" customFormat="1" ht="15" customHeight="1">
      <c r="B39" s="223" t="s">
        <v>5027</v>
      </c>
      <c r="C39" s="603"/>
      <c r="D39" s="604"/>
      <c r="E39" s="605"/>
      <c r="F39" s="603"/>
      <c r="G39" s="604"/>
      <c r="H39" s="605"/>
      <c r="I39" s="603"/>
      <c r="J39" s="604"/>
      <c r="K39" s="605"/>
      <c r="L39" s="603"/>
      <c r="M39" s="604"/>
      <c r="N39" s="605"/>
      <c r="O39" s="603"/>
      <c r="P39" s="604"/>
      <c r="Q39" s="604"/>
      <c r="R39" s="605"/>
      <c r="S39" s="603"/>
      <c r="T39" s="604"/>
      <c r="U39" s="604"/>
      <c r="V39" s="605"/>
      <c r="W39" s="603"/>
      <c r="X39" s="604"/>
      <c r="Y39" s="605"/>
      <c r="Z39" s="603"/>
      <c r="AA39" s="604"/>
      <c r="AB39" s="605"/>
      <c r="AC39" s="603"/>
      <c r="AD39" s="604"/>
      <c r="AE39" s="605"/>
      <c r="AF39" s="603"/>
      <c r="AG39" s="604"/>
      <c r="AH39" s="604"/>
      <c r="AI39" s="605"/>
      <c r="AJ39" s="603"/>
      <c r="AK39" s="604"/>
      <c r="AL39" s="604"/>
      <c r="AM39" s="605"/>
      <c r="AN39" s="603"/>
      <c r="AO39" s="604"/>
      <c r="AP39" s="604"/>
      <c r="AQ39" s="605"/>
      <c r="AR39" s="603"/>
      <c r="AS39" s="604"/>
      <c r="AT39" s="604"/>
      <c r="AU39" s="605"/>
      <c r="AV39" s="603"/>
      <c r="AW39" s="604"/>
      <c r="AX39" s="604"/>
      <c r="AY39" s="605"/>
      <c r="AZ39" s="603"/>
      <c r="BA39" s="604"/>
      <c r="BB39" s="604"/>
      <c r="BC39" s="605"/>
      <c r="BD39" s="622"/>
      <c r="BE39" s="604"/>
      <c r="BF39" s="604"/>
      <c r="BG39" s="604"/>
      <c r="BH39" s="604"/>
      <c r="BI39" s="605"/>
      <c r="BK39" s="129">
        <v>7</v>
      </c>
      <c r="BL39" s="129" t="s">
        <v>5028</v>
      </c>
      <c r="BX39" s="260">
        <f t="shared" si="0"/>
        <v>0</v>
      </c>
    </row>
    <row r="40" spans="2:76" s="129" customFormat="1" ht="15" customHeight="1">
      <c r="B40" s="223" t="s">
        <v>5029</v>
      </c>
      <c r="C40" s="603"/>
      <c r="D40" s="604"/>
      <c r="E40" s="605"/>
      <c r="F40" s="603"/>
      <c r="G40" s="604"/>
      <c r="H40" s="605"/>
      <c r="I40" s="603"/>
      <c r="J40" s="604"/>
      <c r="K40" s="605"/>
      <c r="L40" s="603"/>
      <c r="M40" s="604"/>
      <c r="N40" s="605"/>
      <c r="O40" s="603"/>
      <c r="P40" s="604"/>
      <c r="Q40" s="604"/>
      <c r="R40" s="605"/>
      <c r="S40" s="603"/>
      <c r="T40" s="604"/>
      <c r="U40" s="604"/>
      <c r="V40" s="605"/>
      <c r="W40" s="603"/>
      <c r="X40" s="604"/>
      <c r="Y40" s="605"/>
      <c r="Z40" s="603"/>
      <c r="AA40" s="604"/>
      <c r="AB40" s="605"/>
      <c r="AC40" s="603"/>
      <c r="AD40" s="604"/>
      <c r="AE40" s="605"/>
      <c r="AF40" s="603"/>
      <c r="AG40" s="604"/>
      <c r="AH40" s="604"/>
      <c r="AI40" s="605"/>
      <c r="AJ40" s="603"/>
      <c r="AK40" s="604"/>
      <c r="AL40" s="604"/>
      <c r="AM40" s="605"/>
      <c r="AN40" s="603"/>
      <c r="AO40" s="604"/>
      <c r="AP40" s="604"/>
      <c r="AQ40" s="605"/>
      <c r="AR40" s="603"/>
      <c r="AS40" s="604"/>
      <c r="AT40" s="604"/>
      <c r="AU40" s="605"/>
      <c r="AV40" s="603"/>
      <c r="AW40" s="604"/>
      <c r="AX40" s="604"/>
      <c r="AY40" s="605"/>
      <c r="AZ40" s="603"/>
      <c r="BA40" s="604"/>
      <c r="BB40" s="604"/>
      <c r="BC40" s="605"/>
      <c r="BD40" s="622"/>
      <c r="BE40" s="604"/>
      <c r="BF40" s="604"/>
      <c r="BG40" s="604"/>
      <c r="BH40" s="604"/>
      <c r="BI40" s="605"/>
      <c r="BK40" s="129">
        <v>8</v>
      </c>
      <c r="BL40" s="129" t="s">
        <v>5030</v>
      </c>
      <c r="BX40" s="260">
        <f t="shared" si="0"/>
        <v>0</v>
      </c>
    </row>
    <row r="41" spans="2:76" s="129" customFormat="1" ht="15" customHeight="1">
      <c r="B41" s="223" t="s">
        <v>5031</v>
      </c>
      <c r="C41" s="603"/>
      <c r="D41" s="604"/>
      <c r="E41" s="605"/>
      <c r="F41" s="603"/>
      <c r="G41" s="604"/>
      <c r="H41" s="605"/>
      <c r="I41" s="603"/>
      <c r="J41" s="604"/>
      <c r="K41" s="605"/>
      <c r="L41" s="603"/>
      <c r="M41" s="604"/>
      <c r="N41" s="605"/>
      <c r="O41" s="603"/>
      <c r="P41" s="604"/>
      <c r="Q41" s="604"/>
      <c r="R41" s="605"/>
      <c r="S41" s="603"/>
      <c r="T41" s="604"/>
      <c r="U41" s="604"/>
      <c r="V41" s="605"/>
      <c r="W41" s="603"/>
      <c r="X41" s="604"/>
      <c r="Y41" s="605"/>
      <c r="Z41" s="603"/>
      <c r="AA41" s="604"/>
      <c r="AB41" s="605"/>
      <c r="AC41" s="603"/>
      <c r="AD41" s="604"/>
      <c r="AE41" s="605"/>
      <c r="AF41" s="603"/>
      <c r="AG41" s="604"/>
      <c r="AH41" s="604"/>
      <c r="AI41" s="605"/>
      <c r="AJ41" s="603"/>
      <c r="AK41" s="604"/>
      <c r="AL41" s="604"/>
      <c r="AM41" s="605"/>
      <c r="AN41" s="603"/>
      <c r="AO41" s="604"/>
      <c r="AP41" s="604"/>
      <c r="AQ41" s="605"/>
      <c r="AR41" s="603"/>
      <c r="AS41" s="604"/>
      <c r="AT41" s="604"/>
      <c r="AU41" s="605"/>
      <c r="AV41" s="603"/>
      <c r="AW41" s="604"/>
      <c r="AX41" s="604"/>
      <c r="AY41" s="605"/>
      <c r="AZ41" s="603"/>
      <c r="BA41" s="604"/>
      <c r="BB41" s="604"/>
      <c r="BC41" s="605"/>
      <c r="BD41" s="622"/>
      <c r="BE41" s="604"/>
      <c r="BF41" s="604"/>
      <c r="BG41" s="604"/>
      <c r="BH41" s="604"/>
      <c r="BI41" s="605"/>
      <c r="BK41" s="129">
        <v>9</v>
      </c>
      <c r="BL41" s="129" t="s">
        <v>5013</v>
      </c>
      <c r="BX41" s="260">
        <f t="shared" si="0"/>
        <v>0</v>
      </c>
    </row>
    <row r="42" spans="2:76" s="129" customFormat="1" ht="15" customHeight="1">
      <c r="B42" s="223" t="s">
        <v>5032</v>
      </c>
      <c r="C42" s="603"/>
      <c r="D42" s="604"/>
      <c r="E42" s="605"/>
      <c r="F42" s="603"/>
      <c r="G42" s="604"/>
      <c r="H42" s="605"/>
      <c r="I42" s="603"/>
      <c r="J42" s="604"/>
      <c r="K42" s="605"/>
      <c r="L42" s="603"/>
      <c r="M42" s="604"/>
      <c r="N42" s="605"/>
      <c r="O42" s="603"/>
      <c r="P42" s="604"/>
      <c r="Q42" s="604"/>
      <c r="R42" s="605"/>
      <c r="S42" s="603"/>
      <c r="T42" s="604"/>
      <c r="U42" s="604"/>
      <c r="V42" s="605"/>
      <c r="W42" s="603"/>
      <c r="X42" s="604"/>
      <c r="Y42" s="605"/>
      <c r="Z42" s="603"/>
      <c r="AA42" s="604"/>
      <c r="AB42" s="605"/>
      <c r="AC42" s="603"/>
      <c r="AD42" s="604"/>
      <c r="AE42" s="605"/>
      <c r="AF42" s="603"/>
      <c r="AG42" s="604"/>
      <c r="AH42" s="604"/>
      <c r="AI42" s="605"/>
      <c r="AJ42" s="603"/>
      <c r="AK42" s="604"/>
      <c r="AL42" s="604"/>
      <c r="AM42" s="605"/>
      <c r="AN42" s="603"/>
      <c r="AO42" s="604"/>
      <c r="AP42" s="604"/>
      <c r="AQ42" s="605"/>
      <c r="AR42" s="603"/>
      <c r="AS42" s="604"/>
      <c r="AT42" s="604"/>
      <c r="AU42" s="605"/>
      <c r="AV42" s="603"/>
      <c r="AW42" s="604"/>
      <c r="AX42" s="604"/>
      <c r="AY42" s="605"/>
      <c r="AZ42" s="603"/>
      <c r="BA42" s="604"/>
      <c r="BB42" s="604"/>
      <c r="BC42" s="605"/>
      <c r="BD42" s="622"/>
      <c r="BE42" s="604"/>
      <c r="BF42" s="604"/>
      <c r="BG42" s="604"/>
      <c r="BH42" s="604"/>
      <c r="BI42" s="605"/>
      <c r="BK42" s="129">
        <v>10</v>
      </c>
      <c r="BL42" s="129" t="s">
        <v>5033</v>
      </c>
      <c r="BX42" s="260">
        <f t="shared" si="0"/>
        <v>0</v>
      </c>
    </row>
    <row r="43" spans="2:76" s="129" customFormat="1" ht="15" customHeight="1">
      <c r="B43" s="223" t="s">
        <v>5034</v>
      </c>
      <c r="C43" s="603"/>
      <c r="D43" s="604"/>
      <c r="E43" s="605"/>
      <c r="F43" s="603"/>
      <c r="G43" s="604"/>
      <c r="H43" s="605"/>
      <c r="I43" s="603"/>
      <c r="J43" s="604"/>
      <c r="K43" s="605"/>
      <c r="L43" s="603"/>
      <c r="M43" s="604"/>
      <c r="N43" s="605"/>
      <c r="O43" s="603"/>
      <c r="P43" s="604"/>
      <c r="Q43" s="604"/>
      <c r="R43" s="605"/>
      <c r="S43" s="603"/>
      <c r="T43" s="604"/>
      <c r="U43" s="604"/>
      <c r="V43" s="605"/>
      <c r="W43" s="603"/>
      <c r="X43" s="604"/>
      <c r="Y43" s="605"/>
      <c r="Z43" s="603"/>
      <c r="AA43" s="604"/>
      <c r="AB43" s="605"/>
      <c r="AC43" s="603"/>
      <c r="AD43" s="604"/>
      <c r="AE43" s="605"/>
      <c r="AF43" s="603"/>
      <c r="AG43" s="604"/>
      <c r="AH43" s="604"/>
      <c r="AI43" s="605"/>
      <c r="AJ43" s="603"/>
      <c r="AK43" s="604"/>
      <c r="AL43" s="604"/>
      <c r="AM43" s="605"/>
      <c r="AN43" s="603"/>
      <c r="AO43" s="604"/>
      <c r="AP43" s="604"/>
      <c r="AQ43" s="605"/>
      <c r="AR43" s="603"/>
      <c r="AS43" s="604"/>
      <c r="AT43" s="604"/>
      <c r="AU43" s="605"/>
      <c r="AV43" s="603"/>
      <c r="AW43" s="604"/>
      <c r="AX43" s="604"/>
      <c r="AY43" s="605"/>
      <c r="AZ43" s="603"/>
      <c r="BA43" s="604"/>
      <c r="BB43" s="604"/>
      <c r="BC43" s="605"/>
      <c r="BD43" s="622"/>
      <c r="BE43" s="604"/>
      <c r="BF43" s="604"/>
      <c r="BG43" s="604"/>
      <c r="BH43" s="604"/>
      <c r="BI43" s="605"/>
      <c r="BX43" s="260">
        <f t="shared" si="0"/>
        <v>0</v>
      </c>
    </row>
    <row r="44" spans="2:76" s="129" customFormat="1" ht="15" customHeight="1">
      <c r="B44" s="223" t="s">
        <v>5035</v>
      </c>
      <c r="C44" s="603"/>
      <c r="D44" s="604"/>
      <c r="E44" s="605"/>
      <c r="F44" s="603"/>
      <c r="G44" s="604"/>
      <c r="H44" s="605"/>
      <c r="I44" s="603"/>
      <c r="J44" s="604"/>
      <c r="K44" s="605"/>
      <c r="L44" s="603"/>
      <c r="M44" s="604"/>
      <c r="N44" s="605"/>
      <c r="O44" s="603"/>
      <c r="P44" s="604"/>
      <c r="Q44" s="604"/>
      <c r="R44" s="605"/>
      <c r="S44" s="603"/>
      <c r="T44" s="604"/>
      <c r="U44" s="604"/>
      <c r="V44" s="605"/>
      <c r="W44" s="603"/>
      <c r="X44" s="604"/>
      <c r="Y44" s="605"/>
      <c r="Z44" s="603"/>
      <c r="AA44" s="604"/>
      <c r="AB44" s="605"/>
      <c r="AC44" s="603"/>
      <c r="AD44" s="604"/>
      <c r="AE44" s="605"/>
      <c r="AF44" s="603"/>
      <c r="AG44" s="604"/>
      <c r="AH44" s="604"/>
      <c r="AI44" s="605"/>
      <c r="AJ44" s="603"/>
      <c r="AK44" s="604"/>
      <c r="AL44" s="604"/>
      <c r="AM44" s="605"/>
      <c r="AN44" s="603"/>
      <c r="AO44" s="604"/>
      <c r="AP44" s="604"/>
      <c r="AQ44" s="605"/>
      <c r="AR44" s="603"/>
      <c r="AS44" s="604"/>
      <c r="AT44" s="604"/>
      <c r="AU44" s="605"/>
      <c r="AV44" s="603"/>
      <c r="AW44" s="604"/>
      <c r="AX44" s="604"/>
      <c r="AY44" s="605"/>
      <c r="AZ44" s="603"/>
      <c r="BA44" s="604"/>
      <c r="BB44" s="604"/>
      <c r="BC44" s="605"/>
      <c r="BD44" s="622"/>
      <c r="BE44" s="604"/>
      <c r="BF44" s="604"/>
      <c r="BG44" s="604"/>
      <c r="BH44" s="604"/>
      <c r="BI44" s="605"/>
      <c r="BX44" s="260">
        <f t="shared" si="0"/>
        <v>0</v>
      </c>
    </row>
    <row r="45" spans="2:76" s="129" customFormat="1" ht="15" customHeight="1">
      <c r="B45" s="223" t="s">
        <v>5036</v>
      </c>
      <c r="C45" s="603"/>
      <c r="D45" s="604"/>
      <c r="E45" s="605"/>
      <c r="F45" s="603"/>
      <c r="G45" s="604"/>
      <c r="H45" s="605"/>
      <c r="I45" s="603"/>
      <c r="J45" s="604"/>
      <c r="K45" s="605"/>
      <c r="L45" s="603"/>
      <c r="M45" s="604"/>
      <c r="N45" s="605"/>
      <c r="O45" s="603"/>
      <c r="P45" s="604"/>
      <c r="Q45" s="604"/>
      <c r="R45" s="605"/>
      <c r="S45" s="603"/>
      <c r="T45" s="604"/>
      <c r="U45" s="604"/>
      <c r="V45" s="605"/>
      <c r="W45" s="603"/>
      <c r="X45" s="604"/>
      <c r="Y45" s="605"/>
      <c r="Z45" s="603"/>
      <c r="AA45" s="604"/>
      <c r="AB45" s="605"/>
      <c r="AC45" s="603"/>
      <c r="AD45" s="604"/>
      <c r="AE45" s="605"/>
      <c r="AF45" s="603"/>
      <c r="AG45" s="604"/>
      <c r="AH45" s="604"/>
      <c r="AI45" s="605"/>
      <c r="AJ45" s="603"/>
      <c r="AK45" s="604"/>
      <c r="AL45" s="604"/>
      <c r="AM45" s="605"/>
      <c r="AN45" s="603"/>
      <c r="AO45" s="604"/>
      <c r="AP45" s="604"/>
      <c r="AQ45" s="605"/>
      <c r="AR45" s="603"/>
      <c r="AS45" s="604"/>
      <c r="AT45" s="604"/>
      <c r="AU45" s="605"/>
      <c r="AV45" s="603"/>
      <c r="AW45" s="604"/>
      <c r="AX45" s="604"/>
      <c r="AY45" s="605"/>
      <c r="AZ45" s="603"/>
      <c r="BA45" s="604"/>
      <c r="BB45" s="604"/>
      <c r="BC45" s="605"/>
      <c r="BD45" s="622"/>
      <c r="BE45" s="604"/>
      <c r="BF45" s="604"/>
      <c r="BG45" s="604"/>
      <c r="BH45" s="604"/>
      <c r="BI45" s="605"/>
      <c r="BX45" s="260">
        <f t="shared" si="0"/>
        <v>0</v>
      </c>
    </row>
    <row r="46" spans="2:76" s="129" customFormat="1" ht="15" customHeight="1">
      <c r="B46" s="223" t="s">
        <v>5037</v>
      </c>
      <c r="C46" s="603"/>
      <c r="D46" s="604"/>
      <c r="E46" s="605"/>
      <c r="F46" s="603"/>
      <c r="G46" s="604"/>
      <c r="H46" s="605"/>
      <c r="I46" s="603"/>
      <c r="J46" s="604"/>
      <c r="K46" s="605"/>
      <c r="L46" s="603"/>
      <c r="M46" s="604"/>
      <c r="N46" s="605"/>
      <c r="O46" s="603"/>
      <c r="P46" s="604"/>
      <c r="Q46" s="604"/>
      <c r="R46" s="605"/>
      <c r="S46" s="603"/>
      <c r="T46" s="604"/>
      <c r="U46" s="604"/>
      <c r="V46" s="605"/>
      <c r="W46" s="603"/>
      <c r="X46" s="604"/>
      <c r="Y46" s="605"/>
      <c r="Z46" s="603"/>
      <c r="AA46" s="604"/>
      <c r="AB46" s="605"/>
      <c r="AC46" s="603"/>
      <c r="AD46" s="604"/>
      <c r="AE46" s="605"/>
      <c r="AF46" s="603"/>
      <c r="AG46" s="604"/>
      <c r="AH46" s="604"/>
      <c r="AI46" s="605"/>
      <c r="AJ46" s="603"/>
      <c r="AK46" s="604"/>
      <c r="AL46" s="604"/>
      <c r="AM46" s="605"/>
      <c r="AN46" s="603"/>
      <c r="AO46" s="604"/>
      <c r="AP46" s="604"/>
      <c r="AQ46" s="605"/>
      <c r="AR46" s="603"/>
      <c r="AS46" s="604"/>
      <c r="AT46" s="604"/>
      <c r="AU46" s="605"/>
      <c r="AV46" s="603"/>
      <c r="AW46" s="604"/>
      <c r="AX46" s="604"/>
      <c r="AY46" s="605"/>
      <c r="AZ46" s="603"/>
      <c r="BA46" s="604"/>
      <c r="BB46" s="604"/>
      <c r="BC46" s="605"/>
      <c r="BD46" s="622"/>
      <c r="BE46" s="604"/>
      <c r="BF46" s="604"/>
      <c r="BG46" s="604"/>
      <c r="BH46" s="604"/>
      <c r="BI46" s="605"/>
      <c r="BX46" s="260">
        <f t="shared" si="0"/>
        <v>0</v>
      </c>
    </row>
    <row r="47" spans="2:76" s="129" customFormat="1" ht="15" customHeight="1">
      <c r="B47" s="223" t="s">
        <v>5038</v>
      </c>
      <c r="C47" s="603"/>
      <c r="D47" s="604"/>
      <c r="E47" s="605"/>
      <c r="F47" s="603"/>
      <c r="G47" s="604"/>
      <c r="H47" s="605"/>
      <c r="I47" s="603"/>
      <c r="J47" s="604"/>
      <c r="K47" s="605"/>
      <c r="L47" s="603"/>
      <c r="M47" s="604"/>
      <c r="N47" s="605"/>
      <c r="O47" s="603"/>
      <c r="P47" s="604"/>
      <c r="Q47" s="604"/>
      <c r="R47" s="605"/>
      <c r="S47" s="603"/>
      <c r="T47" s="604"/>
      <c r="U47" s="604"/>
      <c r="V47" s="605"/>
      <c r="W47" s="603"/>
      <c r="X47" s="604"/>
      <c r="Y47" s="605"/>
      <c r="Z47" s="603"/>
      <c r="AA47" s="604"/>
      <c r="AB47" s="605"/>
      <c r="AC47" s="603"/>
      <c r="AD47" s="604"/>
      <c r="AE47" s="605"/>
      <c r="AF47" s="603"/>
      <c r="AG47" s="604"/>
      <c r="AH47" s="604"/>
      <c r="AI47" s="605"/>
      <c r="AJ47" s="603"/>
      <c r="AK47" s="604"/>
      <c r="AL47" s="604"/>
      <c r="AM47" s="605"/>
      <c r="AN47" s="603"/>
      <c r="AO47" s="604"/>
      <c r="AP47" s="604"/>
      <c r="AQ47" s="605"/>
      <c r="AR47" s="603"/>
      <c r="AS47" s="604"/>
      <c r="AT47" s="604"/>
      <c r="AU47" s="605"/>
      <c r="AV47" s="603"/>
      <c r="AW47" s="604"/>
      <c r="AX47" s="604"/>
      <c r="AY47" s="605"/>
      <c r="AZ47" s="603"/>
      <c r="BA47" s="604"/>
      <c r="BB47" s="604"/>
      <c r="BC47" s="605"/>
      <c r="BD47" s="622"/>
      <c r="BE47" s="604"/>
      <c r="BF47" s="604"/>
      <c r="BG47" s="604"/>
      <c r="BH47" s="604"/>
      <c r="BI47" s="605"/>
      <c r="BX47" s="260">
        <f t="shared" si="0"/>
        <v>0</v>
      </c>
    </row>
    <row r="48" spans="2:76" s="129" customFormat="1" ht="15" customHeight="1">
      <c r="B48" s="223" t="s">
        <v>5039</v>
      </c>
      <c r="C48" s="603"/>
      <c r="D48" s="604"/>
      <c r="E48" s="605"/>
      <c r="F48" s="603"/>
      <c r="G48" s="604"/>
      <c r="H48" s="605"/>
      <c r="I48" s="603"/>
      <c r="J48" s="604"/>
      <c r="K48" s="605"/>
      <c r="L48" s="603"/>
      <c r="M48" s="604"/>
      <c r="N48" s="605"/>
      <c r="O48" s="603"/>
      <c r="P48" s="604"/>
      <c r="Q48" s="604"/>
      <c r="R48" s="605"/>
      <c r="S48" s="603"/>
      <c r="T48" s="604"/>
      <c r="U48" s="604"/>
      <c r="V48" s="605"/>
      <c r="W48" s="603"/>
      <c r="X48" s="604"/>
      <c r="Y48" s="605"/>
      <c r="Z48" s="603"/>
      <c r="AA48" s="604"/>
      <c r="AB48" s="605"/>
      <c r="AC48" s="603"/>
      <c r="AD48" s="604"/>
      <c r="AE48" s="605"/>
      <c r="AF48" s="603"/>
      <c r="AG48" s="604"/>
      <c r="AH48" s="604"/>
      <c r="AI48" s="605"/>
      <c r="AJ48" s="603"/>
      <c r="AK48" s="604"/>
      <c r="AL48" s="604"/>
      <c r="AM48" s="605"/>
      <c r="AN48" s="603"/>
      <c r="AO48" s="604"/>
      <c r="AP48" s="604"/>
      <c r="AQ48" s="605"/>
      <c r="AR48" s="603"/>
      <c r="AS48" s="604"/>
      <c r="AT48" s="604"/>
      <c r="AU48" s="605"/>
      <c r="AV48" s="603"/>
      <c r="AW48" s="604"/>
      <c r="AX48" s="604"/>
      <c r="AY48" s="605"/>
      <c r="AZ48" s="603"/>
      <c r="BA48" s="604"/>
      <c r="BB48" s="604"/>
      <c r="BC48" s="605"/>
      <c r="BD48" s="622"/>
      <c r="BE48" s="604"/>
      <c r="BF48" s="604"/>
      <c r="BG48" s="604"/>
      <c r="BH48" s="604"/>
      <c r="BI48" s="605"/>
      <c r="BX48" s="260">
        <f t="shared" si="0"/>
        <v>0</v>
      </c>
    </row>
    <row r="49" spans="2:76" s="129" customFormat="1" ht="15" customHeight="1">
      <c r="B49" s="223" t="s">
        <v>5040</v>
      </c>
      <c r="C49" s="603"/>
      <c r="D49" s="604"/>
      <c r="E49" s="605"/>
      <c r="F49" s="603"/>
      <c r="G49" s="604"/>
      <c r="H49" s="605"/>
      <c r="I49" s="603"/>
      <c r="J49" s="604"/>
      <c r="K49" s="605"/>
      <c r="L49" s="603"/>
      <c r="M49" s="604"/>
      <c r="N49" s="605"/>
      <c r="O49" s="603"/>
      <c r="P49" s="604"/>
      <c r="Q49" s="604"/>
      <c r="R49" s="605"/>
      <c r="S49" s="603"/>
      <c r="T49" s="604"/>
      <c r="U49" s="604"/>
      <c r="V49" s="605"/>
      <c r="W49" s="603"/>
      <c r="X49" s="604"/>
      <c r="Y49" s="605"/>
      <c r="Z49" s="603"/>
      <c r="AA49" s="604"/>
      <c r="AB49" s="605"/>
      <c r="AC49" s="603"/>
      <c r="AD49" s="604"/>
      <c r="AE49" s="605"/>
      <c r="AF49" s="603"/>
      <c r="AG49" s="604"/>
      <c r="AH49" s="604"/>
      <c r="AI49" s="605"/>
      <c r="AJ49" s="603"/>
      <c r="AK49" s="604"/>
      <c r="AL49" s="604"/>
      <c r="AM49" s="605"/>
      <c r="AN49" s="603"/>
      <c r="AO49" s="604"/>
      <c r="AP49" s="604"/>
      <c r="AQ49" s="605"/>
      <c r="AR49" s="603"/>
      <c r="AS49" s="604"/>
      <c r="AT49" s="604"/>
      <c r="AU49" s="605"/>
      <c r="AV49" s="603"/>
      <c r="AW49" s="604"/>
      <c r="AX49" s="604"/>
      <c r="AY49" s="605"/>
      <c r="AZ49" s="603"/>
      <c r="BA49" s="604"/>
      <c r="BB49" s="604"/>
      <c r="BC49" s="605"/>
      <c r="BD49" s="622"/>
      <c r="BE49" s="604"/>
      <c r="BF49" s="604"/>
      <c r="BG49" s="604"/>
      <c r="BH49" s="604"/>
      <c r="BI49" s="605"/>
      <c r="BX49" s="260">
        <f t="shared" si="0"/>
        <v>0</v>
      </c>
    </row>
    <row r="50" spans="2:76" s="129" customFormat="1" ht="15" customHeight="1">
      <c r="B50" s="223" t="s">
        <v>5041</v>
      </c>
      <c r="C50" s="603"/>
      <c r="D50" s="604"/>
      <c r="E50" s="605"/>
      <c r="F50" s="603"/>
      <c r="G50" s="604"/>
      <c r="H50" s="605"/>
      <c r="I50" s="603"/>
      <c r="J50" s="604"/>
      <c r="K50" s="605"/>
      <c r="L50" s="603"/>
      <c r="M50" s="604"/>
      <c r="N50" s="605"/>
      <c r="O50" s="603"/>
      <c r="P50" s="604"/>
      <c r="Q50" s="604"/>
      <c r="R50" s="605"/>
      <c r="S50" s="603"/>
      <c r="T50" s="604"/>
      <c r="U50" s="604"/>
      <c r="V50" s="605"/>
      <c r="W50" s="603"/>
      <c r="X50" s="604"/>
      <c r="Y50" s="605"/>
      <c r="Z50" s="603"/>
      <c r="AA50" s="604"/>
      <c r="AB50" s="605"/>
      <c r="AC50" s="603"/>
      <c r="AD50" s="604"/>
      <c r="AE50" s="605"/>
      <c r="AF50" s="603"/>
      <c r="AG50" s="604"/>
      <c r="AH50" s="604"/>
      <c r="AI50" s="605"/>
      <c r="AJ50" s="603"/>
      <c r="AK50" s="604"/>
      <c r="AL50" s="604"/>
      <c r="AM50" s="605"/>
      <c r="AN50" s="603"/>
      <c r="AO50" s="604"/>
      <c r="AP50" s="604"/>
      <c r="AQ50" s="605"/>
      <c r="AR50" s="603"/>
      <c r="AS50" s="604"/>
      <c r="AT50" s="604"/>
      <c r="AU50" s="605"/>
      <c r="AV50" s="603"/>
      <c r="AW50" s="604"/>
      <c r="AX50" s="604"/>
      <c r="AY50" s="605"/>
      <c r="AZ50" s="603"/>
      <c r="BA50" s="604"/>
      <c r="BB50" s="604"/>
      <c r="BC50" s="605"/>
      <c r="BD50" s="622"/>
      <c r="BE50" s="604"/>
      <c r="BF50" s="604"/>
      <c r="BG50" s="604"/>
      <c r="BH50" s="604"/>
      <c r="BI50" s="605"/>
      <c r="BX50" s="260">
        <f t="shared" si="0"/>
        <v>0</v>
      </c>
    </row>
    <row r="51" spans="2:76" s="129" customFormat="1" ht="15" customHeight="1">
      <c r="B51" s="223" t="s">
        <v>5042</v>
      </c>
      <c r="C51" s="603"/>
      <c r="D51" s="604"/>
      <c r="E51" s="605"/>
      <c r="F51" s="603"/>
      <c r="G51" s="604"/>
      <c r="H51" s="605"/>
      <c r="I51" s="603"/>
      <c r="J51" s="604"/>
      <c r="K51" s="605"/>
      <c r="L51" s="603"/>
      <c r="M51" s="604"/>
      <c r="N51" s="605"/>
      <c r="O51" s="603"/>
      <c r="P51" s="604"/>
      <c r="Q51" s="604"/>
      <c r="R51" s="605"/>
      <c r="S51" s="603"/>
      <c r="T51" s="604"/>
      <c r="U51" s="604"/>
      <c r="V51" s="605"/>
      <c r="W51" s="603"/>
      <c r="X51" s="604"/>
      <c r="Y51" s="605"/>
      <c r="Z51" s="603"/>
      <c r="AA51" s="604"/>
      <c r="AB51" s="605"/>
      <c r="AC51" s="603"/>
      <c r="AD51" s="604"/>
      <c r="AE51" s="605"/>
      <c r="AF51" s="603"/>
      <c r="AG51" s="604"/>
      <c r="AH51" s="604"/>
      <c r="AI51" s="605"/>
      <c r="AJ51" s="603"/>
      <c r="AK51" s="604"/>
      <c r="AL51" s="604"/>
      <c r="AM51" s="605"/>
      <c r="AN51" s="603"/>
      <c r="AO51" s="604"/>
      <c r="AP51" s="604"/>
      <c r="AQ51" s="605"/>
      <c r="AR51" s="603"/>
      <c r="AS51" s="604"/>
      <c r="AT51" s="604"/>
      <c r="AU51" s="605"/>
      <c r="AV51" s="603"/>
      <c r="AW51" s="604"/>
      <c r="AX51" s="604"/>
      <c r="AY51" s="605"/>
      <c r="AZ51" s="603"/>
      <c r="BA51" s="604"/>
      <c r="BB51" s="604"/>
      <c r="BC51" s="605"/>
      <c r="BD51" s="622"/>
      <c r="BE51" s="604"/>
      <c r="BF51" s="604"/>
      <c r="BG51" s="604"/>
      <c r="BH51" s="604"/>
      <c r="BI51" s="605"/>
      <c r="BX51" s="260">
        <f t="shared" si="0"/>
        <v>0</v>
      </c>
    </row>
    <row r="52" spans="2:76" s="129" customFormat="1" ht="15" customHeight="1">
      <c r="B52" s="223" t="s">
        <v>5043</v>
      </c>
      <c r="C52" s="603"/>
      <c r="D52" s="604"/>
      <c r="E52" s="605"/>
      <c r="F52" s="603"/>
      <c r="G52" s="604"/>
      <c r="H52" s="605"/>
      <c r="I52" s="603"/>
      <c r="J52" s="604"/>
      <c r="K52" s="605"/>
      <c r="L52" s="603"/>
      <c r="M52" s="604"/>
      <c r="N52" s="605"/>
      <c r="O52" s="603"/>
      <c r="P52" s="604"/>
      <c r="Q52" s="604"/>
      <c r="R52" s="605"/>
      <c r="S52" s="603"/>
      <c r="T52" s="604"/>
      <c r="U52" s="604"/>
      <c r="V52" s="605"/>
      <c r="W52" s="603"/>
      <c r="X52" s="604"/>
      <c r="Y52" s="605"/>
      <c r="Z52" s="603"/>
      <c r="AA52" s="604"/>
      <c r="AB52" s="605"/>
      <c r="AC52" s="603"/>
      <c r="AD52" s="604"/>
      <c r="AE52" s="605"/>
      <c r="AF52" s="603"/>
      <c r="AG52" s="604"/>
      <c r="AH52" s="604"/>
      <c r="AI52" s="605"/>
      <c r="AJ52" s="603"/>
      <c r="AK52" s="604"/>
      <c r="AL52" s="604"/>
      <c r="AM52" s="605"/>
      <c r="AN52" s="603"/>
      <c r="AO52" s="604"/>
      <c r="AP52" s="604"/>
      <c r="AQ52" s="605"/>
      <c r="AR52" s="603"/>
      <c r="AS52" s="604"/>
      <c r="AT52" s="604"/>
      <c r="AU52" s="605"/>
      <c r="AV52" s="603"/>
      <c r="AW52" s="604"/>
      <c r="AX52" s="604"/>
      <c r="AY52" s="605"/>
      <c r="AZ52" s="603"/>
      <c r="BA52" s="604"/>
      <c r="BB52" s="604"/>
      <c r="BC52" s="605"/>
      <c r="BD52" s="622"/>
      <c r="BE52" s="604"/>
      <c r="BF52" s="604"/>
      <c r="BG52" s="604"/>
      <c r="BH52" s="604"/>
      <c r="BI52" s="605"/>
      <c r="BX52" s="260">
        <f t="shared" si="0"/>
        <v>0</v>
      </c>
    </row>
    <row r="53" spans="2:76" s="129" customFormat="1" ht="15" customHeight="1">
      <c r="B53" s="223" t="s">
        <v>5044</v>
      </c>
      <c r="C53" s="603"/>
      <c r="D53" s="604"/>
      <c r="E53" s="605"/>
      <c r="F53" s="603"/>
      <c r="G53" s="604"/>
      <c r="H53" s="605"/>
      <c r="I53" s="603"/>
      <c r="J53" s="604"/>
      <c r="K53" s="605"/>
      <c r="L53" s="603"/>
      <c r="M53" s="604"/>
      <c r="N53" s="605"/>
      <c r="O53" s="603"/>
      <c r="P53" s="604"/>
      <c r="Q53" s="604"/>
      <c r="R53" s="605"/>
      <c r="S53" s="603"/>
      <c r="T53" s="604"/>
      <c r="U53" s="604"/>
      <c r="V53" s="605"/>
      <c r="W53" s="603"/>
      <c r="X53" s="604"/>
      <c r="Y53" s="605"/>
      <c r="Z53" s="603"/>
      <c r="AA53" s="604"/>
      <c r="AB53" s="605"/>
      <c r="AC53" s="603"/>
      <c r="AD53" s="604"/>
      <c r="AE53" s="605"/>
      <c r="AF53" s="603"/>
      <c r="AG53" s="604"/>
      <c r="AH53" s="604"/>
      <c r="AI53" s="605"/>
      <c r="AJ53" s="603"/>
      <c r="AK53" s="604"/>
      <c r="AL53" s="604"/>
      <c r="AM53" s="605"/>
      <c r="AN53" s="603"/>
      <c r="AO53" s="604"/>
      <c r="AP53" s="604"/>
      <c r="AQ53" s="605"/>
      <c r="AR53" s="603"/>
      <c r="AS53" s="604"/>
      <c r="AT53" s="604"/>
      <c r="AU53" s="605"/>
      <c r="AV53" s="603"/>
      <c r="AW53" s="604"/>
      <c r="AX53" s="604"/>
      <c r="AY53" s="605"/>
      <c r="AZ53" s="603"/>
      <c r="BA53" s="604"/>
      <c r="BB53" s="604"/>
      <c r="BC53" s="605"/>
      <c r="BD53" s="622"/>
      <c r="BE53" s="604"/>
      <c r="BF53" s="604"/>
      <c r="BG53" s="604"/>
      <c r="BH53" s="604"/>
      <c r="BI53" s="605"/>
      <c r="BX53" s="260">
        <f t="shared" si="0"/>
        <v>0</v>
      </c>
    </row>
    <row r="54" spans="2:76" s="129" customFormat="1" ht="15" customHeight="1">
      <c r="B54" s="223" t="s">
        <v>5045</v>
      </c>
      <c r="C54" s="603"/>
      <c r="D54" s="604"/>
      <c r="E54" s="605"/>
      <c r="F54" s="603"/>
      <c r="G54" s="604"/>
      <c r="H54" s="605"/>
      <c r="I54" s="603"/>
      <c r="J54" s="604"/>
      <c r="K54" s="605"/>
      <c r="L54" s="603"/>
      <c r="M54" s="604"/>
      <c r="N54" s="605"/>
      <c r="O54" s="603"/>
      <c r="P54" s="604"/>
      <c r="Q54" s="604"/>
      <c r="R54" s="605"/>
      <c r="S54" s="603"/>
      <c r="T54" s="604"/>
      <c r="U54" s="604"/>
      <c r="V54" s="605"/>
      <c r="W54" s="603"/>
      <c r="X54" s="604"/>
      <c r="Y54" s="605"/>
      <c r="Z54" s="603"/>
      <c r="AA54" s="604"/>
      <c r="AB54" s="605"/>
      <c r="AC54" s="603"/>
      <c r="AD54" s="604"/>
      <c r="AE54" s="605"/>
      <c r="AF54" s="603"/>
      <c r="AG54" s="604"/>
      <c r="AH54" s="604"/>
      <c r="AI54" s="605"/>
      <c r="AJ54" s="603"/>
      <c r="AK54" s="604"/>
      <c r="AL54" s="604"/>
      <c r="AM54" s="605"/>
      <c r="AN54" s="603"/>
      <c r="AO54" s="604"/>
      <c r="AP54" s="604"/>
      <c r="AQ54" s="605"/>
      <c r="AR54" s="603"/>
      <c r="AS54" s="604"/>
      <c r="AT54" s="604"/>
      <c r="AU54" s="605"/>
      <c r="AV54" s="603"/>
      <c r="AW54" s="604"/>
      <c r="AX54" s="604"/>
      <c r="AY54" s="605"/>
      <c r="AZ54" s="603"/>
      <c r="BA54" s="604"/>
      <c r="BB54" s="604"/>
      <c r="BC54" s="605"/>
      <c r="BD54" s="622"/>
      <c r="BE54" s="604"/>
      <c r="BF54" s="604"/>
      <c r="BG54" s="604"/>
      <c r="BH54" s="604"/>
      <c r="BI54" s="605"/>
      <c r="BX54" s="260">
        <f t="shared" si="0"/>
        <v>0</v>
      </c>
    </row>
    <row r="55" spans="2:76" s="129" customFormat="1" ht="15" customHeight="1">
      <c r="B55" s="223" t="s">
        <v>5046</v>
      </c>
      <c r="C55" s="603"/>
      <c r="D55" s="604"/>
      <c r="E55" s="605"/>
      <c r="F55" s="603"/>
      <c r="G55" s="604"/>
      <c r="H55" s="605"/>
      <c r="I55" s="603"/>
      <c r="J55" s="604"/>
      <c r="K55" s="605"/>
      <c r="L55" s="603"/>
      <c r="M55" s="604"/>
      <c r="N55" s="605"/>
      <c r="O55" s="603"/>
      <c r="P55" s="604"/>
      <c r="Q55" s="604"/>
      <c r="R55" s="605"/>
      <c r="S55" s="603"/>
      <c r="T55" s="604"/>
      <c r="U55" s="604"/>
      <c r="V55" s="605"/>
      <c r="W55" s="603"/>
      <c r="X55" s="604"/>
      <c r="Y55" s="605"/>
      <c r="Z55" s="603"/>
      <c r="AA55" s="604"/>
      <c r="AB55" s="605"/>
      <c r="AC55" s="603"/>
      <c r="AD55" s="604"/>
      <c r="AE55" s="605"/>
      <c r="AF55" s="603"/>
      <c r="AG55" s="604"/>
      <c r="AH55" s="604"/>
      <c r="AI55" s="605"/>
      <c r="AJ55" s="603"/>
      <c r="AK55" s="604"/>
      <c r="AL55" s="604"/>
      <c r="AM55" s="605"/>
      <c r="AN55" s="603"/>
      <c r="AO55" s="604"/>
      <c r="AP55" s="604"/>
      <c r="AQ55" s="605"/>
      <c r="AR55" s="603"/>
      <c r="AS55" s="604"/>
      <c r="AT55" s="604"/>
      <c r="AU55" s="605"/>
      <c r="AV55" s="603"/>
      <c r="AW55" s="604"/>
      <c r="AX55" s="604"/>
      <c r="AY55" s="605"/>
      <c r="AZ55" s="603"/>
      <c r="BA55" s="604"/>
      <c r="BB55" s="604"/>
      <c r="BC55" s="605"/>
      <c r="BD55" s="622"/>
      <c r="BE55" s="604"/>
      <c r="BF55" s="604"/>
      <c r="BG55" s="604"/>
      <c r="BH55" s="604"/>
      <c r="BI55" s="605"/>
      <c r="BX55" s="260">
        <f t="shared" si="0"/>
        <v>0</v>
      </c>
    </row>
    <row r="56" spans="2:76" s="129" customFormat="1" ht="15" customHeight="1">
      <c r="B56" s="223" t="s">
        <v>5047</v>
      </c>
      <c r="C56" s="603"/>
      <c r="D56" s="604"/>
      <c r="E56" s="605"/>
      <c r="F56" s="603"/>
      <c r="G56" s="604"/>
      <c r="H56" s="605"/>
      <c r="I56" s="603"/>
      <c r="J56" s="604"/>
      <c r="K56" s="605"/>
      <c r="L56" s="603"/>
      <c r="M56" s="604"/>
      <c r="N56" s="605"/>
      <c r="O56" s="603"/>
      <c r="P56" s="604"/>
      <c r="Q56" s="604"/>
      <c r="R56" s="605"/>
      <c r="S56" s="603"/>
      <c r="T56" s="604"/>
      <c r="U56" s="604"/>
      <c r="V56" s="605"/>
      <c r="W56" s="603"/>
      <c r="X56" s="604"/>
      <c r="Y56" s="605"/>
      <c r="Z56" s="603"/>
      <c r="AA56" s="604"/>
      <c r="AB56" s="605"/>
      <c r="AC56" s="603"/>
      <c r="AD56" s="604"/>
      <c r="AE56" s="605"/>
      <c r="AF56" s="603"/>
      <c r="AG56" s="604"/>
      <c r="AH56" s="604"/>
      <c r="AI56" s="605"/>
      <c r="AJ56" s="603"/>
      <c r="AK56" s="604"/>
      <c r="AL56" s="604"/>
      <c r="AM56" s="605"/>
      <c r="AN56" s="603"/>
      <c r="AO56" s="604"/>
      <c r="AP56" s="604"/>
      <c r="AQ56" s="605"/>
      <c r="AR56" s="603"/>
      <c r="AS56" s="604"/>
      <c r="AT56" s="604"/>
      <c r="AU56" s="605"/>
      <c r="AV56" s="603"/>
      <c r="AW56" s="604"/>
      <c r="AX56" s="604"/>
      <c r="AY56" s="605"/>
      <c r="AZ56" s="603"/>
      <c r="BA56" s="604"/>
      <c r="BB56" s="604"/>
      <c r="BC56" s="605"/>
      <c r="BD56" s="622"/>
      <c r="BE56" s="604"/>
      <c r="BF56" s="604"/>
      <c r="BG56" s="604"/>
      <c r="BH56" s="604"/>
      <c r="BI56" s="605"/>
      <c r="BX56" s="260">
        <f t="shared" si="0"/>
        <v>0</v>
      </c>
    </row>
    <row r="57" spans="2:76" s="129" customFormat="1" ht="15" customHeight="1">
      <c r="B57" s="223" t="s">
        <v>5048</v>
      </c>
      <c r="C57" s="603"/>
      <c r="D57" s="604"/>
      <c r="E57" s="605"/>
      <c r="F57" s="603"/>
      <c r="G57" s="604"/>
      <c r="H57" s="605"/>
      <c r="I57" s="603"/>
      <c r="J57" s="604"/>
      <c r="K57" s="605"/>
      <c r="L57" s="603"/>
      <c r="M57" s="604"/>
      <c r="N57" s="605"/>
      <c r="O57" s="603"/>
      <c r="P57" s="604"/>
      <c r="Q57" s="604"/>
      <c r="R57" s="605"/>
      <c r="S57" s="603"/>
      <c r="T57" s="604"/>
      <c r="U57" s="604"/>
      <c r="V57" s="605"/>
      <c r="W57" s="603"/>
      <c r="X57" s="604"/>
      <c r="Y57" s="605"/>
      <c r="Z57" s="603"/>
      <c r="AA57" s="604"/>
      <c r="AB57" s="605"/>
      <c r="AC57" s="603"/>
      <c r="AD57" s="604"/>
      <c r="AE57" s="605"/>
      <c r="AF57" s="603"/>
      <c r="AG57" s="604"/>
      <c r="AH57" s="604"/>
      <c r="AI57" s="605"/>
      <c r="AJ57" s="603"/>
      <c r="AK57" s="604"/>
      <c r="AL57" s="604"/>
      <c r="AM57" s="605"/>
      <c r="AN57" s="603"/>
      <c r="AO57" s="604"/>
      <c r="AP57" s="604"/>
      <c r="AQ57" s="605"/>
      <c r="AR57" s="603"/>
      <c r="AS57" s="604"/>
      <c r="AT57" s="604"/>
      <c r="AU57" s="605"/>
      <c r="AV57" s="603"/>
      <c r="AW57" s="604"/>
      <c r="AX57" s="604"/>
      <c r="AY57" s="605"/>
      <c r="AZ57" s="603"/>
      <c r="BA57" s="604"/>
      <c r="BB57" s="604"/>
      <c r="BC57" s="605"/>
      <c r="BD57" s="622"/>
      <c r="BE57" s="604"/>
      <c r="BF57" s="604"/>
      <c r="BG57" s="604"/>
      <c r="BH57" s="604"/>
      <c r="BI57" s="605"/>
      <c r="BX57" s="260">
        <f t="shared" si="0"/>
        <v>0</v>
      </c>
    </row>
    <row r="58" spans="2:76" s="129" customFormat="1" ht="15" customHeight="1">
      <c r="B58" s="223" t="s">
        <v>5049</v>
      </c>
      <c r="C58" s="603"/>
      <c r="D58" s="604"/>
      <c r="E58" s="605"/>
      <c r="F58" s="603"/>
      <c r="G58" s="604"/>
      <c r="H58" s="605"/>
      <c r="I58" s="603"/>
      <c r="J58" s="604"/>
      <c r="K58" s="605"/>
      <c r="L58" s="603"/>
      <c r="M58" s="604"/>
      <c r="N58" s="605"/>
      <c r="O58" s="603"/>
      <c r="P58" s="604"/>
      <c r="Q58" s="604"/>
      <c r="R58" s="605"/>
      <c r="S58" s="603"/>
      <c r="T58" s="604"/>
      <c r="U58" s="604"/>
      <c r="V58" s="605"/>
      <c r="W58" s="603"/>
      <c r="X58" s="604"/>
      <c r="Y58" s="605"/>
      <c r="Z58" s="603"/>
      <c r="AA58" s="604"/>
      <c r="AB58" s="605"/>
      <c r="AC58" s="603"/>
      <c r="AD58" s="604"/>
      <c r="AE58" s="605"/>
      <c r="AF58" s="603"/>
      <c r="AG58" s="604"/>
      <c r="AH58" s="604"/>
      <c r="AI58" s="605"/>
      <c r="AJ58" s="603"/>
      <c r="AK58" s="604"/>
      <c r="AL58" s="604"/>
      <c r="AM58" s="605"/>
      <c r="AN58" s="603"/>
      <c r="AO58" s="604"/>
      <c r="AP58" s="604"/>
      <c r="AQ58" s="605"/>
      <c r="AR58" s="603"/>
      <c r="AS58" s="604"/>
      <c r="AT58" s="604"/>
      <c r="AU58" s="605"/>
      <c r="AV58" s="603"/>
      <c r="AW58" s="604"/>
      <c r="AX58" s="604"/>
      <c r="AY58" s="605"/>
      <c r="AZ58" s="603"/>
      <c r="BA58" s="604"/>
      <c r="BB58" s="604"/>
      <c r="BC58" s="605"/>
      <c r="BD58" s="622"/>
      <c r="BE58" s="604"/>
      <c r="BF58" s="604"/>
      <c r="BG58" s="604"/>
      <c r="BH58" s="604"/>
      <c r="BI58" s="605"/>
      <c r="BX58" s="260">
        <f t="shared" si="0"/>
        <v>0</v>
      </c>
    </row>
    <row r="59" spans="2:76" s="129" customFormat="1" ht="15" customHeight="1">
      <c r="B59" s="223" t="s">
        <v>5050</v>
      </c>
      <c r="C59" s="603"/>
      <c r="D59" s="604"/>
      <c r="E59" s="605"/>
      <c r="F59" s="603"/>
      <c r="G59" s="604"/>
      <c r="H59" s="605"/>
      <c r="I59" s="603"/>
      <c r="J59" s="604"/>
      <c r="K59" s="605"/>
      <c r="L59" s="603"/>
      <c r="M59" s="604"/>
      <c r="N59" s="605"/>
      <c r="O59" s="603"/>
      <c r="P59" s="604"/>
      <c r="Q59" s="604"/>
      <c r="R59" s="605"/>
      <c r="S59" s="603"/>
      <c r="T59" s="604"/>
      <c r="U59" s="604"/>
      <c r="V59" s="605"/>
      <c r="W59" s="603"/>
      <c r="X59" s="604"/>
      <c r="Y59" s="605"/>
      <c r="Z59" s="603"/>
      <c r="AA59" s="604"/>
      <c r="AB59" s="605"/>
      <c r="AC59" s="603"/>
      <c r="AD59" s="604"/>
      <c r="AE59" s="605"/>
      <c r="AF59" s="603"/>
      <c r="AG59" s="604"/>
      <c r="AH59" s="604"/>
      <c r="AI59" s="605"/>
      <c r="AJ59" s="603"/>
      <c r="AK59" s="604"/>
      <c r="AL59" s="604"/>
      <c r="AM59" s="605"/>
      <c r="AN59" s="603"/>
      <c r="AO59" s="604"/>
      <c r="AP59" s="604"/>
      <c r="AQ59" s="605"/>
      <c r="AR59" s="603"/>
      <c r="AS59" s="604"/>
      <c r="AT59" s="604"/>
      <c r="AU59" s="605"/>
      <c r="AV59" s="603"/>
      <c r="AW59" s="604"/>
      <c r="AX59" s="604"/>
      <c r="AY59" s="605"/>
      <c r="AZ59" s="603"/>
      <c r="BA59" s="604"/>
      <c r="BB59" s="604"/>
      <c r="BC59" s="605"/>
      <c r="BD59" s="622"/>
      <c r="BE59" s="604"/>
      <c r="BF59" s="604"/>
      <c r="BG59" s="604"/>
      <c r="BH59" s="604"/>
      <c r="BI59" s="605"/>
      <c r="BX59" s="260">
        <f t="shared" si="0"/>
        <v>0</v>
      </c>
    </row>
    <row r="60" spans="2:76" s="129" customFormat="1" ht="15" customHeight="1">
      <c r="B60" s="223" t="s">
        <v>5051</v>
      </c>
      <c r="C60" s="603"/>
      <c r="D60" s="604"/>
      <c r="E60" s="605"/>
      <c r="F60" s="603"/>
      <c r="G60" s="604"/>
      <c r="H60" s="605"/>
      <c r="I60" s="603"/>
      <c r="J60" s="604"/>
      <c r="K60" s="605"/>
      <c r="L60" s="603"/>
      <c r="M60" s="604"/>
      <c r="N60" s="605"/>
      <c r="O60" s="603"/>
      <c r="P60" s="604"/>
      <c r="Q60" s="604"/>
      <c r="R60" s="605"/>
      <c r="S60" s="603"/>
      <c r="T60" s="604"/>
      <c r="U60" s="604"/>
      <c r="V60" s="605"/>
      <c r="W60" s="603"/>
      <c r="X60" s="604"/>
      <c r="Y60" s="605"/>
      <c r="Z60" s="603"/>
      <c r="AA60" s="604"/>
      <c r="AB60" s="605"/>
      <c r="AC60" s="603"/>
      <c r="AD60" s="604"/>
      <c r="AE60" s="605"/>
      <c r="AF60" s="603"/>
      <c r="AG60" s="604"/>
      <c r="AH60" s="604"/>
      <c r="AI60" s="605"/>
      <c r="AJ60" s="603"/>
      <c r="AK60" s="604"/>
      <c r="AL60" s="604"/>
      <c r="AM60" s="605"/>
      <c r="AN60" s="603"/>
      <c r="AO60" s="604"/>
      <c r="AP60" s="604"/>
      <c r="AQ60" s="605"/>
      <c r="AR60" s="603"/>
      <c r="AS60" s="604"/>
      <c r="AT60" s="604"/>
      <c r="AU60" s="605"/>
      <c r="AV60" s="603"/>
      <c r="AW60" s="604"/>
      <c r="AX60" s="604"/>
      <c r="AY60" s="605"/>
      <c r="AZ60" s="603"/>
      <c r="BA60" s="604"/>
      <c r="BB60" s="604"/>
      <c r="BC60" s="605"/>
      <c r="BD60" s="622"/>
      <c r="BE60" s="604"/>
      <c r="BF60" s="604"/>
      <c r="BG60" s="604"/>
      <c r="BH60" s="604"/>
      <c r="BI60" s="605"/>
      <c r="BX60" s="260">
        <f t="shared" si="0"/>
        <v>0</v>
      </c>
    </row>
    <row r="61" spans="2:76" s="129" customFormat="1" ht="15" customHeight="1">
      <c r="B61" s="223" t="s">
        <v>5052</v>
      </c>
      <c r="C61" s="603"/>
      <c r="D61" s="604"/>
      <c r="E61" s="605"/>
      <c r="F61" s="603"/>
      <c r="G61" s="604"/>
      <c r="H61" s="605"/>
      <c r="I61" s="603"/>
      <c r="J61" s="604"/>
      <c r="K61" s="605"/>
      <c r="L61" s="603"/>
      <c r="M61" s="604"/>
      <c r="N61" s="605"/>
      <c r="O61" s="603"/>
      <c r="P61" s="604"/>
      <c r="Q61" s="604"/>
      <c r="R61" s="605"/>
      <c r="S61" s="603"/>
      <c r="T61" s="604"/>
      <c r="U61" s="604"/>
      <c r="V61" s="605"/>
      <c r="W61" s="603"/>
      <c r="X61" s="604"/>
      <c r="Y61" s="605"/>
      <c r="Z61" s="603"/>
      <c r="AA61" s="604"/>
      <c r="AB61" s="605"/>
      <c r="AC61" s="603"/>
      <c r="AD61" s="604"/>
      <c r="AE61" s="605"/>
      <c r="AF61" s="603"/>
      <c r="AG61" s="604"/>
      <c r="AH61" s="604"/>
      <c r="AI61" s="605"/>
      <c r="AJ61" s="603"/>
      <c r="AK61" s="604"/>
      <c r="AL61" s="604"/>
      <c r="AM61" s="605"/>
      <c r="AN61" s="603"/>
      <c r="AO61" s="604"/>
      <c r="AP61" s="604"/>
      <c r="AQ61" s="605"/>
      <c r="AR61" s="603"/>
      <c r="AS61" s="604"/>
      <c r="AT61" s="604"/>
      <c r="AU61" s="605"/>
      <c r="AV61" s="603"/>
      <c r="AW61" s="604"/>
      <c r="AX61" s="604"/>
      <c r="AY61" s="605"/>
      <c r="AZ61" s="603"/>
      <c r="BA61" s="604"/>
      <c r="BB61" s="604"/>
      <c r="BC61" s="605"/>
      <c r="BD61" s="622"/>
      <c r="BE61" s="604"/>
      <c r="BF61" s="604"/>
      <c r="BG61" s="604"/>
      <c r="BH61" s="604"/>
      <c r="BI61" s="605"/>
      <c r="BX61" s="260">
        <f t="shared" si="0"/>
        <v>0</v>
      </c>
    </row>
    <row r="62" spans="2:76" s="129" customFormat="1" ht="15" customHeight="1">
      <c r="B62" s="223" t="s">
        <v>5053</v>
      </c>
      <c r="C62" s="603"/>
      <c r="D62" s="604"/>
      <c r="E62" s="605"/>
      <c r="F62" s="603"/>
      <c r="G62" s="604"/>
      <c r="H62" s="605"/>
      <c r="I62" s="603"/>
      <c r="J62" s="604"/>
      <c r="K62" s="605"/>
      <c r="L62" s="603"/>
      <c r="M62" s="604"/>
      <c r="N62" s="605"/>
      <c r="O62" s="603"/>
      <c r="P62" s="604"/>
      <c r="Q62" s="604"/>
      <c r="R62" s="605"/>
      <c r="S62" s="603"/>
      <c r="T62" s="604"/>
      <c r="U62" s="604"/>
      <c r="V62" s="605"/>
      <c r="W62" s="603"/>
      <c r="X62" s="604"/>
      <c r="Y62" s="605"/>
      <c r="Z62" s="603"/>
      <c r="AA62" s="604"/>
      <c r="AB62" s="605"/>
      <c r="AC62" s="603"/>
      <c r="AD62" s="604"/>
      <c r="AE62" s="605"/>
      <c r="AF62" s="603"/>
      <c r="AG62" s="604"/>
      <c r="AH62" s="604"/>
      <c r="AI62" s="605"/>
      <c r="AJ62" s="603"/>
      <c r="AK62" s="604"/>
      <c r="AL62" s="604"/>
      <c r="AM62" s="605"/>
      <c r="AN62" s="603"/>
      <c r="AO62" s="604"/>
      <c r="AP62" s="604"/>
      <c r="AQ62" s="605"/>
      <c r="AR62" s="603"/>
      <c r="AS62" s="604"/>
      <c r="AT62" s="604"/>
      <c r="AU62" s="605"/>
      <c r="AV62" s="603"/>
      <c r="AW62" s="604"/>
      <c r="AX62" s="604"/>
      <c r="AY62" s="605"/>
      <c r="AZ62" s="603"/>
      <c r="BA62" s="604"/>
      <c r="BB62" s="604"/>
      <c r="BC62" s="605"/>
      <c r="BD62" s="622"/>
      <c r="BE62" s="604"/>
      <c r="BF62" s="604"/>
      <c r="BG62" s="604"/>
      <c r="BH62" s="604"/>
      <c r="BI62" s="605"/>
      <c r="BX62" s="260">
        <f t="shared" si="0"/>
        <v>0</v>
      </c>
    </row>
    <row r="63" spans="2:76" s="129" customFormat="1" ht="15" customHeight="1">
      <c r="B63" s="223" t="s">
        <v>5054</v>
      </c>
      <c r="C63" s="603"/>
      <c r="D63" s="604"/>
      <c r="E63" s="605"/>
      <c r="F63" s="603"/>
      <c r="G63" s="604"/>
      <c r="H63" s="605"/>
      <c r="I63" s="603"/>
      <c r="J63" s="604"/>
      <c r="K63" s="605"/>
      <c r="L63" s="603"/>
      <c r="M63" s="604"/>
      <c r="N63" s="605"/>
      <c r="O63" s="603"/>
      <c r="P63" s="604"/>
      <c r="Q63" s="604"/>
      <c r="R63" s="605"/>
      <c r="S63" s="603"/>
      <c r="T63" s="604"/>
      <c r="U63" s="604"/>
      <c r="V63" s="605"/>
      <c r="W63" s="603"/>
      <c r="X63" s="604"/>
      <c r="Y63" s="605"/>
      <c r="Z63" s="603"/>
      <c r="AA63" s="604"/>
      <c r="AB63" s="605"/>
      <c r="AC63" s="603"/>
      <c r="AD63" s="604"/>
      <c r="AE63" s="605"/>
      <c r="AF63" s="603"/>
      <c r="AG63" s="604"/>
      <c r="AH63" s="604"/>
      <c r="AI63" s="605"/>
      <c r="AJ63" s="603"/>
      <c r="AK63" s="604"/>
      <c r="AL63" s="604"/>
      <c r="AM63" s="605"/>
      <c r="AN63" s="603"/>
      <c r="AO63" s="604"/>
      <c r="AP63" s="604"/>
      <c r="AQ63" s="605"/>
      <c r="AR63" s="603"/>
      <c r="AS63" s="604"/>
      <c r="AT63" s="604"/>
      <c r="AU63" s="605"/>
      <c r="AV63" s="603"/>
      <c r="AW63" s="604"/>
      <c r="AX63" s="604"/>
      <c r="AY63" s="605"/>
      <c r="AZ63" s="603"/>
      <c r="BA63" s="604"/>
      <c r="BB63" s="604"/>
      <c r="BC63" s="605"/>
      <c r="BD63" s="622"/>
      <c r="BE63" s="604"/>
      <c r="BF63" s="604"/>
      <c r="BG63" s="604"/>
      <c r="BH63" s="604"/>
      <c r="BI63" s="605"/>
      <c r="BX63" s="260">
        <f t="shared" si="0"/>
        <v>0</v>
      </c>
    </row>
    <row r="64" spans="2:76" s="129" customFormat="1" ht="15" customHeight="1">
      <c r="B64" s="223" t="s">
        <v>5055</v>
      </c>
      <c r="C64" s="603"/>
      <c r="D64" s="604"/>
      <c r="E64" s="605"/>
      <c r="F64" s="603"/>
      <c r="G64" s="604"/>
      <c r="H64" s="605"/>
      <c r="I64" s="603"/>
      <c r="J64" s="604"/>
      <c r="K64" s="605"/>
      <c r="L64" s="603"/>
      <c r="M64" s="604"/>
      <c r="N64" s="605"/>
      <c r="O64" s="603"/>
      <c r="P64" s="604"/>
      <c r="Q64" s="604"/>
      <c r="R64" s="605"/>
      <c r="S64" s="603"/>
      <c r="T64" s="604"/>
      <c r="U64" s="604"/>
      <c r="V64" s="605"/>
      <c r="W64" s="603"/>
      <c r="X64" s="604"/>
      <c r="Y64" s="605"/>
      <c r="Z64" s="603"/>
      <c r="AA64" s="604"/>
      <c r="AB64" s="605"/>
      <c r="AC64" s="603"/>
      <c r="AD64" s="604"/>
      <c r="AE64" s="605"/>
      <c r="AF64" s="603"/>
      <c r="AG64" s="604"/>
      <c r="AH64" s="604"/>
      <c r="AI64" s="605"/>
      <c r="AJ64" s="603"/>
      <c r="AK64" s="604"/>
      <c r="AL64" s="604"/>
      <c r="AM64" s="605"/>
      <c r="AN64" s="603"/>
      <c r="AO64" s="604"/>
      <c r="AP64" s="604"/>
      <c r="AQ64" s="605"/>
      <c r="AR64" s="603"/>
      <c r="AS64" s="604"/>
      <c r="AT64" s="604"/>
      <c r="AU64" s="605"/>
      <c r="AV64" s="603"/>
      <c r="AW64" s="604"/>
      <c r="AX64" s="604"/>
      <c r="AY64" s="605"/>
      <c r="AZ64" s="603"/>
      <c r="BA64" s="604"/>
      <c r="BB64" s="604"/>
      <c r="BC64" s="605"/>
      <c r="BD64" s="622"/>
      <c r="BE64" s="604"/>
      <c r="BF64" s="604"/>
      <c r="BG64" s="604"/>
      <c r="BH64" s="604"/>
      <c r="BI64" s="605"/>
      <c r="BX64" s="260">
        <f t="shared" si="0"/>
        <v>0</v>
      </c>
    </row>
    <row r="65" spans="2:76" s="129" customFormat="1" ht="15" customHeight="1">
      <c r="B65" s="223" t="s">
        <v>5056</v>
      </c>
      <c r="C65" s="603"/>
      <c r="D65" s="604"/>
      <c r="E65" s="605"/>
      <c r="F65" s="603"/>
      <c r="G65" s="604"/>
      <c r="H65" s="605"/>
      <c r="I65" s="603"/>
      <c r="J65" s="604"/>
      <c r="K65" s="605"/>
      <c r="L65" s="603"/>
      <c r="M65" s="604"/>
      <c r="N65" s="605"/>
      <c r="O65" s="603"/>
      <c r="P65" s="604"/>
      <c r="Q65" s="604"/>
      <c r="R65" s="605"/>
      <c r="S65" s="603"/>
      <c r="T65" s="604"/>
      <c r="U65" s="604"/>
      <c r="V65" s="605"/>
      <c r="W65" s="603"/>
      <c r="X65" s="604"/>
      <c r="Y65" s="605"/>
      <c r="Z65" s="603"/>
      <c r="AA65" s="604"/>
      <c r="AB65" s="605"/>
      <c r="AC65" s="603"/>
      <c r="AD65" s="604"/>
      <c r="AE65" s="605"/>
      <c r="AF65" s="603"/>
      <c r="AG65" s="604"/>
      <c r="AH65" s="604"/>
      <c r="AI65" s="605"/>
      <c r="AJ65" s="603"/>
      <c r="AK65" s="604"/>
      <c r="AL65" s="604"/>
      <c r="AM65" s="605"/>
      <c r="AN65" s="603"/>
      <c r="AO65" s="604"/>
      <c r="AP65" s="604"/>
      <c r="AQ65" s="605"/>
      <c r="AR65" s="603"/>
      <c r="AS65" s="604"/>
      <c r="AT65" s="604"/>
      <c r="AU65" s="605"/>
      <c r="AV65" s="603"/>
      <c r="AW65" s="604"/>
      <c r="AX65" s="604"/>
      <c r="AY65" s="605"/>
      <c r="AZ65" s="603"/>
      <c r="BA65" s="604"/>
      <c r="BB65" s="604"/>
      <c r="BC65" s="605"/>
      <c r="BD65" s="622"/>
      <c r="BE65" s="604"/>
      <c r="BF65" s="604"/>
      <c r="BG65" s="604"/>
      <c r="BH65" s="604"/>
      <c r="BI65" s="605"/>
      <c r="BX65" s="260">
        <f t="shared" si="0"/>
        <v>0</v>
      </c>
    </row>
    <row r="66" spans="2:76" s="129" customFormat="1" ht="15" customHeight="1">
      <c r="B66" s="223" t="s">
        <v>5057</v>
      </c>
      <c r="C66" s="603"/>
      <c r="D66" s="604"/>
      <c r="E66" s="605"/>
      <c r="F66" s="603"/>
      <c r="G66" s="604"/>
      <c r="H66" s="605"/>
      <c r="I66" s="603"/>
      <c r="J66" s="604"/>
      <c r="K66" s="605"/>
      <c r="L66" s="603"/>
      <c r="M66" s="604"/>
      <c r="N66" s="605"/>
      <c r="O66" s="603"/>
      <c r="P66" s="604"/>
      <c r="Q66" s="604"/>
      <c r="R66" s="605"/>
      <c r="S66" s="603"/>
      <c r="T66" s="604"/>
      <c r="U66" s="604"/>
      <c r="V66" s="605"/>
      <c r="W66" s="603"/>
      <c r="X66" s="604"/>
      <c r="Y66" s="605"/>
      <c r="Z66" s="603"/>
      <c r="AA66" s="604"/>
      <c r="AB66" s="605"/>
      <c r="AC66" s="603"/>
      <c r="AD66" s="604"/>
      <c r="AE66" s="605"/>
      <c r="AF66" s="603"/>
      <c r="AG66" s="604"/>
      <c r="AH66" s="604"/>
      <c r="AI66" s="605"/>
      <c r="AJ66" s="603"/>
      <c r="AK66" s="604"/>
      <c r="AL66" s="604"/>
      <c r="AM66" s="605"/>
      <c r="AN66" s="603"/>
      <c r="AO66" s="604"/>
      <c r="AP66" s="604"/>
      <c r="AQ66" s="605"/>
      <c r="AR66" s="603"/>
      <c r="AS66" s="604"/>
      <c r="AT66" s="604"/>
      <c r="AU66" s="605"/>
      <c r="AV66" s="603"/>
      <c r="AW66" s="604"/>
      <c r="AX66" s="604"/>
      <c r="AY66" s="605"/>
      <c r="AZ66" s="603"/>
      <c r="BA66" s="604"/>
      <c r="BB66" s="604"/>
      <c r="BC66" s="605"/>
      <c r="BD66" s="622"/>
      <c r="BE66" s="604"/>
      <c r="BF66" s="604"/>
      <c r="BG66" s="604"/>
      <c r="BH66" s="604"/>
      <c r="BI66" s="605"/>
      <c r="BX66" s="260">
        <f t="shared" si="0"/>
        <v>0</v>
      </c>
    </row>
    <row r="67" spans="2:76" s="129" customFormat="1" ht="15" customHeight="1" thickBot="1">
      <c r="B67" s="224" t="s">
        <v>5058</v>
      </c>
      <c r="C67" s="614"/>
      <c r="D67" s="615"/>
      <c r="E67" s="616"/>
      <c r="F67" s="614"/>
      <c r="G67" s="615"/>
      <c r="H67" s="616"/>
      <c r="I67" s="614"/>
      <c r="J67" s="615"/>
      <c r="K67" s="616"/>
      <c r="L67" s="614"/>
      <c r="M67" s="615"/>
      <c r="N67" s="616"/>
      <c r="O67" s="614"/>
      <c r="P67" s="615"/>
      <c r="Q67" s="615"/>
      <c r="R67" s="616"/>
      <c r="S67" s="614"/>
      <c r="T67" s="615"/>
      <c r="U67" s="615"/>
      <c r="V67" s="616"/>
      <c r="W67" s="614"/>
      <c r="X67" s="615"/>
      <c r="Y67" s="616"/>
      <c r="Z67" s="614"/>
      <c r="AA67" s="615"/>
      <c r="AB67" s="616"/>
      <c r="AC67" s="614"/>
      <c r="AD67" s="615"/>
      <c r="AE67" s="616"/>
      <c r="AF67" s="614"/>
      <c r="AG67" s="615"/>
      <c r="AH67" s="615"/>
      <c r="AI67" s="616"/>
      <c r="AJ67" s="614"/>
      <c r="AK67" s="615"/>
      <c r="AL67" s="615"/>
      <c r="AM67" s="616"/>
      <c r="AN67" s="614"/>
      <c r="AO67" s="615"/>
      <c r="AP67" s="615"/>
      <c r="AQ67" s="616"/>
      <c r="AR67" s="614"/>
      <c r="AS67" s="615"/>
      <c r="AT67" s="615"/>
      <c r="AU67" s="616"/>
      <c r="AV67" s="614"/>
      <c r="AW67" s="615"/>
      <c r="AX67" s="615"/>
      <c r="AY67" s="616"/>
      <c r="AZ67" s="614"/>
      <c r="BA67" s="615"/>
      <c r="BB67" s="615"/>
      <c r="BC67" s="616"/>
      <c r="BD67" s="637"/>
      <c r="BE67" s="615"/>
      <c r="BF67" s="615"/>
      <c r="BG67" s="615"/>
      <c r="BH67" s="615"/>
      <c r="BI67" s="616"/>
      <c r="BX67" s="260">
        <f t="shared" si="0"/>
        <v>0</v>
      </c>
    </row>
    <row r="68" spans="2:76" s="177" customFormat="1" ht="15" customHeight="1">
      <c r="B68" s="651" t="str">
        <f>IF(BX68&gt;0,"Alerta: debido a que ha seleccionado la categoría Otra en algunas de las cols. Tipo de fuente, favor de especificar ese otro tipo de fuente en la col. Comentarios o especificaciones sobre el tipo de fuente","")</f>
        <v/>
      </c>
      <c r="C68" s="651"/>
      <c r="D68" s="651"/>
      <c r="E68" s="651"/>
      <c r="F68" s="651"/>
      <c r="G68" s="651"/>
      <c r="H68" s="651"/>
      <c r="I68" s="651"/>
      <c r="J68" s="651"/>
      <c r="K68" s="651"/>
      <c r="L68" s="651"/>
      <c r="M68" s="651"/>
      <c r="N68" s="651"/>
      <c r="O68" s="651"/>
      <c r="P68" s="651"/>
      <c r="Q68" s="651"/>
      <c r="R68" s="651"/>
      <c r="S68" s="651"/>
      <c r="T68" s="651"/>
      <c r="U68" s="651"/>
      <c r="V68" s="651"/>
      <c r="W68" s="651"/>
      <c r="X68" s="651"/>
      <c r="Y68" s="651"/>
      <c r="Z68" s="651"/>
      <c r="AA68" s="651"/>
      <c r="AB68" s="651"/>
      <c r="AC68" s="651"/>
      <c r="AD68" s="651"/>
      <c r="AE68" s="651"/>
      <c r="AF68" s="651"/>
      <c r="AG68" s="651"/>
      <c r="AH68" s="651"/>
      <c r="AI68" s="651"/>
      <c r="AJ68" s="651"/>
      <c r="AK68" s="651"/>
      <c r="AL68" s="651"/>
      <c r="AM68" s="651"/>
      <c r="AN68" s="651"/>
      <c r="AO68" s="651"/>
      <c r="AP68" s="651"/>
      <c r="AQ68" s="651"/>
      <c r="AR68" s="651"/>
      <c r="AS68" s="651"/>
      <c r="AT68" s="651"/>
      <c r="AU68" s="651"/>
      <c r="AV68" s="651"/>
      <c r="AW68" s="651"/>
      <c r="AX68" s="651"/>
      <c r="AY68" s="651"/>
      <c r="AZ68" s="651"/>
      <c r="BA68" s="651"/>
      <c r="BB68" s="651"/>
      <c r="BC68" s="651"/>
      <c r="BD68" s="651"/>
      <c r="BE68" s="651"/>
      <c r="BF68" s="651"/>
      <c r="BG68" s="651"/>
      <c r="BX68" s="261">
        <f>SUM(BX33:BX67)</f>
        <v>0</v>
      </c>
    </row>
    <row r="69" spans="2:76" s="177" customFormat="1" ht="15" customHeight="1"/>
    <row r="70" spans="2:76" s="177" customFormat="1" ht="15" customHeight="1"/>
    <row r="71" spans="2:76" s="177" customFormat="1" ht="15" customHeight="1"/>
    <row r="72" spans="2:76" s="177" customFormat="1" ht="15" customHeight="1"/>
    <row r="73" spans="2:76" s="177" customFormat="1" ht="15" customHeight="1"/>
  </sheetData>
  <sheetProtection algorithmName="SHA-512" hashValue="rG0ZxhRbODCLi0lXeHTIt7dGDyIHlNBkdOgr/WWtp9iOo+U6429EtVVyyGP6/z9YxEctLP5+HLKJ53K5Nfq9BQ==" saltValue="Rwyrshnv3WJ25zVP/s+oIA==" spinCount="100000" sheet="1" objects="1" scenarios="1"/>
  <mergeCells count="621">
    <mergeCell ref="B68:BG68"/>
    <mergeCell ref="AZ32:BC32"/>
    <mergeCell ref="BD46:BI46"/>
    <mergeCell ref="Z41:AB41"/>
    <mergeCell ref="I61:K61"/>
    <mergeCell ref="W45:Y45"/>
    <mergeCell ref="AF51:AI51"/>
    <mergeCell ref="W55:Y55"/>
    <mergeCell ref="AR33:AU33"/>
    <mergeCell ref="C66:E66"/>
    <mergeCell ref="AC49:AE49"/>
    <mergeCell ref="C53:E53"/>
    <mergeCell ref="Z46:AB46"/>
    <mergeCell ref="AC36:AE36"/>
    <mergeCell ref="Z40:AB40"/>
    <mergeCell ref="AN55:AQ55"/>
    <mergeCell ref="AV52:AY52"/>
    <mergeCell ref="F44:H44"/>
    <mergeCell ref="AC54:AE54"/>
    <mergeCell ref="AR47:AU47"/>
    <mergeCell ref="I33:K33"/>
    <mergeCell ref="AJ60:AM60"/>
    <mergeCell ref="L44:N44"/>
    <mergeCell ref="C32:E32"/>
    <mergeCell ref="AF30:AM30"/>
    <mergeCell ref="AV39:AY39"/>
    <mergeCell ref="AJ38:AM38"/>
    <mergeCell ref="S66:V66"/>
    <mergeCell ref="I46:K46"/>
    <mergeCell ref="Z54:AB54"/>
    <mergeCell ref="N10:O10"/>
    <mergeCell ref="AC61:AE61"/>
    <mergeCell ref="AF66:AI66"/>
    <mergeCell ref="AF65:AI65"/>
    <mergeCell ref="L66:N66"/>
    <mergeCell ref="AN65:AQ65"/>
    <mergeCell ref="Z66:AB66"/>
    <mergeCell ref="I55:K55"/>
    <mergeCell ref="B10:L10"/>
    <mergeCell ref="C58:E58"/>
    <mergeCell ref="I32:K32"/>
    <mergeCell ref="F36:H36"/>
    <mergeCell ref="F33:H33"/>
    <mergeCell ref="O52:R52"/>
    <mergeCell ref="L35:N35"/>
    <mergeCell ref="AC38:AE38"/>
    <mergeCell ref="O37:R37"/>
    <mergeCell ref="AN31:AQ31"/>
    <mergeCell ref="B5:BI5"/>
    <mergeCell ref="AV34:AY34"/>
    <mergeCell ref="F59:H59"/>
    <mergeCell ref="C63:E63"/>
    <mergeCell ref="AF42:AI42"/>
    <mergeCell ref="C50:E50"/>
    <mergeCell ref="AC33:AE33"/>
    <mergeCell ref="S65:V65"/>
    <mergeCell ref="AN52:AQ52"/>
    <mergeCell ref="AN39:AQ39"/>
    <mergeCell ref="AV36:AY36"/>
    <mergeCell ref="F32:H32"/>
    <mergeCell ref="AF29:BI29"/>
    <mergeCell ref="Z47:AB47"/>
    <mergeCell ref="AC35:AE35"/>
    <mergeCell ref="BD60:BI60"/>
    <mergeCell ref="S50:V50"/>
    <mergeCell ref="C18:BI18"/>
    <mergeCell ref="AR32:AU32"/>
    <mergeCell ref="AC34:AE34"/>
    <mergeCell ref="L54:N54"/>
    <mergeCell ref="Z38:AB38"/>
    <mergeCell ref="S60:V60"/>
    <mergeCell ref="BD53:BI53"/>
    <mergeCell ref="BD63:BI63"/>
    <mergeCell ref="W49:Y49"/>
    <mergeCell ref="AV43:AY43"/>
    <mergeCell ref="AZ51:BC51"/>
    <mergeCell ref="W52:Y52"/>
    <mergeCell ref="L56:N56"/>
    <mergeCell ref="W39:Y39"/>
    <mergeCell ref="AC59:AE59"/>
    <mergeCell ref="O45:R45"/>
    <mergeCell ref="AC55:AE55"/>
    <mergeCell ref="Z60:AB60"/>
    <mergeCell ref="AF47:AI47"/>
    <mergeCell ref="S63:V63"/>
    <mergeCell ref="Z63:AB63"/>
    <mergeCell ref="BD55:BI55"/>
    <mergeCell ref="AV62:AY62"/>
    <mergeCell ref="AV56:AY56"/>
    <mergeCell ref="BD58:BI58"/>
    <mergeCell ref="AC56:AE56"/>
    <mergeCell ref="AR52:AU52"/>
    <mergeCell ref="W57:Y57"/>
    <mergeCell ref="AR39:AU39"/>
    <mergeCell ref="AC41:AE41"/>
    <mergeCell ref="AZ63:BC63"/>
    <mergeCell ref="W36:Y36"/>
    <mergeCell ref="AF55:AI55"/>
    <mergeCell ref="AJ62:AM62"/>
    <mergeCell ref="BD52:BI52"/>
    <mergeCell ref="AV31:AY31"/>
    <mergeCell ref="I35:K35"/>
    <mergeCell ref="O33:R33"/>
    <mergeCell ref="O32:R32"/>
    <mergeCell ref="AF44:AI44"/>
    <mergeCell ref="Z32:AB32"/>
    <mergeCell ref="AR49:AU49"/>
    <mergeCell ref="O50:R50"/>
    <mergeCell ref="AJ37:AM37"/>
    <mergeCell ref="O42:R42"/>
    <mergeCell ref="AC53:AE53"/>
    <mergeCell ref="L33:N33"/>
    <mergeCell ref="I40:K40"/>
    <mergeCell ref="W29:Y31"/>
    <mergeCell ref="AN50:AQ50"/>
    <mergeCell ref="AV30:BC30"/>
    <mergeCell ref="S53:V53"/>
    <mergeCell ref="Z53:AB53"/>
    <mergeCell ref="O51:R51"/>
    <mergeCell ref="AZ58:BC58"/>
    <mergeCell ref="O63:R63"/>
    <mergeCell ref="AZ64:BC64"/>
    <mergeCell ref="AN63:AQ63"/>
    <mergeCell ref="AF63:AI63"/>
    <mergeCell ref="W63:Y63"/>
    <mergeCell ref="I66:K66"/>
    <mergeCell ref="AJ65:AM65"/>
    <mergeCell ref="AZ52:BC52"/>
    <mergeCell ref="W65:Y65"/>
    <mergeCell ref="AF53:AI53"/>
    <mergeCell ref="W64:Y64"/>
    <mergeCell ref="AR64:AU64"/>
    <mergeCell ref="I53:K53"/>
    <mergeCell ref="C60:E60"/>
    <mergeCell ref="S44:V44"/>
    <mergeCell ref="L60:N60"/>
    <mergeCell ref="AN34:AQ34"/>
    <mergeCell ref="C15:BI15"/>
    <mergeCell ref="AF34:AI34"/>
    <mergeCell ref="S62:V62"/>
    <mergeCell ref="AN49:AQ49"/>
    <mergeCell ref="AV35:AY35"/>
    <mergeCell ref="AF49:AI49"/>
    <mergeCell ref="AN36:AQ36"/>
    <mergeCell ref="C57:E57"/>
    <mergeCell ref="C49:E49"/>
    <mergeCell ref="C42:E42"/>
    <mergeCell ref="F51:H51"/>
    <mergeCell ref="AZ46:BC46"/>
    <mergeCell ref="AN62:AQ62"/>
    <mergeCell ref="BD39:BI39"/>
    <mergeCell ref="AV40:AY40"/>
    <mergeCell ref="I60:K60"/>
    <mergeCell ref="AR45:AU45"/>
    <mergeCell ref="W50:Y50"/>
    <mergeCell ref="I50:K50"/>
    <mergeCell ref="AC51:AE51"/>
    <mergeCell ref="I48:K48"/>
    <mergeCell ref="AN40:AQ40"/>
    <mergeCell ref="F52:H52"/>
    <mergeCell ref="AJ51:AM51"/>
    <mergeCell ref="F60:H60"/>
    <mergeCell ref="AR58:AU58"/>
    <mergeCell ref="F53:H53"/>
    <mergeCell ref="AJ48:AM48"/>
    <mergeCell ref="AR66:AU66"/>
    <mergeCell ref="L57:N57"/>
    <mergeCell ref="O59:R59"/>
    <mergeCell ref="O46:R46"/>
    <mergeCell ref="I41:K41"/>
    <mergeCell ref="F42:H42"/>
    <mergeCell ref="O61:R61"/>
    <mergeCell ref="AC65:AE65"/>
    <mergeCell ref="AN54:AQ54"/>
    <mergeCell ref="AN41:AQ41"/>
    <mergeCell ref="AN56:AQ56"/>
    <mergeCell ref="L58:N58"/>
    <mergeCell ref="AF52:AI52"/>
    <mergeCell ref="I65:K65"/>
    <mergeCell ref="O66:R66"/>
    <mergeCell ref="I64:K64"/>
    <mergeCell ref="S35:V35"/>
    <mergeCell ref="AZ39:BC39"/>
    <mergeCell ref="L64:N64"/>
    <mergeCell ref="AN38:AQ38"/>
    <mergeCell ref="O48:R48"/>
    <mergeCell ref="AJ35:AM35"/>
    <mergeCell ref="L39:N39"/>
    <mergeCell ref="AC64:AE64"/>
    <mergeCell ref="AJ64:AM64"/>
    <mergeCell ref="AC63:AE63"/>
    <mergeCell ref="AR62:AU62"/>
    <mergeCell ref="AV41:AY41"/>
    <mergeCell ref="AV46:AY46"/>
    <mergeCell ref="AV61:AY61"/>
    <mergeCell ref="AR51:AU51"/>
    <mergeCell ref="AN57:AQ57"/>
    <mergeCell ref="AV54:AY54"/>
    <mergeCell ref="AN53:AQ53"/>
    <mergeCell ref="AV50:AY50"/>
    <mergeCell ref="AR44:AU44"/>
    <mergeCell ref="AN51:AQ51"/>
    <mergeCell ref="AV48:AY48"/>
    <mergeCell ref="AF37:AI37"/>
    <mergeCell ref="AZ47:BC47"/>
    <mergeCell ref="BD33:BI33"/>
    <mergeCell ref="C35:E35"/>
    <mergeCell ref="F55:H55"/>
    <mergeCell ref="AR53:AU53"/>
    <mergeCell ref="AZ50:BC50"/>
    <mergeCell ref="S33:V33"/>
    <mergeCell ref="L62:N62"/>
    <mergeCell ref="O58:R58"/>
    <mergeCell ref="C41:E41"/>
    <mergeCell ref="C56:E56"/>
    <mergeCell ref="C43:E43"/>
    <mergeCell ref="F46:H46"/>
    <mergeCell ref="F48:H48"/>
    <mergeCell ref="C52:E52"/>
    <mergeCell ref="C39:E39"/>
    <mergeCell ref="AF35:AI35"/>
    <mergeCell ref="L36:N36"/>
    <mergeCell ref="AC48:AE48"/>
    <mergeCell ref="S38:V38"/>
    <mergeCell ref="S39:V39"/>
    <mergeCell ref="I38:K38"/>
    <mergeCell ref="AZ37:BC37"/>
    <mergeCell ref="W37:Y37"/>
    <mergeCell ref="AC37:AE37"/>
    <mergeCell ref="C65:E65"/>
    <mergeCell ref="C44:E44"/>
    <mergeCell ref="AF50:AI50"/>
    <mergeCell ref="I37:K37"/>
    <mergeCell ref="AF40:AI40"/>
    <mergeCell ref="AV67:AY67"/>
    <mergeCell ref="AC66:AE66"/>
    <mergeCell ref="I45:K45"/>
    <mergeCell ref="O55:R55"/>
    <mergeCell ref="O40:R40"/>
    <mergeCell ref="I47:K47"/>
    <mergeCell ref="AC43:AE43"/>
    <mergeCell ref="AR65:AU65"/>
    <mergeCell ref="Z58:AB58"/>
    <mergeCell ref="W62:Y62"/>
    <mergeCell ref="AV64:AY64"/>
    <mergeCell ref="AR50:AU50"/>
    <mergeCell ref="L41:N41"/>
    <mergeCell ref="Z48:AB48"/>
    <mergeCell ref="AJ47:AM47"/>
    <mergeCell ref="I63:K63"/>
    <mergeCell ref="L46:N46"/>
    <mergeCell ref="I43:K43"/>
    <mergeCell ref="S54:V54"/>
    <mergeCell ref="C64:E64"/>
    <mergeCell ref="Z57:AB57"/>
    <mergeCell ref="AC47:AE47"/>
    <mergeCell ref="AR34:AU34"/>
    <mergeCell ref="AF58:AI58"/>
    <mergeCell ref="C29:E31"/>
    <mergeCell ref="L45:N45"/>
    <mergeCell ref="L38:N38"/>
    <mergeCell ref="I42:K42"/>
    <mergeCell ref="C62:E62"/>
    <mergeCell ref="F34:H34"/>
    <mergeCell ref="AC32:AE32"/>
    <mergeCell ref="O44:R44"/>
    <mergeCell ref="F56:H56"/>
    <mergeCell ref="I44:K44"/>
    <mergeCell ref="AC40:AE40"/>
    <mergeCell ref="F39:H39"/>
    <mergeCell ref="L59:N59"/>
    <mergeCell ref="AJ42:AM42"/>
    <mergeCell ref="F29:H31"/>
    <mergeCell ref="F50:H50"/>
    <mergeCell ref="F64:H64"/>
    <mergeCell ref="L48:N48"/>
    <mergeCell ref="S41:V41"/>
    <mergeCell ref="AJ32:AM32"/>
    <mergeCell ref="C33:E33"/>
    <mergeCell ref="AC62:AE62"/>
    <mergeCell ref="AN43:AQ43"/>
    <mergeCell ref="AC50:AE50"/>
    <mergeCell ref="AV59:AY59"/>
    <mergeCell ref="AJ45:AM45"/>
    <mergeCell ref="W66:Y66"/>
    <mergeCell ref="B12:BI12"/>
    <mergeCell ref="AR54:AU54"/>
    <mergeCell ref="C36:E36"/>
    <mergeCell ref="S51:V51"/>
    <mergeCell ref="W35:Y35"/>
    <mergeCell ref="AN61:AQ61"/>
    <mergeCell ref="BD57:BI57"/>
    <mergeCell ref="AR31:AU31"/>
    <mergeCell ref="D24:BI24"/>
    <mergeCell ref="Z29:AB31"/>
    <mergeCell ref="AZ40:BC40"/>
    <mergeCell ref="AZ34:BC34"/>
    <mergeCell ref="AZ31:BC31"/>
    <mergeCell ref="D27:BI27"/>
    <mergeCell ref="F49:H49"/>
    <mergeCell ref="AF31:AI31"/>
    <mergeCell ref="L29:N31"/>
    <mergeCell ref="BD40:BI40"/>
    <mergeCell ref="AZ35:BC35"/>
    <mergeCell ref="AV33:AY33"/>
    <mergeCell ref="W54:Y54"/>
    <mergeCell ref="AJ49:AM49"/>
    <mergeCell ref="C67:E67"/>
    <mergeCell ref="B13:BI13"/>
    <mergeCell ref="L65:N65"/>
    <mergeCell ref="O39:R39"/>
    <mergeCell ref="AV47:AY47"/>
    <mergeCell ref="O36:R36"/>
    <mergeCell ref="C20:BI20"/>
    <mergeCell ref="AC52:AE52"/>
    <mergeCell ref="S67:V67"/>
    <mergeCell ref="AF54:AI54"/>
    <mergeCell ref="C22:BI22"/>
    <mergeCell ref="O65:R65"/>
    <mergeCell ref="F63:H63"/>
    <mergeCell ref="W33:Y33"/>
    <mergeCell ref="L37:N37"/>
    <mergeCell ref="Z61:AB61"/>
    <mergeCell ref="F40:H40"/>
    <mergeCell ref="B29:B31"/>
    <mergeCell ref="D21:BI21"/>
    <mergeCell ref="AN59:AQ59"/>
    <mergeCell ref="AN46:AQ46"/>
    <mergeCell ref="L34:N34"/>
    <mergeCell ref="C38:E38"/>
    <mergeCell ref="BD67:BI67"/>
    <mergeCell ref="C61:E61"/>
    <mergeCell ref="AC44:AE44"/>
    <mergeCell ref="S47:V47"/>
    <mergeCell ref="C48:E48"/>
    <mergeCell ref="S59:V59"/>
    <mergeCell ref="Z35:AB35"/>
    <mergeCell ref="S46:V46"/>
    <mergeCell ref="I58:K58"/>
    <mergeCell ref="W51:Y51"/>
    <mergeCell ref="AN42:AQ42"/>
    <mergeCell ref="Z37:AB37"/>
    <mergeCell ref="F45:H45"/>
    <mergeCell ref="F37:H37"/>
    <mergeCell ref="C54:E54"/>
    <mergeCell ref="AZ49:BC49"/>
    <mergeCell ref="AR37:AU37"/>
    <mergeCell ref="BD37:BI37"/>
    <mergeCell ref="O38:R38"/>
    <mergeCell ref="B1:BI1"/>
    <mergeCell ref="AR56:AU56"/>
    <mergeCell ref="O34:R34"/>
    <mergeCell ref="BF9:BI9"/>
    <mergeCell ref="AN48:AQ48"/>
    <mergeCell ref="AR36:AU36"/>
    <mergeCell ref="W41:Y41"/>
    <mergeCell ref="AF60:AI60"/>
    <mergeCell ref="Z52:AB52"/>
    <mergeCell ref="W56:Y56"/>
    <mergeCell ref="Z39:AB39"/>
    <mergeCell ref="W43:Y43"/>
    <mergeCell ref="S29:V31"/>
    <mergeCell ref="B7:BI7"/>
    <mergeCell ref="AN30:AU30"/>
    <mergeCell ref="AZ44:BC44"/>
    <mergeCell ref="AN33:AQ33"/>
    <mergeCell ref="AV37:AY37"/>
    <mergeCell ref="C37:E37"/>
    <mergeCell ref="BD32:BI32"/>
    <mergeCell ref="S37:V37"/>
    <mergeCell ref="L53:N53"/>
    <mergeCell ref="I57:K57"/>
    <mergeCell ref="AZ43:BC43"/>
    <mergeCell ref="C14:BI14"/>
    <mergeCell ref="AF33:AI33"/>
    <mergeCell ref="Z34:AB34"/>
    <mergeCell ref="AJ58:AM58"/>
    <mergeCell ref="W38:Y38"/>
    <mergeCell ref="AF57:AI57"/>
    <mergeCell ref="BD54:BI54"/>
    <mergeCell ref="S48:V48"/>
    <mergeCell ref="AN35:AQ35"/>
    <mergeCell ref="BD41:BI41"/>
    <mergeCell ref="Z36:AB36"/>
    <mergeCell ref="W40:Y40"/>
    <mergeCell ref="AV42:AY42"/>
    <mergeCell ref="BD56:BI56"/>
    <mergeCell ref="BD43:BI43"/>
    <mergeCell ref="C16:BI16"/>
    <mergeCell ref="AN32:AQ32"/>
    <mergeCell ref="F54:H54"/>
    <mergeCell ref="C45:E45"/>
    <mergeCell ref="AN47:AQ47"/>
    <mergeCell ref="L43:N43"/>
    <mergeCell ref="BD47:BI47"/>
    <mergeCell ref="C47:E47"/>
    <mergeCell ref="C19:BI19"/>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AF62:AI62"/>
    <mergeCell ref="BD59:BI59"/>
    <mergeCell ref="AR40:AU40"/>
    <mergeCell ref="AJ53:AM53"/>
    <mergeCell ref="BD61:BI61"/>
    <mergeCell ref="AV44:AY44"/>
    <mergeCell ref="C17:BI17"/>
    <mergeCell ref="AF67:AI67"/>
    <mergeCell ref="BD66:BI66"/>
    <mergeCell ref="F65:H65"/>
    <mergeCell ref="AF64:AI64"/>
    <mergeCell ref="AJ55:AM55"/>
    <mergeCell ref="AN64:AQ64"/>
    <mergeCell ref="BD65:BI65"/>
    <mergeCell ref="AZ60:BC60"/>
    <mergeCell ref="BD49:BI49"/>
    <mergeCell ref="AZ53:BC53"/>
    <mergeCell ref="AZ55:BC55"/>
    <mergeCell ref="F67:H67"/>
    <mergeCell ref="S52:V52"/>
    <mergeCell ref="F57:H57"/>
    <mergeCell ref="Z65:AB65"/>
    <mergeCell ref="AR57:AU57"/>
    <mergeCell ref="AZ54:BC54"/>
    <mergeCell ref="I67:K67"/>
    <mergeCell ref="AF56:AI56"/>
    <mergeCell ref="F58:H58"/>
    <mergeCell ref="O67:R67"/>
    <mergeCell ref="AJ67:AM67"/>
    <mergeCell ref="AZ66:BC66"/>
    <mergeCell ref="AV65:AY65"/>
    <mergeCell ref="BD45:BI45"/>
    <mergeCell ref="L67:N67"/>
    <mergeCell ref="AN60:AQ60"/>
    <mergeCell ref="AV57:AY57"/>
    <mergeCell ref="S56:V56"/>
    <mergeCell ref="C59:E59"/>
    <mergeCell ref="L51:N51"/>
    <mergeCell ref="AC42:AE42"/>
    <mergeCell ref="AF38:AI38"/>
    <mergeCell ref="AV60:AY60"/>
    <mergeCell ref="AZ67:BC67"/>
    <mergeCell ref="AF46:AI46"/>
    <mergeCell ref="AJ66:AM66"/>
    <mergeCell ref="F66:H66"/>
    <mergeCell ref="I56:K56"/>
    <mergeCell ref="BD64:BI64"/>
    <mergeCell ref="AN67:AQ67"/>
    <mergeCell ref="AV66:AY66"/>
    <mergeCell ref="W67:Y67"/>
    <mergeCell ref="F62:H62"/>
    <mergeCell ref="BD44:BI44"/>
    <mergeCell ref="AN66:AQ66"/>
    <mergeCell ref="L50:N50"/>
    <mergeCell ref="F47:H47"/>
    <mergeCell ref="AN37:AQ37"/>
    <mergeCell ref="AJ50:AM50"/>
    <mergeCell ref="AF61:AI61"/>
    <mergeCell ref="W42:Y42"/>
    <mergeCell ref="AF48:AI48"/>
    <mergeCell ref="AJ52:AM52"/>
    <mergeCell ref="AJ39:AM39"/>
    <mergeCell ref="AV45:AY45"/>
    <mergeCell ref="AZ65:BC65"/>
    <mergeCell ref="AR63:AU63"/>
    <mergeCell ref="AR43:AU43"/>
    <mergeCell ref="AJ43:AM43"/>
    <mergeCell ref="W48:Y48"/>
    <mergeCell ref="AN58:AQ58"/>
    <mergeCell ref="AV63:AY63"/>
    <mergeCell ref="AR42:AU42"/>
    <mergeCell ref="AF43:AI43"/>
    <mergeCell ref="AJ34:AM34"/>
    <mergeCell ref="S49:V49"/>
    <mergeCell ref="BD42:BI42"/>
    <mergeCell ref="O62:R62"/>
    <mergeCell ref="AZ59:BC59"/>
    <mergeCell ref="O56:R56"/>
    <mergeCell ref="AJ36:AM36"/>
    <mergeCell ref="AZ61:BC61"/>
    <mergeCell ref="O57:R57"/>
    <mergeCell ref="AJ44:AM44"/>
    <mergeCell ref="AC60:AE60"/>
    <mergeCell ref="BD34:BI34"/>
    <mergeCell ref="BD36:BI36"/>
    <mergeCell ref="AV38:AY38"/>
    <mergeCell ref="BD62:BI62"/>
    <mergeCell ref="W34:Y34"/>
    <mergeCell ref="AN44:AQ44"/>
    <mergeCell ref="BD50:BI50"/>
    <mergeCell ref="W46:Y46"/>
    <mergeCell ref="AR38:AU38"/>
    <mergeCell ref="AZ48:BC48"/>
    <mergeCell ref="AJ56:AM56"/>
    <mergeCell ref="W61:Y61"/>
    <mergeCell ref="AF41:AI41"/>
    <mergeCell ref="D25:BI25"/>
    <mergeCell ref="L52:N52"/>
    <mergeCell ref="I51:K51"/>
    <mergeCell ref="I29:K31"/>
    <mergeCell ref="AZ33:BC33"/>
    <mergeCell ref="E26:BI26"/>
    <mergeCell ref="C55:E55"/>
    <mergeCell ref="L55:N55"/>
    <mergeCell ref="F38:H38"/>
    <mergeCell ref="AJ31:AM31"/>
    <mergeCell ref="I52:K52"/>
    <mergeCell ref="L40:N40"/>
    <mergeCell ref="I39:K39"/>
    <mergeCell ref="F43:H43"/>
    <mergeCell ref="O29:R31"/>
    <mergeCell ref="S32:V32"/>
    <mergeCell ref="C46:E46"/>
    <mergeCell ref="Z33:AB33"/>
    <mergeCell ref="AV32:AY32"/>
    <mergeCell ref="AJ33:AM33"/>
    <mergeCell ref="I54:K54"/>
    <mergeCell ref="Z43:AB43"/>
    <mergeCell ref="BD30:BI31"/>
    <mergeCell ref="AZ42:BC42"/>
    <mergeCell ref="D23:BI23"/>
    <mergeCell ref="W60:Y60"/>
    <mergeCell ref="AR67:AU67"/>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I36:K36"/>
    <mergeCell ref="AF59:AI59"/>
    <mergeCell ref="L47:N47"/>
    <mergeCell ref="O43:R43"/>
    <mergeCell ref="S34:V34"/>
    <mergeCell ref="AV53:AY53"/>
    <mergeCell ref="AC29:AE31"/>
    <mergeCell ref="Z67:AB67"/>
    <mergeCell ref="W58:Y58"/>
    <mergeCell ref="F61:H61"/>
    <mergeCell ref="AR59:AU59"/>
    <mergeCell ref="AR46:AU46"/>
    <mergeCell ref="AC58:AE58"/>
    <mergeCell ref="AF32:AI32"/>
    <mergeCell ref="Z62:AB62"/>
    <mergeCell ref="F41:H41"/>
    <mergeCell ref="O60:R60"/>
    <mergeCell ref="Z56:AB56"/>
    <mergeCell ref="S36:V36"/>
    <mergeCell ref="F35:H35"/>
    <mergeCell ref="AC39:AE39"/>
    <mergeCell ref="AJ54:AM54"/>
    <mergeCell ref="W59:Y59"/>
    <mergeCell ref="O64:R64"/>
    <mergeCell ref="AR35:AU35"/>
    <mergeCell ref="Z64:AB64"/>
    <mergeCell ref="AR41:AU41"/>
    <mergeCell ref="AC67:AE67"/>
    <mergeCell ref="I62:K62"/>
    <mergeCell ref="Z51:AB51"/>
    <mergeCell ref="S42:V42"/>
    <mergeCell ref="AZ41:BC41"/>
    <mergeCell ref="AJ59:AM59"/>
    <mergeCell ref="S43:V43"/>
    <mergeCell ref="AF39:AI39"/>
    <mergeCell ref="AJ46:AM46"/>
    <mergeCell ref="AJ61:AM61"/>
    <mergeCell ref="S57:V57"/>
    <mergeCell ref="AF45:AI45"/>
    <mergeCell ref="AC46:AE46"/>
    <mergeCell ref="Z42:AB42"/>
    <mergeCell ref="Z44:AB44"/>
    <mergeCell ref="Z55:AB55"/>
    <mergeCell ref="Z49:AB49"/>
    <mergeCell ref="S45:V45"/>
    <mergeCell ref="AZ36:BC36"/>
    <mergeCell ref="L61:N61"/>
    <mergeCell ref="Z45:AB45"/>
    <mergeCell ref="AZ62:BC62"/>
    <mergeCell ref="AZ56:BC56"/>
    <mergeCell ref="O53:R53"/>
    <mergeCell ref="AJ40:AM40"/>
    <mergeCell ref="L49:N49"/>
    <mergeCell ref="S64:V64"/>
    <mergeCell ref="AZ38:BC38"/>
    <mergeCell ref="AJ41:AM41"/>
    <mergeCell ref="L63:N63"/>
    <mergeCell ref="AC45:AE45"/>
    <mergeCell ref="Z50:AB50"/>
    <mergeCell ref="S61:V61"/>
    <mergeCell ref="AJ57:AM57"/>
    <mergeCell ref="W47:Y47"/>
    <mergeCell ref="L42:N42"/>
    <mergeCell ref="O47:R47"/>
    <mergeCell ref="S40:V40"/>
    <mergeCell ref="AV51:AY51"/>
    <mergeCell ref="O49:R49"/>
    <mergeCell ref="S55:V55"/>
    <mergeCell ref="AR55:AU55"/>
  </mergeCells>
  <conditionalFormatting sqref="A1:XFD1048576">
    <cfRule type="expression" dxfId="480" priority="6" stopIfTrue="1">
      <formula>AND($A$1&lt;&gt;"",SEARCH("igual o mayor",A1)&gt;0)</formula>
    </cfRule>
    <cfRule type="expression" dxfId="479" priority="7" stopIfTrue="1">
      <formula>AND($A$1&lt;&gt;"",SEARCH("igual o menor",A1)&gt;0)</formula>
    </cfRule>
    <cfRule type="expression" dxfId="478" priority="8" stopIfTrue="1">
      <formula>AND($A$1&lt;&gt;"",SEARCH("pase a la pregunta",A1)&gt;0)</formula>
    </cfRule>
    <cfRule type="expression" dxfId="477" priority="9" stopIfTrue="1">
      <formula>AND($A$1&lt;&gt;"",SEARCH("en blanco",A1)&gt;0)</formula>
    </cfRule>
    <cfRule type="expression" dxfId="476" priority="10" stopIfTrue="1">
      <formula>AND($A$1&lt;&gt;"",SEARCH("no puede registrar",A1)&gt;0)</formula>
    </cfRule>
    <cfRule type="expression" dxfId="475" priority="11" stopIfTrue="1">
      <formula>AND($A$1&lt;&gt;"",SUM(A1)&gt;0)</formula>
    </cfRule>
    <cfRule type="expression" dxfId="474" priority="12" stopIfTrue="1">
      <formula>AND($A$1&lt;&gt;"",SEARCH("la pregunta",A1)&gt;0)</formula>
    </cfRule>
  </conditionalFormatting>
  <conditionalFormatting sqref="D27:BI27">
    <cfRule type="expression" dxfId="473" priority="5">
      <formula>AND(CA68&gt;0,COUNTA(BD33:BI67)=0)</formula>
    </cfRule>
  </conditionalFormatting>
  <conditionalFormatting sqref="BD33:BI67">
    <cfRule type="expression" dxfId="472" priority="3">
      <formula>AND(BX33=0,$BD33="")</formula>
    </cfRule>
    <cfRule type="expression" dxfId="471" priority="4">
      <formula>AND(BX33&gt;0,$BD33="")</formula>
    </cfRule>
  </conditionalFormatting>
  <dataValidations disablePrompts="1" count="2">
    <dataValidation type="list" showInputMessage="1" showErrorMessage="1" sqref="AJ33:AM67 AR33:AU67 AZ33:BC67">
      <formula1>$BK$32:$BK$42</formula1>
    </dataValidation>
    <dataValidation type="list" showInputMessage="1" showErrorMessage="1" sqref="AJ32:AM32 AR32:AU32 AZ32:BC32">
      <formula1>$BK$33:$BK$43</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78" footer="0.31496062992125978"/>
  <pageSetup scale="72" orientation="portrait" r:id="rId2"/>
  <headerFooter>
    <oddHeader>&amp;CMódulo 1 Sección IV
Participantes</oddHeader>
    <oddFooter>&amp;LCenso Nacional de Gobiernos Estatales 2026&amp;R&amp;P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330"/>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8.5" hidden="1" customWidth="1"/>
    <col min="33" max="38" width="13.625" hidden="1" customWidth="1"/>
    <col min="39" max="39" width="16.375" hidden="1" customWidth="1"/>
    <col min="40" max="146" width="13.625" hidden="1" customWidth="1"/>
    <col min="147" max="16384" width="3.625" hidden="1"/>
  </cols>
  <sheetData>
    <row r="1" spans="1:30" ht="173.25" customHeight="1">
      <c r="A1" s="520"/>
      <c r="B1" s="532" t="s">
        <v>0</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row>
    <row r="6" spans="1:30" ht="15" customHeight="1">
      <c r="A6" s="27"/>
      <c r="B6" s="4"/>
      <c r="C6" s="4"/>
      <c r="D6" s="4"/>
      <c r="E6" s="4"/>
      <c r="F6" s="4"/>
      <c r="G6" s="4"/>
      <c r="H6" s="4"/>
      <c r="I6" s="4"/>
      <c r="J6" s="4"/>
      <c r="K6" s="4"/>
      <c r="L6" s="4"/>
      <c r="M6" s="4"/>
      <c r="N6" s="4"/>
      <c r="O6" s="4"/>
      <c r="P6" s="4"/>
      <c r="Q6" s="4"/>
      <c r="R6" s="4"/>
      <c r="S6" s="4"/>
      <c r="T6" s="4"/>
      <c r="U6" s="4"/>
      <c r="V6" s="4"/>
      <c r="W6" s="4"/>
      <c r="X6" s="4"/>
      <c r="Y6" s="4"/>
      <c r="Z6" s="4"/>
    </row>
    <row r="7" spans="1:30" ht="15" customHeight="1" thickBot="1">
      <c r="B7" s="5" t="s">
        <v>4</v>
      </c>
      <c r="C7" s="2"/>
      <c r="D7" s="2"/>
      <c r="E7" s="2"/>
      <c r="F7" s="2"/>
      <c r="G7" s="2"/>
      <c r="H7" s="2"/>
      <c r="I7" s="2"/>
      <c r="J7" s="2"/>
      <c r="K7" s="2"/>
      <c r="L7" s="2"/>
      <c r="M7" s="2"/>
      <c r="N7" s="5" t="s">
        <v>5</v>
      </c>
      <c r="O7" s="2"/>
      <c r="P7" s="7"/>
      <c r="Q7" s="7"/>
      <c r="R7" s="7"/>
      <c r="S7" s="7"/>
      <c r="T7" s="7"/>
      <c r="U7" s="7"/>
      <c r="V7" s="7"/>
      <c r="W7" s="7"/>
      <c r="X7" s="7"/>
      <c r="Y7" s="7"/>
      <c r="Z7" s="7"/>
      <c r="AA7" s="708" t="s">
        <v>3</v>
      </c>
      <c r="AB7" s="558"/>
      <c r="AC7" s="558"/>
      <c r="AD7" s="558"/>
    </row>
    <row r="8" spans="1:30" ht="15" customHeight="1" thickBot="1">
      <c r="B8" s="533" t="str">
        <f>IF(Presentación!B10="","",Presentación!B10)</f>
        <v>Veracruz de Ignacio de la Llave</v>
      </c>
      <c r="C8" s="534"/>
      <c r="D8" s="534"/>
      <c r="E8" s="534"/>
      <c r="F8" s="534"/>
      <c r="G8" s="534"/>
      <c r="H8" s="534"/>
      <c r="I8" s="534"/>
      <c r="J8" s="534"/>
      <c r="K8" s="534"/>
      <c r="L8" s="535"/>
      <c r="M8" s="2"/>
      <c r="N8" s="533" t="str">
        <f>IF(Presentación!N10="","",Presentación!N10)</f>
        <v>230</v>
      </c>
      <c r="O8" s="535"/>
      <c r="P8" s="7"/>
      <c r="Q8" s="7"/>
      <c r="R8" s="7"/>
      <c r="S8" s="7"/>
      <c r="T8" s="7"/>
      <c r="U8" s="7"/>
      <c r="V8" s="7"/>
      <c r="W8" s="7"/>
      <c r="X8" s="7"/>
      <c r="Y8" s="7"/>
      <c r="Z8" s="7"/>
      <c r="AA8" s="7"/>
      <c r="AB8" s="7"/>
      <c r="AC8" s="7"/>
      <c r="AD8" s="7"/>
    </row>
    <row r="9" spans="1:30" ht="15" customHeight="1" thickBot="1">
      <c r="B9" s="1"/>
      <c r="C9" s="1"/>
      <c r="D9" s="1"/>
      <c r="E9" s="1"/>
      <c r="F9" s="1"/>
      <c r="G9" s="1"/>
      <c r="H9" s="1"/>
      <c r="I9" s="1"/>
      <c r="J9" s="1"/>
      <c r="K9" s="1"/>
      <c r="L9" s="1"/>
      <c r="M9" s="30"/>
      <c r="N9" s="1"/>
      <c r="O9" s="1"/>
      <c r="P9" s="18"/>
      <c r="Q9" s="1"/>
      <c r="R9" s="1"/>
      <c r="S9" s="1"/>
      <c r="T9" s="1"/>
      <c r="U9" s="1"/>
      <c r="V9" s="1"/>
      <c r="W9" s="1"/>
      <c r="X9" s="1"/>
      <c r="Y9" s="1"/>
      <c r="Z9" s="1"/>
      <c r="AA9" s="1"/>
      <c r="AB9" s="30"/>
      <c r="AC9" s="1"/>
      <c r="AD9" s="1"/>
    </row>
    <row r="10" spans="1:30" ht="15" customHeight="1" thickBot="1">
      <c r="A10" s="31"/>
      <c r="B10" s="712" t="s">
        <v>5059</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713"/>
    </row>
    <row r="11" spans="1:30" ht="15" customHeight="1">
      <c r="A11" s="16"/>
      <c r="B11" s="721" t="s">
        <v>5060</v>
      </c>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3"/>
    </row>
    <row r="12" spans="1:30" ht="36" customHeight="1">
      <c r="A12" s="16"/>
      <c r="B12" s="32"/>
      <c r="C12" s="697" t="s">
        <v>5061</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621"/>
    </row>
    <row r="13" spans="1:30" ht="24" customHeight="1">
      <c r="A13" s="16"/>
      <c r="B13" s="32"/>
      <c r="C13" s="710" t="s">
        <v>5062</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711"/>
    </row>
    <row r="14" spans="1:30" ht="24" customHeight="1">
      <c r="A14" s="16"/>
      <c r="B14" s="32"/>
      <c r="C14" s="697" t="s">
        <v>5063</v>
      </c>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621"/>
    </row>
    <row r="15" spans="1:30" ht="24" customHeight="1">
      <c r="A15" s="34"/>
      <c r="B15" s="32"/>
      <c r="C15" s="697" t="s">
        <v>5064</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621"/>
    </row>
    <row r="16" spans="1:30" ht="36" customHeight="1">
      <c r="A16" s="16"/>
      <c r="B16" s="32"/>
      <c r="C16" s="724" t="s">
        <v>5065</v>
      </c>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621"/>
    </row>
    <row r="17" spans="1:30" ht="48" customHeight="1">
      <c r="A17" s="16"/>
      <c r="B17" s="32"/>
      <c r="C17" s="722" t="s">
        <v>5066</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621"/>
    </row>
    <row r="18" spans="1:30" ht="15" customHeight="1">
      <c r="A18" s="16"/>
      <c r="B18" s="35"/>
      <c r="C18" s="719" t="s">
        <v>5067</v>
      </c>
      <c r="D18" s="646"/>
      <c r="E18" s="646"/>
      <c r="F18" s="646"/>
      <c r="G18" s="646"/>
      <c r="H18" s="646"/>
      <c r="I18" s="646"/>
      <c r="J18" s="646"/>
      <c r="K18" s="646"/>
      <c r="L18" s="646"/>
      <c r="M18" s="646"/>
      <c r="N18" s="646"/>
      <c r="O18" s="646"/>
      <c r="P18" s="646"/>
      <c r="Q18" s="646"/>
      <c r="R18" s="646"/>
      <c r="S18" s="646"/>
      <c r="T18" s="646"/>
      <c r="U18" s="646"/>
      <c r="V18" s="646"/>
      <c r="W18" s="646"/>
      <c r="X18" s="646"/>
      <c r="Y18" s="646"/>
      <c r="Z18" s="646"/>
      <c r="AA18" s="646"/>
      <c r="AB18" s="646"/>
      <c r="AC18" s="646"/>
      <c r="AD18" s="647"/>
    </row>
    <row r="19" spans="1:30" ht="15" customHeight="1">
      <c r="A19" s="36"/>
      <c r="B19" s="721" t="s">
        <v>5068</v>
      </c>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3"/>
    </row>
    <row r="20" spans="1:30" ht="36" customHeight="1">
      <c r="A20" s="36"/>
      <c r="B20" s="32"/>
      <c r="C20" s="694" t="s">
        <v>5069</v>
      </c>
      <c r="D20" s="695"/>
      <c r="E20" s="695"/>
      <c r="F20" s="695"/>
      <c r="G20" s="695"/>
      <c r="H20" s="695"/>
      <c r="I20" s="695"/>
      <c r="J20" s="695"/>
      <c r="K20" s="695"/>
      <c r="L20" s="695"/>
      <c r="M20" s="695"/>
      <c r="N20" s="695"/>
      <c r="O20" s="695"/>
      <c r="P20" s="695"/>
      <c r="Q20" s="695"/>
      <c r="R20" s="695"/>
      <c r="S20" s="695"/>
      <c r="T20" s="695"/>
      <c r="U20" s="695"/>
      <c r="V20" s="695"/>
      <c r="W20" s="695"/>
      <c r="X20" s="695"/>
      <c r="Y20" s="695"/>
      <c r="Z20" s="695"/>
      <c r="AA20" s="695"/>
      <c r="AB20" s="695"/>
      <c r="AC20" s="695"/>
      <c r="AD20" s="696"/>
    </row>
    <row r="21" spans="1:30" ht="36" customHeight="1">
      <c r="A21" s="34"/>
      <c r="B21" s="37"/>
      <c r="C21" s="694" t="s">
        <v>5070</v>
      </c>
      <c r="D21" s="695"/>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6"/>
    </row>
    <row r="22" spans="1:30" ht="36" customHeight="1">
      <c r="A22" s="34"/>
      <c r="B22" s="37"/>
      <c r="C22" s="694" t="s">
        <v>5071</v>
      </c>
      <c r="D22" s="694"/>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7"/>
    </row>
    <row r="23" spans="1:30" ht="60" customHeight="1">
      <c r="A23" s="34"/>
      <c r="B23" s="32"/>
      <c r="C23" s="694" t="s">
        <v>5072</v>
      </c>
      <c r="D23" s="694"/>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7"/>
    </row>
    <row r="24" spans="1:30" ht="60" customHeight="1">
      <c r="A24" s="36"/>
      <c r="B24" s="32"/>
      <c r="C24" s="694" t="s">
        <v>5073</v>
      </c>
      <c r="D24" s="695"/>
      <c r="E24" s="695"/>
      <c r="F24" s="695"/>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696"/>
    </row>
    <row r="25" spans="1:30" ht="60" customHeight="1">
      <c r="A25" s="34"/>
      <c r="B25" s="38"/>
      <c r="C25" s="694" t="s">
        <v>5074</v>
      </c>
      <c r="D25" s="695"/>
      <c r="E25" s="695"/>
      <c r="F25" s="695"/>
      <c r="G25" s="695"/>
      <c r="H25" s="695"/>
      <c r="I25" s="695"/>
      <c r="J25" s="695"/>
      <c r="K25" s="695"/>
      <c r="L25" s="695"/>
      <c r="M25" s="695"/>
      <c r="N25" s="695"/>
      <c r="O25" s="695"/>
      <c r="P25" s="695"/>
      <c r="Q25" s="695"/>
      <c r="R25" s="695"/>
      <c r="S25" s="695"/>
      <c r="T25" s="695"/>
      <c r="U25" s="695"/>
      <c r="V25" s="695"/>
      <c r="W25" s="695"/>
      <c r="X25" s="695"/>
      <c r="Y25" s="695"/>
      <c r="Z25" s="695"/>
      <c r="AA25" s="695"/>
      <c r="AB25" s="695"/>
      <c r="AC25" s="695"/>
      <c r="AD25" s="696"/>
    </row>
    <row r="26" spans="1:30" ht="24" customHeight="1">
      <c r="A26" s="34"/>
      <c r="B26" s="38"/>
      <c r="C26" s="694" t="s">
        <v>5075</v>
      </c>
      <c r="D26" s="694"/>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7"/>
    </row>
    <row r="27" spans="1:30" ht="24" customHeight="1">
      <c r="A27" s="36"/>
      <c r="B27" s="32"/>
      <c r="C27" s="694" t="s">
        <v>5076</v>
      </c>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7"/>
    </row>
    <row r="28" spans="1:30" ht="60" customHeight="1">
      <c r="A28" s="34"/>
      <c r="B28" s="38"/>
      <c r="C28" s="694" t="s">
        <v>5077</v>
      </c>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6"/>
    </row>
    <row r="29" spans="1:30" ht="24" customHeight="1">
      <c r="A29" s="34"/>
      <c r="B29" s="38"/>
      <c r="C29" s="694" t="s">
        <v>5078</v>
      </c>
      <c r="D29" s="695"/>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6"/>
    </row>
    <row r="30" spans="1:30" ht="36" customHeight="1">
      <c r="A30" s="34"/>
      <c r="B30" s="38"/>
      <c r="C30" s="694" t="s">
        <v>5079</v>
      </c>
      <c r="D30" s="695"/>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5"/>
      <c r="AC30" s="695"/>
      <c r="AD30" s="696"/>
    </row>
    <row r="31" spans="1:30" ht="48" customHeight="1">
      <c r="A31" s="34"/>
      <c r="B31" s="32"/>
      <c r="C31" s="694" t="s">
        <v>5080</v>
      </c>
      <c r="D31" s="695"/>
      <c r="E31" s="695"/>
      <c r="F31" s="695"/>
      <c r="G31" s="695"/>
      <c r="H31" s="695"/>
      <c r="I31" s="695"/>
      <c r="J31" s="695"/>
      <c r="K31" s="695"/>
      <c r="L31" s="695"/>
      <c r="M31" s="695"/>
      <c r="N31" s="695"/>
      <c r="O31" s="695"/>
      <c r="P31" s="695"/>
      <c r="Q31" s="695"/>
      <c r="R31" s="695"/>
      <c r="S31" s="695"/>
      <c r="T31" s="695"/>
      <c r="U31" s="695"/>
      <c r="V31" s="695"/>
      <c r="W31" s="695"/>
      <c r="X31" s="695"/>
      <c r="Y31" s="695"/>
      <c r="Z31" s="695"/>
      <c r="AA31" s="695"/>
      <c r="AB31" s="695"/>
      <c r="AC31" s="695"/>
      <c r="AD31" s="696"/>
    </row>
    <row r="32" spans="1:30" ht="24" customHeight="1">
      <c r="A32" s="34"/>
      <c r="B32" s="39"/>
      <c r="C32" s="714" t="s">
        <v>5081</v>
      </c>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6"/>
    </row>
    <row r="33" spans="1:41" ht="15" customHeight="1">
      <c r="A33" s="36"/>
      <c r="B33" s="40"/>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row>
    <row r="34" spans="1:41" ht="36" customHeight="1">
      <c r="A34" s="41" t="s">
        <v>5082</v>
      </c>
      <c r="B34" s="701" t="s">
        <v>5083</v>
      </c>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row>
    <row r="35" spans="1:41" ht="24" customHeight="1">
      <c r="A35" s="41"/>
      <c r="B35" s="42"/>
      <c r="C35" s="694" t="s">
        <v>5084</v>
      </c>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row>
    <row r="36" spans="1:41" ht="24" customHeight="1">
      <c r="A36" s="43"/>
      <c r="B36" s="44"/>
      <c r="C36" s="694" t="s">
        <v>5085</v>
      </c>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row>
    <row r="37" spans="1:41" ht="24" customHeight="1">
      <c r="A37" s="45"/>
      <c r="B37" s="26"/>
      <c r="C37" s="694" t="s">
        <v>5086</v>
      </c>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row>
    <row r="38" spans="1:41" ht="24" customHeight="1">
      <c r="A38" s="34"/>
      <c r="B38" s="16"/>
      <c r="C38" s="700" t="s">
        <v>5087</v>
      </c>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row>
    <row r="39" spans="1:41" ht="24" customHeight="1">
      <c r="A39" s="34"/>
      <c r="B39" s="16"/>
      <c r="C39" s="694" t="s">
        <v>5088</v>
      </c>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row>
    <row r="40" spans="1:41" ht="15" customHeight="1">
      <c r="A40" s="34"/>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row>
    <row r="41" spans="1:41" ht="24" customHeight="1">
      <c r="A41" s="34"/>
      <c r="B41" s="16"/>
      <c r="C41" s="556" t="s">
        <v>5089</v>
      </c>
      <c r="D41" s="702"/>
      <c r="E41" s="702"/>
      <c r="F41" s="702"/>
      <c r="G41" s="702"/>
      <c r="H41" s="702"/>
      <c r="I41" s="702"/>
      <c r="J41" s="703"/>
      <c r="K41" s="705" t="s">
        <v>5090</v>
      </c>
      <c r="L41" s="572"/>
      <c r="M41" s="572"/>
      <c r="N41" s="572"/>
      <c r="O41" s="572"/>
      <c r="P41" s="572"/>
      <c r="Q41" s="572"/>
      <c r="R41" s="572"/>
      <c r="S41" s="572"/>
      <c r="T41" s="572"/>
      <c r="U41" s="572"/>
      <c r="V41" s="572"/>
      <c r="W41" s="572"/>
      <c r="X41" s="572"/>
      <c r="Y41" s="572"/>
      <c r="Z41" s="572"/>
      <c r="AA41" s="572"/>
      <c r="AB41" s="572"/>
      <c r="AC41" s="572"/>
      <c r="AD41" s="573"/>
      <c r="AJ41" s="731" t="s">
        <v>5091</v>
      </c>
      <c r="AK41" s="731"/>
      <c r="AL41" s="731"/>
    </row>
    <row r="42" spans="1:41" ht="15" customHeight="1">
      <c r="A42" s="34"/>
      <c r="B42" s="16"/>
      <c r="C42" s="734"/>
      <c r="D42" s="558"/>
      <c r="E42" s="558"/>
      <c r="F42" s="558"/>
      <c r="G42" s="558"/>
      <c r="H42" s="558"/>
      <c r="I42" s="558"/>
      <c r="J42" s="621"/>
      <c r="K42" s="551" t="s">
        <v>5092</v>
      </c>
      <c r="L42" s="702"/>
      <c r="M42" s="702"/>
      <c r="N42" s="702"/>
      <c r="O42" s="703"/>
      <c r="P42" s="677" t="s">
        <v>5093</v>
      </c>
      <c r="Q42" s="572"/>
      <c r="R42" s="572"/>
      <c r="S42" s="572"/>
      <c r="T42" s="572"/>
      <c r="U42" s="572"/>
      <c r="V42" s="572"/>
      <c r="W42" s="572"/>
      <c r="X42" s="572"/>
      <c r="Y42" s="572"/>
      <c r="Z42" s="572"/>
      <c r="AA42" s="572"/>
      <c r="AB42" s="572"/>
      <c r="AC42" s="572"/>
      <c r="AD42" s="573"/>
      <c r="AG42" s="262" t="s">
        <v>5094</v>
      </c>
      <c r="AI42" s="267" t="s">
        <v>5095</v>
      </c>
      <c r="AJ42" s="731" t="s">
        <v>5096</v>
      </c>
      <c r="AK42" s="731"/>
      <c r="AL42" s="731"/>
      <c r="AM42" s="278" t="s">
        <v>5097</v>
      </c>
      <c r="AN42" s="279" t="s">
        <v>5098</v>
      </c>
      <c r="AO42" s="732" t="s">
        <v>5099</v>
      </c>
    </row>
    <row r="43" spans="1:41" ht="36" customHeight="1">
      <c r="A43" s="34"/>
      <c r="B43" s="16"/>
      <c r="C43" s="704"/>
      <c r="D43" s="646"/>
      <c r="E43" s="646"/>
      <c r="F43" s="646"/>
      <c r="G43" s="646"/>
      <c r="H43" s="646"/>
      <c r="I43" s="646"/>
      <c r="J43" s="647"/>
      <c r="K43" s="646"/>
      <c r="L43" s="646"/>
      <c r="M43" s="646"/>
      <c r="N43" s="646"/>
      <c r="O43" s="647"/>
      <c r="P43" s="677" t="s">
        <v>5100</v>
      </c>
      <c r="Q43" s="572"/>
      <c r="R43" s="572"/>
      <c r="S43" s="572"/>
      <c r="T43" s="573"/>
      <c r="U43" s="677" t="s">
        <v>5101</v>
      </c>
      <c r="V43" s="572"/>
      <c r="W43" s="572"/>
      <c r="X43" s="572"/>
      <c r="Y43" s="573"/>
      <c r="Z43" s="540" t="s">
        <v>5102</v>
      </c>
      <c r="AA43" s="572"/>
      <c r="AB43" s="572"/>
      <c r="AC43" s="572"/>
      <c r="AD43" s="573"/>
      <c r="AG43" s="264" t="s">
        <v>5103</v>
      </c>
      <c r="AH43" s="265" t="s">
        <v>5104</v>
      </c>
      <c r="AI43" s="267" t="s">
        <v>5105</v>
      </c>
      <c r="AJ43" s="271" t="s">
        <v>5106</v>
      </c>
      <c r="AK43" s="269" t="s">
        <v>5107</v>
      </c>
      <c r="AL43" s="273" t="s">
        <v>5108</v>
      </c>
      <c r="AM43" s="277" t="s">
        <v>5108</v>
      </c>
      <c r="AN43" s="279" t="s">
        <v>5109</v>
      </c>
      <c r="AO43" s="732"/>
    </row>
    <row r="44" spans="1:41" ht="15" customHeight="1">
      <c r="A44" s="34"/>
      <c r="B44" s="16"/>
      <c r="C44" s="686"/>
      <c r="D44" s="570"/>
      <c r="E44" s="570"/>
      <c r="F44" s="570"/>
      <c r="G44" s="570"/>
      <c r="H44" s="570"/>
      <c r="I44" s="570"/>
      <c r="J44" s="687"/>
      <c r="K44" s="658"/>
      <c r="L44" s="685"/>
      <c r="M44" s="685"/>
      <c r="N44" s="685"/>
      <c r="O44" s="659"/>
      <c r="P44" s="658"/>
      <c r="Q44" s="685"/>
      <c r="R44" s="685"/>
      <c r="S44" s="685"/>
      <c r="T44" s="659"/>
      <c r="U44" s="658"/>
      <c r="V44" s="685"/>
      <c r="W44" s="685"/>
      <c r="X44" s="685"/>
      <c r="Y44" s="659"/>
      <c r="Z44" s="658"/>
      <c r="AA44" s="685"/>
      <c r="AB44" s="685"/>
      <c r="AC44" s="685"/>
      <c r="AD44" s="659"/>
      <c r="AG44" s="263">
        <f>IF(AND($C$44&lt;&gt;"",$C$44&lt;&gt;1,COUNTA(K44:AD44)&gt;0),1,0)</f>
        <v>0</v>
      </c>
      <c r="AH44" s="266">
        <f>IF(AND($C$44&lt;&gt;"",$C$44&lt;&gt;1,COUNTA(K44:AD44)=0),0,IF(AND($C$44&lt;&gt;"",$C$44=1,COUNTA(K44:AD44)=4),0,IF(AND($C$44="",COUNTA(K44:AD44)=0),0,1)))</f>
        <v>0</v>
      </c>
      <c r="AI44" s="268">
        <f>IF(OR(K44="NS",P44="NS",U44="NS",Z44="NS"),0,IF(AND(K44="NA",P44="NA",U44="NA",Z44="NA"),0,IF(K44&lt;=SUM(P44:AD44),0,1)))</f>
        <v>0</v>
      </c>
      <c r="AJ44" s="272">
        <f>IF(OR(P44="NS",$K$44="NS"),0,IF(AND(P44="NA",$K$44="NA"),0,IF(P44&lt;=$K$44,0,1)))</f>
        <v>0</v>
      </c>
      <c r="AK44" s="270">
        <f>IF(OR(U44="NS",$K$44="NS"),0,IF(AND(U44="NA",$K$44="NA"),0,IF(U44&lt;=$K$44,0,1)))</f>
        <v>0</v>
      </c>
      <c r="AL44" s="274">
        <f>IF(OR(Z44="NS",$K$44="NS"),0,IF(AND(Z44="NA",$K$44="NA"),0,IF(Z44&lt;=$K$44,0,1)))</f>
        <v>0</v>
      </c>
      <c r="AM44" s="276">
        <f>IF(SUM(Z44)&gt;0,1,0)</f>
        <v>0</v>
      </c>
      <c r="AN44" s="280">
        <f>IF(OR(COUNTIF(C44,3)&gt;0,COUNTIF(C44,9)&gt;0),1,0)</f>
        <v>0</v>
      </c>
      <c r="AO44" s="281">
        <f>IF(AND(C44=1,K44&lt;&gt;"",SUM(K44)=0),1,0)</f>
        <v>0</v>
      </c>
    </row>
    <row r="45" spans="1:41" ht="15" customHeight="1">
      <c r="A45" s="34"/>
      <c r="B45" s="656" t="str">
        <f>AK48</f>
        <v/>
      </c>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3"/>
      <c r="AL45" s="275">
        <f>SUM(AJ44:AL44)</f>
        <v>0</v>
      </c>
    </row>
    <row r="46" spans="1:41" ht="45" customHeight="1">
      <c r="A46" s="34"/>
      <c r="B46" s="16"/>
      <c r="C46" s="706" t="s">
        <v>5110</v>
      </c>
      <c r="D46" s="558"/>
      <c r="E46" s="558"/>
      <c r="F46" s="699"/>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687"/>
      <c r="AF46" s="489" t="str">
        <f>SUBSTITUTE( SUBSTITUTE( SUBSTITUTE( SUBSTITUTE( SUBSTITUTE( SUBSTITUTE( SUBSTITUTE( SUBSTITUTE( SUBSTITUTE( SUBSTITUTE(F46, "á", "a"), "é", "e"), "í", "i"), "ó", "o"), "ú", "u"), "Á", "A"), "É", "E"), "Í", "I"), "Ó", "O"), "Ú", "U")</f>
        <v/>
      </c>
      <c r="AH46" s="652" t="s">
        <v>5111</v>
      </c>
      <c r="AI46" s="653"/>
      <c r="AJ46" s="653"/>
      <c r="AK46" s="653"/>
    </row>
    <row r="47" spans="1:41" ht="15" customHeight="1">
      <c r="A47" s="34"/>
      <c r="B47" s="666" t="str">
        <f>IF(AND(AM44&gt;0,F46=""),"Ha registrado algún valor numérico mayor a cero en la col. Otro tipo, debe anotar el nombre de dicho(s) tipo(s) de instituciones","")</f>
        <v/>
      </c>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527"/>
      <c r="AH47" s="490" t="s">
        <v>5112</v>
      </c>
      <c r="AI47" s="490" t="s">
        <v>5113</v>
      </c>
      <c r="AJ47" s="490" t="s">
        <v>5114</v>
      </c>
      <c r="AK47" s="490" t="s">
        <v>5115</v>
      </c>
    </row>
    <row r="48" spans="1:41" ht="24" customHeight="1">
      <c r="A48" s="34"/>
      <c r="B48" s="16"/>
      <c r="C48" s="661" t="s">
        <v>5116</v>
      </c>
      <c r="D48" s="662"/>
      <c r="E48" s="662"/>
      <c r="F48" s="662"/>
      <c r="G48" s="662"/>
      <c r="H48" s="662"/>
      <c r="I48" s="662"/>
      <c r="J48" s="662"/>
      <c r="K48" s="662"/>
      <c r="L48" s="662"/>
      <c r="M48" s="662"/>
      <c r="N48" s="662"/>
      <c r="O48" s="662"/>
      <c r="P48" s="662"/>
      <c r="Q48" s="662"/>
      <c r="R48" s="662"/>
      <c r="S48" s="662"/>
      <c r="T48" s="662"/>
      <c r="U48" s="662"/>
      <c r="V48" s="662"/>
      <c r="W48" s="662"/>
      <c r="X48" s="662"/>
      <c r="Y48" s="662"/>
      <c r="Z48" s="662"/>
      <c r="AA48" s="662"/>
      <c r="AB48" s="662"/>
      <c r="AC48" s="662"/>
      <c r="AD48" s="662"/>
      <c r="AH48" t="s">
        <v>5117</v>
      </c>
      <c r="AI48" s="74" t="s">
        <v>5100</v>
      </c>
      <c r="AJ48" s="491" t="str" cm="1">
        <f t="array" ref="AJ48">IF(AF46&lt;&gt;"",_xlfn.TEXTJOIN(" / ", TRUE, _xlfn.UNIQUE(IF($AH$48:$AH$49&lt;&gt;"",IF(ISNUMBER(SEARCH(AF46, $AH$48:$AH$49)) + (_xlfn.MAP($AH$48:$AH$49, _xlfn.LAMBDA(_xlpm.r, SUM(--ISNUMBER(SEARCH(_xlfn.TEXTSPLIT(_xlpm.r, ","), AF46))))))&gt;0,$AI$48:$AI$49, ""), ""))), "")</f>
        <v/>
      </c>
      <c r="AK48" t="str">
        <f>IF(AJ48 = "", "", "Alerta: Revise el texto ingresado en el Especifique ya que podria existir en las opciones resaltadas en amarillo")</f>
        <v/>
      </c>
    </row>
    <row r="49" spans="1:42" ht="60" customHeight="1">
      <c r="A49" s="34"/>
      <c r="B49" s="16"/>
      <c r="C49" s="725"/>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7"/>
      <c r="AH49" t="s">
        <v>5118</v>
      </c>
      <c r="AI49" s="74" t="s">
        <v>5101</v>
      </c>
    </row>
    <row r="50" spans="1:42" ht="15" customHeight="1">
      <c r="A50" s="36"/>
      <c r="B50" s="655" t="str">
        <f>IF(AH44&gt;0,"Favor de ingresar toda la información requerida en la pregunta ","")</f>
        <v/>
      </c>
      <c r="C50" s="655"/>
      <c r="D50" s="655"/>
      <c r="E50" s="655"/>
      <c r="F50" s="655"/>
      <c r="G50" s="655"/>
      <c r="H50" s="655"/>
      <c r="I50" s="655"/>
      <c r="J50" s="655"/>
      <c r="K50" s="655"/>
      <c r="L50" s="655"/>
      <c r="M50" s="655"/>
      <c r="N50" s="655"/>
      <c r="O50" s="655"/>
      <c r="P50" s="654" t="str">
        <f>IF(AG44&gt;0,"Favor de verificar que no tenga información en celdas sombreadas","")</f>
        <v/>
      </c>
      <c r="Q50" s="654"/>
      <c r="R50" s="654"/>
      <c r="S50" s="654"/>
      <c r="T50" s="654"/>
      <c r="U50" s="654"/>
      <c r="V50" s="654"/>
      <c r="W50" s="654"/>
      <c r="X50" s="654"/>
      <c r="Y50" s="654"/>
      <c r="Z50" s="654"/>
      <c r="AA50" s="654"/>
      <c r="AB50" s="654"/>
      <c r="AC50" s="654"/>
      <c r="AD50" s="654"/>
    </row>
    <row r="51" spans="1:42" ht="15" customHeight="1">
      <c r="A51" s="36"/>
      <c r="B51" s="656" t="str">
        <f>IF(SUM(COUNTIF(K44:AD44,"NS"))&lt;&gt;0,"Alerta: debido a que cuenta con registros NS, debe proporcionar una justificación en el area de comentarios al final de la pregunta","")</f>
        <v/>
      </c>
      <c r="C51" s="656"/>
      <c r="D51" s="656"/>
      <c r="E51" s="656"/>
      <c r="F51" s="656"/>
      <c r="G51" s="656"/>
      <c r="H51" s="656"/>
      <c r="I51" s="656"/>
      <c r="J51" s="656"/>
      <c r="K51" s="656"/>
      <c r="L51" s="656"/>
      <c r="M51" s="656"/>
      <c r="N51" s="656"/>
      <c r="O51" s="656"/>
      <c r="P51" s="656"/>
      <c r="Q51" s="656"/>
      <c r="R51" s="656"/>
      <c r="S51" s="656"/>
      <c r="T51" s="656"/>
      <c r="U51" s="656"/>
      <c r="V51" s="656"/>
      <c r="W51" s="656"/>
      <c r="X51" s="656"/>
      <c r="Y51" s="656"/>
      <c r="Z51" s="656"/>
      <c r="AA51" s="656"/>
      <c r="AB51" s="656"/>
      <c r="AC51" s="656"/>
      <c r="AD51" s="656"/>
    </row>
    <row r="52" spans="1:42" ht="15" customHeight="1">
      <c r="A52" s="36"/>
      <c r="B52" s="657" t="str">
        <f>IF(AI44&gt;0,"Favor de revisar la instrucción 2 y verifique que se cumplan con los criterios establecidos","")</f>
        <v/>
      </c>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row>
    <row r="53" spans="1:42" ht="15" customHeight="1">
      <c r="A53" s="36"/>
      <c r="B53" s="717" t="str">
        <f>IF(AL45&gt;0,"Alerta: debe de proporcionar una justificación de acuerdo a lo establecido en la instrucción 3","")</f>
        <v/>
      </c>
      <c r="C53" s="717"/>
      <c r="D53" s="717"/>
      <c r="E53" s="717"/>
      <c r="F53" s="717"/>
      <c r="G53" s="717"/>
      <c r="H53" s="717"/>
      <c r="I53" s="717"/>
      <c r="J53" s="717"/>
      <c r="K53" s="717"/>
      <c r="L53" s="717"/>
      <c r="M53" s="717"/>
      <c r="N53" s="717"/>
      <c r="O53" s="717"/>
      <c r="P53" s="717"/>
      <c r="Q53" s="717"/>
      <c r="R53" s="717"/>
      <c r="S53" s="717"/>
      <c r="T53" s="717"/>
      <c r="U53" s="717"/>
      <c r="V53" s="717"/>
      <c r="W53" s="717"/>
      <c r="X53" s="717"/>
      <c r="Y53" s="717"/>
      <c r="Z53" s="717"/>
      <c r="AA53" s="717"/>
      <c r="AB53" s="717"/>
      <c r="AC53" s="717"/>
      <c r="AD53" s="717"/>
      <c r="AE53" s="473"/>
    </row>
    <row r="54" spans="1:42" ht="15" customHeight="1">
      <c r="A54" s="36"/>
      <c r="B54" s="651" t="str">
        <f>IF(AN44&gt;0,"Alerta: debe proporcionar una justificación ya que ha seleccionado el código 3 o 9 en la col. ¿Contaba con algún comité de transparencia ?","")</f>
        <v/>
      </c>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472"/>
    </row>
    <row r="55" spans="1:42" ht="15" customHeight="1">
      <c r="A55" s="36"/>
      <c r="B55" s="666" t="str">
        <f>IF(AO44&gt;0,"No puede ingresar cero en la col. Total debido a que registró el código 1 en la col. ¿Contaba con algún comité de transparencia ?","")</f>
        <v/>
      </c>
      <c r="C55" s="666"/>
      <c r="D55" s="666"/>
      <c r="E55" s="666"/>
      <c r="F55" s="666"/>
      <c r="G55" s="666"/>
      <c r="H55" s="666"/>
      <c r="I55" s="666"/>
      <c r="J55" s="666"/>
      <c r="K55" s="666"/>
      <c r="L55" s="666"/>
      <c r="M55" s="666"/>
      <c r="N55" s="666"/>
      <c r="O55" s="666"/>
      <c r="P55" s="666"/>
      <c r="Q55" s="666"/>
      <c r="R55" s="666"/>
      <c r="S55" s="666"/>
      <c r="T55" s="666"/>
      <c r="U55" s="666"/>
      <c r="V55" s="666"/>
      <c r="W55" s="666"/>
      <c r="X55" s="666"/>
      <c r="Y55" s="666"/>
      <c r="Z55" s="666"/>
      <c r="AA55" s="666"/>
      <c r="AB55" s="666"/>
      <c r="AC55" s="666"/>
      <c r="AD55" s="666"/>
      <c r="AE55" s="527"/>
    </row>
    <row r="56" spans="1:42" ht="24" customHeight="1">
      <c r="A56" s="13" t="s">
        <v>5119</v>
      </c>
      <c r="B56" s="701" t="s">
        <v>5120</v>
      </c>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row>
    <row r="57" spans="1:42" ht="24" customHeight="1">
      <c r="A57" s="13"/>
      <c r="B57" s="42"/>
      <c r="C57" s="698" t="s">
        <v>5121</v>
      </c>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row>
    <row r="58" spans="1:42" ht="36" customHeight="1">
      <c r="A58" s="41"/>
      <c r="B58" s="42"/>
      <c r="C58" s="707" t="s">
        <v>5122</v>
      </c>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row>
    <row r="59" spans="1:42" ht="24" customHeight="1">
      <c r="C59" s="698" t="s">
        <v>5123</v>
      </c>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row>
    <row r="60" spans="1:42" ht="24" customHeight="1">
      <c r="A60" s="34"/>
      <c r="B60" s="40"/>
      <c r="C60" s="695" t="s">
        <v>5124</v>
      </c>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row>
    <row r="61" spans="1:42" ht="15" customHeight="1">
      <c r="A61" s="34"/>
      <c r="B61" s="40"/>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row>
    <row r="62" spans="1:42" ht="15" customHeight="1">
      <c r="A62" s="34"/>
      <c r="B62" s="40"/>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c r="AA62" s="723" t="s">
        <v>5125</v>
      </c>
      <c r="AB62" s="558"/>
      <c r="AC62" s="558"/>
      <c r="AD62" s="558"/>
    </row>
    <row r="63" spans="1:42" ht="14.25">
      <c r="A63" s="34"/>
      <c r="B63" s="40"/>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G63" s="262" t="s">
        <v>5126</v>
      </c>
      <c r="AI63" s="728" t="s">
        <v>5127</v>
      </c>
      <c r="AJ63" s="729"/>
      <c r="AK63" s="730"/>
      <c r="AL63" s="476" t="s">
        <v>5091</v>
      </c>
    </row>
    <row r="64" spans="1:42" ht="14.25">
      <c r="A64" s="34"/>
      <c r="B64" s="16"/>
      <c r="C64" s="688" t="s">
        <v>5128</v>
      </c>
      <c r="D64" s="572"/>
      <c r="E64" s="572"/>
      <c r="F64" s="572"/>
      <c r="G64" s="572"/>
      <c r="H64" s="572"/>
      <c r="I64" s="572"/>
      <c r="J64" s="572"/>
      <c r="K64" s="572"/>
      <c r="L64" s="572"/>
      <c r="M64" s="572"/>
      <c r="N64" s="572"/>
      <c r="O64" s="572"/>
      <c r="P64" s="572"/>
      <c r="Q64" s="572"/>
      <c r="R64" s="572"/>
      <c r="S64" s="572"/>
      <c r="T64" s="572"/>
      <c r="U64" s="572"/>
      <c r="V64" s="572"/>
      <c r="W64" s="572"/>
      <c r="X64" s="573"/>
      <c r="Y64" s="688" t="s">
        <v>5129</v>
      </c>
      <c r="Z64" s="572"/>
      <c r="AA64" s="572"/>
      <c r="AB64" s="572"/>
      <c r="AC64" s="572"/>
      <c r="AD64" s="573"/>
      <c r="AG64" s="282" t="s">
        <v>5103</v>
      </c>
      <c r="AH64" s="265" t="s">
        <v>5104</v>
      </c>
      <c r="AI64" s="283" t="s">
        <v>5130</v>
      </c>
      <c r="AJ64" s="284" t="s">
        <v>5131</v>
      </c>
      <c r="AK64" s="474" t="s">
        <v>5132</v>
      </c>
      <c r="AL64" s="477" t="s">
        <v>5133</v>
      </c>
      <c r="AM64" s="488" t="s">
        <v>5134</v>
      </c>
      <c r="AN64" s="106"/>
      <c r="AO64" s="106"/>
      <c r="AP64" s="106"/>
    </row>
    <row r="65" spans="1:42" ht="14.25">
      <c r="A65" s="34"/>
      <c r="C65" s="47" t="s">
        <v>5015</v>
      </c>
      <c r="D65" s="692"/>
      <c r="E65" s="570"/>
      <c r="F65" s="570"/>
      <c r="G65" s="570"/>
      <c r="H65" s="570"/>
      <c r="I65" s="570"/>
      <c r="J65" s="570"/>
      <c r="K65" s="570"/>
      <c r="L65" s="570"/>
      <c r="M65" s="570"/>
      <c r="N65" s="570"/>
      <c r="O65" s="570"/>
      <c r="P65" s="570"/>
      <c r="Q65" s="570"/>
      <c r="R65" s="570"/>
      <c r="S65" s="570"/>
      <c r="T65" s="570"/>
      <c r="U65" s="570"/>
      <c r="V65" s="570"/>
      <c r="W65" s="570"/>
      <c r="X65" s="687"/>
      <c r="Y65" s="693"/>
      <c r="Z65" s="685"/>
      <c r="AA65" s="685"/>
      <c r="AB65" s="685"/>
      <c r="AC65" s="685"/>
      <c r="AD65" s="659"/>
      <c r="AG65" s="263">
        <f>IF(AND($C$44&lt;&gt;"",$C$44&lt;&gt;1,COUNTA(D65:AD174)&gt;0),1,0)</f>
        <v>0</v>
      </c>
      <c r="AH65" s="266">
        <f>IF(AND($C$44&lt;&gt;"",$C$44&lt;&gt;1,COUNTA(D65:AD65)=0),0,IF(AND($C$44&lt;&gt;"",$C$44=1,COUNTBLANK(D65)=0,COUNTA(Y65)=1),0,IF(COUNTA(D65:AD65)=0,0,1)))</f>
        <v>0</v>
      </c>
      <c r="AI65" s="286">
        <f>IF(AH65=0,0,1)</f>
        <v>0</v>
      </c>
      <c r="AJ65" s="287" t="str">
        <f>IF(AI65=0,"",
IF(SUM(AI65:AI65)=1,AK65,
IF(AI175&gt;SUM(AI65:AI65),_xlfn.CONCAT(", ",AK65),
IF(AI175=SUM(AI65:AI65),_xlfn.CONCAT(" y ",AK65)))))</f>
        <v/>
      </c>
      <c r="AK65" s="475" t="s">
        <v>5135</v>
      </c>
      <c r="AL65" s="290">
        <f>IF(COUNTA(D65:X174)=SUM($K$44),0,1)</f>
        <v>0</v>
      </c>
      <c r="AM65" s="106">
        <f ca="1">IF(OR(D65=" ",AND(EXACT(UPPER(TRIM(SUBSTITUTE(D65,CHAR(160)," "))),TRIM(SUBSTITUTE(D65,CHAR(160)," "))),SUMPRODUCT(--ISNUMBER(MATCH(MID(TRIM(SUBSTITUTE(D65,CHAR(160)," ")),ROW(INDIRECT("1:"&amp;LEN(TRIM(SUBSTITUTE(D65,CHAR(160)," "))))),1),{"A","B","C","D","E","F","G","H","I","J","K","L","M","N","O","P","Q","R","S","T","U","V","W","X","Y","Z","Ñ","0","1","2","3","4","5","6","7","8","9"," "},0)))=LEN(TRIM(SUBSTITUTE(D65,CHAR(160)," "))))),0,1)</f>
        <v>0</v>
      </c>
      <c r="AN65" s="106"/>
      <c r="AO65" s="106"/>
      <c r="AP65" s="106"/>
    </row>
    <row r="66" spans="1:42" ht="15" customHeight="1">
      <c r="A66" s="34"/>
      <c r="B66" s="40"/>
      <c r="C66" s="48" t="s">
        <v>5017</v>
      </c>
      <c r="D66" s="692"/>
      <c r="E66" s="570"/>
      <c r="F66" s="570"/>
      <c r="G66" s="570"/>
      <c r="H66" s="570"/>
      <c r="I66" s="570"/>
      <c r="J66" s="570"/>
      <c r="K66" s="570"/>
      <c r="L66" s="570"/>
      <c r="M66" s="570"/>
      <c r="N66" s="570"/>
      <c r="O66" s="570"/>
      <c r="P66" s="570"/>
      <c r="Q66" s="570"/>
      <c r="R66" s="570"/>
      <c r="S66" s="570"/>
      <c r="T66" s="570"/>
      <c r="U66" s="570"/>
      <c r="V66" s="570"/>
      <c r="W66" s="570"/>
      <c r="X66" s="687"/>
      <c r="Y66" s="693"/>
      <c r="Z66" s="685"/>
      <c r="AA66" s="685"/>
      <c r="AB66" s="685"/>
      <c r="AC66" s="685"/>
      <c r="AD66" s="659"/>
      <c r="AG66" s="106"/>
      <c r="AH66" s="266">
        <f t="shared" ref="AH66:AH129" si="0">IF(AND($C$44&lt;&gt;"",$C$44&lt;&gt;1,COUNTA(D66:AD66)=0),0,IF(AND($C$44&lt;&gt;"",$C$44=1,COUNTBLANK(D66)=0,COUNTA(Y66)=1),0,IF(COUNTA(D66:AD66)=0,0,1)))</f>
        <v>0</v>
      </c>
      <c r="AI66" s="286">
        <f t="shared" ref="AI66:AI129" si="1">IF(AH66=0,0,1)</f>
        <v>0</v>
      </c>
      <c r="AJ66" s="287" t="str">
        <f>IF(AI66=0,"",
IF(SUM($AI$65:AI66)=1,AK66,
IF($AI$175&gt;SUM($AI$65:AI66),_xlfn.CONCAT(", ",AK66),
IF($AI$175=SUM($AI$65:AI66),_xlfn.CONCAT(" y ",AK66)))))</f>
        <v/>
      </c>
      <c r="AK66" s="475" t="s">
        <v>5136</v>
      </c>
      <c r="AM66" s="106">
        <f ca="1">IF(OR(D66=" ",AND(EXACT(UPPER(TRIM(SUBSTITUTE(D66,CHAR(160)," "))),TRIM(SUBSTITUTE(D66,CHAR(160)," "))),SUMPRODUCT(--ISNUMBER(MATCH(MID(TRIM(SUBSTITUTE(D66,CHAR(160)," ")),ROW(INDIRECT("1:"&amp;LEN(TRIM(SUBSTITUTE(D66,CHAR(160)," "))))),1),{"A","B","C","D","E","F","G","H","I","J","K","L","M","N","O","P","Q","R","S","T","U","V","W","X","Y","Z","Ñ","0","1","2","3","4","5","6","7","8","9"," "},0)))=LEN(TRIM(SUBSTITUTE(D66,CHAR(160)," "))))),0,1)</f>
        <v>0</v>
      </c>
      <c r="AN66" s="106"/>
      <c r="AO66" s="106"/>
      <c r="AP66" s="106"/>
    </row>
    <row r="67" spans="1:42" ht="15" customHeight="1">
      <c r="A67" s="34"/>
      <c r="B67" s="40"/>
      <c r="C67" s="49" t="s">
        <v>5019</v>
      </c>
      <c r="D67" s="692"/>
      <c r="E67" s="570"/>
      <c r="F67" s="570"/>
      <c r="G67" s="570"/>
      <c r="H67" s="570"/>
      <c r="I67" s="570"/>
      <c r="J67" s="570"/>
      <c r="K67" s="570"/>
      <c r="L67" s="570"/>
      <c r="M67" s="570"/>
      <c r="N67" s="570"/>
      <c r="O67" s="570"/>
      <c r="P67" s="570"/>
      <c r="Q67" s="570"/>
      <c r="R67" s="570"/>
      <c r="S67" s="570"/>
      <c r="T67" s="570"/>
      <c r="U67" s="570"/>
      <c r="V67" s="570"/>
      <c r="W67" s="570"/>
      <c r="X67" s="687"/>
      <c r="Y67" s="693"/>
      <c r="Z67" s="685"/>
      <c r="AA67" s="685"/>
      <c r="AB67" s="685"/>
      <c r="AC67" s="685"/>
      <c r="AD67" s="659"/>
      <c r="AG67" s="106"/>
      <c r="AH67" s="266">
        <f t="shared" si="0"/>
        <v>0</v>
      </c>
      <c r="AI67" s="286">
        <f t="shared" si="1"/>
        <v>0</v>
      </c>
      <c r="AJ67" s="287" t="str">
        <f>IF(AI67=0,"",
IF(SUM($AI$65:AI67)=1,AK67,
IF($AI$175&gt;SUM($AI$65:AI67),_xlfn.CONCAT(", ",AK67),
IF($AI$175=SUM($AI$65:AI67),_xlfn.CONCAT(" y ",AK67)))))</f>
        <v/>
      </c>
      <c r="AK67" s="475" t="s">
        <v>5137</v>
      </c>
      <c r="AL67" s="106"/>
      <c r="AM67" s="106">
        <f ca="1">IF(OR(D67=" ",AND(EXACT(UPPER(TRIM(SUBSTITUTE(D67,CHAR(160)," "))),TRIM(SUBSTITUTE(D67,CHAR(160)," "))),SUMPRODUCT(--ISNUMBER(MATCH(MID(TRIM(SUBSTITUTE(D67,CHAR(160)," ")),ROW(INDIRECT("1:"&amp;LEN(TRIM(SUBSTITUTE(D67,CHAR(160)," "))))),1),{"A","B","C","D","E","F","G","H","I","J","K","L","M","N","O","P","Q","R","S","T","U","V","W","X","Y","Z","Ñ","0","1","2","3","4","5","6","7","8","9"," "},0)))=LEN(TRIM(SUBSTITUTE(D67,CHAR(160)," "))))),0,1)</f>
        <v>0</v>
      </c>
      <c r="AN67" s="106"/>
      <c r="AO67" s="106"/>
      <c r="AP67" s="106"/>
    </row>
    <row r="68" spans="1:42" ht="15" customHeight="1">
      <c r="A68" s="34"/>
      <c r="B68" s="40"/>
      <c r="C68" s="49" t="s">
        <v>5021</v>
      </c>
      <c r="D68" s="692"/>
      <c r="E68" s="570"/>
      <c r="F68" s="570"/>
      <c r="G68" s="570"/>
      <c r="H68" s="570"/>
      <c r="I68" s="570"/>
      <c r="J68" s="570"/>
      <c r="K68" s="570"/>
      <c r="L68" s="570"/>
      <c r="M68" s="570"/>
      <c r="N68" s="570"/>
      <c r="O68" s="570"/>
      <c r="P68" s="570"/>
      <c r="Q68" s="570"/>
      <c r="R68" s="570"/>
      <c r="S68" s="570"/>
      <c r="T68" s="570"/>
      <c r="U68" s="570"/>
      <c r="V68" s="570"/>
      <c r="W68" s="570"/>
      <c r="X68" s="687"/>
      <c r="Y68" s="693"/>
      <c r="Z68" s="685"/>
      <c r="AA68" s="685"/>
      <c r="AB68" s="685"/>
      <c r="AC68" s="685"/>
      <c r="AD68" s="659"/>
      <c r="AG68" s="106"/>
      <c r="AH68" s="266">
        <f t="shared" si="0"/>
        <v>0</v>
      </c>
      <c r="AI68" s="286">
        <f t="shared" si="1"/>
        <v>0</v>
      </c>
      <c r="AJ68" s="287" t="str">
        <f>IF(AI68=0,"",
IF(SUM($AI$65:AI68)=1,AK68,
IF($AI$175&gt;SUM($AI$65:AI68),_xlfn.CONCAT(", ",AK68),
IF($AI$175=SUM($AI$65:AI68),_xlfn.CONCAT(" y ",AK68)))))</f>
        <v/>
      </c>
      <c r="AK68" s="475" t="s">
        <v>5138</v>
      </c>
      <c r="AL68" s="106"/>
      <c r="AM68" s="106">
        <f ca="1">IF(OR(D68=" ",AND(EXACT(UPPER(TRIM(SUBSTITUTE(D68,CHAR(160)," "))),TRIM(SUBSTITUTE(D68,CHAR(160)," "))),SUMPRODUCT(--ISNUMBER(MATCH(MID(TRIM(SUBSTITUTE(D68,CHAR(160)," ")),ROW(INDIRECT("1:"&amp;LEN(TRIM(SUBSTITUTE(D68,CHAR(160)," "))))),1),{"A","B","C","D","E","F","G","H","I","J","K","L","M","N","O","P","Q","R","S","T","U","V","W","X","Y","Z","Ñ","0","1","2","3","4","5","6","7","8","9"," "},0)))=LEN(TRIM(SUBSTITUTE(D68,CHAR(160)," "))))),0,1)</f>
        <v>0</v>
      </c>
      <c r="AN68" s="106"/>
      <c r="AO68" s="106"/>
      <c r="AP68" s="106"/>
    </row>
    <row r="69" spans="1:42" ht="15" customHeight="1">
      <c r="A69" s="34"/>
      <c r="B69" s="40"/>
      <c r="C69" s="49" t="s">
        <v>5023</v>
      </c>
      <c r="D69" s="692"/>
      <c r="E69" s="570"/>
      <c r="F69" s="570"/>
      <c r="G69" s="570"/>
      <c r="H69" s="570"/>
      <c r="I69" s="570"/>
      <c r="J69" s="570"/>
      <c r="K69" s="570"/>
      <c r="L69" s="570"/>
      <c r="M69" s="570"/>
      <c r="N69" s="570"/>
      <c r="O69" s="570"/>
      <c r="P69" s="570"/>
      <c r="Q69" s="570"/>
      <c r="R69" s="570"/>
      <c r="S69" s="570"/>
      <c r="T69" s="570"/>
      <c r="U69" s="570"/>
      <c r="V69" s="570"/>
      <c r="W69" s="570"/>
      <c r="X69" s="687"/>
      <c r="Y69" s="693"/>
      <c r="Z69" s="685"/>
      <c r="AA69" s="685"/>
      <c r="AB69" s="685"/>
      <c r="AC69" s="685"/>
      <c r="AD69" s="659"/>
      <c r="AG69" s="106"/>
      <c r="AH69" s="266">
        <f t="shared" si="0"/>
        <v>0</v>
      </c>
      <c r="AI69" s="286">
        <f t="shared" si="1"/>
        <v>0</v>
      </c>
      <c r="AJ69" s="287" t="str">
        <f>IF(AI69=0,"",
IF(SUM($AI$65:AI69)=1,AK69,
IF($AI$175&gt;SUM($AI$65:AI69),_xlfn.CONCAT(", ",AK69),
IF($AI$175=SUM($AI$65:AI69),_xlfn.CONCAT(" y ",AK69)))))</f>
        <v/>
      </c>
      <c r="AK69" s="475" t="s">
        <v>5139</v>
      </c>
      <c r="AL69" s="106"/>
      <c r="AM69" s="106">
        <f ca="1">IF(OR(D69=" ",AND(EXACT(UPPER(TRIM(SUBSTITUTE(D69,CHAR(160)," "))),TRIM(SUBSTITUTE(D69,CHAR(160)," "))),SUMPRODUCT(--ISNUMBER(MATCH(MID(TRIM(SUBSTITUTE(D69,CHAR(160)," ")),ROW(INDIRECT("1:"&amp;LEN(TRIM(SUBSTITUTE(D69,CHAR(160)," "))))),1),{"A","B","C","D","E","F","G","H","I","J","K","L","M","N","O","P","Q","R","S","T","U","V","W","X","Y","Z","Ñ","0","1","2","3","4","5","6","7","8","9"," "},0)))=LEN(TRIM(SUBSTITUTE(D69,CHAR(160)," "))))),0,1)</f>
        <v>0</v>
      </c>
      <c r="AN69" s="106"/>
      <c r="AO69" s="106"/>
      <c r="AP69" s="106"/>
    </row>
    <row r="70" spans="1:42" ht="15" customHeight="1">
      <c r="A70" s="34"/>
      <c r="B70" s="40"/>
      <c r="C70" s="49" t="s">
        <v>5025</v>
      </c>
      <c r="D70" s="692"/>
      <c r="E70" s="570"/>
      <c r="F70" s="570"/>
      <c r="G70" s="570"/>
      <c r="H70" s="570"/>
      <c r="I70" s="570"/>
      <c r="J70" s="570"/>
      <c r="K70" s="570"/>
      <c r="L70" s="570"/>
      <c r="M70" s="570"/>
      <c r="N70" s="570"/>
      <c r="O70" s="570"/>
      <c r="P70" s="570"/>
      <c r="Q70" s="570"/>
      <c r="R70" s="570"/>
      <c r="S70" s="570"/>
      <c r="T70" s="570"/>
      <c r="U70" s="570"/>
      <c r="V70" s="570"/>
      <c r="W70" s="570"/>
      <c r="X70" s="687"/>
      <c r="Y70" s="693"/>
      <c r="Z70" s="685"/>
      <c r="AA70" s="685"/>
      <c r="AB70" s="685"/>
      <c r="AC70" s="685"/>
      <c r="AD70" s="659"/>
      <c r="AG70" s="106"/>
      <c r="AH70" s="266">
        <f t="shared" si="0"/>
        <v>0</v>
      </c>
      <c r="AI70" s="286">
        <f t="shared" si="1"/>
        <v>0</v>
      </c>
      <c r="AJ70" s="287" t="str">
        <f>IF(AI70=0,"",
IF(SUM($AI$65:AI70)=1,AK70,
IF($AI$175&gt;SUM($AI$65:AI70),_xlfn.CONCAT(", ",AK70),
IF($AI$175=SUM($AI$65:AI70),_xlfn.CONCAT(" y ",AK70)))))</f>
        <v/>
      </c>
      <c r="AK70" s="475" t="s">
        <v>5140</v>
      </c>
      <c r="AL70" s="106"/>
      <c r="AM70" s="106">
        <f ca="1">IF(OR(D70=" ",AND(EXACT(UPPER(TRIM(SUBSTITUTE(D70,CHAR(160)," "))),TRIM(SUBSTITUTE(D70,CHAR(160)," "))),SUMPRODUCT(--ISNUMBER(MATCH(MID(TRIM(SUBSTITUTE(D70,CHAR(160)," ")),ROW(INDIRECT("1:"&amp;LEN(TRIM(SUBSTITUTE(D70,CHAR(160)," "))))),1),{"A","B","C","D","E","F","G","H","I","J","K","L","M","N","O","P","Q","R","S","T","U","V","W","X","Y","Z","Ñ","0","1","2","3","4","5","6","7","8","9"," "},0)))=LEN(TRIM(SUBSTITUTE(D70,CHAR(160)," "))))),0,1)</f>
        <v>0</v>
      </c>
      <c r="AN70" s="106"/>
      <c r="AO70" s="106"/>
      <c r="AP70" s="106"/>
    </row>
    <row r="71" spans="1:42" ht="15" customHeight="1">
      <c r="A71" s="34"/>
      <c r="B71" s="40"/>
      <c r="C71" s="49" t="s">
        <v>5027</v>
      </c>
      <c r="D71" s="692"/>
      <c r="E71" s="570"/>
      <c r="F71" s="570"/>
      <c r="G71" s="570"/>
      <c r="H71" s="570"/>
      <c r="I71" s="570"/>
      <c r="J71" s="570"/>
      <c r="K71" s="570"/>
      <c r="L71" s="570"/>
      <c r="M71" s="570"/>
      <c r="N71" s="570"/>
      <c r="O71" s="570"/>
      <c r="P71" s="570"/>
      <c r="Q71" s="570"/>
      <c r="R71" s="570"/>
      <c r="S71" s="570"/>
      <c r="T71" s="570"/>
      <c r="U71" s="570"/>
      <c r="V71" s="570"/>
      <c r="W71" s="570"/>
      <c r="X71" s="687"/>
      <c r="Y71" s="693"/>
      <c r="Z71" s="685"/>
      <c r="AA71" s="685"/>
      <c r="AB71" s="685"/>
      <c r="AC71" s="685"/>
      <c r="AD71" s="659"/>
      <c r="AG71" s="106"/>
      <c r="AH71" s="266">
        <f t="shared" si="0"/>
        <v>0</v>
      </c>
      <c r="AI71" s="286">
        <f t="shared" si="1"/>
        <v>0</v>
      </c>
      <c r="AJ71" s="287" t="str">
        <f>IF(AI71=0,"",
IF(SUM($AI$65:AI71)=1,AK71,
IF($AI$175&gt;SUM($AI$65:AI71),_xlfn.CONCAT(", ",AK71),
IF($AI$175=SUM($AI$65:AI71),_xlfn.CONCAT(" y ",AK71)))))</f>
        <v/>
      </c>
      <c r="AK71" s="475" t="s">
        <v>5141</v>
      </c>
      <c r="AL71" s="106"/>
      <c r="AM71" s="106">
        <f ca="1">IF(OR(D71=" ",AND(EXACT(UPPER(TRIM(SUBSTITUTE(D71,CHAR(160)," "))),TRIM(SUBSTITUTE(D71,CHAR(160)," "))),SUMPRODUCT(--ISNUMBER(MATCH(MID(TRIM(SUBSTITUTE(D71,CHAR(160)," ")),ROW(INDIRECT("1:"&amp;LEN(TRIM(SUBSTITUTE(D71,CHAR(160)," "))))),1),{"A","B","C","D","E","F","G","H","I","J","K","L","M","N","O","P","Q","R","S","T","U","V","W","X","Y","Z","Ñ","0","1","2","3","4","5","6","7","8","9"," "},0)))=LEN(TRIM(SUBSTITUTE(D71,CHAR(160)," "))))),0,1)</f>
        <v>0</v>
      </c>
      <c r="AN71" s="106"/>
      <c r="AO71" s="106"/>
      <c r="AP71" s="106"/>
    </row>
    <row r="72" spans="1:42" ht="15" customHeight="1">
      <c r="A72" s="34"/>
      <c r="B72" s="40"/>
      <c r="C72" s="49" t="s">
        <v>5029</v>
      </c>
      <c r="D72" s="692"/>
      <c r="E72" s="570"/>
      <c r="F72" s="570"/>
      <c r="G72" s="570"/>
      <c r="H72" s="570"/>
      <c r="I72" s="570"/>
      <c r="J72" s="570"/>
      <c r="K72" s="570"/>
      <c r="L72" s="570"/>
      <c r="M72" s="570"/>
      <c r="N72" s="570"/>
      <c r="O72" s="570"/>
      <c r="P72" s="570"/>
      <c r="Q72" s="570"/>
      <c r="R72" s="570"/>
      <c r="S72" s="570"/>
      <c r="T72" s="570"/>
      <c r="U72" s="570"/>
      <c r="V72" s="570"/>
      <c r="W72" s="570"/>
      <c r="X72" s="687"/>
      <c r="Y72" s="693"/>
      <c r="Z72" s="685"/>
      <c r="AA72" s="685"/>
      <c r="AB72" s="685"/>
      <c r="AC72" s="685"/>
      <c r="AD72" s="659"/>
      <c r="AG72" s="106"/>
      <c r="AH72" s="266">
        <f t="shared" si="0"/>
        <v>0</v>
      </c>
      <c r="AI72" s="286">
        <f t="shared" si="1"/>
        <v>0</v>
      </c>
      <c r="AJ72" s="287" t="str">
        <f>IF(AI72=0,"",
IF(SUM($AI$65:AI72)=1,AK72,
IF($AI$175&gt;SUM($AI$65:AI72),_xlfn.CONCAT(", ",AK72),
IF($AI$175=SUM($AI$65:AI72),_xlfn.CONCAT(" y ",AK72)))))</f>
        <v/>
      </c>
      <c r="AK72" s="475" t="s">
        <v>5142</v>
      </c>
      <c r="AL72" s="106"/>
      <c r="AM72" s="106">
        <f ca="1">IF(OR(D72=" ",AND(EXACT(UPPER(TRIM(SUBSTITUTE(D72,CHAR(160)," "))),TRIM(SUBSTITUTE(D72,CHAR(160)," "))),SUMPRODUCT(--ISNUMBER(MATCH(MID(TRIM(SUBSTITUTE(D72,CHAR(160)," ")),ROW(INDIRECT("1:"&amp;LEN(TRIM(SUBSTITUTE(D72,CHAR(160)," "))))),1),{"A","B","C","D","E","F","G","H","I","J","K","L","M","N","O","P","Q","R","S","T","U","V","W","X","Y","Z","Ñ","0","1","2","3","4","5","6","7","8","9"," "},0)))=LEN(TRIM(SUBSTITUTE(D72,CHAR(160)," "))))),0,1)</f>
        <v>0</v>
      </c>
      <c r="AN72" s="106"/>
      <c r="AO72" s="106"/>
      <c r="AP72" s="106"/>
    </row>
    <row r="73" spans="1:42" ht="15" customHeight="1">
      <c r="A73" s="34"/>
      <c r="B73" s="40"/>
      <c r="C73" s="49" t="s">
        <v>5031</v>
      </c>
      <c r="D73" s="692"/>
      <c r="E73" s="570"/>
      <c r="F73" s="570"/>
      <c r="G73" s="570"/>
      <c r="H73" s="570"/>
      <c r="I73" s="570"/>
      <c r="J73" s="570"/>
      <c r="K73" s="570"/>
      <c r="L73" s="570"/>
      <c r="M73" s="570"/>
      <c r="N73" s="570"/>
      <c r="O73" s="570"/>
      <c r="P73" s="570"/>
      <c r="Q73" s="570"/>
      <c r="R73" s="570"/>
      <c r="S73" s="570"/>
      <c r="T73" s="570"/>
      <c r="U73" s="570"/>
      <c r="V73" s="570"/>
      <c r="W73" s="570"/>
      <c r="X73" s="687"/>
      <c r="Y73" s="693"/>
      <c r="Z73" s="685"/>
      <c r="AA73" s="685"/>
      <c r="AB73" s="685"/>
      <c r="AC73" s="685"/>
      <c r="AD73" s="659"/>
      <c r="AG73" s="106"/>
      <c r="AH73" s="266">
        <f t="shared" si="0"/>
        <v>0</v>
      </c>
      <c r="AI73" s="286">
        <f t="shared" si="1"/>
        <v>0</v>
      </c>
      <c r="AJ73" s="287" t="str">
        <f>IF(AI73=0,"",
IF(SUM($AI$65:AI73)=1,AK73,
IF($AI$175&gt;SUM($AI$65:AI73),_xlfn.CONCAT(", ",AK73),
IF($AI$175=SUM($AI$65:AI73),_xlfn.CONCAT(" y ",AK73)))))</f>
        <v/>
      </c>
      <c r="AK73" s="475" t="s">
        <v>5143</v>
      </c>
      <c r="AL73" s="106"/>
      <c r="AM73" s="106">
        <f ca="1">IF(OR(D73=" ",AND(EXACT(UPPER(TRIM(SUBSTITUTE(D73,CHAR(160)," "))),TRIM(SUBSTITUTE(D73,CHAR(160)," "))),SUMPRODUCT(--ISNUMBER(MATCH(MID(TRIM(SUBSTITUTE(D73,CHAR(160)," ")),ROW(INDIRECT("1:"&amp;LEN(TRIM(SUBSTITUTE(D73,CHAR(160)," "))))),1),{"A","B","C","D","E","F","G","H","I","J","K","L","M","N","O","P","Q","R","S","T","U","V","W","X","Y","Z","Ñ","0","1","2","3","4","5","6","7","8","9"," "},0)))=LEN(TRIM(SUBSTITUTE(D73,CHAR(160)," "))))),0,1)</f>
        <v>0</v>
      </c>
      <c r="AN73" s="106"/>
      <c r="AO73" s="106"/>
      <c r="AP73" s="106"/>
    </row>
    <row r="74" spans="1:42" ht="15" customHeight="1">
      <c r="A74" s="34"/>
      <c r="B74" s="40"/>
      <c r="C74" s="49" t="s">
        <v>5032</v>
      </c>
      <c r="D74" s="692"/>
      <c r="E74" s="570"/>
      <c r="F74" s="570"/>
      <c r="G74" s="570"/>
      <c r="H74" s="570"/>
      <c r="I74" s="570"/>
      <c r="J74" s="570"/>
      <c r="K74" s="570"/>
      <c r="L74" s="570"/>
      <c r="M74" s="570"/>
      <c r="N74" s="570"/>
      <c r="O74" s="570"/>
      <c r="P74" s="570"/>
      <c r="Q74" s="570"/>
      <c r="R74" s="570"/>
      <c r="S74" s="570"/>
      <c r="T74" s="570"/>
      <c r="U74" s="570"/>
      <c r="V74" s="570"/>
      <c r="W74" s="570"/>
      <c r="X74" s="687"/>
      <c r="Y74" s="693"/>
      <c r="Z74" s="685"/>
      <c r="AA74" s="685"/>
      <c r="AB74" s="685"/>
      <c r="AC74" s="685"/>
      <c r="AD74" s="659"/>
      <c r="AG74" s="106"/>
      <c r="AH74" s="266">
        <f t="shared" si="0"/>
        <v>0</v>
      </c>
      <c r="AI74" s="286">
        <f t="shared" si="1"/>
        <v>0</v>
      </c>
      <c r="AJ74" s="287" t="str">
        <f>IF(AI74=0,"",
IF(SUM($AI$65:AI74)=1,AK74,
IF($AI$175&gt;SUM($AI$65:AI74),_xlfn.CONCAT(", ",AK74),
IF($AI$175=SUM($AI$65:AI74),_xlfn.CONCAT(" y ",AK74)))))</f>
        <v/>
      </c>
      <c r="AK74" s="475" t="s">
        <v>5144</v>
      </c>
      <c r="AL74" s="106"/>
      <c r="AM74" s="106">
        <f ca="1">IF(OR(D74=" ",AND(EXACT(UPPER(TRIM(SUBSTITUTE(D74,CHAR(160)," "))),TRIM(SUBSTITUTE(D74,CHAR(160)," "))),SUMPRODUCT(--ISNUMBER(MATCH(MID(TRIM(SUBSTITUTE(D74,CHAR(160)," ")),ROW(INDIRECT("1:"&amp;LEN(TRIM(SUBSTITUTE(D74,CHAR(160)," "))))),1),{"A","B","C","D","E","F","G","H","I","J","K","L","M","N","O","P","Q","R","S","T","U","V","W","X","Y","Z","Ñ","0","1","2","3","4","5","6","7","8","9"," "},0)))=LEN(TRIM(SUBSTITUTE(D74,CHAR(160)," "))))),0,1)</f>
        <v>0</v>
      </c>
      <c r="AN74" s="106"/>
      <c r="AO74" s="106"/>
      <c r="AP74" s="106"/>
    </row>
    <row r="75" spans="1:42" ht="15" customHeight="1">
      <c r="A75" s="34"/>
      <c r="B75" s="40"/>
      <c r="C75" s="49" t="s">
        <v>5034</v>
      </c>
      <c r="D75" s="692"/>
      <c r="E75" s="570"/>
      <c r="F75" s="570"/>
      <c r="G75" s="570"/>
      <c r="H75" s="570"/>
      <c r="I75" s="570"/>
      <c r="J75" s="570"/>
      <c r="K75" s="570"/>
      <c r="L75" s="570"/>
      <c r="M75" s="570"/>
      <c r="N75" s="570"/>
      <c r="O75" s="570"/>
      <c r="P75" s="570"/>
      <c r="Q75" s="570"/>
      <c r="R75" s="570"/>
      <c r="S75" s="570"/>
      <c r="T75" s="570"/>
      <c r="U75" s="570"/>
      <c r="V75" s="570"/>
      <c r="W75" s="570"/>
      <c r="X75" s="687"/>
      <c r="Y75" s="693"/>
      <c r="Z75" s="685"/>
      <c r="AA75" s="685"/>
      <c r="AB75" s="685"/>
      <c r="AC75" s="685"/>
      <c r="AD75" s="659"/>
      <c r="AG75" s="106"/>
      <c r="AH75" s="266">
        <f t="shared" si="0"/>
        <v>0</v>
      </c>
      <c r="AI75" s="286">
        <f t="shared" si="1"/>
        <v>0</v>
      </c>
      <c r="AJ75" s="287" t="str">
        <f>IF(AI75=0,"",
IF(SUM($AI$65:AI75)=1,AK75,
IF($AI$175&gt;SUM($AI$65:AI75),_xlfn.CONCAT(", ",AK75),
IF($AI$175=SUM($AI$65:AI75),_xlfn.CONCAT(" y ",AK75)))))</f>
        <v/>
      </c>
      <c r="AK75" s="475" t="s">
        <v>5145</v>
      </c>
      <c r="AL75" s="106"/>
      <c r="AM75" s="106">
        <f ca="1">IF(OR(D75=" ",AND(EXACT(UPPER(TRIM(SUBSTITUTE(D75,CHAR(160)," "))),TRIM(SUBSTITUTE(D75,CHAR(160)," "))),SUMPRODUCT(--ISNUMBER(MATCH(MID(TRIM(SUBSTITUTE(D75,CHAR(160)," ")),ROW(INDIRECT("1:"&amp;LEN(TRIM(SUBSTITUTE(D75,CHAR(160)," "))))),1),{"A","B","C","D","E","F","G","H","I","J","K","L","M","N","O","P","Q","R","S","T","U","V","W","X","Y","Z","Ñ","0","1","2","3","4","5","6","7","8","9"," "},0)))=LEN(TRIM(SUBSTITUTE(D75,CHAR(160)," "))))),0,1)</f>
        <v>0</v>
      </c>
      <c r="AN75" s="106"/>
      <c r="AO75" s="106"/>
      <c r="AP75" s="106"/>
    </row>
    <row r="76" spans="1:42" ht="15" customHeight="1">
      <c r="A76" s="34"/>
      <c r="B76" s="40"/>
      <c r="C76" s="49" t="s">
        <v>5035</v>
      </c>
      <c r="D76" s="692"/>
      <c r="E76" s="570"/>
      <c r="F76" s="570"/>
      <c r="G76" s="570"/>
      <c r="H76" s="570"/>
      <c r="I76" s="570"/>
      <c r="J76" s="570"/>
      <c r="K76" s="570"/>
      <c r="L76" s="570"/>
      <c r="M76" s="570"/>
      <c r="N76" s="570"/>
      <c r="O76" s="570"/>
      <c r="P76" s="570"/>
      <c r="Q76" s="570"/>
      <c r="R76" s="570"/>
      <c r="S76" s="570"/>
      <c r="T76" s="570"/>
      <c r="U76" s="570"/>
      <c r="V76" s="570"/>
      <c r="W76" s="570"/>
      <c r="X76" s="687"/>
      <c r="Y76" s="693"/>
      <c r="Z76" s="685"/>
      <c r="AA76" s="685"/>
      <c r="AB76" s="685"/>
      <c r="AC76" s="685"/>
      <c r="AD76" s="659"/>
      <c r="AG76" s="106"/>
      <c r="AH76" s="266">
        <f t="shared" si="0"/>
        <v>0</v>
      </c>
      <c r="AI76" s="286">
        <f t="shared" si="1"/>
        <v>0</v>
      </c>
      <c r="AJ76" s="287" t="str">
        <f>IF(AI76=0,"",
IF(SUM($AI$65:AI76)=1,AK76,
IF($AI$175&gt;SUM($AI$65:AI76),_xlfn.CONCAT(", ",AK76),
IF($AI$175=SUM($AI$65:AI76),_xlfn.CONCAT(" y ",AK76)))))</f>
        <v/>
      </c>
      <c r="AK76" s="475" t="s">
        <v>5146</v>
      </c>
      <c r="AL76" s="106"/>
      <c r="AM76" s="106">
        <f ca="1">IF(OR(D76=" ",AND(EXACT(UPPER(TRIM(SUBSTITUTE(D76,CHAR(160)," "))),TRIM(SUBSTITUTE(D76,CHAR(160)," "))),SUMPRODUCT(--ISNUMBER(MATCH(MID(TRIM(SUBSTITUTE(D76,CHAR(160)," ")),ROW(INDIRECT("1:"&amp;LEN(TRIM(SUBSTITUTE(D76,CHAR(160)," "))))),1),{"A","B","C","D","E","F","G","H","I","J","K","L","M","N","O","P","Q","R","S","T","U","V","W","X","Y","Z","Ñ","0","1","2","3","4","5","6","7","8","9"," "},0)))=LEN(TRIM(SUBSTITUTE(D76,CHAR(160)," "))))),0,1)</f>
        <v>0</v>
      </c>
      <c r="AN76" s="106"/>
      <c r="AO76" s="106"/>
      <c r="AP76" s="106"/>
    </row>
    <row r="77" spans="1:42" ht="15" customHeight="1">
      <c r="A77" s="34"/>
      <c r="B77" s="40"/>
      <c r="C77" s="49" t="s">
        <v>5036</v>
      </c>
      <c r="D77" s="692"/>
      <c r="E77" s="570"/>
      <c r="F77" s="570"/>
      <c r="G77" s="570"/>
      <c r="H77" s="570"/>
      <c r="I77" s="570"/>
      <c r="J77" s="570"/>
      <c r="K77" s="570"/>
      <c r="L77" s="570"/>
      <c r="M77" s="570"/>
      <c r="N77" s="570"/>
      <c r="O77" s="570"/>
      <c r="P77" s="570"/>
      <c r="Q77" s="570"/>
      <c r="R77" s="570"/>
      <c r="S77" s="570"/>
      <c r="T77" s="570"/>
      <c r="U77" s="570"/>
      <c r="V77" s="570"/>
      <c r="W77" s="570"/>
      <c r="X77" s="687"/>
      <c r="Y77" s="693"/>
      <c r="Z77" s="685"/>
      <c r="AA77" s="685"/>
      <c r="AB77" s="685"/>
      <c r="AC77" s="685"/>
      <c r="AD77" s="659"/>
      <c r="AG77" s="106"/>
      <c r="AH77" s="266">
        <f t="shared" si="0"/>
        <v>0</v>
      </c>
      <c r="AI77" s="286">
        <f t="shared" si="1"/>
        <v>0</v>
      </c>
      <c r="AJ77" s="287" t="str">
        <f>IF(AI77=0,"",
IF(SUM($AI$65:AI77)=1,AK77,
IF($AI$175&gt;SUM($AI$65:AI77),_xlfn.CONCAT(", ",AK77),
IF($AI$175=SUM($AI$65:AI77),_xlfn.CONCAT(" y ",AK77)))))</f>
        <v/>
      </c>
      <c r="AK77" s="475" t="s">
        <v>5147</v>
      </c>
      <c r="AL77" s="106"/>
      <c r="AM77" s="106">
        <f ca="1">IF(OR(D77=" ",AND(EXACT(UPPER(TRIM(SUBSTITUTE(D77,CHAR(160)," "))),TRIM(SUBSTITUTE(D77,CHAR(160)," "))),SUMPRODUCT(--ISNUMBER(MATCH(MID(TRIM(SUBSTITUTE(D77,CHAR(160)," ")),ROW(INDIRECT("1:"&amp;LEN(TRIM(SUBSTITUTE(D77,CHAR(160)," "))))),1),{"A","B","C","D","E","F","G","H","I","J","K","L","M","N","O","P","Q","R","S","T","U","V","W","X","Y","Z","Ñ","0","1","2","3","4","5","6","7","8","9"," "},0)))=LEN(TRIM(SUBSTITUTE(D77,CHAR(160)," "))))),0,1)</f>
        <v>0</v>
      </c>
      <c r="AN77" s="106"/>
      <c r="AO77" s="106"/>
      <c r="AP77" s="106"/>
    </row>
    <row r="78" spans="1:42" ht="15" customHeight="1">
      <c r="A78" s="34"/>
      <c r="B78" s="40"/>
      <c r="C78" s="49" t="s">
        <v>5037</v>
      </c>
      <c r="D78" s="692"/>
      <c r="E78" s="570"/>
      <c r="F78" s="570"/>
      <c r="G78" s="570"/>
      <c r="H78" s="570"/>
      <c r="I78" s="570"/>
      <c r="J78" s="570"/>
      <c r="K78" s="570"/>
      <c r="L78" s="570"/>
      <c r="M78" s="570"/>
      <c r="N78" s="570"/>
      <c r="O78" s="570"/>
      <c r="P78" s="570"/>
      <c r="Q78" s="570"/>
      <c r="R78" s="570"/>
      <c r="S78" s="570"/>
      <c r="T78" s="570"/>
      <c r="U78" s="570"/>
      <c r="V78" s="570"/>
      <c r="W78" s="570"/>
      <c r="X78" s="687"/>
      <c r="Y78" s="693"/>
      <c r="Z78" s="685"/>
      <c r="AA78" s="685"/>
      <c r="AB78" s="685"/>
      <c r="AC78" s="685"/>
      <c r="AD78" s="659"/>
      <c r="AG78" s="106"/>
      <c r="AH78" s="266">
        <f t="shared" si="0"/>
        <v>0</v>
      </c>
      <c r="AI78" s="286">
        <f t="shared" si="1"/>
        <v>0</v>
      </c>
      <c r="AJ78" s="287" t="str">
        <f>IF(AI78=0,"",
IF(SUM($AI$65:AI78)=1,AK78,
IF($AI$175&gt;SUM($AI$65:AI78),_xlfn.CONCAT(", ",AK78),
IF($AI$175=SUM($AI$65:AI78),_xlfn.CONCAT(" y ",AK78)))))</f>
        <v/>
      </c>
      <c r="AK78" s="475" t="s">
        <v>5148</v>
      </c>
      <c r="AL78" s="106"/>
      <c r="AM78" s="106">
        <f ca="1">IF(OR(D78=" ",AND(EXACT(UPPER(TRIM(SUBSTITUTE(D78,CHAR(160)," "))),TRIM(SUBSTITUTE(D78,CHAR(160)," "))),SUMPRODUCT(--ISNUMBER(MATCH(MID(TRIM(SUBSTITUTE(D78,CHAR(160)," ")),ROW(INDIRECT("1:"&amp;LEN(TRIM(SUBSTITUTE(D78,CHAR(160)," "))))),1),{"A","B","C","D","E","F","G","H","I","J","K","L","M","N","O","P","Q","R","S","T","U","V","W","X","Y","Z","Ñ","0","1","2","3","4","5","6","7","8","9"," "},0)))=LEN(TRIM(SUBSTITUTE(D78,CHAR(160)," "))))),0,1)</f>
        <v>0</v>
      </c>
      <c r="AN78" s="106"/>
      <c r="AO78" s="106"/>
      <c r="AP78" s="106"/>
    </row>
    <row r="79" spans="1:42" ht="15" customHeight="1">
      <c r="A79" s="34"/>
      <c r="B79" s="40"/>
      <c r="C79" s="49" t="s">
        <v>5038</v>
      </c>
      <c r="D79" s="692"/>
      <c r="E79" s="570"/>
      <c r="F79" s="570"/>
      <c r="G79" s="570"/>
      <c r="H79" s="570"/>
      <c r="I79" s="570"/>
      <c r="J79" s="570"/>
      <c r="K79" s="570"/>
      <c r="L79" s="570"/>
      <c r="M79" s="570"/>
      <c r="N79" s="570"/>
      <c r="O79" s="570"/>
      <c r="P79" s="570"/>
      <c r="Q79" s="570"/>
      <c r="R79" s="570"/>
      <c r="S79" s="570"/>
      <c r="T79" s="570"/>
      <c r="U79" s="570"/>
      <c r="V79" s="570"/>
      <c r="W79" s="570"/>
      <c r="X79" s="687"/>
      <c r="Y79" s="693"/>
      <c r="Z79" s="685"/>
      <c r="AA79" s="685"/>
      <c r="AB79" s="685"/>
      <c r="AC79" s="685"/>
      <c r="AD79" s="659"/>
      <c r="AG79" s="106"/>
      <c r="AH79" s="266">
        <f t="shared" si="0"/>
        <v>0</v>
      </c>
      <c r="AI79" s="286">
        <f t="shared" si="1"/>
        <v>0</v>
      </c>
      <c r="AJ79" s="287" t="str">
        <f>IF(AI79=0,"",
IF(SUM($AI$65:AI79)=1,AK79,
IF($AI$175&gt;SUM($AI$65:AI79),_xlfn.CONCAT(", ",AK79),
IF($AI$175=SUM($AI$65:AI79),_xlfn.CONCAT(" y ",AK79)))))</f>
        <v/>
      </c>
      <c r="AK79" s="475" t="s">
        <v>5149</v>
      </c>
      <c r="AL79" s="106"/>
      <c r="AM79" s="106">
        <f ca="1">IF(OR(D79=" ",AND(EXACT(UPPER(TRIM(SUBSTITUTE(D79,CHAR(160)," "))),TRIM(SUBSTITUTE(D79,CHAR(160)," "))),SUMPRODUCT(--ISNUMBER(MATCH(MID(TRIM(SUBSTITUTE(D79,CHAR(160)," ")),ROW(INDIRECT("1:"&amp;LEN(TRIM(SUBSTITUTE(D79,CHAR(160)," "))))),1),{"A","B","C","D","E","F","G","H","I","J","K","L","M","N","O","P","Q","R","S","T","U","V","W","X","Y","Z","Ñ","0","1","2","3","4","5","6","7","8","9"," "},0)))=LEN(TRIM(SUBSTITUTE(D79,CHAR(160)," "))))),0,1)</f>
        <v>0</v>
      </c>
      <c r="AN79" s="106"/>
      <c r="AO79" s="106"/>
      <c r="AP79" s="106"/>
    </row>
    <row r="80" spans="1:42" ht="15" customHeight="1">
      <c r="A80" s="34"/>
      <c r="B80" s="40"/>
      <c r="C80" s="49" t="s">
        <v>5039</v>
      </c>
      <c r="D80" s="692"/>
      <c r="E80" s="570"/>
      <c r="F80" s="570"/>
      <c r="G80" s="570"/>
      <c r="H80" s="570"/>
      <c r="I80" s="570"/>
      <c r="J80" s="570"/>
      <c r="K80" s="570"/>
      <c r="L80" s="570"/>
      <c r="M80" s="570"/>
      <c r="N80" s="570"/>
      <c r="O80" s="570"/>
      <c r="P80" s="570"/>
      <c r="Q80" s="570"/>
      <c r="R80" s="570"/>
      <c r="S80" s="570"/>
      <c r="T80" s="570"/>
      <c r="U80" s="570"/>
      <c r="V80" s="570"/>
      <c r="W80" s="570"/>
      <c r="X80" s="687"/>
      <c r="Y80" s="693"/>
      <c r="Z80" s="685"/>
      <c r="AA80" s="685"/>
      <c r="AB80" s="685"/>
      <c r="AC80" s="685"/>
      <c r="AD80" s="659"/>
      <c r="AG80" s="106"/>
      <c r="AH80" s="266">
        <f t="shared" si="0"/>
        <v>0</v>
      </c>
      <c r="AI80" s="286">
        <f t="shared" si="1"/>
        <v>0</v>
      </c>
      <c r="AJ80" s="287" t="str">
        <f>IF(AI80=0,"",
IF(SUM($AI$65:AI80)=1,AK80,
IF($AI$175&gt;SUM($AI$65:AI80),_xlfn.CONCAT(", ",AK80),
IF($AI$175=SUM($AI$65:AI80),_xlfn.CONCAT(" y ",AK80)))))</f>
        <v/>
      </c>
      <c r="AK80" s="475" t="s">
        <v>5150</v>
      </c>
      <c r="AL80" s="106"/>
      <c r="AM80" s="106">
        <f ca="1">IF(OR(D80=" ",AND(EXACT(UPPER(TRIM(SUBSTITUTE(D80,CHAR(160)," "))),TRIM(SUBSTITUTE(D80,CHAR(160)," "))),SUMPRODUCT(--ISNUMBER(MATCH(MID(TRIM(SUBSTITUTE(D80,CHAR(160)," ")),ROW(INDIRECT("1:"&amp;LEN(TRIM(SUBSTITUTE(D80,CHAR(160)," "))))),1),{"A","B","C","D","E","F","G","H","I","J","K","L","M","N","O","P","Q","R","S","T","U","V","W","X","Y","Z","Ñ","0","1","2","3","4","5","6","7","8","9"," "},0)))=LEN(TRIM(SUBSTITUTE(D80,CHAR(160)," "))))),0,1)</f>
        <v>0</v>
      </c>
      <c r="AN80" s="106"/>
      <c r="AO80" s="106"/>
      <c r="AP80" s="106"/>
    </row>
    <row r="81" spans="1:42" ht="15" customHeight="1">
      <c r="A81" s="34"/>
      <c r="B81" s="40"/>
      <c r="C81" s="49" t="s">
        <v>5040</v>
      </c>
      <c r="D81" s="692"/>
      <c r="E81" s="570"/>
      <c r="F81" s="570"/>
      <c r="G81" s="570"/>
      <c r="H81" s="570"/>
      <c r="I81" s="570"/>
      <c r="J81" s="570"/>
      <c r="K81" s="570"/>
      <c r="L81" s="570"/>
      <c r="M81" s="570"/>
      <c r="N81" s="570"/>
      <c r="O81" s="570"/>
      <c r="P81" s="570"/>
      <c r="Q81" s="570"/>
      <c r="R81" s="570"/>
      <c r="S81" s="570"/>
      <c r="T81" s="570"/>
      <c r="U81" s="570"/>
      <c r="V81" s="570"/>
      <c r="W81" s="570"/>
      <c r="X81" s="687"/>
      <c r="Y81" s="693"/>
      <c r="Z81" s="685"/>
      <c r="AA81" s="685"/>
      <c r="AB81" s="685"/>
      <c r="AC81" s="685"/>
      <c r="AD81" s="659"/>
      <c r="AG81" s="106"/>
      <c r="AH81" s="266">
        <f t="shared" si="0"/>
        <v>0</v>
      </c>
      <c r="AI81" s="286">
        <f t="shared" si="1"/>
        <v>0</v>
      </c>
      <c r="AJ81" s="287" t="str">
        <f>IF(AI81=0,"",
IF(SUM($AI$65:AI81)=1,AK81,
IF($AI$175&gt;SUM($AI$65:AI81),_xlfn.CONCAT(", ",AK81),
IF($AI$175=SUM($AI$65:AI81),_xlfn.CONCAT(" y ",AK81)))))</f>
        <v/>
      </c>
      <c r="AK81" s="475" t="s">
        <v>5151</v>
      </c>
      <c r="AL81" s="106"/>
      <c r="AM81" s="106">
        <f ca="1">IF(OR(D81=" ",AND(EXACT(UPPER(TRIM(SUBSTITUTE(D81,CHAR(160)," "))),TRIM(SUBSTITUTE(D81,CHAR(160)," "))),SUMPRODUCT(--ISNUMBER(MATCH(MID(TRIM(SUBSTITUTE(D81,CHAR(160)," ")),ROW(INDIRECT("1:"&amp;LEN(TRIM(SUBSTITUTE(D81,CHAR(160)," "))))),1),{"A","B","C","D","E","F","G","H","I","J","K","L","M","N","O","P","Q","R","S","T","U","V","W","X","Y","Z","Ñ","0","1","2","3","4","5","6","7","8","9"," "},0)))=LEN(TRIM(SUBSTITUTE(D81,CHAR(160)," "))))),0,1)</f>
        <v>0</v>
      </c>
      <c r="AN81" s="106"/>
      <c r="AO81" s="106"/>
      <c r="AP81" s="106"/>
    </row>
    <row r="82" spans="1:42" ht="15" customHeight="1">
      <c r="A82" s="34"/>
      <c r="B82" s="40"/>
      <c r="C82" s="49" t="s">
        <v>5041</v>
      </c>
      <c r="D82" s="692"/>
      <c r="E82" s="570"/>
      <c r="F82" s="570"/>
      <c r="G82" s="570"/>
      <c r="H82" s="570"/>
      <c r="I82" s="570"/>
      <c r="J82" s="570"/>
      <c r="K82" s="570"/>
      <c r="L82" s="570"/>
      <c r="M82" s="570"/>
      <c r="N82" s="570"/>
      <c r="O82" s="570"/>
      <c r="P82" s="570"/>
      <c r="Q82" s="570"/>
      <c r="R82" s="570"/>
      <c r="S82" s="570"/>
      <c r="T82" s="570"/>
      <c r="U82" s="570"/>
      <c r="V82" s="570"/>
      <c r="W82" s="570"/>
      <c r="X82" s="687"/>
      <c r="Y82" s="693"/>
      <c r="Z82" s="685"/>
      <c r="AA82" s="685"/>
      <c r="AB82" s="685"/>
      <c r="AC82" s="685"/>
      <c r="AD82" s="659"/>
      <c r="AG82" s="106"/>
      <c r="AH82" s="266">
        <f t="shared" si="0"/>
        <v>0</v>
      </c>
      <c r="AI82" s="286">
        <f t="shared" si="1"/>
        <v>0</v>
      </c>
      <c r="AJ82" s="287" t="str">
        <f>IF(AI82=0,"",
IF(SUM($AI$65:AI82)=1,AK82,
IF($AI$175&gt;SUM($AI$65:AI82),_xlfn.CONCAT(", ",AK82),
IF($AI$175=SUM($AI$65:AI82),_xlfn.CONCAT(" y ",AK82)))))</f>
        <v/>
      </c>
      <c r="AK82" s="475" t="s">
        <v>5152</v>
      </c>
      <c r="AL82" s="106"/>
      <c r="AM82" s="106">
        <f ca="1">IF(OR(D82=" ",AND(EXACT(UPPER(TRIM(SUBSTITUTE(D82,CHAR(160)," "))),TRIM(SUBSTITUTE(D82,CHAR(160)," "))),SUMPRODUCT(--ISNUMBER(MATCH(MID(TRIM(SUBSTITUTE(D82,CHAR(160)," ")),ROW(INDIRECT("1:"&amp;LEN(TRIM(SUBSTITUTE(D82,CHAR(160)," "))))),1),{"A","B","C","D","E","F","G","H","I","J","K","L","M","N","O","P","Q","R","S","T","U","V","W","X","Y","Z","Ñ","0","1","2","3","4","5","6","7","8","9"," "},0)))=LEN(TRIM(SUBSTITUTE(D82,CHAR(160)," "))))),0,1)</f>
        <v>0</v>
      </c>
      <c r="AN82" s="106"/>
      <c r="AO82" s="106"/>
      <c r="AP82" s="106"/>
    </row>
    <row r="83" spans="1:42" ht="15" customHeight="1">
      <c r="A83" s="34"/>
      <c r="B83" s="40"/>
      <c r="C83" s="49" t="s">
        <v>5042</v>
      </c>
      <c r="D83" s="692"/>
      <c r="E83" s="570"/>
      <c r="F83" s="570"/>
      <c r="G83" s="570"/>
      <c r="H83" s="570"/>
      <c r="I83" s="570"/>
      <c r="J83" s="570"/>
      <c r="K83" s="570"/>
      <c r="L83" s="570"/>
      <c r="M83" s="570"/>
      <c r="N83" s="570"/>
      <c r="O83" s="570"/>
      <c r="P83" s="570"/>
      <c r="Q83" s="570"/>
      <c r="R83" s="570"/>
      <c r="S83" s="570"/>
      <c r="T83" s="570"/>
      <c r="U83" s="570"/>
      <c r="V83" s="570"/>
      <c r="W83" s="570"/>
      <c r="X83" s="687"/>
      <c r="Y83" s="693"/>
      <c r="Z83" s="685"/>
      <c r="AA83" s="685"/>
      <c r="AB83" s="685"/>
      <c r="AC83" s="685"/>
      <c r="AD83" s="659"/>
      <c r="AG83" s="106"/>
      <c r="AH83" s="266">
        <f t="shared" si="0"/>
        <v>0</v>
      </c>
      <c r="AI83" s="286">
        <f t="shared" si="1"/>
        <v>0</v>
      </c>
      <c r="AJ83" s="287" t="str">
        <f>IF(AI83=0,"",
IF(SUM($AI$65:AI83)=1,AK83,
IF($AI$175&gt;SUM($AI$65:AI83),_xlfn.CONCAT(", ",AK83),
IF($AI$175=SUM($AI$65:AI83),_xlfn.CONCAT(" y ",AK83)))))</f>
        <v/>
      </c>
      <c r="AK83" s="475" t="s">
        <v>5153</v>
      </c>
      <c r="AL83" s="106"/>
      <c r="AM83" s="106">
        <f ca="1">IF(OR(D83=" ",AND(EXACT(UPPER(TRIM(SUBSTITUTE(D83,CHAR(160)," "))),TRIM(SUBSTITUTE(D83,CHAR(160)," "))),SUMPRODUCT(--ISNUMBER(MATCH(MID(TRIM(SUBSTITUTE(D83,CHAR(160)," ")),ROW(INDIRECT("1:"&amp;LEN(TRIM(SUBSTITUTE(D83,CHAR(160)," "))))),1),{"A","B","C","D","E","F","G","H","I","J","K","L","M","N","O","P","Q","R","S","T","U","V","W","X","Y","Z","Ñ","0","1","2","3","4","5","6","7","8","9"," "},0)))=LEN(TRIM(SUBSTITUTE(D83,CHAR(160)," "))))),0,1)</f>
        <v>0</v>
      </c>
      <c r="AN83" s="106"/>
      <c r="AO83" s="106"/>
      <c r="AP83" s="106"/>
    </row>
    <row r="84" spans="1:42" ht="15" customHeight="1">
      <c r="A84" s="34"/>
      <c r="B84" s="40"/>
      <c r="C84" s="49" t="s">
        <v>5043</v>
      </c>
      <c r="D84" s="692"/>
      <c r="E84" s="570"/>
      <c r="F84" s="570"/>
      <c r="G84" s="570"/>
      <c r="H84" s="570"/>
      <c r="I84" s="570"/>
      <c r="J84" s="570"/>
      <c r="K84" s="570"/>
      <c r="L84" s="570"/>
      <c r="M84" s="570"/>
      <c r="N84" s="570"/>
      <c r="O84" s="570"/>
      <c r="P84" s="570"/>
      <c r="Q84" s="570"/>
      <c r="R84" s="570"/>
      <c r="S84" s="570"/>
      <c r="T84" s="570"/>
      <c r="U84" s="570"/>
      <c r="V84" s="570"/>
      <c r="W84" s="570"/>
      <c r="X84" s="687"/>
      <c r="Y84" s="693"/>
      <c r="Z84" s="685"/>
      <c r="AA84" s="685"/>
      <c r="AB84" s="685"/>
      <c r="AC84" s="685"/>
      <c r="AD84" s="659"/>
      <c r="AG84" s="106"/>
      <c r="AH84" s="266">
        <f t="shared" si="0"/>
        <v>0</v>
      </c>
      <c r="AI84" s="286">
        <f t="shared" si="1"/>
        <v>0</v>
      </c>
      <c r="AJ84" s="287" t="str">
        <f>IF(AI84=0,"",
IF(SUM($AI$65:AI84)=1,AK84,
IF($AI$175&gt;SUM($AI$65:AI84),_xlfn.CONCAT(", ",AK84),
IF($AI$175=SUM($AI$65:AI84),_xlfn.CONCAT(" y ",AK84)))))</f>
        <v/>
      </c>
      <c r="AK84" s="475" t="s">
        <v>5154</v>
      </c>
      <c r="AL84" s="106"/>
      <c r="AM84" s="106">
        <f ca="1">IF(OR(D84=" ",AND(EXACT(UPPER(TRIM(SUBSTITUTE(D84,CHAR(160)," "))),TRIM(SUBSTITUTE(D84,CHAR(160)," "))),SUMPRODUCT(--ISNUMBER(MATCH(MID(TRIM(SUBSTITUTE(D84,CHAR(160)," ")),ROW(INDIRECT("1:"&amp;LEN(TRIM(SUBSTITUTE(D84,CHAR(160)," "))))),1),{"A","B","C","D","E","F","G","H","I","J","K","L","M","N","O","P","Q","R","S","T","U","V","W","X","Y","Z","Ñ","0","1","2","3","4","5","6","7","8","9"," "},0)))=LEN(TRIM(SUBSTITUTE(D84,CHAR(160)," "))))),0,1)</f>
        <v>0</v>
      </c>
      <c r="AN84" s="106"/>
      <c r="AO84" s="106"/>
      <c r="AP84" s="106"/>
    </row>
    <row r="85" spans="1:42" ht="15" customHeight="1">
      <c r="A85" s="34"/>
      <c r="B85" s="40"/>
      <c r="C85" s="20" t="s">
        <v>5044</v>
      </c>
      <c r="D85" s="692"/>
      <c r="E85" s="570"/>
      <c r="F85" s="570"/>
      <c r="G85" s="570"/>
      <c r="H85" s="570"/>
      <c r="I85" s="570"/>
      <c r="J85" s="570"/>
      <c r="K85" s="570"/>
      <c r="L85" s="570"/>
      <c r="M85" s="570"/>
      <c r="N85" s="570"/>
      <c r="O85" s="570"/>
      <c r="P85" s="570"/>
      <c r="Q85" s="570"/>
      <c r="R85" s="570"/>
      <c r="S85" s="570"/>
      <c r="T85" s="570"/>
      <c r="U85" s="570"/>
      <c r="V85" s="570"/>
      <c r="W85" s="570"/>
      <c r="X85" s="687"/>
      <c r="Y85" s="693"/>
      <c r="Z85" s="685"/>
      <c r="AA85" s="685"/>
      <c r="AB85" s="685"/>
      <c r="AC85" s="685"/>
      <c r="AD85" s="659"/>
      <c r="AG85" s="106"/>
      <c r="AH85" s="266">
        <f t="shared" si="0"/>
        <v>0</v>
      </c>
      <c r="AI85" s="286">
        <f t="shared" si="1"/>
        <v>0</v>
      </c>
      <c r="AJ85" s="287" t="str">
        <f>IF(AI85=0,"",
IF(SUM($AI$65:AI85)=1,AK85,
IF($AI$175&gt;SUM($AI$65:AI85),_xlfn.CONCAT(", ",AK85),
IF($AI$175=SUM($AI$65:AI85),_xlfn.CONCAT(" y ",AK85)))))</f>
        <v/>
      </c>
      <c r="AK85" s="475" t="s">
        <v>5155</v>
      </c>
      <c r="AL85" s="106"/>
      <c r="AM85" s="106">
        <f ca="1">IF(OR(D85=" ",AND(EXACT(UPPER(TRIM(SUBSTITUTE(D85,CHAR(160)," "))),TRIM(SUBSTITUTE(D85,CHAR(160)," "))),SUMPRODUCT(--ISNUMBER(MATCH(MID(TRIM(SUBSTITUTE(D85,CHAR(160)," ")),ROW(INDIRECT("1:"&amp;LEN(TRIM(SUBSTITUTE(D85,CHAR(160)," "))))),1),{"A","B","C","D","E","F","G","H","I","J","K","L","M","N","O","P","Q","R","S","T","U","V","W","X","Y","Z","Ñ","0","1","2","3","4","5","6","7","8","9"," "},0)))=LEN(TRIM(SUBSTITUTE(D85,CHAR(160)," "))))),0,1)</f>
        <v>0</v>
      </c>
      <c r="AN85" s="106"/>
      <c r="AO85" s="106"/>
      <c r="AP85" s="106"/>
    </row>
    <row r="86" spans="1:42" ht="15" customHeight="1">
      <c r="A86" s="34"/>
      <c r="B86" s="40"/>
      <c r="C86" s="20" t="s">
        <v>5045</v>
      </c>
      <c r="D86" s="692"/>
      <c r="E86" s="570"/>
      <c r="F86" s="570"/>
      <c r="G86" s="570"/>
      <c r="H86" s="570"/>
      <c r="I86" s="570"/>
      <c r="J86" s="570"/>
      <c r="K86" s="570"/>
      <c r="L86" s="570"/>
      <c r="M86" s="570"/>
      <c r="N86" s="570"/>
      <c r="O86" s="570"/>
      <c r="P86" s="570"/>
      <c r="Q86" s="570"/>
      <c r="R86" s="570"/>
      <c r="S86" s="570"/>
      <c r="T86" s="570"/>
      <c r="U86" s="570"/>
      <c r="V86" s="570"/>
      <c r="W86" s="570"/>
      <c r="X86" s="687"/>
      <c r="Y86" s="693"/>
      <c r="Z86" s="685"/>
      <c r="AA86" s="685"/>
      <c r="AB86" s="685"/>
      <c r="AC86" s="685"/>
      <c r="AD86" s="659"/>
      <c r="AG86" s="106"/>
      <c r="AH86" s="266">
        <f t="shared" si="0"/>
        <v>0</v>
      </c>
      <c r="AI86" s="286">
        <f t="shared" si="1"/>
        <v>0</v>
      </c>
      <c r="AJ86" s="287" t="str">
        <f>IF(AI86=0,"",
IF(SUM($AI$65:AI86)=1,AK86,
IF($AI$175&gt;SUM($AI$65:AI86),_xlfn.CONCAT(", ",AK86),
IF($AI$175=SUM($AI$65:AI86),_xlfn.CONCAT(" y ",AK86)))))</f>
        <v/>
      </c>
      <c r="AK86" s="475" t="s">
        <v>5156</v>
      </c>
      <c r="AL86" s="106"/>
      <c r="AM86" s="106">
        <f ca="1">IF(OR(D86=" ",AND(EXACT(UPPER(TRIM(SUBSTITUTE(D86,CHAR(160)," "))),TRIM(SUBSTITUTE(D86,CHAR(160)," "))),SUMPRODUCT(--ISNUMBER(MATCH(MID(TRIM(SUBSTITUTE(D86,CHAR(160)," ")),ROW(INDIRECT("1:"&amp;LEN(TRIM(SUBSTITUTE(D86,CHAR(160)," "))))),1),{"A","B","C","D","E","F","G","H","I","J","K","L","M","N","O","P","Q","R","S","T","U","V","W","X","Y","Z","Ñ","0","1","2","3","4","5","6","7","8","9"," "},0)))=LEN(TRIM(SUBSTITUTE(D86,CHAR(160)," "))))),0,1)</f>
        <v>0</v>
      </c>
      <c r="AN86" s="106"/>
      <c r="AO86" s="106"/>
      <c r="AP86" s="106"/>
    </row>
    <row r="87" spans="1:42" ht="15" customHeight="1">
      <c r="A87" s="34"/>
      <c r="B87" s="40"/>
      <c r="C87" s="20" t="s">
        <v>5046</v>
      </c>
      <c r="D87" s="692"/>
      <c r="E87" s="570"/>
      <c r="F87" s="570"/>
      <c r="G87" s="570"/>
      <c r="H87" s="570"/>
      <c r="I87" s="570"/>
      <c r="J87" s="570"/>
      <c r="K87" s="570"/>
      <c r="L87" s="570"/>
      <c r="M87" s="570"/>
      <c r="N87" s="570"/>
      <c r="O87" s="570"/>
      <c r="P87" s="570"/>
      <c r="Q87" s="570"/>
      <c r="R87" s="570"/>
      <c r="S87" s="570"/>
      <c r="T87" s="570"/>
      <c r="U87" s="570"/>
      <c r="V87" s="570"/>
      <c r="W87" s="570"/>
      <c r="X87" s="687"/>
      <c r="Y87" s="693"/>
      <c r="Z87" s="685"/>
      <c r="AA87" s="685"/>
      <c r="AB87" s="685"/>
      <c r="AC87" s="685"/>
      <c r="AD87" s="659"/>
      <c r="AG87" s="106"/>
      <c r="AH87" s="266">
        <f t="shared" si="0"/>
        <v>0</v>
      </c>
      <c r="AI87" s="286">
        <f t="shared" si="1"/>
        <v>0</v>
      </c>
      <c r="AJ87" s="287" t="str">
        <f>IF(AI87=0,"",
IF(SUM($AI$65:AI87)=1,AK87,
IF($AI$175&gt;SUM($AI$65:AI87),_xlfn.CONCAT(", ",AK87),
IF($AI$175=SUM($AI$65:AI87),_xlfn.CONCAT(" y ",AK87)))))</f>
        <v/>
      </c>
      <c r="AK87" s="475" t="s">
        <v>5157</v>
      </c>
      <c r="AL87" s="106"/>
      <c r="AM87" s="106">
        <f ca="1">IF(OR(D87=" ",AND(EXACT(UPPER(TRIM(SUBSTITUTE(D87,CHAR(160)," "))),TRIM(SUBSTITUTE(D87,CHAR(160)," "))),SUMPRODUCT(--ISNUMBER(MATCH(MID(TRIM(SUBSTITUTE(D87,CHAR(160)," ")),ROW(INDIRECT("1:"&amp;LEN(TRIM(SUBSTITUTE(D87,CHAR(160)," "))))),1),{"A","B","C","D","E","F","G","H","I","J","K","L","M","N","O","P","Q","R","S","T","U","V","W","X","Y","Z","Ñ","0","1","2","3","4","5","6","7","8","9"," "},0)))=LEN(TRIM(SUBSTITUTE(D87,CHAR(160)," "))))),0,1)</f>
        <v>0</v>
      </c>
      <c r="AN87" s="106"/>
      <c r="AO87" s="106"/>
      <c r="AP87" s="106"/>
    </row>
    <row r="88" spans="1:42" ht="15" customHeight="1">
      <c r="A88" s="34"/>
      <c r="B88" s="40"/>
      <c r="C88" s="20" t="s">
        <v>5047</v>
      </c>
      <c r="D88" s="692"/>
      <c r="E88" s="570"/>
      <c r="F88" s="570"/>
      <c r="G88" s="570"/>
      <c r="H88" s="570"/>
      <c r="I88" s="570"/>
      <c r="J88" s="570"/>
      <c r="K88" s="570"/>
      <c r="L88" s="570"/>
      <c r="M88" s="570"/>
      <c r="N88" s="570"/>
      <c r="O88" s="570"/>
      <c r="P88" s="570"/>
      <c r="Q88" s="570"/>
      <c r="R88" s="570"/>
      <c r="S88" s="570"/>
      <c r="T88" s="570"/>
      <c r="U88" s="570"/>
      <c r="V88" s="570"/>
      <c r="W88" s="570"/>
      <c r="X88" s="687"/>
      <c r="Y88" s="693"/>
      <c r="Z88" s="685"/>
      <c r="AA88" s="685"/>
      <c r="AB88" s="685"/>
      <c r="AC88" s="685"/>
      <c r="AD88" s="659"/>
      <c r="AG88" s="106"/>
      <c r="AH88" s="266">
        <f t="shared" si="0"/>
        <v>0</v>
      </c>
      <c r="AI88" s="286">
        <f t="shared" si="1"/>
        <v>0</v>
      </c>
      <c r="AJ88" s="287" t="str">
        <f>IF(AI88=0,"",
IF(SUM($AI$65:AI88)=1,AK88,
IF($AI$175&gt;SUM($AI$65:AI88),_xlfn.CONCAT(", ",AK88),
IF($AI$175=SUM($AI$65:AI88),_xlfn.CONCAT(" y ",AK88)))))</f>
        <v/>
      </c>
      <c r="AK88" s="475" t="s">
        <v>5158</v>
      </c>
      <c r="AL88" s="106"/>
      <c r="AM88" s="106">
        <f ca="1">IF(OR(D88=" ",AND(EXACT(UPPER(TRIM(SUBSTITUTE(D88,CHAR(160)," "))),TRIM(SUBSTITUTE(D88,CHAR(160)," "))),SUMPRODUCT(--ISNUMBER(MATCH(MID(TRIM(SUBSTITUTE(D88,CHAR(160)," ")),ROW(INDIRECT("1:"&amp;LEN(TRIM(SUBSTITUTE(D88,CHAR(160)," "))))),1),{"A","B","C","D","E","F","G","H","I","J","K","L","M","N","O","P","Q","R","S","T","U","V","W","X","Y","Z","Ñ","0","1","2","3","4","5","6","7","8","9"," "},0)))=LEN(TRIM(SUBSTITUTE(D88,CHAR(160)," "))))),0,1)</f>
        <v>0</v>
      </c>
      <c r="AN88" s="106"/>
      <c r="AO88" s="106"/>
      <c r="AP88" s="106"/>
    </row>
    <row r="89" spans="1:42" ht="15" customHeight="1">
      <c r="A89" s="34"/>
      <c r="B89" s="40"/>
      <c r="C89" s="20" t="s">
        <v>5048</v>
      </c>
      <c r="D89" s="692"/>
      <c r="E89" s="570"/>
      <c r="F89" s="570"/>
      <c r="G89" s="570"/>
      <c r="H89" s="570"/>
      <c r="I89" s="570"/>
      <c r="J89" s="570"/>
      <c r="K89" s="570"/>
      <c r="L89" s="570"/>
      <c r="M89" s="570"/>
      <c r="N89" s="570"/>
      <c r="O89" s="570"/>
      <c r="P89" s="570"/>
      <c r="Q89" s="570"/>
      <c r="R89" s="570"/>
      <c r="S89" s="570"/>
      <c r="T89" s="570"/>
      <c r="U89" s="570"/>
      <c r="V89" s="570"/>
      <c r="W89" s="570"/>
      <c r="X89" s="687"/>
      <c r="Y89" s="693"/>
      <c r="Z89" s="685"/>
      <c r="AA89" s="685"/>
      <c r="AB89" s="685"/>
      <c r="AC89" s="685"/>
      <c r="AD89" s="659"/>
      <c r="AG89" s="106"/>
      <c r="AH89" s="266">
        <f t="shared" si="0"/>
        <v>0</v>
      </c>
      <c r="AI89" s="286">
        <f t="shared" si="1"/>
        <v>0</v>
      </c>
      <c r="AJ89" s="287" t="str">
        <f>IF(AI89=0,"",
IF(SUM($AI$65:AI89)=1,AK89,
IF($AI$175&gt;SUM($AI$65:AI89),_xlfn.CONCAT(", ",AK89),
IF($AI$175=SUM($AI$65:AI89),_xlfn.CONCAT(" y ",AK89)))))</f>
        <v/>
      </c>
      <c r="AK89" s="475" t="s">
        <v>5159</v>
      </c>
      <c r="AL89" s="106"/>
      <c r="AM89" s="106">
        <f ca="1">IF(OR(D89=" ",AND(EXACT(UPPER(TRIM(SUBSTITUTE(D89,CHAR(160)," "))),TRIM(SUBSTITUTE(D89,CHAR(160)," "))),SUMPRODUCT(--ISNUMBER(MATCH(MID(TRIM(SUBSTITUTE(D89,CHAR(160)," ")),ROW(INDIRECT("1:"&amp;LEN(TRIM(SUBSTITUTE(D89,CHAR(160)," "))))),1),{"A","B","C","D","E","F","G","H","I","J","K","L","M","N","O","P","Q","R","S","T","U","V","W","X","Y","Z","Ñ","0","1","2","3","4","5","6","7","8","9"," "},0)))=LEN(TRIM(SUBSTITUTE(D89,CHAR(160)," "))))),0,1)</f>
        <v>0</v>
      </c>
      <c r="AN89" s="106"/>
      <c r="AO89" s="106"/>
      <c r="AP89" s="106"/>
    </row>
    <row r="90" spans="1:42" ht="15" customHeight="1">
      <c r="A90" s="34"/>
      <c r="B90" s="40"/>
      <c r="C90" s="20" t="s">
        <v>5049</v>
      </c>
      <c r="D90" s="692"/>
      <c r="E90" s="570"/>
      <c r="F90" s="570"/>
      <c r="G90" s="570"/>
      <c r="H90" s="570"/>
      <c r="I90" s="570"/>
      <c r="J90" s="570"/>
      <c r="K90" s="570"/>
      <c r="L90" s="570"/>
      <c r="M90" s="570"/>
      <c r="N90" s="570"/>
      <c r="O90" s="570"/>
      <c r="P90" s="570"/>
      <c r="Q90" s="570"/>
      <c r="R90" s="570"/>
      <c r="S90" s="570"/>
      <c r="T90" s="570"/>
      <c r="U90" s="570"/>
      <c r="V90" s="570"/>
      <c r="W90" s="570"/>
      <c r="X90" s="687"/>
      <c r="Y90" s="693"/>
      <c r="Z90" s="685"/>
      <c r="AA90" s="685"/>
      <c r="AB90" s="685"/>
      <c r="AC90" s="685"/>
      <c r="AD90" s="659"/>
      <c r="AG90" s="106"/>
      <c r="AH90" s="266">
        <f t="shared" si="0"/>
        <v>0</v>
      </c>
      <c r="AI90" s="286">
        <f t="shared" si="1"/>
        <v>0</v>
      </c>
      <c r="AJ90" s="287" t="str">
        <f>IF(AI90=0,"",
IF(SUM($AI$65:AI90)=1,AK90,
IF($AI$175&gt;SUM($AI$65:AI90),_xlfn.CONCAT(", ",AK90),
IF($AI$175=SUM($AI$65:AI90),_xlfn.CONCAT(" y ",AK90)))))</f>
        <v/>
      </c>
      <c r="AK90" s="475" t="s">
        <v>5160</v>
      </c>
      <c r="AL90" s="106"/>
      <c r="AM90" s="106">
        <f ca="1">IF(OR(D90=" ",AND(EXACT(UPPER(TRIM(SUBSTITUTE(D90,CHAR(160)," "))),TRIM(SUBSTITUTE(D90,CHAR(160)," "))),SUMPRODUCT(--ISNUMBER(MATCH(MID(TRIM(SUBSTITUTE(D90,CHAR(160)," ")),ROW(INDIRECT("1:"&amp;LEN(TRIM(SUBSTITUTE(D90,CHAR(160)," "))))),1),{"A","B","C","D","E","F","G","H","I","J","K","L","M","N","O","P","Q","R","S","T","U","V","W","X","Y","Z","Ñ","0","1","2","3","4","5","6","7","8","9"," "},0)))=LEN(TRIM(SUBSTITUTE(D90,CHAR(160)," "))))),0,1)</f>
        <v>0</v>
      </c>
      <c r="AN90" s="106"/>
      <c r="AO90" s="106"/>
      <c r="AP90" s="106"/>
    </row>
    <row r="91" spans="1:42" ht="15" customHeight="1">
      <c r="A91" s="34"/>
      <c r="B91" s="40"/>
      <c r="C91" s="20" t="s">
        <v>5050</v>
      </c>
      <c r="D91" s="692"/>
      <c r="E91" s="570"/>
      <c r="F91" s="570"/>
      <c r="G91" s="570"/>
      <c r="H91" s="570"/>
      <c r="I91" s="570"/>
      <c r="J91" s="570"/>
      <c r="K91" s="570"/>
      <c r="L91" s="570"/>
      <c r="M91" s="570"/>
      <c r="N91" s="570"/>
      <c r="O91" s="570"/>
      <c r="P91" s="570"/>
      <c r="Q91" s="570"/>
      <c r="R91" s="570"/>
      <c r="S91" s="570"/>
      <c r="T91" s="570"/>
      <c r="U91" s="570"/>
      <c r="V91" s="570"/>
      <c r="W91" s="570"/>
      <c r="X91" s="687"/>
      <c r="Y91" s="693"/>
      <c r="Z91" s="685"/>
      <c r="AA91" s="685"/>
      <c r="AB91" s="685"/>
      <c r="AC91" s="685"/>
      <c r="AD91" s="659"/>
      <c r="AG91" s="106"/>
      <c r="AH91" s="266">
        <f t="shared" si="0"/>
        <v>0</v>
      </c>
      <c r="AI91" s="286">
        <f t="shared" si="1"/>
        <v>0</v>
      </c>
      <c r="AJ91" s="287" t="str">
        <f>IF(AI91=0,"",
IF(SUM($AI$65:AI91)=1,AK91,
IF($AI$175&gt;SUM($AI$65:AI91),_xlfn.CONCAT(", ",AK91),
IF($AI$175=SUM($AI$65:AI91),_xlfn.CONCAT(" y ",AK91)))))</f>
        <v/>
      </c>
      <c r="AK91" s="475" t="s">
        <v>5161</v>
      </c>
      <c r="AL91" s="106"/>
      <c r="AM91" s="106">
        <f ca="1">IF(OR(D91=" ",AND(EXACT(UPPER(TRIM(SUBSTITUTE(D91,CHAR(160)," "))),TRIM(SUBSTITUTE(D91,CHAR(160)," "))),SUMPRODUCT(--ISNUMBER(MATCH(MID(TRIM(SUBSTITUTE(D91,CHAR(160)," ")),ROW(INDIRECT("1:"&amp;LEN(TRIM(SUBSTITUTE(D91,CHAR(160)," "))))),1),{"A","B","C","D","E","F","G","H","I","J","K","L","M","N","O","P","Q","R","S","T","U","V","W","X","Y","Z","Ñ","0","1","2","3","4","5","6","7","8","9"," "},0)))=LEN(TRIM(SUBSTITUTE(D91,CHAR(160)," "))))),0,1)</f>
        <v>0</v>
      </c>
      <c r="AN91" s="106"/>
      <c r="AO91" s="106"/>
      <c r="AP91" s="106"/>
    </row>
    <row r="92" spans="1:42" ht="15" customHeight="1">
      <c r="A92" s="34"/>
      <c r="B92" s="40"/>
      <c r="C92" s="20" t="s">
        <v>5051</v>
      </c>
      <c r="D92" s="692"/>
      <c r="E92" s="570"/>
      <c r="F92" s="570"/>
      <c r="G92" s="570"/>
      <c r="H92" s="570"/>
      <c r="I92" s="570"/>
      <c r="J92" s="570"/>
      <c r="K92" s="570"/>
      <c r="L92" s="570"/>
      <c r="M92" s="570"/>
      <c r="N92" s="570"/>
      <c r="O92" s="570"/>
      <c r="P92" s="570"/>
      <c r="Q92" s="570"/>
      <c r="R92" s="570"/>
      <c r="S92" s="570"/>
      <c r="T92" s="570"/>
      <c r="U92" s="570"/>
      <c r="V92" s="570"/>
      <c r="W92" s="570"/>
      <c r="X92" s="687"/>
      <c r="Y92" s="693"/>
      <c r="Z92" s="685"/>
      <c r="AA92" s="685"/>
      <c r="AB92" s="685"/>
      <c r="AC92" s="685"/>
      <c r="AD92" s="659"/>
      <c r="AG92" s="106"/>
      <c r="AH92" s="266">
        <f t="shared" si="0"/>
        <v>0</v>
      </c>
      <c r="AI92" s="286">
        <f t="shared" si="1"/>
        <v>0</v>
      </c>
      <c r="AJ92" s="287" t="str">
        <f>IF(AI92=0,"",
IF(SUM($AI$65:AI92)=1,AK92,
IF($AI$175&gt;SUM($AI$65:AI92),_xlfn.CONCAT(", ",AK92),
IF($AI$175=SUM($AI$65:AI92),_xlfn.CONCAT(" y ",AK92)))))</f>
        <v/>
      </c>
      <c r="AK92" s="475" t="s">
        <v>5162</v>
      </c>
      <c r="AL92" s="106"/>
      <c r="AM92" s="106">
        <f ca="1">IF(OR(D92=" ",AND(EXACT(UPPER(TRIM(SUBSTITUTE(D92,CHAR(160)," "))),TRIM(SUBSTITUTE(D92,CHAR(160)," "))),SUMPRODUCT(--ISNUMBER(MATCH(MID(TRIM(SUBSTITUTE(D92,CHAR(160)," ")),ROW(INDIRECT("1:"&amp;LEN(TRIM(SUBSTITUTE(D92,CHAR(160)," "))))),1),{"A","B","C","D","E","F","G","H","I","J","K","L","M","N","O","P","Q","R","S","T","U","V","W","X","Y","Z","Ñ","0","1","2","3","4","5","6","7","8","9"," "},0)))=LEN(TRIM(SUBSTITUTE(D92,CHAR(160)," "))))),0,1)</f>
        <v>0</v>
      </c>
      <c r="AN92" s="106"/>
      <c r="AO92" s="106"/>
      <c r="AP92" s="106"/>
    </row>
    <row r="93" spans="1:42" ht="15" customHeight="1">
      <c r="A93" s="34"/>
      <c r="B93" s="40"/>
      <c r="C93" s="20" t="s">
        <v>5052</v>
      </c>
      <c r="D93" s="692"/>
      <c r="E93" s="570"/>
      <c r="F93" s="570"/>
      <c r="G93" s="570"/>
      <c r="H93" s="570"/>
      <c r="I93" s="570"/>
      <c r="J93" s="570"/>
      <c r="K93" s="570"/>
      <c r="L93" s="570"/>
      <c r="M93" s="570"/>
      <c r="N93" s="570"/>
      <c r="O93" s="570"/>
      <c r="P93" s="570"/>
      <c r="Q93" s="570"/>
      <c r="R93" s="570"/>
      <c r="S93" s="570"/>
      <c r="T93" s="570"/>
      <c r="U93" s="570"/>
      <c r="V93" s="570"/>
      <c r="W93" s="570"/>
      <c r="X93" s="687"/>
      <c r="Y93" s="693"/>
      <c r="Z93" s="685"/>
      <c r="AA93" s="685"/>
      <c r="AB93" s="685"/>
      <c r="AC93" s="685"/>
      <c r="AD93" s="659"/>
      <c r="AG93" s="106"/>
      <c r="AH93" s="266">
        <f t="shared" si="0"/>
        <v>0</v>
      </c>
      <c r="AI93" s="286">
        <f t="shared" si="1"/>
        <v>0</v>
      </c>
      <c r="AJ93" s="287" t="str">
        <f>IF(AI93=0,"",
IF(SUM($AI$65:AI93)=1,AK93,
IF($AI$175&gt;SUM($AI$65:AI93),_xlfn.CONCAT(", ",AK93),
IF($AI$175=SUM($AI$65:AI93),_xlfn.CONCAT(" y ",AK93)))))</f>
        <v/>
      </c>
      <c r="AK93" s="475" t="s">
        <v>5163</v>
      </c>
      <c r="AL93" s="106"/>
      <c r="AM93" s="106">
        <f ca="1">IF(OR(D93=" ",AND(EXACT(UPPER(TRIM(SUBSTITUTE(D93,CHAR(160)," "))),TRIM(SUBSTITUTE(D93,CHAR(160)," "))),SUMPRODUCT(--ISNUMBER(MATCH(MID(TRIM(SUBSTITUTE(D93,CHAR(160)," ")),ROW(INDIRECT("1:"&amp;LEN(TRIM(SUBSTITUTE(D93,CHAR(160)," "))))),1),{"A","B","C","D","E","F","G","H","I","J","K","L","M","N","O","P","Q","R","S","T","U","V","W","X","Y","Z","Ñ","0","1","2","3","4","5","6","7","8","9"," "},0)))=LEN(TRIM(SUBSTITUTE(D93,CHAR(160)," "))))),0,1)</f>
        <v>0</v>
      </c>
      <c r="AN93" s="106"/>
      <c r="AO93" s="106"/>
      <c r="AP93" s="106"/>
    </row>
    <row r="94" spans="1:42" ht="15" customHeight="1">
      <c r="A94" s="34"/>
      <c r="B94" s="40"/>
      <c r="C94" s="20" t="s">
        <v>5053</v>
      </c>
      <c r="D94" s="692"/>
      <c r="E94" s="570"/>
      <c r="F94" s="570"/>
      <c r="G94" s="570"/>
      <c r="H94" s="570"/>
      <c r="I94" s="570"/>
      <c r="J94" s="570"/>
      <c r="K94" s="570"/>
      <c r="L94" s="570"/>
      <c r="M94" s="570"/>
      <c r="N94" s="570"/>
      <c r="O94" s="570"/>
      <c r="P94" s="570"/>
      <c r="Q94" s="570"/>
      <c r="R94" s="570"/>
      <c r="S94" s="570"/>
      <c r="T94" s="570"/>
      <c r="U94" s="570"/>
      <c r="V94" s="570"/>
      <c r="W94" s="570"/>
      <c r="X94" s="687"/>
      <c r="Y94" s="693"/>
      <c r="Z94" s="685"/>
      <c r="AA94" s="685"/>
      <c r="AB94" s="685"/>
      <c r="AC94" s="685"/>
      <c r="AD94" s="659"/>
      <c r="AG94" s="106"/>
      <c r="AH94" s="266">
        <f t="shared" si="0"/>
        <v>0</v>
      </c>
      <c r="AI94" s="286">
        <f t="shared" si="1"/>
        <v>0</v>
      </c>
      <c r="AJ94" s="287" t="str">
        <f>IF(AI94=0,"",
IF(SUM($AI$65:AI94)=1,AK94,
IF($AI$175&gt;SUM($AI$65:AI94),_xlfn.CONCAT(", ",AK94),
IF($AI$175=SUM($AI$65:AI94),_xlfn.CONCAT(" y ",AK94)))))</f>
        <v/>
      </c>
      <c r="AK94" s="475" t="s">
        <v>5164</v>
      </c>
      <c r="AL94" s="106"/>
      <c r="AM94" s="106">
        <f ca="1">IF(OR(D94=" ",AND(EXACT(UPPER(TRIM(SUBSTITUTE(D94,CHAR(160)," "))),TRIM(SUBSTITUTE(D94,CHAR(160)," "))),SUMPRODUCT(--ISNUMBER(MATCH(MID(TRIM(SUBSTITUTE(D94,CHAR(160)," ")),ROW(INDIRECT("1:"&amp;LEN(TRIM(SUBSTITUTE(D94,CHAR(160)," "))))),1),{"A","B","C","D","E","F","G","H","I","J","K","L","M","N","O","P","Q","R","S","T","U","V","W","X","Y","Z","Ñ","0","1","2","3","4","5","6","7","8","9"," "},0)))=LEN(TRIM(SUBSTITUTE(D94,CHAR(160)," "))))),0,1)</f>
        <v>0</v>
      </c>
      <c r="AN94" s="106"/>
      <c r="AO94" s="106"/>
      <c r="AP94" s="106"/>
    </row>
    <row r="95" spans="1:42" ht="15" customHeight="1">
      <c r="A95" s="34"/>
      <c r="B95" s="40"/>
      <c r="C95" s="20" t="s">
        <v>5054</v>
      </c>
      <c r="D95" s="692"/>
      <c r="E95" s="570"/>
      <c r="F95" s="570"/>
      <c r="G95" s="570"/>
      <c r="H95" s="570"/>
      <c r="I95" s="570"/>
      <c r="J95" s="570"/>
      <c r="K95" s="570"/>
      <c r="L95" s="570"/>
      <c r="M95" s="570"/>
      <c r="N95" s="570"/>
      <c r="O95" s="570"/>
      <c r="P95" s="570"/>
      <c r="Q95" s="570"/>
      <c r="R95" s="570"/>
      <c r="S95" s="570"/>
      <c r="T95" s="570"/>
      <c r="U95" s="570"/>
      <c r="V95" s="570"/>
      <c r="W95" s="570"/>
      <c r="X95" s="687"/>
      <c r="Y95" s="693"/>
      <c r="Z95" s="685"/>
      <c r="AA95" s="685"/>
      <c r="AB95" s="685"/>
      <c r="AC95" s="685"/>
      <c r="AD95" s="659"/>
      <c r="AG95" s="106"/>
      <c r="AH95" s="266">
        <f t="shared" si="0"/>
        <v>0</v>
      </c>
      <c r="AI95" s="286">
        <f t="shared" si="1"/>
        <v>0</v>
      </c>
      <c r="AJ95" s="287" t="str">
        <f>IF(AI95=0,"",
IF(SUM($AI$65:AI95)=1,AK95,
IF($AI$175&gt;SUM($AI$65:AI95),_xlfn.CONCAT(", ",AK95),
IF($AI$175=SUM($AI$65:AI95),_xlfn.CONCAT(" y ",AK95)))))</f>
        <v/>
      </c>
      <c r="AK95" s="475" t="s">
        <v>5165</v>
      </c>
      <c r="AL95" s="106"/>
      <c r="AM95" s="106">
        <f ca="1">IF(OR(D95=" ",AND(EXACT(UPPER(TRIM(SUBSTITUTE(D95,CHAR(160)," "))),TRIM(SUBSTITUTE(D95,CHAR(160)," "))),SUMPRODUCT(--ISNUMBER(MATCH(MID(TRIM(SUBSTITUTE(D95,CHAR(160)," ")),ROW(INDIRECT("1:"&amp;LEN(TRIM(SUBSTITUTE(D95,CHAR(160)," "))))),1),{"A","B","C","D","E","F","G","H","I","J","K","L","M","N","O","P","Q","R","S","T","U","V","W","X","Y","Z","Ñ","0","1","2","3","4","5","6","7","8","9"," "},0)))=LEN(TRIM(SUBSTITUTE(D95,CHAR(160)," "))))),0,1)</f>
        <v>0</v>
      </c>
      <c r="AN95" s="106"/>
      <c r="AO95" s="106"/>
      <c r="AP95" s="106"/>
    </row>
    <row r="96" spans="1:42" ht="15" customHeight="1">
      <c r="A96" s="34"/>
      <c r="B96" s="40"/>
      <c r="C96" s="20" t="s">
        <v>5055</v>
      </c>
      <c r="D96" s="692"/>
      <c r="E96" s="570"/>
      <c r="F96" s="570"/>
      <c r="G96" s="570"/>
      <c r="H96" s="570"/>
      <c r="I96" s="570"/>
      <c r="J96" s="570"/>
      <c r="K96" s="570"/>
      <c r="L96" s="570"/>
      <c r="M96" s="570"/>
      <c r="N96" s="570"/>
      <c r="O96" s="570"/>
      <c r="P96" s="570"/>
      <c r="Q96" s="570"/>
      <c r="R96" s="570"/>
      <c r="S96" s="570"/>
      <c r="T96" s="570"/>
      <c r="U96" s="570"/>
      <c r="V96" s="570"/>
      <c r="W96" s="570"/>
      <c r="X96" s="687"/>
      <c r="Y96" s="693"/>
      <c r="Z96" s="685"/>
      <c r="AA96" s="685"/>
      <c r="AB96" s="685"/>
      <c r="AC96" s="685"/>
      <c r="AD96" s="659"/>
      <c r="AG96" s="106"/>
      <c r="AH96" s="266">
        <f t="shared" si="0"/>
        <v>0</v>
      </c>
      <c r="AI96" s="286">
        <f t="shared" si="1"/>
        <v>0</v>
      </c>
      <c r="AJ96" s="287" t="str">
        <f>IF(AI96=0,"",
IF(SUM($AI$65:AI96)=1,AK96,
IF($AI$175&gt;SUM($AI$65:AI96),_xlfn.CONCAT(", ",AK96),
IF($AI$175=SUM($AI$65:AI96),_xlfn.CONCAT(" y ",AK96)))))</f>
        <v/>
      </c>
      <c r="AK96" s="475" t="s">
        <v>5166</v>
      </c>
      <c r="AL96" s="106"/>
      <c r="AM96" s="106">
        <f ca="1">IF(OR(D96=" ",AND(EXACT(UPPER(TRIM(SUBSTITUTE(D96,CHAR(160)," "))),TRIM(SUBSTITUTE(D96,CHAR(160)," "))),SUMPRODUCT(--ISNUMBER(MATCH(MID(TRIM(SUBSTITUTE(D96,CHAR(160)," ")),ROW(INDIRECT("1:"&amp;LEN(TRIM(SUBSTITUTE(D96,CHAR(160)," "))))),1),{"A","B","C","D","E","F","G","H","I","J","K","L","M","N","O","P","Q","R","S","T","U","V","W","X","Y","Z","Ñ","0","1","2","3","4","5","6","7","8","9"," "},0)))=LEN(TRIM(SUBSTITUTE(D96,CHAR(160)," "))))),0,1)</f>
        <v>0</v>
      </c>
      <c r="AN96" s="106"/>
      <c r="AO96" s="106"/>
      <c r="AP96" s="106"/>
    </row>
    <row r="97" spans="1:42" ht="15" customHeight="1">
      <c r="A97" s="34"/>
      <c r="B97" s="40"/>
      <c r="C97" s="20" t="s">
        <v>5056</v>
      </c>
      <c r="D97" s="692"/>
      <c r="E97" s="570"/>
      <c r="F97" s="570"/>
      <c r="G97" s="570"/>
      <c r="H97" s="570"/>
      <c r="I97" s="570"/>
      <c r="J97" s="570"/>
      <c r="K97" s="570"/>
      <c r="L97" s="570"/>
      <c r="M97" s="570"/>
      <c r="N97" s="570"/>
      <c r="O97" s="570"/>
      <c r="P97" s="570"/>
      <c r="Q97" s="570"/>
      <c r="R97" s="570"/>
      <c r="S97" s="570"/>
      <c r="T97" s="570"/>
      <c r="U97" s="570"/>
      <c r="V97" s="570"/>
      <c r="W97" s="570"/>
      <c r="X97" s="687"/>
      <c r="Y97" s="693"/>
      <c r="Z97" s="685"/>
      <c r="AA97" s="685"/>
      <c r="AB97" s="685"/>
      <c r="AC97" s="685"/>
      <c r="AD97" s="659"/>
      <c r="AG97" s="106"/>
      <c r="AH97" s="266">
        <f t="shared" si="0"/>
        <v>0</v>
      </c>
      <c r="AI97" s="286">
        <f t="shared" si="1"/>
        <v>0</v>
      </c>
      <c r="AJ97" s="287" t="str">
        <f>IF(AI97=0,"",
IF(SUM($AI$65:AI97)=1,AK97,
IF($AI$175&gt;SUM($AI$65:AI97),_xlfn.CONCAT(", ",AK97),
IF($AI$175=SUM($AI$65:AI97),_xlfn.CONCAT(" y ",AK97)))))</f>
        <v/>
      </c>
      <c r="AK97" s="475" t="s">
        <v>5167</v>
      </c>
      <c r="AL97" s="106"/>
      <c r="AM97" s="106">
        <f ca="1">IF(OR(D97=" ",AND(EXACT(UPPER(TRIM(SUBSTITUTE(D97,CHAR(160)," "))),TRIM(SUBSTITUTE(D97,CHAR(160)," "))),SUMPRODUCT(--ISNUMBER(MATCH(MID(TRIM(SUBSTITUTE(D97,CHAR(160)," ")),ROW(INDIRECT("1:"&amp;LEN(TRIM(SUBSTITUTE(D97,CHAR(160)," "))))),1),{"A","B","C","D","E","F","G","H","I","J","K","L","M","N","O","P","Q","R","S","T","U","V","W","X","Y","Z","Ñ","0","1","2","3","4","5","6","7","8","9"," "},0)))=LEN(TRIM(SUBSTITUTE(D97,CHAR(160)," "))))),0,1)</f>
        <v>0</v>
      </c>
      <c r="AN97" s="106"/>
      <c r="AO97" s="106"/>
      <c r="AP97" s="106"/>
    </row>
    <row r="98" spans="1:42" ht="15" customHeight="1">
      <c r="A98" s="34"/>
      <c r="B98" s="40"/>
      <c r="C98" s="20" t="s">
        <v>5057</v>
      </c>
      <c r="D98" s="692"/>
      <c r="E98" s="570"/>
      <c r="F98" s="570"/>
      <c r="G98" s="570"/>
      <c r="H98" s="570"/>
      <c r="I98" s="570"/>
      <c r="J98" s="570"/>
      <c r="K98" s="570"/>
      <c r="L98" s="570"/>
      <c r="M98" s="570"/>
      <c r="N98" s="570"/>
      <c r="O98" s="570"/>
      <c r="P98" s="570"/>
      <c r="Q98" s="570"/>
      <c r="R98" s="570"/>
      <c r="S98" s="570"/>
      <c r="T98" s="570"/>
      <c r="U98" s="570"/>
      <c r="V98" s="570"/>
      <c r="W98" s="570"/>
      <c r="X98" s="687"/>
      <c r="Y98" s="693"/>
      <c r="Z98" s="685"/>
      <c r="AA98" s="685"/>
      <c r="AB98" s="685"/>
      <c r="AC98" s="685"/>
      <c r="AD98" s="659"/>
      <c r="AG98" s="106"/>
      <c r="AH98" s="266">
        <f t="shared" si="0"/>
        <v>0</v>
      </c>
      <c r="AI98" s="286">
        <f t="shared" si="1"/>
        <v>0</v>
      </c>
      <c r="AJ98" s="287" t="str">
        <f>IF(AI98=0,"",
IF(SUM($AI$65:AI98)=1,AK98,
IF($AI$175&gt;SUM($AI$65:AI98),_xlfn.CONCAT(", ",AK98),
IF($AI$175=SUM($AI$65:AI98),_xlfn.CONCAT(" y ",AK98)))))</f>
        <v/>
      </c>
      <c r="AK98" s="475" t="s">
        <v>5168</v>
      </c>
      <c r="AL98" s="106"/>
      <c r="AM98" s="106">
        <f ca="1">IF(OR(D98=" ",AND(EXACT(UPPER(TRIM(SUBSTITUTE(D98,CHAR(160)," "))),TRIM(SUBSTITUTE(D98,CHAR(160)," "))),SUMPRODUCT(--ISNUMBER(MATCH(MID(TRIM(SUBSTITUTE(D98,CHAR(160)," ")),ROW(INDIRECT("1:"&amp;LEN(TRIM(SUBSTITUTE(D98,CHAR(160)," "))))),1),{"A","B","C","D","E","F","G","H","I","J","K","L","M","N","O","P","Q","R","S","T","U","V","W","X","Y","Z","Ñ","0","1","2","3","4","5","6","7","8","9"," "},0)))=LEN(TRIM(SUBSTITUTE(D98,CHAR(160)," "))))),0,1)</f>
        <v>0</v>
      </c>
      <c r="AN98" s="106"/>
      <c r="AO98" s="106"/>
      <c r="AP98" s="106"/>
    </row>
    <row r="99" spans="1:42" ht="15" customHeight="1">
      <c r="A99" s="34"/>
      <c r="B99" s="40"/>
      <c r="C99" s="20" t="s">
        <v>5058</v>
      </c>
      <c r="D99" s="692"/>
      <c r="E99" s="570"/>
      <c r="F99" s="570"/>
      <c r="G99" s="570"/>
      <c r="H99" s="570"/>
      <c r="I99" s="570"/>
      <c r="J99" s="570"/>
      <c r="K99" s="570"/>
      <c r="L99" s="570"/>
      <c r="M99" s="570"/>
      <c r="N99" s="570"/>
      <c r="O99" s="570"/>
      <c r="P99" s="570"/>
      <c r="Q99" s="570"/>
      <c r="R99" s="570"/>
      <c r="S99" s="570"/>
      <c r="T99" s="570"/>
      <c r="U99" s="570"/>
      <c r="V99" s="570"/>
      <c r="W99" s="570"/>
      <c r="X99" s="687"/>
      <c r="Y99" s="693"/>
      <c r="Z99" s="685"/>
      <c r="AA99" s="685"/>
      <c r="AB99" s="685"/>
      <c r="AC99" s="685"/>
      <c r="AD99" s="659"/>
      <c r="AG99" s="106"/>
      <c r="AH99" s="266">
        <f t="shared" si="0"/>
        <v>0</v>
      </c>
      <c r="AI99" s="286">
        <f t="shared" si="1"/>
        <v>0</v>
      </c>
      <c r="AJ99" s="287" t="str">
        <f>IF(AI99=0,"",
IF(SUM($AI$65:AI99)=1,AK99,
IF($AI$175&gt;SUM($AI$65:AI99),_xlfn.CONCAT(", ",AK99),
IF($AI$175=SUM($AI$65:AI99),_xlfn.CONCAT(" y ",AK99)))))</f>
        <v/>
      </c>
      <c r="AK99" s="475" t="s">
        <v>5169</v>
      </c>
      <c r="AL99" s="106"/>
      <c r="AM99" s="106">
        <f ca="1">IF(OR(D99=" ",AND(EXACT(UPPER(TRIM(SUBSTITUTE(D99,CHAR(160)," "))),TRIM(SUBSTITUTE(D99,CHAR(160)," "))),SUMPRODUCT(--ISNUMBER(MATCH(MID(TRIM(SUBSTITUTE(D99,CHAR(160)," ")),ROW(INDIRECT("1:"&amp;LEN(TRIM(SUBSTITUTE(D99,CHAR(160)," "))))),1),{"A","B","C","D","E","F","G","H","I","J","K","L","M","N","O","P","Q","R","S","T","U","V","W","X","Y","Z","Ñ","0","1","2","3","4","5","6","7","8","9"," "},0)))=LEN(TRIM(SUBSTITUTE(D99,CHAR(160)," "))))),0,1)</f>
        <v>0</v>
      </c>
      <c r="AN99" s="106"/>
      <c r="AO99" s="106"/>
      <c r="AP99" s="106"/>
    </row>
    <row r="100" spans="1:42" ht="15" customHeight="1">
      <c r="A100" s="34"/>
      <c r="B100" s="40"/>
      <c r="C100" s="20" t="s">
        <v>5170</v>
      </c>
      <c r="D100" s="692"/>
      <c r="E100" s="570"/>
      <c r="F100" s="570"/>
      <c r="G100" s="570"/>
      <c r="H100" s="570"/>
      <c r="I100" s="570"/>
      <c r="J100" s="570"/>
      <c r="K100" s="570"/>
      <c r="L100" s="570"/>
      <c r="M100" s="570"/>
      <c r="N100" s="570"/>
      <c r="O100" s="570"/>
      <c r="P100" s="570"/>
      <c r="Q100" s="570"/>
      <c r="R100" s="570"/>
      <c r="S100" s="570"/>
      <c r="T100" s="570"/>
      <c r="U100" s="570"/>
      <c r="V100" s="570"/>
      <c r="W100" s="570"/>
      <c r="X100" s="687"/>
      <c r="Y100" s="693"/>
      <c r="Z100" s="685"/>
      <c r="AA100" s="685"/>
      <c r="AB100" s="685"/>
      <c r="AC100" s="685"/>
      <c r="AD100" s="659"/>
      <c r="AG100" s="106"/>
      <c r="AH100" s="266">
        <f t="shared" si="0"/>
        <v>0</v>
      </c>
      <c r="AI100" s="286">
        <f t="shared" si="1"/>
        <v>0</v>
      </c>
      <c r="AJ100" s="287" t="str">
        <f>IF(AI100=0,"",
IF(SUM($AI$65:AI100)=1,AK100,
IF($AI$175&gt;SUM($AI$65:AI100),_xlfn.CONCAT(", ",AK100),
IF($AI$175=SUM($AI$65:AI100),_xlfn.CONCAT(" y ",AK100)))))</f>
        <v/>
      </c>
      <c r="AK100" s="475" t="s">
        <v>5171</v>
      </c>
      <c r="AL100" s="106"/>
      <c r="AM100" s="106">
        <f ca="1">IF(OR(D100=" ",AND(EXACT(UPPER(TRIM(SUBSTITUTE(D100,CHAR(160)," "))),TRIM(SUBSTITUTE(D100,CHAR(160)," "))),SUMPRODUCT(--ISNUMBER(MATCH(MID(TRIM(SUBSTITUTE(D100,CHAR(160)," ")),ROW(INDIRECT("1:"&amp;LEN(TRIM(SUBSTITUTE(D100,CHAR(160)," "))))),1),{"A","B","C","D","E","F","G","H","I","J","K","L","M","N","O","P","Q","R","S","T","U","V","W","X","Y","Z","Ñ","0","1","2","3","4","5","6","7","8","9"," "},0)))=LEN(TRIM(SUBSTITUTE(D100,CHAR(160)," "))))),0,1)</f>
        <v>0</v>
      </c>
      <c r="AN100" s="106"/>
      <c r="AO100" s="106"/>
      <c r="AP100" s="106"/>
    </row>
    <row r="101" spans="1:42" ht="15" customHeight="1">
      <c r="A101" s="34"/>
      <c r="B101" s="40"/>
      <c r="C101" s="20" t="s">
        <v>5172</v>
      </c>
      <c r="D101" s="692"/>
      <c r="E101" s="570"/>
      <c r="F101" s="570"/>
      <c r="G101" s="570"/>
      <c r="H101" s="570"/>
      <c r="I101" s="570"/>
      <c r="J101" s="570"/>
      <c r="K101" s="570"/>
      <c r="L101" s="570"/>
      <c r="M101" s="570"/>
      <c r="N101" s="570"/>
      <c r="O101" s="570"/>
      <c r="P101" s="570"/>
      <c r="Q101" s="570"/>
      <c r="R101" s="570"/>
      <c r="S101" s="570"/>
      <c r="T101" s="570"/>
      <c r="U101" s="570"/>
      <c r="V101" s="570"/>
      <c r="W101" s="570"/>
      <c r="X101" s="687"/>
      <c r="Y101" s="693"/>
      <c r="Z101" s="685"/>
      <c r="AA101" s="685"/>
      <c r="AB101" s="685"/>
      <c r="AC101" s="685"/>
      <c r="AD101" s="659"/>
      <c r="AG101" s="106"/>
      <c r="AH101" s="266">
        <f t="shared" si="0"/>
        <v>0</v>
      </c>
      <c r="AI101" s="286">
        <f t="shared" si="1"/>
        <v>0</v>
      </c>
      <c r="AJ101" s="287" t="str">
        <f>IF(AI101=0,"",
IF(SUM($AI$65:AI101)=1,AK101,
IF($AI$175&gt;SUM($AI$65:AI101),_xlfn.CONCAT(", ",AK101),
IF($AI$175=SUM($AI$65:AI101),_xlfn.CONCAT(" y ",AK101)))))</f>
        <v/>
      </c>
      <c r="AK101" s="475" t="s">
        <v>5173</v>
      </c>
      <c r="AL101" s="106"/>
      <c r="AM101" s="106">
        <f ca="1">IF(OR(D101=" ",AND(EXACT(UPPER(TRIM(SUBSTITUTE(D101,CHAR(160)," "))),TRIM(SUBSTITUTE(D101,CHAR(160)," "))),SUMPRODUCT(--ISNUMBER(MATCH(MID(TRIM(SUBSTITUTE(D101,CHAR(160)," ")),ROW(INDIRECT("1:"&amp;LEN(TRIM(SUBSTITUTE(D101,CHAR(160)," "))))),1),{"A","B","C","D","E","F","G","H","I","J","K","L","M","N","O","P","Q","R","S","T","U","V","W","X","Y","Z","Ñ","0","1","2","3","4","5","6","7","8","9"," "},0)))=LEN(TRIM(SUBSTITUTE(D101,CHAR(160)," "))))),0,1)</f>
        <v>0</v>
      </c>
      <c r="AN101" s="106"/>
      <c r="AO101" s="106"/>
      <c r="AP101" s="106"/>
    </row>
    <row r="102" spans="1:42" ht="15" customHeight="1">
      <c r="A102" s="34"/>
      <c r="B102" s="40"/>
      <c r="C102" s="20" t="s">
        <v>5174</v>
      </c>
      <c r="D102" s="692"/>
      <c r="E102" s="570"/>
      <c r="F102" s="570"/>
      <c r="G102" s="570"/>
      <c r="H102" s="570"/>
      <c r="I102" s="570"/>
      <c r="J102" s="570"/>
      <c r="K102" s="570"/>
      <c r="L102" s="570"/>
      <c r="M102" s="570"/>
      <c r="N102" s="570"/>
      <c r="O102" s="570"/>
      <c r="P102" s="570"/>
      <c r="Q102" s="570"/>
      <c r="R102" s="570"/>
      <c r="S102" s="570"/>
      <c r="T102" s="570"/>
      <c r="U102" s="570"/>
      <c r="V102" s="570"/>
      <c r="W102" s="570"/>
      <c r="X102" s="687"/>
      <c r="Y102" s="693"/>
      <c r="Z102" s="685"/>
      <c r="AA102" s="685"/>
      <c r="AB102" s="685"/>
      <c r="AC102" s="685"/>
      <c r="AD102" s="659"/>
      <c r="AG102" s="106"/>
      <c r="AH102" s="266">
        <f t="shared" si="0"/>
        <v>0</v>
      </c>
      <c r="AI102" s="286">
        <f t="shared" si="1"/>
        <v>0</v>
      </c>
      <c r="AJ102" s="287" t="str">
        <f>IF(AI102=0,"",
IF(SUM($AI$65:AI102)=1,AK102,
IF($AI$175&gt;SUM($AI$65:AI102),_xlfn.CONCAT(", ",AK102),
IF($AI$175=SUM($AI$65:AI102),_xlfn.CONCAT(" y ",AK102)))))</f>
        <v/>
      </c>
      <c r="AK102" s="475" t="s">
        <v>5175</v>
      </c>
      <c r="AL102" s="106"/>
      <c r="AM102" s="106">
        <f ca="1">IF(OR(D102=" ",AND(EXACT(UPPER(TRIM(SUBSTITUTE(D102,CHAR(160)," "))),TRIM(SUBSTITUTE(D102,CHAR(160)," "))),SUMPRODUCT(--ISNUMBER(MATCH(MID(TRIM(SUBSTITUTE(D102,CHAR(160)," ")),ROW(INDIRECT("1:"&amp;LEN(TRIM(SUBSTITUTE(D102,CHAR(160)," "))))),1),{"A","B","C","D","E","F","G","H","I","J","K","L","M","N","O","P","Q","R","S","T","U","V","W","X","Y","Z","Ñ","0","1","2","3","4","5","6","7","8","9"," "},0)))=LEN(TRIM(SUBSTITUTE(D102,CHAR(160)," "))))),0,1)</f>
        <v>0</v>
      </c>
      <c r="AN102" s="106"/>
      <c r="AO102" s="106"/>
      <c r="AP102" s="106"/>
    </row>
    <row r="103" spans="1:42" ht="15" customHeight="1">
      <c r="A103" s="34"/>
      <c r="B103" s="40"/>
      <c r="C103" s="20" t="s">
        <v>5176</v>
      </c>
      <c r="D103" s="692"/>
      <c r="E103" s="570"/>
      <c r="F103" s="570"/>
      <c r="G103" s="570"/>
      <c r="H103" s="570"/>
      <c r="I103" s="570"/>
      <c r="J103" s="570"/>
      <c r="K103" s="570"/>
      <c r="L103" s="570"/>
      <c r="M103" s="570"/>
      <c r="N103" s="570"/>
      <c r="O103" s="570"/>
      <c r="P103" s="570"/>
      <c r="Q103" s="570"/>
      <c r="R103" s="570"/>
      <c r="S103" s="570"/>
      <c r="T103" s="570"/>
      <c r="U103" s="570"/>
      <c r="V103" s="570"/>
      <c r="W103" s="570"/>
      <c r="X103" s="687"/>
      <c r="Y103" s="693"/>
      <c r="Z103" s="685"/>
      <c r="AA103" s="685"/>
      <c r="AB103" s="685"/>
      <c r="AC103" s="685"/>
      <c r="AD103" s="659"/>
      <c r="AG103" s="106"/>
      <c r="AH103" s="266">
        <f t="shared" si="0"/>
        <v>0</v>
      </c>
      <c r="AI103" s="286">
        <f t="shared" si="1"/>
        <v>0</v>
      </c>
      <c r="AJ103" s="287" t="str">
        <f>IF(AI103=0,"",
IF(SUM($AI$65:AI103)=1,AK103,
IF($AI$175&gt;SUM($AI$65:AI103),_xlfn.CONCAT(", ",AK103),
IF($AI$175=SUM($AI$65:AI103),_xlfn.CONCAT(" y ",AK103)))))</f>
        <v/>
      </c>
      <c r="AK103" s="475" t="s">
        <v>5177</v>
      </c>
      <c r="AL103" s="106"/>
      <c r="AM103" s="106">
        <f ca="1">IF(OR(D103=" ",AND(EXACT(UPPER(TRIM(SUBSTITUTE(D103,CHAR(160)," "))),TRIM(SUBSTITUTE(D103,CHAR(160)," "))),SUMPRODUCT(--ISNUMBER(MATCH(MID(TRIM(SUBSTITUTE(D103,CHAR(160)," ")),ROW(INDIRECT("1:"&amp;LEN(TRIM(SUBSTITUTE(D103,CHAR(160)," "))))),1),{"A","B","C","D","E","F","G","H","I","J","K","L","M","N","O","P","Q","R","S","T","U","V","W","X","Y","Z","Ñ","0","1","2","3","4","5","6","7","8","9"," "},0)))=LEN(TRIM(SUBSTITUTE(D103,CHAR(160)," "))))),0,1)</f>
        <v>0</v>
      </c>
      <c r="AN103" s="106"/>
      <c r="AO103" s="106"/>
      <c r="AP103" s="106"/>
    </row>
    <row r="104" spans="1:42" ht="15" customHeight="1">
      <c r="A104" s="34"/>
      <c r="B104" s="40"/>
      <c r="C104" s="20" t="s">
        <v>5178</v>
      </c>
      <c r="D104" s="692"/>
      <c r="E104" s="570"/>
      <c r="F104" s="570"/>
      <c r="G104" s="570"/>
      <c r="H104" s="570"/>
      <c r="I104" s="570"/>
      <c r="J104" s="570"/>
      <c r="K104" s="570"/>
      <c r="L104" s="570"/>
      <c r="M104" s="570"/>
      <c r="N104" s="570"/>
      <c r="O104" s="570"/>
      <c r="P104" s="570"/>
      <c r="Q104" s="570"/>
      <c r="R104" s="570"/>
      <c r="S104" s="570"/>
      <c r="T104" s="570"/>
      <c r="U104" s="570"/>
      <c r="V104" s="570"/>
      <c r="W104" s="570"/>
      <c r="X104" s="687"/>
      <c r="Y104" s="693"/>
      <c r="Z104" s="685"/>
      <c r="AA104" s="685"/>
      <c r="AB104" s="685"/>
      <c r="AC104" s="685"/>
      <c r="AD104" s="659"/>
      <c r="AG104" s="106"/>
      <c r="AH104" s="266">
        <f t="shared" si="0"/>
        <v>0</v>
      </c>
      <c r="AI104" s="286">
        <f t="shared" si="1"/>
        <v>0</v>
      </c>
      <c r="AJ104" s="287" t="str">
        <f>IF(AI104=0,"",
IF(SUM($AI$65:AI104)=1,AK104,
IF($AI$175&gt;SUM($AI$65:AI104),_xlfn.CONCAT(", ",AK104),
IF($AI$175=SUM($AI$65:AI104),_xlfn.CONCAT(" y ",AK104)))))</f>
        <v/>
      </c>
      <c r="AK104" s="475" t="s">
        <v>5179</v>
      </c>
      <c r="AL104" s="106"/>
      <c r="AM104" s="106">
        <f ca="1">IF(OR(D104=" ",AND(EXACT(UPPER(TRIM(SUBSTITUTE(D104,CHAR(160)," "))),TRIM(SUBSTITUTE(D104,CHAR(160)," "))),SUMPRODUCT(--ISNUMBER(MATCH(MID(TRIM(SUBSTITUTE(D104,CHAR(160)," ")),ROW(INDIRECT("1:"&amp;LEN(TRIM(SUBSTITUTE(D104,CHAR(160)," "))))),1),{"A","B","C","D","E","F","G","H","I","J","K","L","M","N","O","P","Q","R","S","T","U","V","W","X","Y","Z","Ñ","0","1","2","3","4","5","6","7","8","9"," "},0)))=LEN(TRIM(SUBSTITUTE(D104,CHAR(160)," "))))),0,1)</f>
        <v>0</v>
      </c>
      <c r="AN104" s="106"/>
      <c r="AO104" s="106"/>
      <c r="AP104" s="106"/>
    </row>
    <row r="105" spans="1:42" ht="15" customHeight="1">
      <c r="A105" s="34"/>
      <c r="B105" s="40"/>
      <c r="C105" s="20" t="s">
        <v>5180</v>
      </c>
      <c r="D105" s="692"/>
      <c r="E105" s="570"/>
      <c r="F105" s="570"/>
      <c r="G105" s="570"/>
      <c r="H105" s="570"/>
      <c r="I105" s="570"/>
      <c r="J105" s="570"/>
      <c r="K105" s="570"/>
      <c r="L105" s="570"/>
      <c r="M105" s="570"/>
      <c r="N105" s="570"/>
      <c r="O105" s="570"/>
      <c r="P105" s="570"/>
      <c r="Q105" s="570"/>
      <c r="R105" s="570"/>
      <c r="S105" s="570"/>
      <c r="T105" s="570"/>
      <c r="U105" s="570"/>
      <c r="V105" s="570"/>
      <c r="W105" s="570"/>
      <c r="X105" s="687"/>
      <c r="Y105" s="693"/>
      <c r="Z105" s="685"/>
      <c r="AA105" s="685"/>
      <c r="AB105" s="685"/>
      <c r="AC105" s="685"/>
      <c r="AD105" s="659"/>
      <c r="AG105" s="106"/>
      <c r="AH105" s="266">
        <f t="shared" si="0"/>
        <v>0</v>
      </c>
      <c r="AI105" s="286">
        <f t="shared" si="1"/>
        <v>0</v>
      </c>
      <c r="AJ105" s="287" t="str">
        <f>IF(AI105=0,"",
IF(SUM($AI$65:AI105)=1,AK105,
IF($AI$175&gt;SUM($AI$65:AI105),_xlfn.CONCAT(", ",AK105),
IF($AI$175=SUM($AI$65:AI105),_xlfn.CONCAT(" y ",AK105)))))</f>
        <v/>
      </c>
      <c r="AK105" s="475" t="s">
        <v>5181</v>
      </c>
      <c r="AL105" s="106"/>
      <c r="AM105" s="106">
        <f ca="1">IF(OR(D105=" ",AND(EXACT(UPPER(TRIM(SUBSTITUTE(D105,CHAR(160)," "))),TRIM(SUBSTITUTE(D105,CHAR(160)," "))),SUMPRODUCT(--ISNUMBER(MATCH(MID(TRIM(SUBSTITUTE(D105,CHAR(160)," ")),ROW(INDIRECT("1:"&amp;LEN(TRIM(SUBSTITUTE(D105,CHAR(160)," "))))),1),{"A","B","C","D","E","F","G","H","I","J","K","L","M","N","O","P","Q","R","S","T","U","V","W","X","Y","Z","Ñ","0","1","2","3","4","5","6","7","8","9"," "},0)))=LEN(TRIM(SUBSTITUTE(D105,CHAR(160)," "))))),0,1)</f>
        <v>0</v>
      </c>
      <c r="AN105" s="106"/>
      <c r="AO105" s="106"/>
      <c r="AP105" s="106"/>
    </row>
    <row r="106" spans="1:42" ht="15" customHeight="1">
      <c r="A106" s="34"/>
      <c r="B106" s="40"/>
      <c r="C106" s="20" t="s">
        <v>5182</v>
      </c>
      <c r="D106" s="692"/>
      <c r="E106" s="570"/>
      <c r="F106" s="570"/>
      <c r="G106" s="570"/>
      <c r="H106" s="570"/>
      <c r="I106" s="570"/>
      <c r="J106" s="570"/>
      <c r="K106" s="570"/>
      <c r="L106" s="570"/>
      <c r="M106" s="570"/>
      <c r="N106" s="570"/>
      <c r="O106" s="570"/>
      <c r="P106" s="570"/>
      <c r="Q106" s="570"/>
      <c r="R106" s="570"/>
      <c r="S106" s="570"/>
      <c r="T106" s="570"/>
      <c r="U106" s="570"/>
      <c r="V106" s="570"/>
      <c r="W106" s="570"/>
      <c r="X106" s="687"/>
      <c r="Y106" s="693"/>
      <c r="Z106" s="685"/>
      <c r="AA106" s="685"/>
      <c r="AB106" s="685"/>
      <c r="AC106" s="685"/>
      <c r="AD106" s="659"/>
      <c r="AG106" s="106"/>
      <c r="AH106" s="266">
        <f t="shared" si="0"/>
        <v>0</v>
      </c>
      <c r="AI106" s="286">
        <f t="shared" si="1"/>
        <v>0</v>
      </c>
      <c r="AJ106" s="287" t="str">
        <f>IF(AI106=0,"",
IF(SUM($AI$65:AI106)=1,AK106,
IF($AI$175&gt;SUM($AI$65:AI106),_xlfn.CONCAT(", ",AK106),
IF($AI$175=SUM($AI$65:AI106),_xlfn.CONCAT(" y ",AK106)))))</f>
        <v/>
      </c>
      <c r="AK106" s="475" t="s">
        <v>5183</v>
      </c>
      <c r="AL106" s="106"/>
      <c r="AM106" s="106">
        <f ca="1">IF(OR(D106=" ",AND(EXACT(UPPER(TRIM(SUBSTITUTE(D106,CHAR(160)," "))),TRIM(SUBSTITUTE(D106,CHAR(160)," "))),SUMPRODUCT(--ISNUMBER(MATCH(MID(TRIM(SUBSTITUTE(D106,CHAR(160)," ")),ROW(INDIRECT("1:"&amp;LEN(TRIM(SUBSTITUTE(D106,CHAR(160)," "))))),1),{"A","B","C","D","E","F","G","H","I","J","K","L","M","N","O","P","Q","R","S","T","U","V","W","X","Y","Z","Ñ","0","1","2","3","4","5","6","7","8","9"," "},0)))=LEN(TRIM(SUBSTITUTE(D106,CHAR(160)," "))))),0,1)</f>
        <v>0</v>
      </c>
      <c r="AN106" s="106"/>
      <c r="AO106" s="106"/>
      <c r="AP106" s="106"/>
    </row>
    <row r="107" spans="1:42" ht="15" customHeight="1">
      <c r="A107" s="34"/>
      <c r="B107" s="40"/>
      <c r="C107" s="20" t="s">
        <v>5184</v>
      </c>
      <c r="D107" s="692"/>
      <c r="E107" s="570"/>
      <c r="F107" s="570"/>
      <c r="G107" s="570"/>
      <c r="H107" s="570"/>
      <c r="I107" s="570"/>
      <c r="J107" s="570"/>
      <c r="K107" s="570"/>
      <c r="L107" s="570"/>
      <c r="M107" s="570"/>
      <c r="N107" s="570"/>
      <c r="O107" s="570"/>
      <c r="P107" s="570"/>
      <c r="Q107" s="570"/>
      <c r="R107" s="570"/>
      <c r="S107" s="570"/>
      <c r="T107" s="570"/>
      <c r="U107" s="570"/>
      <c r="V107" s="570"/>
      <c r="W107" s="570"/>
      <c r="X107" s="687"/>
      <c r="Y107" s="693"/>
      <c r="Z107" s="685"/>
      <c r="AA107" s="685"/>
      <c r="AB107" s="685"/>
      <c r="AC107" s="685"/>
      <c r="AD107" s="659"/>
      <c r="AG107" s="106"/>
      <c r="AH107" s="266">
        <f t="shared" si="0"/>
        <v>0</v>
      </c>
      <c r="AI107" s="286">
        <f t="shared" si="1"/>
        <v>0</v>
      </c>
      <c r="AJ107" s="287" t="str">
        <f>IF(AI107=0,"",
IF(SUM($AI$65:AI107)=1,AK107,
IF($AI$175&gt;SUM($AI$65:AI107),_xlfn.CONCAT(", ",AK107),
IF($AI$175=SUM($AI$65:AI107),_xlfn.CONCAT(" y ",AK107)))))</f>
        <v/>
      </c>
      <c r="AK107" s="475" t="s">
        <v>5185</v>
      </c>
      <c r="AL107" s="106"/>
      <c r="AM107" s="106">
        <f ca="1">IF(OR(D107=" ",AND(EXACT(UPPER(TRIM(SUBSTITUTE(D107,CHAR(160)," "))),TRIM(SUBSTITUTE(D107,CHAR(160)," "))),SUMPRODUCT(--ISNUMBER(MATCH(MID(TRIM(SUBSTITUTE(D107,CHAR(160)," ")),ROW(INDIRECT("1:"&amp;LEN(TRIM(SUBSTITUTE(D107,CHAR(160)," "))))),1),{"A","B","C","D","E","F","G","H","I","J","K","L","M","N","O","P","Q","R","S","T","U","V","W","X","Y","Z","Ñ","0","1","2","3","4","5","6","7","8","9"," "},0)))=LEN(TRIM(SUBSTITUTE(D107,CHAR(160)," "))))),0,1)</f>
        <v>0</v>
      </c>
      <c r="AN107" s="106"/>
      <c r="AO107" s="106"/>
      <c r="AP107" s="106"/>
    </row>
    <row r="108" spans="1:42" ht="15" customHeight="1">
      <c r="A108" s="34"/>
      <c r="B108" s="40"/>
      <c r="C108" s="20" t="s">
        <v>5186</v>
      </c>
      <c r="D108" s="692"/>
      <c r="E108" s="570"/>
      <c r="F108" s="570"/>
      <c r="G108" s="570"/>
      <c r="H108" s="570"/>
      <c r="I108" s="570"/>
      <c r="J108" s="570"/>
      <c r="K108" s="570"/>
      <c r="L108" s="570"/>
      <c r="M108" s="570"/>
      <c r="N108" s="570"/>
      <c r="O108" s="570"/>
      <c r="P108" s="570"/>
      <c r="Q108" s="570"/>
      <c r="R108" s="570"/>
      <c r="S108" s="570"/>
      <c r="T108" s="570"/>
      <c r="U108" s="570"/>
      <c r="V108" s="570"/>
      <c r="W108" s="570"/>
      <c r="X108" s="687"/>
      <c r="Y108" s="693"/>
      <c r="Z108" s="685"/>
      <c r="AA108" s="685"/>
      <c r="AB108" s="685"/>
      <c r="AC108" s="685"/>
      <c r="AD108" s="659"/>
      <c r="AG108" s="106"/>
      <c r="AH108" s="266">
        <f t="shared" si="0"/>
        <v>0</v>
      </c>
      <c r="AI108" s="286">
        <f t="shared" si="1"/>
        <v>0</v>
      </c>
      <c r="AJ108" s="287" t="str">
        <f>IF(AI108=0,"",
IF(SUM($AI$65:AI108)=1,AK108,
IF($AI$175&gt;SUM($AI$65:AI108),_xlfn.CONCAT(", ",AK108),
IF($AI$175=SUM($AI$65:AI108),_xlfn.CONCAT(" y ",AK108)))))</f>
        <v/>
      </c>
      <c r="AK108" s="475" t="s">
        <v>5187</v>
      </c>
      <c r="AL108" s="106"/>
      <c r="AM108" s="106">
        <f ca="1">IF(OR(D108=" ",AND(EXACT(UPPER(TRIM(SUBSTITUTE(D108,CHAR(160)," "))),TRIM(SUBSTITUTE(D108,CHAR(160)," "))),SUMPRODUCT(--ISNUMBER(MATCH(MID(TRIM(SUBSTITUTE(D108,CHAR(160)," ")),ROW(INDIRECT("1:"&amp;LEN(TRIM(SUBSTITUTE(D108,CHAR(160)," "))))),1),{"A","B","C","D","E","F","G","H","I","J","K","L","M","N","O","P","Q","R","S","T","U","V","W","X","Y","Z","Ñ","0","1","2","3","4","5","6","7","8","9"," "},0)))=LEN(TRIM(SUBSTITUTE(D108,CHAR(160)," "))))),0,1)</f>
        <v>0</v>
      </c>
      <c r="AN108" s="106"/>
      <c r="AO108" s="106"/>
      <c r="AP108" s="106"/>
    </row>
    <row r="109" spans="1:42" ht="15" customHeight="1">
      <c r="A109" s="34"/>
      <c r="B109" s="40"/>
      <c r="C109" s="20" t="s">
        <v>5188</v>
      </c>
      <c r="D109" s="692"/>
      <c r="E109" s="570"/>
      <c r="F109" s="570"/>
      <c r="G109" s="570"/>
      <c r="H109" s="570"/>
      <c r="I109" s="570"/>
      <c r="J109" s="570"/>
      <c r="K109" s="570"/>
      <c r="L109" s="570"/>
      <c r="M109" s="570"/>
      <c r="N109" s="570"/>
      <c r="O109" s="570"/>
      <c r="P109" s="570"/>
      <c r="Q109" s="570"/>
      <c r="R109" s="570"/>
      <c r="S109" s="570"/>
      <c r="T109" s="570"/>
      <c r="U109" s="570"/>
      <c r="V109" s="570"/>
      <c r="W109" s="570"/>
      <c r="X109" s="687"/>
      <c r="Y109" s="693"/>
      <c r="Z109" s="685"/>
      <c r="AA109" s="685"/>
      <c r="AB109" s="685"/>
      <c r="AC109" s="685"/>
      <c r="AD109" s="659"/>
      <c r="AG109" s="106"/>
      <c r="AH109" s="266">
        <f t="shared" si="0"/>
        <v>0</v>
      </c>
      <c r="AI109" s="286">
        <f t="shared" si="1"/>
        <v>0</v>
      </c>
      <c r="AJ109" s="287" t="str">
        <f>IF(AI109=0,"",
IF(SUM($AI$65:AI109)=1,AK109,
IF($AI$175&gt;SUM($AI$65:AI109),_xlfn.CONCAT(", ",AK109),
IF($AI$175=SUM($AI$65:AI109),_xlfn.CONCAT(" y ",AK109)))))</f>
        <v/>
      </c>
      <c r="AK109" s="475" t="s">
        <v>5189</v>
      </c>
      <c r="AL109" s="106"/>
      <c r="AM109" s="106">
        <f ca="1">IF(OR(D109=" ",AND(EXACT(UPPER(TRIM(SUBSTITUTE(D109,CHAR(160)," "))),TRIM(SUBSTITUTE(D109,CHAR(160)," "))),SUMPRODUCT(--ISNUMBER(MATCH(MID(TRIM(SUBSTITUTE(D109,CHAR(160)," ")),ROW(INDIRECT("1:"&amp;LEN(TRIM(SUBSTITUTE(D109,CHAR(160)," "))))),1),{"A","B","C","D","E","F","G","H","I","J","K","L","M","N","O","P","Q","R","S","T","U","V","W","X","Y","Z","Ñ","0","1","2","3","4","5","6","7","8","9"," "},0)))=LEN(TRIM(SUBSTITUTE(D109,CHAR(160)," "))))),0,1)</f>
        <v>0</v>
      </c>
      <c r="AN109" s="106"/>
      <c r="AO109" s="106"/>
      <c r="AP109" s="106"/>
    </row>
    <row r="110" spans="1:42" ht="15" customHeight="1">
      <c r="A110" s="34"/>
      <c r="B110" s="40"/>
      <c r="C110" s="20" t="s">
        <v>5190</v>
      </c>
      <c r="D110" s="692"/>
      <c r="E110" s="570"/>
      <c r="F110" s="570"/>
      <c r="G110" s="570"/>
      <c r="H110" s="570"/>
      <c r="I110" s="570"/>
      <c r="J110" s="570"/>
      <c r="K110" s="570"/>
      <c r="L110" s="570"/>
      <c r="M110" s="570"/>
      <c r="N110" s="570"/>
      <c r="O110" s="570"/>
      <c r="P110" s="570"/>
      <c r="Q110" s="570"/>
      <c r="R110" s="570"/>
      <c r="S110" s="570"/>
      <c r="T110" s="570"/>
      <c r="U110" s="570"/>
      <c r="V110" s="570"/>
      <c r="W110" s="570"/>
      <c r="X110" s="687"/>
      <c r="Y110" s="693"/>
      <c r="Z110" s="685"/>
      <c r="AA110" s="685"/>
      <c r="AB110" s="685"/>
      <c r="AC110" s="685"/>
      <c r="AD110" s="659"/>
      <c r="AG110" s="106"/>
      <c r="AH110" s="266">
        <f t="shared" si="0"/>
        <v>0</v>
      </c>
      <c r="AI110" s="286">
        <f t="shared" si="1"/>
        <v>0</v>
      </c>
      <c r="AJ110" s="287" t="str">
        <f>IF(AI110=0,"",
IF(SUM($AI$65:AI110)=1,AK110,
IF($AI$175&gt;SUM($AI$65:AI110),_xlfn.CONCAT(", ",AK110),
IF($AI$175=SUM($AI$65:AI110),_xlfn.CONCAT(" y ",AK110)))))</f>
        <v/>
      </c>
      <c r="AK110" s="475" t="s">
        <v>5191</v>
      </c>
      <c r="AL110" s="106"/>
      <c r="AM110" s="106">
        <f ca="1">IF(OR(D110=" ",AND(EXACT(UPPER(TRIM(SUBSTITUTE(D110,CHAR(160)," "))),TRIM(SUBSTITUTE(D110,CHAR(160)," "))),SUMPRODUCT(--ISNUMBER(MATCH(MID(TRIM(SUBSTITUTE(D110,CHAR(160)," ")),ROW(INDIRECT("1:"&amp;LEN(TRIM(SUBSTITUTE(D110,CHAR(160)," "))))),1),{"A","B","C","D","E","F","G","H","I","J","K","L","M","N","O","P","Q","R","S","T","U","V","W","X","Y","Z","Ñ","0","1","2","3","4","5","6","7","8","9"," "},0)))=LEN(TRIM(SUBSTITUTE(D110,CHAR(160)," "))))),0,1)</f>
        <v>0</v>
      </c>
      <c r="AN110" s="106"/>
      <c r="AO110" s="106"/>
      <c r="AP110" s="106"/>
    </row>
    <row r="111" spans="1:42" ht="15" customHeight="1">
      <c r="A111" s="34"/>
      <c r="B111" s="40"/>
      <c r="C111" s="20" t="s">
        <v>5192</v>
      </c>
      <c r="D111" s="692"/>
      <c r="E111" s="570"/>
      <c r="F111" s="570"/>
      <c r="G111" s="570"/>
      <c r="H111" s="570"/>
      <c r="I111" s="570"/>
      <c r="J111" s="570"/>
      <c r="K111" s="570"/>
      <c r="L111" s="570"/>
      <c r="M111" s="570"/>
      <c r="N111" s="570"/>
      <c r="O111" s="570"/>
      <c r="P111" s="570"/>
      <c r="Q111" s="570"/>
      <c r="R111" s="570"/>
      <c r="S111" s="570"/>
      <c r="T111" s="570"/>
      <c r="U111" s="570"/>
      <c r="V111" s="570"/>
      <c r="W111" s="570"/>
      <c r="X111" s="687"/>
      <c r="Y111" s="693"/>
      <c r="Z111" s="685"/>
      <c r="AA111" s="685"/>
      <c r="AB111" s="685"/>
      <c r="AC111" s="685"/>
      <c r="AD111" s="659"/>
      <c r="AG111" s="106"/>
      <c r="AH111" s="266">
        <f t="shared" si="0"/>
        <v>0</v>
      </c>
      <c r="AI111" s="286">
        <f t="shared" si="1"/>
        <v>0</v>
      </c>
      <c r="AJ111" s="287" t="str">
        <f>IF(AI111=0,"",
IF(SUM($AI$65:AI111)=1,AK111,
IF($AI$175&gt;SUM($AI$65:AI111),_xlfn.CONCAT(", ",AK111),
IF($AI$175=SUM($AI$65:AI111),_xlfn.CONCAT(" y ",AK111)))))</f>
        <v/>
      </c>
      <c r="AK111" s="475" t="s">
        <v>5193</v>
      </c>
      <c r="AL111" s="106"/>
      <c r="AM111" s="106">
        <f ca="1">IF(OR(D111=" ",AND(EXACT(UPPER(TRIM(SUBSTITUTE(D111,CHAR(160)," "))),TRIM(SUBSTITUTE(D111,CHAR(160)," "))),SUMPRODUCT(--ISNUMBER(MATCH(MID(TRIM(SUBSTITUTE(D111,CHAR(160)," ")),ROW(INDIRECT("1:"&amp;LEN(TRIM(SUBSTITUTE(D111,CHAR(160)," "))))),1),{"A","B","C","D","E","F","G","H","I","J","K","L","M","N","O","P","Q","R","S","T","U","V","W","X","Y","Z","Ñ","0","1","2","3","4","5","6","7","8","9"," "},0)))=LEN(TRIM(SUBSTITUTE(D111,CHAR(160)," "))))),0,1)</f>
        <v>0</v>
      </c>
      <c r="AN111" s="106"/>
      <c r="AO111" s="106"/>
      <c r="AP111" s="106"/>
    </row>
    <row r="112" spans="1:42" ht="15" customHeight="1">
      <c r="A112" s="34"/>
      <c r="B112" s="40"/>
      <c r="C112" s="20" t="s">
        <v>5194</v>
      </c>
      <c r="D112" s="692"/>
      <c r="E112" s="570"/>
      <c r="F112" s="570"/>
      <c r="G112" s="570"/>
      <c r="H112" s="570"/>
      <c r="I112" s="570"/>
      <c r="J112" s="570"/>
      <c r="K112" s="570"/>
      <c r="L112" s="570"/>
      <c r="M112" s="570"/>
      <c r="N112" s="570"/>
      <c r="O112" s="570"/>
      <c r="P112" s="570"/>
      <c r="Q112" s="570"/>
      <c r="R112" s="570"/>
      <c r="S112" s="570"/>
      <c r="T112" s="570"/>
      <c r="U112" s="570"/>
      <c r="V112" s="570"/>
      <c r="W112" s="570"/>
      <c r="X112" s="687"/>
      <c r="Y112" s="693"/>
      <c r="Z112" s="685"/>
      <c r="AA112" s="685"/>
      <c r="AB112" s="685"/>
      <c r="AC112" s="685"/>
      <c r="AD112" s="659"/>
      <c r="AG112" s="106"/>
      <c r="AH112" s="266">
        <f t="shared" si="0"/>
        <v>0</v>
      </c>
      <c r="AI112" s="286">
        <f t="shared" si="1"/>
        <v>0</v>
      </c>
      <c r="AJ112" s="287" t="str">
        <f>IF(AI112=0,"",
IF(SUM($AI$65:AI112)=1,AK112,
IF($AI$175&gt;SUM($AI$65:AI112),_xlfn.CONCAT(", ",AK112),
IF($AI$175=SUM($AI$65:AI112),_xlfn.CONCAT(" y ",AK112)))))</f>
        <v/>
      </c>
      <c r="AK112" s="475" t="s">
        <v>5195</v>
      </c>
      <c r="AL112" s="106"/>
      <c r="AM112" s="106">
        <f ca="1">IF(OR(D112=" ",AND(EXACT(UPPER(TRIM(SUBSTITUTE(D112,CHAR(160)," "))),TRIM(SUBSTITUTE(D112,CHAR(160)," "))),SUMPRODUCT(--ISNUMBER(MATCH(MID(TRIM(SUBSTITUTE(D112,CHAR(160)," ")),ROW(INDIRECT("1:"&amp;LEN(TRIM(SUBSTITUTE(D112,CHAR(160)," "))))),1),{"A","B","C","D","E","F","G","H","I","J","K","L","M","N","O","P","Q","R","S","T","U","V","W","X","Y","Z","Ñ","0","1","2","3","4","5","6","7","8","9"," "},0)))=LEN(TRIM(SUBSTITUTE(D112,CHAR(160)," "))))),0,1)</f>
        <v>0</v>
      </c>
      <c r="AN112" s="106"/>
      <c r="AO112" s="106"/>
      <c r="AP112" s="106"/>
    </row>
    <row r="113" spans="1:42" ht="15" customHeight="1">
      <c r="A113" s="34"/>
      <c r="B113" s="40"/>
      <c r="C113" s="20" t="s">
        <v>5196</v>
      </c>
      <c r="D113" s="692"/>
      <c r="E113" s="570"/>
      <c r="F113" s="570"/>
      <c r="G113" s="570"/>
      <c r="H113" s="570"/>
      <c r="I113" s="570"/>
      <c r="J113" s="570"/>
      <c r="K113" s="570"/>
      <c r="L113" s="570"/>
      <c r="M113" s="570"/>
      <c r="N113" s="570"/>
      <c r="O113" s="570"/>
      <c r="P113" s="570"/>
      <c r="Q113" s="570"/>
      <c r="R113" s="570"/>
      <c r="S113" s="570"/>
      <c r="T113" s="570"/>
      <c r="U113" s="570"/>
      <c r="V113" s="570"/>
      <c r="W113" s="570"/>
      <c r="X113" s="687"/>
      <c r="Y113" s="693"/>
      <c r="Z113" s="685"/>
      <c r="AA113" s="685"/>
      <c r="AB113" s="685"/>
      <c r="AC113" s="685"/>
      <c r="AD113" s="659"/>
      <c r="AG113" s="106"/>
      <c r="AH113" s="266">
        <f t="shared" si="0"/>
        <v>0</v>
      </c>
      <c r="AI113" s="286">
        <f t="shared" si="1"/>
        <v>0</v>
      </c>
      <c r="AJ113" s="287" t="str">
        <f>IF(AI113=0,"",
IF(SUM($AI$65:AI113)=1,AK113,
IF($AI$175&gt;SUM($AI$65:AI113),_xlfn.CONCAT(", ",AK113),
IF($AI$175=SUM($AI$65:AI113),_xlfn.CONCAT(" y ",AK113)))))</f>
        <v/>
      </c>
      <c r="AK113" s="475" t="s">
        <v>5197</v>
      </c>
      <c r="AL113" s="106"/>
      <c r="AM113" s="106">
        <f ca="1">IF(OR(D113=" ",AND(EXACT(UPPER(TRIM(SUBSTITUTE(D113,CHAR(160)," "))),TRIM(SUBSTITUTE(D113,CHAR(160)," "))),SUMPRODUCT(--ISNUMBER(MATCH(MID(TRIM(SUBSTITUTE(D113,CHAR(160)," ")),ROW(INDIRECT("1:"&amp;LEN(TRIM(SUBSTITUTE(D113,CHAR(160)," "))))),1),{"A","B","C","D","E","F","G","H","I","J","K","L","M","N","O","P","Q","R","S","T","U","V","W","X","Y","Z","Ñ","0","1","2","3","4","5","6","7","8","9"," "},0)))=LEN(TRIM(SUBSTITUTE(D113,CHAR(160)," "))))),0,1)</f>
        <v>0</v>
      </c>
      <c r="AN113" s="106"/>
      <c r="AO113" s="106"/>
      <c r="AP113" s="106"/>
    </row>
    <row r="114" spans="1:42" ht="15" customHeight="1">
      <c r="A114" s="34"/>
      <c r="B114" s="40"/>
      <c r="C114" s="20" t="s">
        <v>5198</v>
      </c>
      <c r="D114" s="692"/>
      <c r="E114" s="570"/>
      <c r="F114" s="570"/>
      <c r="G114" s="570"/>
      <c r="H114" s="570"/>
      <c r="I114" s="570"/>
      <c r="J114" s="570"/>
      <c r="K114" s="570"/>
      <c r="L114" s="570"/>
      <c r="M114" s="570"/>
      <c r="N114" s="570"/>
      <c r="O114" s="570"/>
      <c r="P114" s="570"/>
      <c r="Q114" s="570"/>
      <c r="R114" s="570"/>
      <c r="S114" s="570"/>
      <c r="T114" s="570"/>
      <c r="U114" s="570"/>
      <c r="V114" s="570"/>
      <c r="W114" s="570"/>
      <c r="X114" s="687"/>
      <c r="Y114" s="693"/>
      <c r="Z114" s="685"/>
      <c r="AA114" s="685"/>
      <c r="AB114" s="685"/>
      <c r="AC114" s="685"/>
      <c r="AD114" s="659"/>
      <c r="AG114" s="106"/>
      <c r="AH114" s="266">
        <f t="shared" si="0"/>
        <v>0</v>
      </c>
      <c r="AI114" s="286">
        <f t="shared" si="1"/>
        <v>0</v>
      </c>
      <c r="AJ114" s="287" t="str">
        <f>IF(AI114=0,"",
IF(SUM($AI$65:AI114)=1,AK114,
IF($AI$175&gt;SUM($AI$65:AI114),_xlfn.CONCAT(", ",AK114),
IF($AI$175=SUM($AI$65:AI114),_xlfn.CONCAT(" y ",AK114)))))</f>
        <v/>
      </c>
      <c r="AK114" s="475" t="s">
        <v>5199</v>
      </c>
      <c r="AL114" s="106"/>
      <c r="AM114" s="106">
        <f ca="1">IF(OR(D114=" ",AND(EXACT(UPPER(TRIM(SUBSTITUTE(D114,CHAR(160)," "))),TRIM(SUBSTITUTE(D114,CHAR(160)," "))),SUMPRODUCT(--ISNUMBER(MATCH(MID(TRIM(SUBSTITUTE(D114,CHAR(160)," ")),ROW(INDIRECT("1:"&amp;LEN(TRIM(SUBSTITUTE(D114,CHAR(160)," "))))),1),{"A","B","C","D","E","F","G","H","I","J","K","L","M","N","O","P","Q","R","S","T","U","V","W","X","Y","Z","Ñ","0","1","2","3","4","5","6","7","8","9"," "},0)))=LEN(TRIM(SUBSTITUTE(D114,CHAR(160)," "))))),0,1)</f>
        <v>0</v>
      </c>
      <c r="AN114" s="106"/>
      <c r="AO114" s="106"/>
      <c r="AP114" s="106"/>
    </row>
    <row r="115" spans="1:42" ht="15" customHeight="1">
      <c r="A115" s="34"/>
      <c r="B115" s="40"/>
      <c r="C115" s="101" t="s">
        <v>5200</v>
      </c>
      <c r="D115" s="692"/>
      <c r="E115" s="570"/>
      <c r="F115" s="570"/>
      <c r="G115" s="570"/>
      <c r="H115" s="570"/>
      <c r="I115" s="570"/>
      <c r="J115" s="570"/>
      <c r="K115" s="570"/>
      <c r="L115" s="570"/>
      <c r="M115" s="570"/>
      <c r="N115" s="570"/>
      <c r="O115" s="570"/>
      <c r="P115" s="570"/>
      <c r="Q115" s="570"/>
      <c r="R115" s="570"/>
      <c r="S115" s="570"/>
      <c r="T115" s="570"/>
      <c r="U115" s="570"/>
      <c r="V115" s="570"/>
      <c r="W115" s="570"/>
      <c r="X115" s="687"/>
      <c r="Y115" s="693"/>
      <c r="Z115" s="685"/>
      <c r="AA115" s="685"/>
      <c r="AB115" s="685"/>
      <c r="AC115" s="685"/>
      <c r="AD115" s="659"/>
      <c r="AG115" s="106"/>
      <c r="AH115" s="266">
        <f t="shared" si="0"/>
        <v>0</v>
      </c>
      <c r="AI115" s="286">
        <f t="shared" si="1"/>
        <v>0</v>
      </c>
      <c r="AJ115" s="287" t="str">
        <f>IF(AI115=0,"",
IF(SUM($AI$65:AI115)=1,AK115,
IF($AI$175&gt;SUM($AI$65:AI115),_xlfn.CONCAT(", ",AK115),
IF($AI$175=SUM($AI$65:AI115),_xlfn.CONCAT(" y ",AK115)))))</f>
        <v/>
      </c>
      <c r="AK115" s="475" t="s">
        <v>5201</v>
      </c>
      <c r="AL115" s="106"/>
      <c r="AM115" s="106">
        <f ca="1">IF(OR(D115=" ",AND(EXACT(UPPER(TRIM(SUBSTITUTE(D115,CHAR(160)," "))),TRIM(SUBSTITUTE(D115,CHAR(160)," "))),SUMPRODUCT(--ISNUMBER(MATCH(MID(TRIM(SUBSTITUTE(D115,CHAR(160)," ")),ROW(INDIRECT("1:"&amp;LEN(TRIM(SUBSTITUTE(D115,CHAR(160)," "))))),1),{"A","B","C","D","E","F","G","H","I","J","K","L","M","N","O","P","Q","R","S","T","U","V","W","X","Y","Z","Ñ","0","1","2","3","4","5","6","7","8","9"," "},0)))=LEN(TRIM(SUBSTITUTE(D115,CHAR(160)," "))))),0,1)</f>
        <v>0</v>
      </c>
      <c r="AN115" s="106"/>
      <c r="AO115" s="106"/>
      <c r="AP115" s="106"/>
    </row>
    <row r="116" spans="1:42" ht="15" customHeight="1">
      <c r="A116" s="34"/>
      <c r="B116" s="40"/>
      <c r="C116" s="101" t="s">
        <v>5202</v>
      </c>
      <c r="D116" s="692"/>
      <c r="E116" s="570"/>
      <c r="F116" s="570"/>
      <c r="G116" s="570"/>
      <c r="H116" s="570"/>
      <c r="I116" s="570"/>
      <c r="J116" s="570"/>
      <c r="K116" s="570"/>
      <c r="L116" s="570"/>
      <c r="M116" s="570"/>
      <c r="N116" s="570"/>
      <c r="O116" s="570"/>
      <c r="P116" s="570"/>
      <c r="Q116" s="570"/>
      <c r="R116" s="570"/>
      <c r="S116" s="570"/>
      <c r="T116" s="570"/>
      <c r="U116" s="570"/>
      <c r="V116" s="570"/>
      <c r="W116" s="570"/>
      <c r="X116" s="687"/>
      <c r="Y116" s="693"/>
      <c r="Z116" s="685"/>
      <c r="AA116" s="685"/>
      <c r="AB116" s="685"/>
      <c r="AC116" s="685"/>
      <c r="AD116" s="659"/>
      <c r="AG116" s="106"/>
      <c r="AH116" s="266">
        <f t="shared" si="0"/>
        <v>0</v>
      </c>
      <c r="AI116" s="286">
        <f t="shared" si="1"/>
        <v>0</v>
      </c>
      <c r="AJ116" s="287" t="str">
        <f>IF(AI116=0,"",
IF(SUM($AI$65:AI116)=1,AK116,
IF($AI$175&gt;SUM($AI$65:AI116),_xlfn.CONCAT(", ",AK116),
IF($AI$175=SUM($AI$65:AI116),_xlfn.CONCAT(" y ",AK116)))))</f>
        <v/>
      </c>
      <c r="AK116" s="475" t="s">
        <v>5203</v>
      </c>
      <c r="AL116" s="106"/>
      <c r="AM116" s="106">
        <f ca="1">IF(OR(D116=" ",AND(EXACT(UPPER(TRIM(SUBSTITUTE(D116,CHAR(160)," "))),TRIM(SUBSTITUTE(D116,CHAR(160)," "))),SUMPRODUCT(--ISNUMBER(MATCH(MID(TRIM(SUBSTITUTE(D116,CHAR(160)," ")),ROW(INDIRECT("1:"&amp;LEN(TRIM(SUBSTITUTE(D116,CHAR(160)," "))))),1),{"A","B","C","D","E","F","G","H","I","J","K","L","M","N","O","P","Q","R","S","T","U","V","W","X","Y","Z","Ñ","0","1","2","3","4","5","6","7","8","9"," "},0)))=LEN(TRIM(SUBSTITUTE(D116,CHAR(160)," "))))),0,1)</f>
        <v>0</v>
      </c>
      <c r="AN116" s="106"/>
      <c r="AO116" s="106"/>
      <c r="AP116" s="106"/>
    </row>
    <row r="117" spans="1:42" ht="15" customHeight="1">
      <c r="A117" s="34"/>
      <c r="B117" s="40"/>
      <c r="C117" s="101" t="s">
        <v>5204</v>
      </c>
      <c r="D117" s="692"/>
      <c r="E117" s="570"/>
      <c r="F117" s="570"/>
      <c r="G117" s="570"/>
      <c r="H117" s="570"/>
      <c r="I117" s="570"/>
      <c r="J117" s="570"/>
      <c r="K117" s="570"/>
      <c r="L117" s="570"/>
      <c r="M117" s="570"/>
      <c r="N117" s="570"/>
      <c r="O117" s="570"/>
      <c r="P117" s="570"/>
      <c r="Q117" s="570"/>
      <c r="R117" s="570"/>
      <c r="S117" s="570"/>
      <c r="T117" s="570"/>
      <c r="U117" s="570"/>
      <c r="V117" s="570"/>
      <c r="W117" s="570"/>
      <c r="X117" s="687"/>
      <c r="Y117" s="693"/>
      <c r="Z117" s="685"/>
      <c r="AA117" s="685"/>
      <c r="AB117" s="685"/>
      <c r="AC117" s="685"/>
      <c r="AD117" s="659"/>
      <c r="AG117" s="106"/>
      <c r="AH117" s="266">
        <f t="shared" si="0"/>
        <v>0</v>
      </c>
      <c r="AI117" s="286">
        <f t="shared" si="1"/>
        <v>0</v>
      </c>
      <c r="AJ117" s="287" t="str">
        <f>IF(AI117=0,"",
IF(SUM($AI$65:AI117)=1,AK117,
IF($AI$175&gt;SUM($AI$65:AI117),_xlfn.CONCAT(", ",AK117),
IF($AI$175=SUM($AI$65:AI117),_xlfn.CONCAT(" y ",AK117)))))</f>
        <v/>
      </c>
      <c r="AK117" s="475" t="s">
        <v>5205</v>
      </c>
      <c r="AL117" s="106"/>
      <c r="AM117" s="106">
        <f ca="1">IF(OR(D117=" ",AND(EXACT(UPPER(TRIM(SUBSTITUTE(D117,CHAR(160)," "))),TRIM(SUBSTITUTE(D117,CHAR(160)," "))),SUMPRODUCT(--ISNUMBER(MATCH(MID(TRIM(SUBSTITUTE(D117,CHAR(160)," ")),ROW(INDIRECT("1:"&amp;LEN(TRIM(SUBSTITUTE(D117,CHAR(160)," "))))),1),{"A","B","C","D","E","F","G","H","I","J","K","L","M","N","O","P","Q","R","S","T","U","V","W","X","Y","Z","Ñ","0","1","2","3","4","5","6","7","8","9"," "},0)))=LEN(TRIM(SUBSTITUTE(D117,CHAR(160)," "))))),0,1)</f>
        <v>0</v>
      </c>
      <c r="AN117" s="106"/>
      <c r="AO117" s="106"/>
      <c r="AP117" s="106"/>
    </row>
    <row r="118" spans="1:42" ht="15" customHeight="1">
      <c r="A118" s="34"/>
      <c r="B118" s="40"/>
      <c r="C118" s="101" t="s">
        <v>5206</v>
      </c>
      <c r="D118" s="692"/>
      <c r="E118" s="570"/>
      <c r="F118" s="570"/>
      <c r="G118" s="570"/>
      <c r="H118" s="570"/>
      <c r="I118" s="570"/>
      <c r="J118" s="570"/>
      <c r="K118" s="570"/>
      <c r="L118" s="570"/>
      <c r="M118" s="570"/>
      <c r="N118" s="570"/>
      <c r="O118" s="570"/>
      <c r="P118" s="570"/>
      <c r="Q118" s="570"/>
      <c r="R118" s="570"/>
      <c r="S118" s="570"/>
      <c r="T118" s="570"/>
      <c r="U118" s="570"/>
      <c r="V118" s="570"/>
      <c r="W118" s="570"/>
      <c r="X118" s="687"/>
      <c r="Y118" s="693"/>
      <c r="Z118" s="685"/>
      <c r="AA118" s="685"/>
      <c r="AB118" s="685"/>
      <c r="AC118" s="685"/>
      <c r="AD118" s="659"/>
      <c r="AG118" s="106"/>
      <c r="AH118" s="266">
        <f t="shared" si="0"/>
        <v>0</v>
      </c>
      <c r="AI118" s="286">
        <f t="shared" si="1"/>
        <v>0</v>
      </c>
      <c r="AJ118" s="287" t="str">
        <f>IF(AI118=0,"",
IF(SUM($AI$65:AI118)=1,AK118,
IF($AI$175&gt;SUM($AI$65:AI118),_xlfn.CONCAT(", ",AK118),
IF($AI$175=SUM($AI$65:AI118),_xlfn.CONCAT(" y ",AK118)))))</f>
        <v/>
      </c>
      <c r="AK118" s="475" t="s">
        <v>5207</v>
      </c>
      <c r="AL118" s="106"/>
      <c r="AM118" s="106">
        <f ca="1">IF(OR(D118=" ",AND(EXACT(UPPER(TRIM(SUBSTITUTE(D118,CHAR(160)," "))),TRIM(SUBSTITUTE(D118,CHAR(160)," "))),SUMPRODUCT(--ISNUMBER(MATCH(MID(TRIM(SUBSTITUTE(D118,CHAR(160)," ")),ROW(INDIRECT("1:"&amp;LEN(TRIM(SUBSTITUTE(D118,CHAR(160)," "))))),1),{"A","B","C","D","E","F","G","H","I","J","K","L","M","N","O","P","Q","R","S","T","U","V","W","X","Y","Z","Ñ","0","1","2","3","4","5","6","7","8","9"," "},0)))=LEN(TRIM(SUBSTITUTE(D118,CHAR(160)," "))))),0,1)</f>
        <v>0</v>
      </c>
      <c r="AN118" s="106"/>
      <c r="AO118" s="106"/>
      <c r="AP118" s="106"/>
    </row>
    <row r="119" spans="1:42" ht="15" customHeight="1">
      <c r="A119" s="34"/>
      <c r="B119" s="40"/>
      <c r="C119" s="101" t="s">
        <v>5208</v>
      </c>
      <c r="D119" s="692"/>
      <c r="E119" s="570"/>
      <c r="F119" s="570"/>
      <c r="G119" s="570"/>
      <c r="H119" s="570"/>
      <c r="I119" s="570"/>
      <c r="J119" s="570"/>
      <c r="K119" s="570"/>
      <c r="L119" s="570"/>
      <c r="M119" s="570"/>
      <c r="N119" s="570"/>
      <c r="O119" s="570"/>
      <c r="P119" s="570"/>
      <c r="Q119" s="570"/>
      <c r="R119" s="570"/>
      <c r="S119" s="570"/>
      <c r="T119" s="570"/>
      <c r="U119" s="570"/>
      <c r="V119" s="570"/>
      <c r="W119" s="570"/>
      <c r="X119" s="687"/>
      <c r="Y119" s="693"/>
      <c r="Z119" s="685"/>
      <c r="AA119" s="685"/>
      <c r="AB119" s="685"/>
      <c r="AC119" s="685"/>
      <c r="AD119" s="659"/>
      <c r="AG119" s="106"/>
      <c r="AH119" s="266">
        <f t="shared" si="0"/>
        <v>0</v>
      </c>
      <c r="AI119" s="286">
        <f t="shared" si="1"/>
        <v>0</v>
      </c>
      <c r="AJ119" s="287" t="str">
        <f>IF(AI119=0,"",
IF(SUM($AI$65:AI119)=1,AK119,
IF($AI$175&gt;SUM($AI$65:AI119),_xlfn.CONCAT(", ",AK119),
IF($AI$175=SUM($AI$65:AI119),_xlfn.CONCAT(" y ",AK119)))))</f>
        <v/>
      </c>
      <c r="AK119" s="475" t="s">
        <v>5209</v>
      </c>
      <c r="AL119" s="106"/>
      <c r="AM119" s="106">
        <f ca="1">IF(OR(D119=" ",AND(EXACT(UPPER(TRIM(SUBSTITUTE(D119,CHAR(160)," "))),TRIM(SUBSTITUTE(D119,CHAR(160)," "))),SUMPRODUCT(--ISNUMBER(MATCH(MID(TRIM(SUBSTITUTE(D119,CHAR(160)," ")),ROW(INDIRECT("1:"&amp;LEN(TRIM(SUBSTITUTE(D119,CHAR(160)," "))))),1),{"A","B","C","D","E","F","G","H","I","J","K","L","M","N","O","P","Q","R","S","T","U","V","W","X","Y","Z","Ñ","0","1","2","3","4","5","6","7","8","9"," "},0)))=LEN(TRIM(SUBSTITUTE(D119,CHAR(160)," "))))),0,1)</f>
        <v>0</v>
      </c>
      <c r="AN119" s="106"/>
      <c r="AO119" s="106"/>
      <c r="AP119" s="106"/>
    </row>
    <row r="120" spans="1:42" ht="15" customHeight="1">
      <c r="A120" s="34"/>
      <c r="B120" s="40"/>
      <c r="C120" s="101" t="s">
        <v>5210</v>
      </c>
      <c r="D120" s="692"/>
      <c r="E120" s="570"/>
      <c r="F120" s="570"/>
      <c r="G120" s="570"/>
      <c r="H120" s="570"/>
      <c r="I120" s="570"/>
      <c r="J120" s="570"/>
      <c r="K120" s="570"/>
      <c r="L120" s="570"/>
      <c r="M120" s="570"/>
      <c r="N120" s="570"/>
      <c r="O120" s="570"/>
      <c r="P120" s="570"/>
      <c r="Q120" s="570"/>
      <c r="R120" s="570"/>
      <c r="S120" s="570"/>
      <c r="T120" s="570"/>
      <c r="U120" s="570"/>
      <c r="V120" s="570"/>
      <c r="W120" s="570"/>
      <c r="X120" s="687"/>
      <c r="Y120" s="693"/>
      <c r="Z120" s="685"/>
      <c r="AA120" s="685"/>
      <c r="AB120" s="685"/>
      <c r="AC120" s="685"/>
      <c r="AD120" s="659"/>
      <c r="AG120" s="106"/>
      <c r="AH120" s="266">
        <f t="shared" si="0"/>
        <v>0</v>
      </c>
      <c r="AI120" s="286">
        <f t="shared" si="1"/>
        <v>0</v>
      </c>
      <c r="AJ120" s="287" t="str">
        <f>IF(AI120=0,"",
IF(SUM($AI$65:AI120)=1,AK120,
IF($AI$175&gt;SUM($AI$65:AI120),_xlfn.CONCAT(", ",AK120),
IF($AI$175=SUM($AI$65:AI120),_xlfn.CONCAT(" y ",AK120)))))</f>
        <v/>
      </c>
      <c r="AK120" s="475" t="s">
        <v>5211</v>
      </c>
      <c r="AL120" s="106"/>
      <c r="AM120" s="106">
        <f ca="1">IF(OR(D120=" ",AND(EXACT(UPPER(TRIM(SUBSTITUTE(D120,CHAR(160)," "))),TRIM(SUBSTITUTE(D120,CHAR(160)," "))),SUMPRODUCT(--ISNUMBER(MATCH(MID(TRIM(SUBSTITUTE(D120,CHAR(160)," ")),ROW(INDIRECT("1:"&amp;LEN(TRIM(SUBSTITUTE(D120,CHAR(160)," "))))),1),{"A","B","C","D","E","F","G","H","I","J","K","L","M","N","O","P","Q","R","S","T","U","V","W","X","Y","Z","Ñ","0","1","2","3","4","5","6","7","8","9"," "},0)))=LEN(TRIM(SUBSTITUTE(D120,CHAR(160)," "))))),0,1)</f>
        <v>0</v>
      </c>
      <c r="AN120" s="106"/>
      <c r="AO120" s="106"/>
      <c r="AP120" s="106"/>
    </row>
    <row r="121" spans="1:42" ht="15" customHeight="1">
      <c r="A121" s="34"/>
      <c r="B121" s="40"/>
      <c r="C121" s="101" t="s">
        <v>5212</v>
      </c>
      <c r="D121" s="692"/>
      <c r="E121" s="570"/>
      <c r="F121" s="570"/>
      <c r="G121" s="570"/>
      <c r="H121" s="570"/>
      <c r="I121" s="570"/>
      <c r="J121" s="570"/>
      <c r="K121" s="570"/>
      <c r="L121" s="570"/>
      <c r="M121" s="570"/>
      <c r="N121" s="570"/>
      <c r="O121" s="570"/>
      <c r="P121" s="570"/>
      <c r="Q121" s="570"/>
      <c r="R121" s="570"/>
      <c r="S121" s="570"/>
      <c r="T121" s="570"/>
      <c r="U121" s="570"/>
      <c r="V121" s="570"/>
      <c r="W121" s="570"/>
      <c r="X121" s="687"/>
      <c r="Y121" s="693"/>
      <c r="Z121" s="685"/>
      <c r="AA121" s="685"/>
      <c r="AB121" s="685"/>
      <c r="AC121" s="685"/>
      <c r="AD121" s="659"/>
      <c r="AG121" s="106"/>
      <c r="AH121" s="266">
        <f t="shared" si="0"/>
        <v>0</v>
      </c>
      <c r="AI121" s="286">
        <f t="shared" si="1"/>
        <v>0</v>
      </c>
      <c r="AJ121" s="287" t="str">
        <f>IF(AI121=0,"",
IF(SUM($AI$65:AI121)=1,AK121,
IF($AI$175&gt;SUM($AI$65:AI121),_xlfn.CONCAT(", ",AK121),
IF($AI$175=SUM($AI$65:AI121),_xlfn.CONCAT(" y ",AK121)))))</f>
        <v/>
      </c>
      <c r="AK121" s="475" t="s">
        <v>5213</v>
      </c>
      <c r="AL121" s="106"/>
      <c r="AM121" s="106">
        <f ca="1">IF(OR(D121=" ",AND(EXACT(UPPER(TRIM(SUBSTITUTE(D121,CHAR(160)," "))),TRIM(SUBSTITUTE(D121,CHAR(160)," "))),SUMPRODUCT(--ISNUMBER(MATCH(MID(TRIM(SUBSTITUTE(D121,CHAR(160)," ")),ROW(INDIRECT("1:"&amp;LEN(TRIM(SUBSTITUTE(D121,CHAR(160)," "))))),1),{"A","B","C","D","E","F","G","H","I","J","K","L","M","N","O","P","Q","R","S","T","U","V","W","X","Y","Z","Ñ","0","1","2","3","4","5","6","7","8","9"," "},0)))=LEN(TRIM(SUBSTITUTE(D121,CHAR(160)," "))))),0,1)</f>
        <v>0</v>
      </c>
      <c r="AN121" s="106"/>
      <c r="AO121" s="106"/>
      <c r="AP121" s="106"/>
    </row>
    <row r="122" spans="1:42" ht="15" customHeight="1">
      <c r="A122" s="34"/>
      <c r="B122" s="40"/>
      <c r="C122" s="101" t="s">
        <v>5214</v>
      </c>
      <c r="D122" s="692"/>
      <c r="E122" s="570"/>
      <c r="F122" s="570"/>
      <c r="G122" s="570"/>
      <c r="H122" s="570"/>
      <c r="I122" s="570"/>
      <c r="J122" s="570"/>
      <c r="K122" s="570"/>
      <c r="L122" s="570"/>
      <c r="M122" s="570"/>
      <c r="N122" s="570"/>
      <c r="O122" s="570"/>
      <c r="P122" s="570"/>
      <c r="Q122" s="570"/>
      <c r="R122" s="570"/>
      <c r="S122" s="570"/>
      <c r="T122" s="570"/>
      <c r="U122" s="570"/>
      <c r="V122" s="570"/>
      <c r="W122" s="570"/>
      <c r="X122" s="687"/>
      <c r="Y122" s="693"/>
      <c r="Z122" s="685"/>
      <c r="AA122" s="685"/>
      <c r="AB122" s="685"/>
      <c r="AC122" s="685"/>
      <c r="AD122" s="659"/>
      <c r="AG122" s="106"/>
      <c r="AH122" s="266">
        <f t="shared" si="0"/>
        <v>0</v>
      </c>
      <c r="AI122" s="286">
        <f t="shared" si="1"/>
        <v>0</v>
      </c>
      <c r="AJ122" s="287" t="str">
        <f>IF(AI122=0,"",
IF(SUM($AI$65:AI122)=1,AK122,
IF($AI$175&gt;SUM($AI$65:AI122),_xlfn.CONCAT(", ",AK122),
IF($AI$175=SUM($AI$65:AI122),_xlfn.CONCAT(" y ",AK122)))))</f>
        <v/>
      </c>
      <c r="AK122" s="475" t="s">
        <v>5215</v>
      </c>
      <c r="AL122" s="106"/>
      <c r="AM122" s="106">
        <f ca="1">IF(OR(D122=" ",AND(EXACT(UPPER(TRIM(SUBSTITUTE(D122,CHAR(160)," "))),TRIM(SUBSTITUTE(D122,CHAR(160)," "))),SUMPRODUCT(--ISNUMBER(MATCH(MID(TRIM(SUBSTITUTE(D122,CHAR(160)," ")),ROW(INDIRECT("1:"&amp;LEN(TRIM(SUBSTITUTE(D122,CHAR(160)," "))))),1),{"A","B","C","D","E","F","G","H","I","J","K","L","M","N","O","P","Q","R","S","T","U","V","W","X","Y","Z","Ñ","0","1","2","3","4","5","6","7","8","9"," "},0)))=LEN(TRIM(SUBSTITUTE(D122,CHAR(160)," "))))),0,1)</f>
        <v>0</v>
      </c>
      <c r="AN122" s="106"/>
      <c r="AO122" s="106"/>
      <c r="AP122" s="106"/>
    </row>
    <row r="123" spans="1:42" ht="15" customHeight="1">
      <c r="A123" s="34"/>
      <c r="B123" s="40"/>
      <c r="C123" s="101" t="s">
        <v>5216</v>
      </c>
      <c r="D123" s="692"/>
      <c r="E123" s="570"/>
      <c r="F123" s="570"/>
      <c r="G123" s="570"/>
      <c r="H123" s="570"/>
      <c r="I123" s="570"/>
      <c r="J123" s="570"/>
      <c r="K123" s="570"/>
      <c r="L123" s="570"/>
      <c r="M123" s="570"/>
      <c r="N123" s="570"/>
      <c r="O123" s="570"/>
      <c r="P123" s="570"/>
      <c r="Q123" s="570"/>
      <c r="R123" s="570"/>
      <c r="S123" s="570"/>
      <c r="T123" s="570"/>
      <c r="U123" s="570"/>
      <c r="V123" s="570"/>
      <c r="W123" s="570"/>
      <c r="X123" s="687"/>
      <c r="Y123" s="693"/>
      <c r="Z123" s="685"/>
      <c r="AA123" s="685"/>
      <c r="AB123" s="685"/>
      <c r="AC123" s="685"/>
      <c r="AD123" s="659"/>
      <c r="AG123" s="106"/>
      <c r="AH123" s="266">
        <f t="shared" si="0"/>
        <v>0</v>
      </c>
      <c r="AI123" s="286">
        <f t="shared" si="1"/>
        <v>0</v>
      </c>
      <c r="AJ123" s="287" t="str">
        <f>IF(AI123=0,"",
IF(SUM($AI$65:AI123)=1,AK123,
IF($AI$175&gt;SUM($AI$65:AI123),_xlfn.CONCAT(", ",AK123),
IF($AI$175=SUM($AI$65:AI123),_xlfn.CONCAT(" y ",AK123)))))</f>
        <v/>
      </c>
      <c r="AK123" s="475" t="s">
        <v>5217</v>
      </c>
      <c r="AL123" s="106"/>
      <c r="AM123" s="106">
        <f ca="1">IF(OR(D123=" ",AND(EXACT(UPPER(TRIM(SUBSTITUTE(D123,CHAR(160)," "))),TRIM(SUBSTITUTE(D123,CHAR(160)," "))),SUMPRODUCT(--ISNUMBER(MATCH(MID(TRIM(SUBSTITUTE(D123,CHAR(160)," ")),ROW(INDIRECT("1:"&amp;LEN(TRIM(SUBSTITUTE(D123,CHAR(160)," "))))),1),{"A","B","C","D","E","F","G","H","I","J","K","L","M","N","O","P","Q","R","S","T","U","V","W","X","Y","Z","Ñ","0","1","2","3","4","5","6","7","8","9"," "},0)))=LEN(TRIM(SUBSTITUTE(D123,CHAR(160)," "))))),0,1)</f>
        <v>0</v>
      </c>
      <c r="AN123" s="106"/>
      <c r="AO123" s="106"/>
      <c r="AP123" s="106"/>
    </row>
    <row r="124" spans="1:42" ht="15" customHeight="1">
      <c r="A124" s="34"/>
      <c r="B124" s="40"/>
      <c r="C124" s="101" t="s">
        <v>5218</v>
      </c>
      <c r="D124" s="692"/>
      <c r="E124" s="570"/>
      <c r="F124" s="570"/>
      <c r="G124" s="570"/>
      <c r="H124" s="570"/>
      <c r="I124" s="570"/>
      <c r="J124" s="570"/>
      <c r="K124" s="570"/>
      <c r="L124" s="570"/>
      <c r="M124" s="570"/>
      <c r="N124" s="570"/>
      <c r="O124" s="570"/>
      <c r="P124" s="570"/>
      <c r="Q124" s="570"/>
      <c r="R124" s="570"/>
      <c r="S124" s="570"/>
      <c r="T124" s="570"/>
      <c r="U124" s="570"/>
      <c r="V124" s="570"/>
      <c r="W124" s="570"/>
      <c r="X124" s="687"/>
      <c r="Y124" s="693"/>
      <c r="Z124" s="685"/>
      <c r="AA124" s="685"/>
      <c r="AB124" s="685"/>
      <c r="AC124" s="685"/>
      <c r="AD124" s="659"/>
      <c r="AG124" s="106"/>
      <c r="AH124" s="266">
        <f t="shared" si="0"/>
        <v>0</v>
      </c>
      <c r="AI124" s="286">
        <f t="shared" si="1"/>
        <v>0</v>
      </c>
      <c r="AJ124" s="287" t="str">
        <f>IF(AI124=0,"",
IF(SUM($AI$65:AI124)=1,AK124,
IF($AI$175&gt;SUM($AI$65:AI124),_xlfn.CONCAT(", ",AK124),
IF($AI$175=SUM($AI$65:AI124),_xlfn.CONCAT(" y ",AK124)))))</f>
        <v/>
      </c>
      <c r="AK124" s="475" t="s">
        <v>5219</v>
      </c>
      <c r="AL124" s="106"/>
      <c r="AM124" s="106">
        <f ca="1">IF(OR(D124=" ",AND(EXACT(UPPER(TRIM(SUBSTITUTE(D124,CHAR(160)," "))),TRIM(SUBSTITUTE(D124,CHAR(160)," "))),SUMPRODUCT(--ISNUMBER(MATCH(MID(TRIM(SUBSTITUTE(D124,CHAR(160)," ")),ROW(INDIRECT("1:"&amp;LEN(TRIM(SUBSTITUTE(D124,CHAR(160)," "))))),1),{"A","B","C","D","E","F","G","H","I","J","K","L","M","N","O","P","Q","R","S","T","U","V","W","X","Y","Z","Ñ","0","1","2","3","4","5","6","7","8","9"," "},0)))=LEN(TRIM(SUBSTITUTE(D124,CHAR(160)," "))))),0,1)</f>
        <v>0</v>
      </c>
      <c r="AN124" s="106"/>
      <c r="AO124" s="106"/>
      <c r="AP124" s="106"/>
    </row>
    <row r="125" spans="1:42" ht="15" customHeight="1">
      <c r="A125" s="34"/>
      <c r="B125" s="40"/>
      <c r="C125" s="101" t="s">
        <v>5220</v>
      </c>
      <c r="D125" s="692"/>
      <c r="E125" s="570"/>
      <c r="F125" s="570"/>
      <c r="G125" s="570"/>
      <c r="H125" s="570"/>
      <c r="I125" s="570"/>
      <c r="J125" s="570"/>
      <c r="K125" s="570"/>
      <c r="L125" s="570"/>
      <c r="M125" s="570"/>
      <c r="N125" s="570"/>
      <c r="O125" s="570"/>
      <c r="P125" s="570"/>
      <c r="Q125" s="570"/>
      <c r="R125" s="570"/>
      <c r="S125" s="570"/>
      <c r="T125" s="570"/>
      <c r="U125" s="570"/>
      <c r="V125" s="570"/>
      <c r="W125" s="570"/>
      <c r="X125" s="687"/>
      <c r="Y125" s="693"/>
      <c r="Z125" s="685"/>
      <c r="AA125" s="685"/>
      <c r="AB125" s="685"/>
      <c r="AC125" s="685"/>
      <c r="AD125" s="659"/>
      <c r="AG125" s="106"/>
      <c r="AH125" s="266">
        <f t="shared" si="0"/>
        <v>0</v>
      </c>
      <c r="AI125" s="286">
        <f t="shared" si="1"/>
        <v>0</v>
      </c>
      <c r="AJ125" s="287" t="str">
        <f>IF(AI125=0,"",
IF(SUM($AI$65:AI125)=1,AK125,
IF($AI$175&gt;SUM($AI$65:AI125),_xlfn.CONCAT(", ",AK125),
IF($AI$175=SUM($AI$65:AI125),_xlfn.CONCAT(" y ",AK125)))))</f>
        <v/>
      </c>
      <c r="AK125" s="475" t="s">
        <v>5221</v>
      </c>
      <c r="AL125" s="106"/>
      <c r="AM125" s="106">
        <f ca="1">IF(OR(D125=" ",AND(EXACT(UPPER(TRIM(SUBSTITUTE(D125,CHAR(160)," "))),TRIM(SUBSTITUTE(D125,CHAR(160)," "))),SUMPRODUCT(--ISNUMBER(MATCH(MID(TRIM(SUBSTITUTE(D125,CHAR(160)," ")),ROW(INDIRECT("1:"&amp;LEN(TRIM(SUBSTITUTE(D125,CHAR(160)," "))))),1),{"A","B","C","D","E","F","G","H","I","J","K","L","M","N","O","P","Q","R","S","T","U","V","W","X","Y","Z","Ñ","0","1","2","3","4","5","6","7","8","9"," "},0)))=LEN(TRIM(SUBSTITUTE(D125,CHAR(160)," "))))),0,1)</f>
        <v>0</v>
      </c>
      <c r="AN125" s="106"/>
      <c r="AO125" s="106"/>
      <c r="AP125" s="106"/>
    </row>
    <row r="126" spans="1:42" ht="15" customHeight="1">
      <c r="A126" s="34"/>
      <c r="B126" s="40"/>
      <c r="C126" s="101" t="s">
        <v>5222</v>
      </c>
      <c r="D126" s="692"/>
      <c r="E126" s="570"/>
      <c r="F126" s="570"/>
      <c r="G126" s="570"/>
      <c r="H126" s="570"/>
      <c r="I126" s="570"/>
      <c r="J126" s="570"/>
      <c r="K126" s="570"/>
      <c r="L126" s="570"/>
      <c r="M126" s="570"/>
      <c r="N126" s="570"/>
      <c r="O126" s="570"/>
      <c r="P126" s="570"/>
      <c r="Q126" s="570"/>
      <c r="R126" s="570"/>
      <c r="S126" s="570"/>
      <c r="T126" s="570"/>
      <c r="U126" s="570"/>
      <c r="V126" s="570"/>
      <c r="W126" s="570"/>
      <c r="X126" s="687"/>
      <c r="Y126" s="693"/>
      <c r="Z126" s="685"/>
      <c r="AA126" s="685"/>
      <c r="AB126" s="685"/>
      <c r="AC126" s="685"/>
      <c r="AD126" s="659"/>
      <c r="AG126" s="106"/>
      <c r="AH126" s="266">
        <f t="shared" si="0"/>
        <v>0</v>
      </c>
      <c r="AI126" s="286">
        <f t="shared" si="1"/>
        <v>0</v>
      </c>
      <c r="AJ126" s="287" t="str">
        <f>IF(AI126=0,"",
IF(SUM($AI$65:AI126)=1,AK126,
IF($AI$175&gt;SUM($AI$65:AI126),_xlfn.CONCAT(", ",AK126),
IF($AI$175=SUM($AI$65:AI126),_xlfn.CONCAT(" y ",AK126)))))</f>
        <v/>
      </c>
      <c r="AK126" s="475" t="s">
        <v>5223</v>
      </c>
      <c r="AL126" s="106"/>
      <c r="AM126" s="106">
        <f ca="1">IF(OR(D126=" ",AND(EXACT(UPPER(TRIM(SUBSTITUTE(D126,CHAR(160)," "))),TRIM(SUBSTITUTE(D126,CHAR(160)," "))),SUMPRODUCT(--ISNUMBER(MATCH(MID(TRIM(SUBSTITUTE(D126,CHAR(160)," ")),ROW(INDIRECT("1:"&amp;LEN(TRIM(SUBSTITUTE(D126,CHAR(160)," "))))),1),{"A","B","C","D","E","F","G","H","I","J","K","L","M","N","O","P","Q","R","S","T","U","V","W","X","Y","Z","Ñ","0","1","2","3","4","5","6","7","8","9"," "},0)))=LEN(TRIM(SUBSTITUTE(D126,CHAR(160)," "))))),0,1)</f>
        <v>0</v>
      </c>
      <c r="AN126" s="106"/>
      <c r="AO126" s="106"/>
      <c r="AP126" s="106"/>
    </row>
    <row r="127" spans="1:42" ht="15" customHeight="1">
      <c r="A127" s="34"/>
      <c r="B127" s="40"/>
      <c r="C127" s="101" t="s">
        <v>5224</v>
      </c>
      <c r="D127" s="692"/>
      <c r="E127" s="570"/>
      <c r="F127" s="570"/>
      <c r="G127" s="570"/>
      <c r="H127" s="570"/>
      <c r="I127" s="570"/>
      <c r="J127" s="570"/>
      <c r="K127" s="570"/>
      <c r="L127" s="570"/>
      <c r="M127" s="570"/>
      <c r="N127" s="570"/>
      <c r="O127" s="570"/>
      <c r="P127" s="570"/>
      <c r="Q127" s="570"/>
      <c r="R127" s="570"/>
      <c r="S127" s="570"/>
      <c r="T127" s="570"/>
      <c r="U127" s="570"/>
      <c r="V127" s="570"/>
      <c r="W127" s="570"/>
      <c r="X127" s="687"/>
      <c r="Y127" s="693"/>
      <c r="Z127" s="685"/>
      <c r="AA127" s="685"/>
      <c r="AB127" s="685"/>
      <c r="AC127" s="685"/>
      <c r="AD127" s="659"/>
      <c r="AG127" s="106"/>
      <c r="AH127" s="266">
        <f t="shared" si="0"/>
        <v>0</v>
      </c>
      <c r="AI127" s="286">
        <f t="shared" si="1"/>
        <v>0</v>
      </c>
      <c r="AJ127" s="287" t="str">
        <f>IF(AI127=0,"",
IF(SUM($AI$65:AI127)=1,AK127,
IF($AI$175&gt;SUM($AI$65:AI127),_xlfn.CONCAT(", ",AK127),
IF($AI$175=SUM($AI$65:AI127),_xlfn.CONCAT(" y ",AK127)))))</f>
        <v/>
      </c>
      <c r="AK127" s="475" t="s">
        <v>5225</v>
      </c>
      <c r="AL127" s="106"/>
      <c r="AM127" s="106">
        <f ca="1">IF(OR(D127=" ",AND(EXACT(UPPER(TRIM(SUBSTITUTE(D127,CHAR(160)," "))),TRIM(SUBSTITUTE(D127,CHAR(160)," "))),SUMPRODUCT(--ISNUMBER(MATCH(MID(TRIM(SUBSTITUTE(D127,CHAR(160)," ")),ROW(INDIRECT("1:"&amp;LEN(TRIM(SUBSTITUTE(D127,CHAR(160)," "))))),1),{"A","B","C","D","E","F","G","H","I","J","K","L","M","N","O","P","Q","R","S","T","U","V","W","X","Y","Z","Ñ","0","1","2","3","4","5","6","7","8","9"," "},0)))=LEN(TRIM(SUBSTITUTE(D127,CHAR(160)," "))))),0,1)</f>
        <v>0</v>
      </c>
      <c r="AN127" s="106"/>
      <c r="AO127" s="106"/>
      <c r="AP127" s="106"/>
    </row>
    <row r="128" spans="1:42" ht="15" customHeight="1">
      <c r="A128" s="34"/>
      <c r="B128" s="40"/>
      <c r="C128" s="101" t="s">
        <v>5226</v>
      </c>
      <c r="D128" s="692"/>
      <c r="E128" s="570"/>
      <c r="F128" s="570"/>
      <c r="G128" s="570"/>
      <c r="H128" s="570"/>
      <c r="I128" s="570"/>
      <c r="J128" s="570"/>
      <c r="K128" s="570"/>
      <c r="L128" s="570"/>
      <c r="M128" s="570"/>
      <c r="N128" s="570"/>
      <c r="O128" s="570"/>
      <c r="P128" s="570"/>
      <c r="Q128" s="570"/>
      <c r="R128" s="570"/>
      <c r="S128" s="570"/>
      <c r="T128" s="570"/>
      <c r="U128" s="570"/>
      <c r="V128" s="570"/>
      <c r="W128" s="570"/>
      <c r="X128" s="687"/>
      <c r="Y128" s="693"/>
      <c r="Z128" s="685"/>
      <c r="AA128" s="685"/>
      <c r="AB128" s="685"/>
      <c r="AC128" s="685"/>
      <c r="AD128" s="659"/>
      <c r="AG128" s="106"/>
      <c r="AH128" s="266">
        <f t="shared" si="0"/>
        <v>0</v>
      </c>
      <c r="AI128" s="286">
        <f t="shared" si="1"/>
        <v>0</v>
      </c>
      <c r="AJ128" s="287" t="str">
        <f>IF(AI128=0,"",
IF(SUM($AI$65:AI128)=1,AK128,
IF($AI$175&gt;SUM($AI$65:AI128),_xlfn.CONCAT(", ",AK128),
IF($AI$175=SUM($AI$65:AI128),_xlfn.CONCAT(" y ",AK128)))))</f>
        <v/>
      </c>
      <c r="AK128" s="475" t="s">
        <v>5227</v>
      </c>
      <c r="AL128" s="106"/>
      <c r="AM128" s="106">
        <f ca="1">IF(OR(D128=" ",AND(EXACT(UPPER(TRIM(SUBSTITUTE(D128,CHAR(160)," "))),TRIM(SUBSTITUTE(D128,CHAR(160)," "))),SUMPRODUCT(--ISNUMBER(MATCH(MID(TRIM(SUBSTITUTE(D128,CHAR(160)," ")),ROW(INDIRECT("1:"&amp;LEN(TRIM(SUBSTITUTE(D128,CHAR(160)," "))))),1),{"A","B","C","D","E","F","G","H","I","J","K","L","M","N","O","P","Q","R","S","T","U","V","W","X","Y","Z","Ñ","0","1","2","3","4","5","6","7","8","9"," "},0)))=LEN(TRIM(SUBSTITUTE(D128,CHAR(160)," "))))),0,1)</f>
        <v>0</v>
      </c>
      <c r="AN128" s="106"/>
      <c r="AO128" s="106"/>
      <c r="AP128" s="106"/>
    </row>
    <row r="129" spans="1:42" ht="15" customHeight="1">
      <c r="A129" s="34"/>
      <c r="B129" s="40"/>
      <c r="C129" s="101" t="s">
        <v>5228</v>
      </c>
      <c r="D129" s="692"/>
      <c r="E129" s="570"/>
      <c r="F129" s="570"/>
      <c r="G129" s="570"/>
      <c r="H129" s="570"/>
      <c r="I129" s="570"/>
      <c r="J129" s="570"/>
      <c r="K129" s="570"/>
      <c r="L129" s="570"/>
      <c r="M129" s="570"/>
      <c r="N129" s="570"/>
      <c r="O129" s="570"/>
      <c r="P129" s="570"/>
      <c r="Q129" s="570"/>
      <c r="R129" s="570"/>
      <c r="S129" s="570"/>
      <c r="T129" s="570"/>
      <c r="U129" s="570"/>
      <c r="V129" s="570"/>
      <c r="W129" s="570"/>
      <c r="X129" s="687"/>
      <c r="Y129" s="693"/>
      <c r="Z129" s="685"/>
      <c r="AA129" s="685"/>
      <c r="AB129" s="685"/>
      <c r="AC129" s="685"/>
      <c r="AD129" s="659"/>
      <c r="AG129" s="106"/>
      <c r="AH129" s="266">
        <f t="shared" si="0"/>
        <v>0</v>
      </c>
      <c r="AI129" s="286">
        <f t="shared" si="1"/>
        <v>0</v>
      </c>
      <c r="AJ129" s="287" t="str">
        <f>IF(AI129=0,"",
IF(SUM($AI$65:AI129)=1,AK129,
IF($AI$175&gt;SUM($AI$65:AI129),_xlfn.CONCAT(", ",AK129),
IF($AI$175=SUM($AI$65:AI129),_xlfn.CONCAT(" y ",AK129)))))</f>
        <v/>
      </c>
      <c r="AK129" s="475" t="s">
        <v>5229</v>
      </c>
      <c r="AL129" s="106"/>
      <c r="AM129" s="106">
        <f ca="1">IF(OR(D129=" ",AND(EXACT(UPPER(TRIM(SUBSTITUTE(D129,CHAR(160)," "))),TRIM(SUBSTITUTE(D129,CHAR(160)," "))),SUMPRODUCT(--ISNUMBER(MATCH(MID(TRIM(SUBSTITUTE(D129,CHAR(160)," ")),ROW(INDIRECT("1:"&amp;LEN(TRIM(SUBSTITUTE(D129,CHAR(160)," "))))),1),{"A","B","C","D","E","F","G","H","I","J","K","L","M","N","O","P","Q","R","S","T","U","V","W","X","Y","Z","Ñ","0","1","2","3","4","5","6","7","8","9"," "},0)))=LEN(TRIM(SUBSTITUTE(D129,CHAR(160)," "))))),0,1)</f>
        <v>0</v>
      </c>
      <c r="AN129" s="106"/>
      <c r="AO129" s="106"/>
      <c r="AP129" s="106"/>
    </row>
    <row r="130" spans="1:42" ht="15" customHeight="1">
      <c r="A130" s="34"/>
      <c r="B130" s="40"/>
      <c r="C130" s="101" t="s">
        <v>5230</v>
      </c>
      <c r="D130" s="692"/>
      <c r="E130" s="570"/>
      <c r="F130" s="570"/>
      <c r="G130" s="570"/>
      <c r="H130" s="570"/>
      <c r="I130" s="570"/>
      <c r="J130" s="570"/>
      <c r="K130" s="570"/>
      <c r="L130" s="570"/>
      <c r="M130" s="570"/>
      <c r="N130" s="570"/>
      <c r="O130" s="570"/>
      <c r="P130" s="570"/>
      <c r="Q130" s="570"/>
      <c r="R130" s="570"/>
      <c r="S130" s="570"/>
      <c r="T130" s="570"/>
      <c r="U130" s="570"/>
      <c r="V130" s="570"/>
      <c r="W130" s="570"/>
      <c r="X130" s="687"/>
      <c r="Y130" s="693"/>
      <c r="Z130" s="685"/>
      <c r="AA130" s="685"/>
      <c r="AB130" s="685"/>
      <c r="AC130" s="685"/>
      <c r="AD130" s="659"/>
      <c r="AG130" s="106"/>
      <c r="AH130" s="266">
        <f t="shared" ref="AH130:AH153" si="2">IF(AND($C$44&lt;&gt;"",$C$44&lt;&gt;1,COUNTA(D130:AD130)=0),0,IF(AND($C$44&lt;&gt;"",$C$44=1,COUNTBLANK(D130)=0,COUNTA(Y130)=1),0,IF(COUNTA(D130:AD130)=0,0,1)))</f>
        <v>0</v>
      </c>
      <c r="AI130" s="286">
        <f t="shared" ref="AI130:AI154" si="3">IF(AH130=0,0,1)</f>
        <v>0</v>
      </c>
      <c r="AJ130" s="287" t="str">
        <f>IF(AI130=0,"",
IF(SUM($AI$65:AI130)=1,AK130,
IF($AI$175&gt;SUM($AI$65:AI130),_xlfn.CONCAT(", ",AK130),
IF($AI$175=SUM($AI$65:AI130),_xlfn.CONCAT(" y ",AK130)))))</f>
        <v/>
      </c>
      <c r="AK130" s="475" t="s">
        <v>5231</v>
      </c>
      <c r="AL130" s="106"/>
      <c r="AM130" s="106">
        <f ca="1">IF(OR(D130=" ",AND(EXACT(UPPER(TRIM(SUBSTITUTE(D130,CHAR(160)," "))),TRIM(SUBSTITUTE(D130,CHAR(160)," "))),SUMPRODUCT(--ISNUMBER(MATCH(MID(TRIM(SUBSTITUTE(D130,CHAR(160)," ")),ROW(INDIRECT("1:"&amp;LEN(TRIM(SUBSTITUTE(D130,CHAR(160)," "))))),1),{"A","B","C","D","E","F","G","H","I","J","K","L","M","N","O","P","Q","R","S","T","U","V","W","X","Y","Z","Ñ","0","1","2","3","4","5","6","7","8","9"," "},0)))=LEN(TRIM(SUBSTITUTE(D130,CHAR(160)," "))))),0,1)</f>
        <v>0</v>
      </c>
      <c r="AN130" s="106"/>
      <c r="AO130" s="106"/>
      <c r="AP130" s="106"/>
    </row>
    <row r="131" spans="1:42" ht="15" customHeight="1">
      <c r="A131" s="34"/>
      <c r="B131" s="40"/>
      <c r="C131" s="101" t="s">
        <v>5232</v>
      </c>
      <c r="D131" s="692"/>
      <c r="E131" s="570"/>
      <c r="F131" s="570"/>
      <c r="G131" s="570"/>
      <c r="H131" s="570"/>
      <c r="I131" s="570"/>
      <c r="J131" s="570"/>
      <c r="K131" s="570"/>
      <c r="L131" s="570"/>
      <c r="M131" s="570"/>
      <c r="N131" s="570"/>
      <c r="O131" s="570"/>
      <c r="P131" s="570"/>
      <c r="Q131" s="570"/>
      <c r="R131" s="570"/>
      <c r="S131" s="570"/>
      <c r="T131" s="570"/>
      <c r="U131" s="570"/>
      <c r="V131" s="570"/>
      <c r="W131" s="570"/>
      <c r="X131" s="687"/>
      <c r="Y131" s="693"/>
      <c r="Z131" s="685"/>
      <c r="AA131" s="685"/>
      <c r="AB131" s="685"/>
      <c r="AC131" s="685"/>
      <c r="AD131" s="659"/>
      <c r="AG131" s="106"/>
      <c r="AH131" s="266">
        <f t="shared" si="2"/>
        <v>0</v>
      </c>
      <c r="AI131" s="286">
        <f t="shared" si="3"/>
        <v>0</v>
      </c>
      <c r="AJ131" s="287" t="str">
        <f>IF(AI131=0,"",
IF(SUM($AI$65:AI131)=1,AK131,
IF($AI$175&gt;SUM($AI$65:AI131),_xlfn.CONCAT(", ",AK131),
IF($AI$175=SUM($AI$65:AI131),_xlfn.CONCAT(" y ",AK131)))))</f>
        <v/>
      </c>
      <c r="AK131" s="475" t="s">
        <v>5233</v>
      </c>
      <c r="AL131" s="106"/>
      <c r="AM131" s="106">
        <f ca="1">IF(OR(D131=" ",AND(EXACT(UPPER(TRIM(SUBSTITUTE(D131,CHAR(160)," "))),TRIM(SUBSTITUTE(D131,CHAR(160)," "))),SUMPRODUCT(--ISNUMBER(MATCH(MID(TRIM(SUBSTITUTE(D131,CHAR(160)," ")),ROW(INDIRECT("1:"&amp;LEN(TRIM(SUBSTITUTE(D131,CHAR(160)," "))))),1),{"A","B","C","D","E","F","G","H","I","J","K","L","M","N","O","P","Q","R","S","T","U","V","W","X","Y","Z","Ñ","0","1","2","3","4","5","6","7","8","9"," "},0)))=LEN(TRIM(SUBSTITUTE(D131,CHAR(160)," "))))),0,1)</f>
        <v>0</v>
      </c>
      <c r="AN131" s="106"/>
      <c r="AO131" s="106"/>
      <c r="AP131" s="106"/>
    </row>
    <row r="132" spans="1:42" ht="15" customHeight="1">
      <c r="A132" s="34"/>
      <c r="B132" s="40"/>
      <c r="C132" s="101" t="s">
        <v>5234</v>
      </c>
      <c r="D132" s="692"/>
      <c r="E132" s="570"/>
      <c r="F132" s="570"/>
      <c r="G132" s="570"/>
      <c r="H132" s="570"/>
      <c r="I132" s="570"/>
      <c r="J132" s="570"/>
      <c r="K132" s="570"/>
      <c r="L132" s="570"/>
      <c r="M132" s="570"/>
      <c r="N132" s="570"/>
      <c r="O132" s="570"/>
      <c r="P132" s="570"/>
      <c r="Q132" s="570"/>
      <c r="R132" s="570"/>
      <c r="S132" s="570"/>
      <c r="T132" s="570"/>
      <c r="U132" s="570"/>
      <c r="V132" s="570"/>
      <c r="W132" s="570"/>
      <c r="X132" s="687"/>
      <c r="Y132" s="693"/>
      <c r="Z132" s="685"/>
      <c r="AA132" s="685"/>
      <c r="AB132" s="685"/>
      <c r="AC132" s="685"/>
      <c r="AD132" s="659"/>
      <c r="AG132" s="106"/>
      <c r="AH132" s="266">
        <f t="shared" si="2"/>
        <v>0</v>
      </c>
      <c r="AI132" s="286">
        <f t="shared" si="3"/>
        <v>0</v>
      </c>
      <c r="AJ132" s="287" t="str">
        <f>IF(AI132=0,"",
IF(SUM($AI$65:AI132)=1,AK132,
IF($AI$175&gt;SUM($AI$65:AI132),_xlfn.CONCAT(", ",AK132),
IF($AI$175=SUM($AI$65:AI132),_xlfn.CONCAT(" y ",AK132)))))</f>
        <v/>
      </c>
      <c r="AK132" s="475" t="s">
        <v>5235</v>
      </c>
      <c r="AL132" s="106"/>
      <c r="AM132" s="106">
        <f ca="1">IF(OR(D132=" ",AND(EXACT(UPPER(TRIM(SUBSTITUTE(D132,CHAR(160)," "))),TRIM(SUBSTITUTE(D132,CHAR(160)," "))),SUMPRODUCT(--ISNUMBER(MATCH(MID(TRIM(SUBSTITUTE(D132,CHAR(160)," ")),ROW(INDIRECT("1:"&amp;LEN(TRIM(SUBSTITUTE(D132,CHAR(160)," "))))),1),{"A","B","C","D","E","F","G","H","I","J","K","L","M","N","O","P","Q","R","S","T","U","V","W","X","Y","Z","Ñ","0","1","2","3","4","5","6","7","8","9"," "},0)))=LEN(TRIM(SUBSTITUTE(D132,CHAR(160)," "))))),0,1)</f>
        <v>0</v>
      </c>
      <c r="AN132" s="106"/>
      <c r="AO132" s="106"/>
      <c r="AP132" s="106"/>
    </row>
    <row r="133" spans="1:42" ht="15" customHeight="1">
      <c r="A133" s="34"/>
      <c r="B133" s="40"/>
      <c r="C133" s="101" t="s">
        <v>5236</v>
      </c>
      <c r="D133" s="692"/>
      <c r="E133" s="570"/>
      <c r="F133" s="570"/>
      <c r="G133" s="570"/>
      <c r="H133" s="570"/>
      <c r="I133" s="570"/>
      <c r="J133" s="570"/>
      <c r="K133" s="570"/>
      <c r="L133" s="570"/>
      <c r="M133" s="570"/>
      <c r="N133" s="570"/>
      <c r="O133" s="570"/>
      <c r="P133" s="570"/>
      <c r="Q133" s="570"/>
      <c r="R133" s="570"/>
      <c r="S133" s="570"/>
      <c r="T133" s="570"/>
      <c r="U133" s="570"/>
      <c r="V133" s="570"/>
      <c r="W133" s="570"/>
      <c r="X133" s="687"/>
      <c r="Y133" s="693"/>
      <c r="Z133" s="685"/>
      <c r="AA133" s="685"/>
      <c r="AB133" s="685"/>
      <c r="AC133" s="685"/>
      <c r="AD133" s="659"/>
      <c r="AG133" s="106"/>
      <c r="AH133" s="266">
        <f t="shared" si="2"/>
        <v>0</v>
      </c>
      <c r="AI133" s="286">
        <f t="shared" si="3"/>
        <v>0</v>
      </c>
      <c r="AJ133" s="287" t="str">
        <f>IF(AI133=0,"",
IF(SUM($AI$65:AI133)=1,AK133,
IF($AI$175&gt;SUM($AI$65:AI133),_xlfn.CONCAT(", ",AK133),
IF($AI$175=SUM($AI$65:AI133),_xlfn.CONCAT(" y ",AK133)))))</f>
        <v/>
      </c>
      <c r="AK133" s="475" t="s">
        <v>5237</v>
      </c>
      <c r="AL133" s="106"/>
      <c r="AM133" s="106">
        <f ca="1">IF(OR(D133=" ",AND(EXACT(UPPER(TRIM(SUBSTITUTE(D133,CHAR(160)," "))),TRIM(SUBSTITUTE(D133,CHAR(160)," "))),SUMPRODUCT(--ISNUMBER(MATCH(MID(TRIM(SUBSTITUTE(D133,CHAR(160)," ")),ROW(INDIRECT("1:"&amp;LEN(TRIM(SUBSTITUTE(D133,CHAR(160)," "))))),1),{"A","B","C","D","E","F","G","H","I","J","K","L","M","N","O","P","Q","R","S","T","U","V","W","X","Y","Z","Ñ","0","1","2","3","4","5","6","7","8","9"," "},0)))=LEN(TRIM(SUBSTITUTE(D133,CHAR(160)," "))))),0,1)</f>
        <v>0</v>
      </c>
      <c r="AN133" s="106"/>
      <c r="AO133" s="106"/>
      <c r="AP133" s="106"/>
    </row>
    <row r="134" spans="1:42" ht="15" customHeight="1">
      <c r="A134" s="34"/>
      <c r="B134" s="40"/>
      <c r="C134" s="101" t="s">
        <v>5238</v>
      </c>
      <c r="D134" s="692"/>
      <c r="E134" s="570"/>
      <c r="F134" s="570"/>
      <c r="G134" s="570"/>
      <c r="H134" s="570"/>
      <c r="I134" s="570"/>
      <c r="J134" s="570"/>
      <c r="K134" s="570"/>
      <c r="L134" s="570"/>
      <c r="M134" s="570"/>
      <c r="N134" s="570"/>
      <c r="O134" s="570"/>
      <c r="P134" s="570"/>
      <c r="Q134" s="570"/>
      <c r="R134" s="570"/>
      <c r="S134" s="570"/>
      <c r="T134" s="570"/>
      <c r="U134" s="570"/>
      <c r="V134" s="570"/>
      <c r="W134" s="570"/>
      <c r="X134" s="687"/>
      <c r="Y134" s="693"/>
      <c r="Z134" s="685"/>
      <c r="AA134" s="685"/>
      <c r="AB134" s="685"/>
      <c r="AC134" s="685"/>
      <c r="AD134" s="659"/>
      <c r="AG134" s="106"/>
      <c r="AH134" s="266">
        <f t="shared" si="2"/>
        <v>0</v>
      </c>
      <c r="AI134" s="286">
        <f t="shared" si="3"/>
        <v>0</v>
      </c>
      <c r="AJ134" s="287" t="str">
        <f>IF(AI134=0,"",
IF(SUM($AI$65:AI134)=1,AK134,
IF($AI$175&gt;SUM($AI$65:AI134),_xlfn.CONCAT(", ",AK134),
IF($AI$175=SUM($AI$65:AI134),_xlfn.CONCAT(" y ",AK134)))))</f>
        <v/>
      </c>
      <c r="AK134" s="475" t="s">
        <v>5239</v>
      </c>
      <c r="AL134" s="106"/>
      <c r="AM134" s="106">
        <f ca="1">IF(OR(D134=" ",AND(EXACT(UPPER(TRIM(SUBSTITUTE(D134,CHAR(160)," "))),TRIM(SUBSTITUTE(D134,CHAR(160)," "))),SUMPRODUCT(--ISNUMBER(MATCH(MID(TRIM(SUBSTITUTE(D134,CHAR(160)," ")),ROW(INDIRECT("1:"&amp;LEN(TRIM(SUBSTITUTE(D134,CHAR(160)," "))))),1),{"A","B","C","D","E","F","G","H","I","J","K","L","M","N","O","P","Q","R","S","T","U","V","W","X","Y","Z","Ñ","0","1","2","3","4","5","6","7","8","9"," "},0)))=LEN(TRIM(SUBSTITUTE(D134,CHAR(160)," "))))),0,1)</f>
        <v>0</v>
      </c>
      <c r="AN134" s="106"/>
      <c r="AO134" s="106"/>
      <c r="AP134" s="106"/>
    </row>
    <row r="135" spans="1:42" ht="15" customHeight="1">
      <c r="A135" s="34"/>
      <c r="B135" s="40"/>
      <c r="C135" s="101" t="s">
        <v>5240</v>
      </c>
      <c r="D135" s="692"/>
      <c r="E135" s="570"/>
      <c r="F135" s="570"/>
      <c r="G135" s="570"/>
      <c r="H135" s="570"/>
      <c r="I135" s="570"/>
      <c r="J135" s="570"/>
      <c r="K135" s="570"/>
      <c r="L135" s="570"/>
      <c r="M135" s="570"/>
      <c r="N135" s="570"/>
      <c r="O135" s="570"/>
      <c r="P135" s="570"/>
      <c r="Q135" s="570"/>
      <c r="R135" s="570"/>
      <c r="S135" s="570"/>
      <c r="T135" s="570"/>
      <c r="U135" s="570"/>
      <c r="V135" s="570"/>
      <c r="W135" s="570"/>
      <c r="X135" s="687"/>
      <c r="Y135" s="693"/>
      <c r="Z135" s="685"/>
      <c r="AA135" s="685"/>
      <c r="AB135" s="685"/>
      <c r="AC135" s="685"/>
      <c r="AD135" s="659"/>
      <c r="AG135" s="106"/>
      <c r="AH135" s="266">
        <f t="shared" si="2"/>
        <v>0</v>
      </c>
      <c r="AI135" s="286">
        <f t="shared" si="3"/>
        <v>0</v>
      </c>
      <c r="AJ135" s="287" t="str">
        <f>IF(AI135=0,"",
IF(SUM($AI$65:AI135)=1,AK135,
IF($AI$175&gt;SUM($AI$65:AI135),_xlfn.CONCAT(", ",AK135),
IF($AI$175=SUM($AI$65:AI135),_xlfn.CONCAT(" y ",AK135)))))</f>
        <v/>
      </c>
      <c r="AK135" s="475" t="s">
        <v>5241</v>
      </c>
      <c r="AL135" s="106"/>
      <c r="AM135" s="106">
        <f ca="1">IF(OR(D135=" ",AND(EXACT(UPPER(TRIM(SUBSTITUTE(D135,CHAR(160)," "))),TRIM(SUBSTITUTE(D135,CHAR(160)," "))),SUMPRODUCT(--ISNUMBER(MATCH(MID(TRIM(SUBSTITUTE(D135,CHAR(160)," ")),ROW(INDIRECT("1:"&amp;LEN(TRIM(SUBSTITUTE(D135,CHAR(160)," "))))),1),{"A","B","C","D","E","F","G","H","I","J","K","L","M","N","O","P","Q","R","S","T","U","V","W","X","Y","Z","Ñ","0","1","2","3","4","5","6","7","8","9"," "},0)))=LEN(TRIM(SUBSTITUTE(D135,CHAR(160)," "))))),0,1)</f>
        <v>0</v>
      </c>
      <c r="AN135" s="106"/>
      <c r="AO135" s="106"/>
      <c r="AP135" s="106"/>
    </row>
    <row r="136" spans="1:42" ht="15" customHeight="1">
      <c r="A136" s="34"/>
      <c r="B136" s="40"/>
      <c r="C136" s="101" t="s">
        <v>5242</v>
      </c>
      <c r="D136" s="692"/>
      <c r="E136" s="570"/>
      <c r="F136" s="570"/>
      <c r="G136" s="570"/>
      <c r="H136" s="570"/>
      <c r="I136" s="570"/>
      <c r="J136" s="570"/>
      <c r="K136" s="570"/>
      <c r="L136" s="570"/>
      <c r="M136" s="570"/>
      <c r="N136" s="570"/>
      <c r="O136" s="570"/>
      <c r="P136" s="570"/>
      <c r="Q136" s="570"/>
      <c r="R136" s="570"/>
      <c r="S136" s="570"/>
      <c r="T136" s="570"/>
      <c r="U136" s="570"/>
      <c r="V136" s="570"/>
      <c r="W136" s="570"/>
      <c r="X136" s="687"/>
      <c r="Y136" s="693"/>
      <c r="Z136" s="685"/>
      <c r="AA136" s="685"/>
      <c r="AB136" s="685"/>
      <c r="AC136" s="685"/>
      <c r="AD136" s="659"/>
      <c r="AG136" s="106"/>
      <c r="AH136" s="266">
        <f t="shared" si="2"/>
        <v>0</v>
      </c>
      <c r="AI136" s="286">
        <f t="shared" si="3"/>
        <v>0</v>
      </c>
      <c r="AJ136" s="287" t="str">
        <f>IF(AI136=0,"",
IF(SUM($AI$65:AI136)=1,AK136,
IF($AI$175&gt;SUM($AI$65:AI136),_xlfn.CONCAT(", ",AK136),
IF($AI$175=SUM($AI$65:AI136),_xlfn.CONCAT(" y ",AK136)))))</f>
        <v/>
      </c>
      <c r="AK136" s="475" t="s">
        <v>5243</v>
      </c>
      <c r="AL136" s="106"/>
      <c r="AM136" s="106">
        <f ca="1">IF(OR(D136=" ",AND(EXACT(UPPER(TRIM(SUBSTITUTE(D136,CHAR(160)," "))),TRIM(SUBSTITUTE(D136,CHAR(160)," "))),SUMPRODUCT(--ISNUMBER(MATCH(MID(TRIM(SUBSTITUTE(D136,CHAR(160)," ")),ROW(INDIRECT("1:"&amp;LEN(TRIM(SUBSTITUTE(D136,CHAR(160)," "))))),1),{"A","B","C","D","E","F","G","H","I","J","K","L","M","N","O","P","Q","R","S","T","U","V","W","X","Y","Z","Ñ","0","1","2","3","4","5","6","7","8","9"," "},0)))=LEN(TRIM(SUBSTITUTE(D136,CHAR(160)," "))))),0,1)</f>
        <v>0</v>
      </c>
      <c r="AN136" s="106"/>
      <c r="AO136" s="106"/>
      <c r="AP136" s="106"/>
    </row>
    <row r="137" spans="1:42" ht="15" customHeight="1">
      <c r="A137" s="34"/>
      <c r="B137" s="40"/>
      <c r="C137" s="101" t="s">
        <v>5244</v>
      </c>
      <c r="D137" s="692"/>
      <c r="E137" s="570"/>
      <c r="F137" s="570"/>
      <c r="G137" s="570"/>
      <c r="H137" s="570"/>
      <c r="I137" s="570"/>
      <c r="J137" s="570"/>
      <c r="K137" s="570"/>
      <c r="L137" s="570"/>
      <c r="M137" s="570"/>
      <c r="N137" s="570"/>
      <c r="O137" s="570"/>
      <c r="P137" s="570"/>
      <c r="Q137" s="570"/>
      <c r="R137" s="570"/>
      <c r="S137" s="570"/>
      <c r="T137" s="570"/>
      <c r="U137" s="570"/>
      <c r="V137" s="570"/>
      <c r="W137" s="570"/>
      <c r="X137" s="687"/>
      <c r="Y137" s="693"/>
      <c r="Z137" s="685"/>
      <c r="AA137" s="685"/>
      <c r="AB137" s="685"/>
      <c r="AC137" s="685"/>
      <c r="AD137" s="659"/>
      <c r="AG137" s="106"/>
      <c r="AH137" s="266">
        <f t="shared" si="2"/>
        <v>0</v>
      </c>
      <c r="AI137" s="286">
        <f t="shared" si="3"/>
        <v>0</v>
      </c>
      <c r="AJ137" s="287" t="str">
        <f>IF(AI137=0,"",
IF(SUM($AI$65:AI137)=1,AK137,
IF($AI$175&gt;SUM($AI$65:AI137),_xlfn.CONCAT(", ",AK137),
IF($AI$175=SUM($AI$65:AI137),_xlfn.CONCAT(" y ",AK137)))))</f>
        <v/>
      </c>
      <c r="AK137" s="475" t="s">
        <v>5245</v>
      </c>
      <c r="AL137" s="106"/>
      <c r="AM137" s="106">
        <f ca="1">IF(OR(D137=" ",AND(EXACT(UPPER(TRIM(SUBSTITUTE(D137,CHAR(160)," "))),TRIM(SUBSTITUTE(D137,CHAR(160)," "))),SUMPRODUCT(--ISNUMBER(MATCH(MID(TRIM(SUBSTITUTE(D137,CHAR(160)," ")),ROW(INDIRECT("1:"&amp;LEN(TRIM(SUBSTITUTE(D137,CHAR(160)," "))))),1),{"A","B","C","D","E","F","G","H","I","J","K","L","M","N","O","P","Q","R","S","T","U","V","W","X","Y","Z","Ñ","0","1","2","3","4","5","6","7","8","9"," "},0)))=LEN(TRIM(SUBSTITUTE(D137,CHAR(160)," "))))),0,1)</f>
        <v>0</v>
      </c>
      <c r="AN137" s="106"/>
      <c r="AO137" s="106"/>
      <c r="AP137" s="106"/>
    </row>
    <row r="138" spans="1:42" ht="15" customHeight="1">
      <c r="A138" s="34"/>
      <c r="B138" s="40"/>
      <c r="C138" s="101" t="s">
        <v>5246</v>
      </c>
      <c r="D138" s="692"/>
      <c r="E138" s="570"/>
      <c r="F138" s="570"/>
      <c r="G138" s="570"/>
      <c r="H138" s="570"/>
      <c r="I138" s="570"/>
      <c r="J138" s="570"/>
      <c r="K138" s="570"/>
      <c r="L138" s="570"/>
      <c r="M138" s="570"/>
      <c r="N138" s="570"/>
      <c r="O138" s="570"/>
      <c r="P138" s="570"/>
      <c r="Q138" s="570"/>
      <c r="R138" s="570"/>
      <c r="S138" s="570"/>
      <c r="T138" s="570"/>
      <c r="U138" s="570"/>
      <c r="V138" s="570"/>
      <c r="W138" s="570"/>
      <c r="X138" s="687"/>
      <c r="Y138" s="693"/>
      <c r="Z138" s="685"/>
      <c r="AA138" s="685"/>
      <c r="AB138" s="685"/>
      <c r="AC138" s="685"/>
      <c r="AD138" s="659"/>
      <c r="AG138" s="106"/>
      <c r="AH138" s="266">
        <f t="shared" si="2"/>
        <v>0</v>
      </c>
      <c r="AI138" s="286">
        <f t="shared" si="3"/>
        <v>0</v>
      </c>
      <c r="AJ138" s="287" t="str">
        <f>IF(AI138=0,"",
IF(SUM($AI$65:AI138)=1,AK138,
IF($AI$175&gt;SUM($AI$65:AI138),_xlfn.CONCAT(", ",AK138),
IF($AI$175=SUM($AI$65:AI138),_xlfn.CONCAT(" y ",AK138)))))</f>
        <v/>
      </c>
      <c r="AK138" s="475" t="s">
        <v>5247</v>
      </c>
      <c r="AL138" s="106"/>
      <c r="AM138" s="106">
        <f ca="1">IF(OR(D138=" ",AND(EXACT(UPPER(TRIM(SUBSTITUTE(D138,CHAR(160)," "))),TRIM(SUBSTITUTE(D138,CHAR(160)," "))),SUMPRODUCT(--ISNUMBER(MATCH(MID(TRIM(SUBSTITUTE(D138,CHAR(160)," ")),ROW(INDIRECT("1:"&amp;LEN(TRIM(SUBSTITUTE(D138,CHAR(160)," "))))),1),{"A","B","C","D","E","F","G","H","I","J","K","L","M","N","O","P","Q","R","S","T","U","V","W","X","Y","Z","Ñ","0","1","2","3","4","5","6","7","8","9"," "},0)))=LEN(TRIM(SUBSTITUTE(D138,CHAR(160)," "))))),0,1)</f>
        <v>0</v>
      </c>
      <c r="AN138" s="106"/>
      <c r="AO138" s="106"/>
      <c r="AP138" s="106"/>
    </row>
    <row r="139" spans="1:42" ht="15" customHeight="1">
      <c r="A139" s="34"/>
      <c r="B139" s="40"/>
      <c r="C139" s="101" t="s">
        <v>5248</v>
      </c>
      <c r="D139" s="692"/>
      <c r="E139" s="570"/>
      <c r="F139" s="570"/>
      <c r="G139" s="570"/>
      <c r="H139" s="570"/>
      <c r="I139" s="570"/>
      <c r="J139" s="570"/>
      <c r="K139" s="570"/>
      <c r="L139" s="570"/>
      <c r="M139" s="570"/>
      <c r="N139" s="570"/>
      <c r="O139" s="570"/>
      <c r="P139" s="570"/>
      <c r="Q139" s="570"/>
      <c r="R139" s="570"/>
      <c r="S139" s="570"/>
      <c r="T139" s="570"/>
      <c r="U139" s="570"/>
      <c r="V139" s="570"/>
      <c r="W139" s="570"/>
      <c r="X139" s="687"/>
      <c r="Y139" s="693"/>
      <c r="Z139" s="685"/>
      <c r="AA139" s="685"/>
      <c r="AB139" s="685"/>
      <c r="AC139" s="685"/>
      <c r="AD139" s="659"/>
      <c r="AG139" s="106"/>
      <c r="AH139" s="266">
        <f t="shared" si="2"/>
        <v>0</v>
      </c>
      <c r="AI139" s="286">
        <f t="shared" si="3"/>
        <v>0</v>
      </c>
      <c r="AJ139" s="287" t="str">
        <f>IF(AI139=0,"",
IF(SUM($AI$65:AI139)=1,AK139,
IF($AI$175&gt;SUM($AI$65:AI139),_xlfn.CONCAT(", ",AK139),
IF($AI$175=SUM($AI$65:AI139),_xlfn.CONCAT(" y ",AK139)))))</f>
        <v/>
      </c>
      <c r="AK139" s="475" t="s">
        <v>5249</v>
      </c>
      <c r="AL139" s="106"/>
      <c r="AM139" s="106">
        <f ca="1">IF(OR(D139=" ",AND(EXACT(UPPER(TRIM(SUBSTITUTE(D139,CHAR(160)," "))),TRIM(SUBSTITUTE(D139,CHAR(160)," "))),SUMPRODUCT(--ISNUMBER(MATCH(MID(TRIM(SUBSTITUTE(D139,CHAR(160)," ")),ROW(INDIRECT("1:"&amp;LEN(TRIM(SUBSTITUTE(D139,CHAR(160)," "))))),1),{"A","B","C","D","E","F","G","H","I","J","K","L","M","N","O","P","Q","R","S","T","U","V","W","X","Y","Z","Ñ","0","1","2","3","4","5","6","7","8","9"," "},0)))=LEN(TRIM(SUBSTITUTE(D139,CHAR(160)," "))))),0,1)</f>
        <v>0</v>
      </c>
      <c r="AN139" s="106"/>
      <c r="AO139" s="106"/>
      <c r="AP139" s="106"/>
    </row>
    <row r="140" spans="1:42" ht="15" customHeight="1">
      <c r="A140" s="34"/>
      <c r="B140" s="40"/>
      <c r="C140" s="101" t="s">
        <v>5250</v>
      </c>
      <c r="D140" s="692"/>
      <c r="E140" s="570"/>
      <c r="F140" s="570"/>
      <c r="G140" s="570"/>
      <c r="H140" s="570"/>
      <c r="I140" s="570"/>
      <c r="J140" s="570"/>
      <c r="K140" s="570"/>
      <c r="L140" s="570"/>
      <c r="M140" s="570"/>
      <c r="N140" s="570"/>
      <c r="O140" s="570"/>
      <c r="P140" s="570"/>
      <c r="Q140" s="570"/>
      <c r="R140" s="570"/>
      <c r="S140" s="570"/>
      <c r="T140" s="570"/>
      <c r="U140" s="570"/>
      <c r="V140" s="570"/>
      <c r="W140" s="570"/>
      <c r="X140" s="687"/>
      <c r="Y140" s="693"/>
      <c r="Z140" s="685"/>
      <c r="AA140" s="685"/>
      <c r="AB140" s="685"/>
      <c r="AC140" s="685"/>
      <c r="AD140" s="659"/>
      <c r="AG140" s="106"/>
      <c r="AH140" s="266">
        <f t="shared" si="2"/>
        <v>0</v>
      </c>
      <c r="AI140" s="286">
        <f t="shared" si="3"/>
        <v>0</v>
      </c>
      <c r="AJ140" s="287" t="str">
        <f>IF(AI140=0,"",
IF(SUM($AI$65:AI140)=1,AK140,
IF($AI$175&gt;SUM($AI$65:AI140),_xlfn.CONCAT(", ",AK140),
IF($AI$175=SUM($AI$65:AI140),_xlfn.CONCAT(" y ",AK140)))))</f>
        <v/>
      </c>
      <c r="AK140" s="475" t="s">
        <v>5251</v>
      </c>
      <c r="AL140" s="106"/>
      <c r="AM140" s="106">
        <f ca="1">IF(OR(D140=" ",AND(EXACT(UPPER(TRIM(SUBSTITUTE(D140,CHAR(160)," "))),TRIM(SUBSTITUTE(D140,CHAR(160)," "))),SUMPRODUCT(--ISNUMBER(MATCH(MID(TRIM(SUBSTITUTE(D140,CHAR(160)," ")),ROW(INDIRECT("1:"&amp;LEN(TRIM(SUBSTITUTE(D140,CHAR(160)," "))))),1),{"A","B","C","D","E","F","G","H","I","J","K","L","M","N","O","P","Q","R","S","T","U","V","W","X","Y","Z","Ñ","0","1","2","3","4","5","6","7","8","9"," "},0)))=LEN(TRIM(SUBSTITUTE(D140,CHAR(160)," "))))),0,1)</f>
        <v>0</v>
      </c>
      <c r="AN140" s="106"/>
      <c r="AO140" s="106"/>
      <c r="AP140" s="106"/>
    </row>
    <row r="141" spans="1:42" ht="15" customHeight="1">
      <c r="A141" s="34"/>
      <c r="B141" s="40"/>
      <c r="C141" s="101" t="s">
        <v>5252</v>
      </c>
      <c r="D141" s="692"/>
      <c r="E141" s="570"/>
      <c r="F141" s="570"/>
      <c r="G141" s="570"/>
      <c r="H141" s="570"/>
      <c r="I141" s="570"/>
      <c r="J141" s="570"/>
      <c r="K141" s="570"/>
      <c r="L141" s="570"/>
      <c r="M141" s="570"/>
      <c r="N141" s="570"/>
      <c r="O141" s="570"/>
      <c r="P141" s="570"/>
      <c r="Q141" s="570"/>
      <c r="R141" s="570"/>
      <c r="S141" s="570"/>
      <c r="T141" s="570"/>
      <c r="U141" s="570"/>
      <c r="V141" s="570"/>
      <c r="W141" s="570"/>
      <c r="X141" s="687"/>
      <c r="Y141" s="693"/>
      <c r="Z141" s="685"/>
      <c r="AA141" s="685"/>
      <c r="AB141" s="685"/>
      <c r="AC141" s="685"/>
      <c r="AD141" s="659"/>
      <c r="AG141" s="106"/>
      <c r="AH141" s="266">
        <f t="shared" si="2"/>
        <v>0</v>
      </c>
      <c r="AI141" s="286">
        <f t="shared" si="3"/>
        <v>0</v>
      </c>
      <c r="AJ141" s="287" t="str">
        <f>IF(AI141=0,"",
IF(SUM($AI$65:AI141)=1,AK141,
IF($AI$175&gt;SUM($AI$65:AI141),_xlfn.CONCAT(", ",AK141),
IF($AI$175=SUM($AI$65:AI141),_xlfn.CONCAT(" y ",AK141)))))</f>
        <v/>
      </c>
      <c r="AK141" s="475" t="s">
        <v>5253</v>
      </c>
      <c r="AL141" s="106"/>
      <c r="AM141" s="106">
        <f ca="1">IF(OR(D141=" ",AND(EXACT(UPPER(TRIM(SUBSTITUTE(D141,CHAR(160)," "))),TRIM(SUBSTITUTE(D141,CHAR(160)," "))),SUMPRODUCT(--ISNUMBER(MATCH(MID(TRIM(SUBSTITUTE(D141,CHAR(160)," ")),ROW(INDIRECT("1:"&amp;LEN(TRIM(SUBSTITUTE(D141,CHAR(160)," "))))),1),{"A","B","C","D","E","F","G","H","I","J","K","L","M","N","O","P","Q","R","S","T","U","V","W","X","Y","Z","Ñ","0","1","2","3","4","5","6","7","8","9"," "},0)))=LEN(TRIM(SUBSTITUTE(D141,CHAR(160)," "))))),0,1)</f>
        <v>0</v>
      </c>
      <c r="AN141" s="106"/>
      <c r="AO141" s="106"/>
      <c r="AP141" s="106"/>
    </row>
    <row r="142" spans="1:42" ht="15" customHeight="1">
      <c r="A142" s="34"/>
      <c r="B142" s="40"/>
      <c r="C142" s="101" t="s">
        <v>5254</v>
      </c>
      <c r="D142" s="692"/>
      <c r="E142" s="570"/>
      <c r="F142" s="570"/>
      <c r="G142" s="570"/>
      <c r="H142" s="570"/>
      <c r="I142" s="570"/>
      <c r="J142" s="570"/>
      <c r="K142" s="570"/>
      <c r="L142" s="570"/>
      <c r="M142" s="570"/>
      <c r="N142" s="570"/>
      <c r="O142" s="570"/>
      <c r="P142" s="570"/>
      <c r="Q142" s="570"/>
      <c r="R142" s="570"/>
      <c r="S142" s="570"/>
      <c r="T142" s="570"/>
      <c r="U142" s="570"/>
      <c r="V142" s="570"/>
      <c r="W142" s="570"/>
      <c r="X142" s="687"/>
      <c r="Y142" s="693"/>
      <c r="Z142" s="685"/>
      <c r="AA142" s="685"/>
      <c r="AB142" s="685"/>
      <c r="AC142" s="685"/>
      <c r="AD142" s="659"/>
      <c r="AG142" s="106"/>
      <c r="AH142" s="266">
        <f t="shared" si="2"/>
        <v>0</v>
      </c>
      <c r="AI142" s="286">
        <f t="shared" si="3"/>
        <v>0</v>
      </c>
      <c r="AJ142" s="287" t="str">
        <f>IF(AI142=0,"",
IF(SUM($AI$65:AI142)=1,AK142,
IF($AI$175&gt;SUM($AI$65:AI142),_xlfn.CONCAT(", ",AK142),
IF($AI$175=SUM($AI$65:AI142),_xlfn.CONCAT(" y ",AK142)))))</f>
        <v/>
      </c>
      <c r="AK142" s="475" t="s">
        <v>5255</v>
      </c>
      <c r="AL142" s="106"/>
      <c r="AM142" s="106">
        <f ca="1">IF(OR(D142=" ",AND(EXACT(UPPER(TRIM(SUBSTITUTE(D142,CHAR(160)," "))),TRIM(SUBSTITUTE(D142,CHAR(160)," "))),SUMPRODUCT(--ISNUMBER(MATCH(MID(TRIM(SUBSTITUTE(D142,CHAR(160)," ")),ROW(INDIRECT("1:"&amp;LEN(TRIM(SUBSTITUTE(D142,CHAR(160)," "))))),1),{"A","B","C","D","E","F","G","H","I","J","K","L","M","N","O","P","Q","R","S","T","U","V","W","X","Y","Z","Ñ","0","1","2","3","4","5","6","7","8","9"," "},0)))=LEN(TRIM(SUBSTITUTE(D142,CHAR(160)," "))))),0,1)</f>
        <v>0</v>
      </c>
      <c r="AN142" s="106"/>
      <c r="AO142" s="106"/>
      <c r="AP142" s="106"/>
    </row>
    <row r="143" spans="1:42" ht="15" customHeight="1">
      <c r="A143" s="34"/>
      <c r="B143" s="40"/>
      <c r="C143" s="101" t="s">
        <v>5256</v>
      </c>
      <c r="D143" s="692"/>
      <c r="E143" s="570"/>
      <c r="F143" s="570"/>
      <c r="G143" s="570"/>
      <c r="H143" s="570"/>
      <c r="I143" s="570"/>
      <c r="J143" s="570"/>
      <c r="K143" s="570"/>
      <c r="L143" s="570"/>
      <c r="M143" s="570"/>
      <c r="N143" s="570"/>
      <c r="O143" s="570"/>
      <c r="P143" s="570"/>
      <c r="Q143" s="570"/>
      <c r="R143" s="570"/>
      <c r="S143" s="570"/>
      <c r="T143" s="570"/>
      <c r="U143" s="570"/>
      <c r="V143" s="570"/>
      <c r="W143" s="570"/>
      <c r="X143" s="687"/>
      <c r="Y143" s="693"/>
      <c r="Z143" s="685"/>
      <c r="AA143" s="685"/>
      <c r="AB143" s="685"/>
      <c r="AC143" s="685"/>
      <c r="AD143" s="659"/>
      <c r="AG143" s="106"/>
      <c r="AH143" s="266">
        <f t="shared" si="2"/>
        <v>0</v>
      </c>
      <c r="AI143" s="286">
        <f t="shared" si="3"/>
        <v>0</v>
      </c>
      <c r="AJ143" s="287" t="str">
        <f>IF(AI143=0,"",
IF(SUM($AI$65:AI143)=1,AK143,
IF($AI$175&gt;SUM($AI$65:AI143),_xlfn.CONCAT(", ",AK143),
IF($AI$175=SUM($AI$65:AI143),_xlfn.CONCAT(" y ",AK143)))))</f>
        <v/>
      </c>
      <c r="AK143" s="475" t="s">
        <v>5257</v>
      </c>
      <c r="AL143" s="106"/>
      <c r="AM143" s="106">
        <f ca="1">IF(OR(D143=" ",AND(EXACT(UPPER(TRIM(SUBSTITUTE(D143,CHAR(160)," "))),TRIM(SUBSTITUTE(D143,CHAR(160)," "))),SUMPRODUCT(--ISNUMBER(MATCH(MID(TRIM(SUBSTITUTE(D143,CHAR(160)," ")),ROW(INDIRECT("1:"&amp;LEN(TRIM(SUBSTITUTE(D143,CHAR(160)," "))))),1),{"A","B","C","D","E","F","G","H","I","J","K","L","M","N","O","P","Q","R","S","T","U","V","W","X","Y","Z","Ñ","0","1","2","3","4","5","6","7","8","9"," "},0)))=LEN(TRIM(SUBSTITUTE(D143,CHAR(160)," "))))),0,1)</f>
        <v>0</v>
      </c>
      <c r="AN143" s="106"/>
      <c r="AO143" s="106"/>
      <c r="AP143" s="106"/>
    </row>
    <row r="144" spans="1:42" ht="15" customHeight="1">
      <c r="A144" s="34"/>
      <c r="B144" s="40"/>
      <c r="C144" s="101" t="s">
        <v>5258</v>
      </c>
      <c r="D144" s="692"/>
      <c r="E144" s="570"/>
      <c r="F144" s="570"/>
      <c r="G144" s="570"/>
      <c r="H144" s="570"/>
      <c r="I144" s="570"/>
      <c r="J144" s="570"/>
      <c r="K144" s="570"/>
      <c r="L144" s="570"/>
      <c r="M144" s="570"/>
      <c r="N144" s="570"/>
      <c r="O144" s="570"/>
      <c r="P144" s="570"/>
      <c r="Q144" s="570"/>
      <c r="R144" s="570"/>
      <c r="S144" s="570"/>
      <c r="T144" s="570"/>
      <c r="U144" s="570"/>
      <c r="V144" s="570"/>
      <c r="W144" s="570"/>
      <c r="X144" s="687"/>
      <c r="Y144" s="693"/>
      <c r="Z144" s="685"/>
      <c r="AA144" s="685"/>
      <c r="AB144" s="685"/>
      <c r="AC144" s="685"/>
      <c r="AD144" s="659"/>
      <c r="AG144" s="106"/>
      <c r="AH144" s="266">
        <f t="shared" si="2"/>
        <v>0</v>
      </c>
      <c r="AI144" s="286">
        <f t="shared" si="3"/>
        <v>0</v>
      </c>
      <c r="AJ144" s="287" t="str">
        <f>IF(AI144=0,"",
IF(SUM($AI$65:AI144)=1,AK144,
IF($AI$175&gt;SUM($AI$65:AI144),_xlfn.CONCAT(", ",AK144),
IF($AI$175=SUM($AI$65:AI144),_xlfn.CONCAT(" y ",AK144)))))</f>
        <v/>
      </c>
      <c r="AK144" s="475" t="s">
        <v>5259</v>
      </c>
      <c r="AL144" s="106"/>
      <c r="AM144" s="106">
        <f ca="1">IF(OR(D144=" ",AND(EXACT(UPPER(TRIM(SUBSTITUTE(D144,CHAR(160)," "))),TRIM(SUBSTITUTE(D144,CHAR(160)," "))),SUMPRODUCT(--ISNUMBER(MATCH(MID(TRIM(SUBSTITUTE(D144,CHAR(160)," ")),ROW(INDIRECT("1:"&amp;LEN(TRIM(SUBSTITUTE(D144,CHAR(160)," "))))),1),{"A","B","C","D","E","F","G","H","I","J","K","L","M","N","O","P","Q","R","S","T","U","V","W","X","Y","Z","Ñ","0","1","2","3","4","5","6","7","8","9"," "},0)))=LEN(TRIM(SUBSTITUTE(D144,CHAR(160)," "))))),0,1)</f>
        <v>0</v>
      </c>
      <c r="AN144" s="106"/>
      <c r="AO144" s="106"/>
      <c r="AP144" s="106"/>
    </row>
    <row r="145" spans="1:42" ht="15" customHeight="1">
      <c r="A145" s="34"/>
      <c r="B145" s="40"/>
      <c r="C145" s="101" t="s">
        <v>5260</v>
      </c>
      <c r="D145" s="692"/>
      <c r="E145" s="570"/>
      <c r="F145" s="570"/>
      <c r="G145" s="570"/>
      <c r="H145" s="570"/>
      <c r="I145" s="570"/>
      <c r="J145" s="570"/>
      <c r="K145" s="570"/>
      <c r="L145" s="570"/>
      <c r="M145" s="570"/>
      <c r="N145" s="570"/>
      <c r="O145" s="570"/>
      <c r="P145" s="570"/>
      <c r="Q145" s="570"/>
      <c r="R145" s="570"/>
      <c r="S145" s="570"/>
      <c r="T145" s="570"/>
      <c r="U145" s="570"/>
      <c r="V145" s="570"/>
      <c r="W145" s="570"/>
      <c r="X145" s="687"/>
      <c r="Y145" s="693"/>
      <c r="Z145" s="685"/>
      <c r="AA145" s="685"/>
      <c r="AB145" s="685"/>
      <c r="AC145" s="685"/>
      <c r="AD145" s="659"/>
      <c r="AG145" s="106"/>
      <c r="AH145" s="266">
        <f t="shared" si="2"/>
        <v>0</v>
      </c>
      <c r="AI145" s="286">
        <f t="shared" si="3"/>
        <v>0</v>
      </c>
      <c r="AJ145" s="287" t="str">
        <f>IF(AI145=0,"",
IF(SUM($AI$65:AI145)=1,AK145,
IF($AI$175&gt;SUM($AI$65:AI145),_xlfn.CONCAT(", ",AK145),
IF($AI$175=SUM($AI$65:AI145),_xlfn.CONCAT(" y ",AK145)))))</f>
        <v/>
      </c>
      <c r="AK145" s="475" t="s">
        <v>5261</v>
      </c>
      <c r="AL145" s="106"/>
      <c r="AM145" s="106">
        <f ca="1">IF(OR(D145=" ",AND(EXACT(UPPER(TRIM(SUBSTITUTE(D145,CHAR(160)," "))),TRIM(SUBSTITUTE(D145,CHAR(160)," "))),SUMPRODUCT(--ISNUMBER(MATCH(MID(TRIM(SUBSTITUTE(D145,CHAR(160)," ")),ROW(INDIRECT("1:"&amp;LEN(TRIM(SUBSTITUTE(D145,CHAR(160)," "))))),1),{"A","B","C","D","E","F","G","H","I","J","K","L","M","N","O","P","Q","R","S","T","U","V","W","X","Y","Z","Ñ","0","1","2","3","4","5","6","7","8","9"," "},0)))=LEN(TRIM(SUBSTITUTE(D145,CHAR(160)," "))))),0,1)</f>
        <v>0</v>
      </c>
      <c r="AN145" s="106"/>
      <c r="AO145" s="106"/>
      <c r="AP145" s="106"/>
    </row>
    <row r="146" spans="1:42" ht="15" customHeight="1">
      <c r="A146" s="34"/>
      <c r="B146" s="40"/>
      <c r="C146" s="101" t="s">
        <v>5262</v>
      </c>
      <c r="D146" s="692"/>
      <c r="E146" s="570"/>
      <c r="F146" s="570"/>
      <c r="G146" s="570"/>
      <c r="H146" s="570"/>
      <c r="I146" s="570"/>
      <c r="J146" s="570"/>
      <c r="K146" s="570"/>
      <c r="L146" s="570"/>
      <c r="M146" s="570"/>
      <c r="N146" s="570"/>
      <c r="O146" s="570"/>
      <c r="P146" s="570"/>
      <c r="Q146" s="570"/>
      <c r="R146" s="570"/>
      <c r="S146" s="570"/>
      <c r="T146" s="570"/>
      <c r="U146" s="570"/>
      <c r="V146" s="570"/>
      <c r="W146" s="570"/>
      <c r="X146" s="687"/>
      <c r="Y146" s="693"/>
      <c r="Z146" s="685"/>
      <c r="AA146" s="685"/>
      <c r="AB146" s="685"/>
      <c r="AC146" s="685"/>
      <c r="AD146" s="659"/>
      <c r="AG146" s="106"/>
      <c r="AH146" s="266">
        <f t="shared" si="2"/>
        <v>0</v>
      </c>
      <c r="AI146" s="286">
        <f t="shared" si="3"/>
        <v>0</v>
      </c>
      <c r="AJ146" s="287" t="str">
        <f>IF(AI146=0,"",
IF(SUM($AI$65:AI146)=1,AK146,
IF($AI$175&gt;SUM($AI$65:AI146),_xlfn.CONCAT(", ",AK146),
IF($AI$175=SUM($AI$65:AI146),_xlfn.CONCAT(" y ",AK146)))))</f>
        <v/>
      </c>
      <c r="AK146" s="475" t="s">
        <v>5263</v>
      </c>
      <c r="AL146" s="106"/>
      <c r="AM146" s="106">
        <f ca="1">IF(OR(D146=" ",AND(EXACT(UPPER(TRIM(SUBSTITUTE(D146,CHAR(160)," "))),TRIM(SUBSTITUTE(D146,CHAR(160)," "))),SUMPRODUCT(--ISNUMBER(MATCH(MID(TRIM(SUBSTITUTE(D146,CHAR(160)," ")),ROW(INDIRECT("1:"&amp;LEN(TRIM(SUBSTITUTE(D146,CHAR(160)," "))))),1),{"A","B","C","D","E","F","G","H","I","J","K","L","M","N","O","P","Q","R","S","T","U","V","W","X","Y","Z","Ñ","0","1","2","3","4","5","6","7","8","9"," "},0)))=LEN(TRIM(SUBSTITUTE(D146,CHAR(160)," "))))),0,1)</f>
        <v>0</v>
      </c>
      <c r="AN146" s="106"/>
      <c r="AO146" s="106"/>
      <c r="AP146" s="106"/>
    </row>
    <row r="147" spans="1:42" ht="15" customHeight="1">
      <c r="A147" s="34"/>
      <c r="B147" s="40"/>
      <c r="C147" s="101" t="s">
        <v>5264</v>
      </c>
      <c r="D147" s="692"/>
      <c r="E147" s="570"/>
      <c r="F147" s="570"/>
      <c r="G147" s="570"/>
      <c r="H147" s="570"/>
      <c r="I147" s="570"/>
      <c r="J147" s="570"/>
      <c r="K147" s="570"/>
      <c r="L147" s="570"/>
      <c r="M147" s="570"/>
      <c r="N147" s="570"/>
      <c r="O147" s="570"/>
      <c r="P147" s="570"/>
      <c r="Q147" s="570"/>
      <c r="R147" s="570"/>
      <c r="S147" s="570"/>
      <c r="T147" s="570"/>
      <c r="U147" s="570"/>
      <c r="V147" s="570"/>
      <c r="W147" s="570"/>
      <c r="X147" s="687"/>
      <c r="Y147" s="693"/>
      <c r="Z147" s="685"/>
      <c r="AA147" s="685"/>
      <c r="AB147" s="685"/>
      <c r="AC147" s="685"/>
      <c r="AD147" s="659"/>
      <c r="AG147" s="106"/>
      <c r="AH147" s="266">
        <f t="shared" si="2"/>
        <v>0</v>
      </c>
      <c r="AI147" s="286">
        <f t="shared" si="3"/>
        <v>0</v>
      </c>
      <c r="AJ147" s="287" t="str">
        <f>IF(AI147=0,"",
IF(SUM($AI$65:AI147)=1,AK147,
IF($AI$175&gt;SUM($AI$65:AI147),_xlfn.CONCAT(", ",AK147),
IF($AI$175=SUM($AI$65:AI147),_xlfn.CONCAT(" y ",AK147)))))</f>
        <v/>
      </c>
      <c r="AK147" s="475" t="s">
        <v>5265</v>
      </c>
      <c r="AL147" s="106"/>
      <c r="AM147" s="106">
        <f ca="1">IF(OR(D147=" ",AND(EXACT(UPPER(TRIM(SUBSTITUTE(D147,CHAR(160)," "))),TRIM(SUBSTITUTE(D147,CHAR(160)," "))),SUMPRODUCT(--ISNUMBER(MATCH(MID(TRIM(SUBSTITUTE(D147,CHAR(160)," ")),ROW(INDIRECT("1:"&amp;LEN(TRIM(SUBSTITUTE(D147,CHAR(160)," "))))),1),{"A","B","C","D","E","F","G","H","I","J","K","L","M","N","O","P","Q","R","S","T","U","V","W","X","Y","Z","Ñ","0","1","2","3","4","5","6","7","8","9"," "},0)))=LEN(TRIM(SUBSTITUTE(D147,CHAR(160)," "))))),0,1)</f>
        <v>0</v>
      </c>
      <c r="AN147" s="106"/>
      <c r="AO147" s="106"/>
      <c r="AP147" s="106"/>
    </row>
    <row r="148" spans="1:42" ht="15" customHeight="1">
      <c r="A148" s="34"/>
      <c r="B148" s="40"/>
      <c r="C148" s="101" t="s">
        <v>5266</v>
      </c>
      <c r="D148" s="692"/>
      <c r="E148" s="570"/>
      <c r="F148" s="570"/>
      <c r="G148" s="570"/>
      <c r="H148" s="570"/>
      <c r="I148" s="570"/>
      <c r="J148" s="570"/>
      <c r="K148" s="570"/>
      <c r="L148" s="570"/>
      <c r="M148" s="570"/>
      <c r="N148" s="570"/>
      <c r="O148" s="570"/>
      <c r="P148" s="570"/>
      <c r="Q148" s="570"/>
      <c r="R148" s="570"/>
      <c r="S148" s="570"/>
      <c r="T148" s="570"/>
      <c r="U148" s="570"/>
      <c r="V148" s="570"/>
      <c r="W148" s="570"/>
      <c r="X148" s="687"/>
      <c r="Y148" s="693"/>
      <c r="Z148" s="685"/>
      <c r="AA148" s="685"/>
      <c r="AB148" s="685"/>
      <c r="AC148" s="685"/>
      <c r="AD148" s="659"/>
      <c r="AG148" s="106"/>
      <c r="AH148" s="266">
        <f t="shared" si="2"/>
        <v>0</v>
      </c>
      <c r="AI148" s="286">
        <f t="shared" si="3"/>
        <v>0</v>
      </c>
      <c r="AJ148" s="287" t="str">
        <f>IF(AI148=0,"",
IF(SUM($AI$65:AI148)=1,AK148,
IF($AI$175&gt;SUM($AI$65:AI148),_xlfn.CONCAT(", ",AK148),
IF($AI$175=SUM($AI$65:AI148),_xlfn.CONCAT(" y ",AK148)))))</f>
        <v/>
      </c>
      <c r="AK148" s="475" t="s">
        <v>5267</v>
      </c>
      <c r="AL148" s="106"/>
      <c r="AM148" s="106">
        <f ca="1">IF(OR(D148=" ",AND(EXACT(UPPER(TRIM(SUBSTITUTE(D148,CHAR(160)," "))),TRIM(SUBSTITUTE(D148,CHAR(160)," "))),SUMPRODUCT(--ISNUMBER(MATCH(MID(TRIM(SUBSTITUTE(D148,CHAR(160)," ")),ROW(INDIRECT("1:"&amp;LEN(TRIM(SUBSTITUTE(D148,CHAR(160)," "))))),1),{"A","B","C","D","E","F","G","H","I","J","K","L","M","N","O","P","Q","R","S","T","U","V","W","X","Y","Z","Ñ","0","1","2","3","4","5","6","7","8","9"," "},0)))=LEN(TRIM(SUBSTITUTE(D148,CHAR(160)," "))))),0,1)</f>
        <v>0</v>
      </c>
      <c r="AN148" s="106"/>
      <c r="AO148" s="106"/>
      <c r="AP148" s="106"/>
    </row>
    <row r="149" spans="1:42" ht="15" customHeight="1">
      <c r="A149" s="34"/>
      <c r="B149" s="40"/>
      <c r="C149" s="101" t="s">
        <v>5268</v>
      </c>
      <c r="D149" s="692"/>
      <c r="E149" s="570"/>
      <c r="F149" s="570"/>
      <c r="G149" s="570"/>
      <c r="H149" s="570"/>
      <c r="I149" s="570"/>
      <c r="J149" s="570"/>
      <c r="K149" s="570"/>
      <c r="L149" s="570"/>
      <c r="M149" s="570"/>
      <c r="N149" s="570"/>
      <c r="O149" s="570"/>
      <c r="P149" s="570"/>
      <c r="Q149" s="570"/>
      <c r="R149" s="570"/>
      <c r="S149" s="570"/>
      <c r="T149" s="570"/>
      <c r="U149" s="570"/>
      <c r="V149" s="570"/>
      <c r="W149" s="570"/>
      <c r="X149" s="687"/>
      <c r="Y149" s="693"/>
      <c r="Z149" s="685"/>
      <c r="AA149" s="685"/>
      <c r="AB149" s="685"/>
      <c r="AC149" s="685"/>
      <c r="AD149" s="659"/>
      <c r="AG149" s="106"/>
      <c r="AH149" s="266">
        <f t="shared" si="2"/>
        <v>0</v>
      </c>
      <c r="AI149" s="286">
        <f t="shared" si="3"/>
        <v>0</v>
      </c>
      <c r="AJ149" s="287" t="str">
        <f>IF(AI149=0,"",
IF(SUM($AI$65:AI149)=1,AK149,
IF($AI$175&gt;SUM($AI$65:AI149),_xlfn.CONCAT(", ",AK149),
IF($AI$175=SUM($AI$65:AI149),_xlfn.CONCAT(" y ",AK149)))))</f>
        <v/>
      </c>
      <c r="AK149" s="475" t="s">
        <v>5269</v>
      </c>
      <c r="AL149" s="106"/>
      <c r="AM149" s="106">
        <f ca="1">IF(OR(D149=" ",AND(EXACT(UPPER(TRIM(SUBSTITUTE(D149,CHAR(160)," "))),TRIM(SUBSTITUTE(D149,CHAR(160)," "))),SUMPRODUCT(--ISNUMBER(MATCH(MID(TRIM(SUBSTITUTE(D149,CHAR(160)," ")),ROW(INDIRECT("1:"&amp;LEN(TRIM(SUBSTITUTE(D149,CHAR(160)," "))))),1),{"A","B","C","D","E","F","G","H","I","J","K","L","M","N","O","P","Q","R","S","T","U","V","W","X","Y","Z","Ñ","0","1","2","3","4","5","6","7","8","9"," "},0)))=LEN(TRIM(SUBSTITUTE(D149,CHAR(160)," "))))),0,1)</f>
        <v>0</v>
      </c>
      <c r="AN149" s="106"/>
      <c r="AO149" s="106"/>
      <c r="AP149" s="106"/>
    </row>
    <row r="150" spans="1:42" ht="15" customHeight="1">
      <c r="A150" s="34"/>
      <c r="B150" s="40"/>
      <c r="C150" s="101" t="s">
        <v>5270</v>
      </c>
      <c r="D150" s="692"/>
      <c r="E150" s="570"/>
      <c r="F150" s="570"/>
      <c r="G150" s="570"/>
      <c r="H150" s="570"/>
      <c r="I150" s="570"/>
      <c r="J150" s="570"/>
      <c r="K150" s="570"/>
      <c r="L150" s="570"/>
      <c r="M150" s="570"/>
      <c r="N150" s="570"/>
      <c r="O150" s="570"/>
      <c r="P150" s="570"/>
      <c r="Q150" s="570"/>
      <c r="R150" s="570"/>
      <c r="S150" s="570"/>
      <c r="T150" s="570"/>
      <c r="U150" s="570"/>
      <c r="V150" s="570"/>
      <c r="W150" s="570"/>
      <c r="X150" s="687"/>
      <c r="Y150" s="693"/>
      <c r="Z150" s="685"/>
      <c r="AA150" s="685"/>
      <c r="AB150" s="685"/>
      <c r="AC150" s="685"/>
      <c r="AD150" s="659"/>
      <c r="AG150" s="106"/>
      <c r="AH150" s="266">
        <f t="shared" si="2"/>
        <v>0</v>
      </c>
      <c r="AI150" s="286">
        <f t="shared" si="3"/>
        <v>0</v>
      </c>
      <c r="AJ150" s="287" t="str">
        <f>IF(AI150=0,"",
IF(SUM($AI$65:AI150)=1,AK150,
IF($AI$175&gt;SUM($AI$65:AI150),_xlfn.CONCAT(", ",AK150),
IF($AI$175=SUM($AI$65:AI150),_xlfn.CONCAT(" y ",AK150)))))</f>
        <v/>
      </c>
      <c r="AK150" s="475" t="s">
        <v>5271</v>
      </c>
      <c r="AL150" s="106"/>
      <c r="AM150" s="106">
        <f ca="1">IF(OR(D150=" ",AND(EXACT(UPPER(TRIM(SUBSTITUTE(D150,CHAR(160)," "))),TRIM(SUBSTITUTE(D150,CHAR(160)," "))),SUMPRODUCT(--ISNUMBER(MATCH(MID(TRIM(SUBSTITUTE(D150,CHAR(160)," ")),ROW(INDIRECT("1:"&amp;LEN(TRIM(SUBSTITUTE(D150,CHAR(160)," "))))),1),{"A","B","C","D","E","F","G","H","I","J","K","L","M","N","O","P","Q","R","S","T","U","V","W","X","Y","Z","Ñ","0","1","2","3","4","5","6","7","8","9"," "},0)))=LEN(TRIM(SUBSTITUTE(D150,CHAR(160)," "))))),0,1)</f>
        <v>0</v>
      </c>
      <c r="AN150" s="106"/>
      <c r="AO150" s="106"/>
      <c r="AP150" s="106"/>
    </row>
    <row r="151" spans="1:42" ht="15" customHeight="1">
      <c r="A151" s="34"/>
      <c r="B151" s="40"/>
      <c r="C151" s="101" t="s">
        <v>5272</v>
      </c>
      <c r="D151" s="692"/>
      <c r="E151" s="570"/>
      <c r="F151" s="570"/>
      <c r="G151" s="570"/>
      <c r="H151" s="570"/>
      <c r="I151" s="570"/>
      <c r="J151" s="570"/>
      <c r="K151" s="570"/>
      <c r="L151" s="570"/>
      <c r="M151" s="570"/>
      <c r="N151" s="570"/>
      <c r="O151" s="570"/>
      <c r="P151" s="570"/>
      <c r="Q151" s="570"/>
      <c r="R151" s="570"/>
      <c r="S151" s="570"/>
      <c r="T151" s="570"/>
      <c r="U151" s="570"/>
      <c r="V151" s="570"/>
      <c r="W151" s="570"/>
      <c r="X151" s="687"/>
      <c r="Y151" s="693"/>
      <c r="Z151" s="685"/>
      <c r="AA151" s="685"/>
      <c r="AB151" s="685"/>
      <c r="AC151" s="685"/>
      <c r="AD151" s="659"/>
      <c r="AG151" s="106"/>
      <c r="AH151" s="266">
        <f t="shared" si="2"/>
        <v>0</v>
      </c>
      <c r="AI151" s="286">
        <f t="shared" si="3"/>
        <v>0</v>
      </c>
      <c r="AJ151" s="287" t="str">
        <f>IF(AI151=0,"",
IF(SUM($AI$65:AI151)=1,AK151,
IF($AI$175&gt;SUM($AI$65:AI151),_xlfn.CONCAT(", ",AK151),
IF($AI$175=SUM($AI$65:AI151),_xlfn.CONCAT(" y ",AK151)))))</f>
        <v/>
      </c>
      <c r="AK151" s="475" t="s">
        <v>5273</v>
      </c>
      <c r="AL151" s="106"/>
      <c r="AM151" s="106">
        <f ca="1">IF(OR(D151=" ",AND(EXACT(UPPER(TRIM(SUBSTITUTE(D151,CHAR(160)," "))),TRIM(SUBSTITUTE(D151,CHAR(160)," "))),SUMPRODUCT(--ISNUMBER(MATCH(MID(TRIM(SUBSTITUTE(D151,CHAR(160)," ")),ROW(INDIRECT("1:"&amp;LEN(TRIM(SUBSTITUTE(D151,CHAR(160)," "))))),1),{"A","B","C","D","E","F","G","H","I","J","K","L","M","N","O","P","Q","R","S","T","U","V","W","X","Y","Z","Ñ","0","1","2","3","4","5","6","7","8","9"," "},0)))=LEN(TRIM(SUBSTITUTE(D151,CHAR(160)," "))))),0,1)</f>
        <v>0</v>
      </c>
      <c r="AN151" s="106"/>
      <c r="AO151" s="106"/>
      <c r="AP151" s="106"/>
    </row>
    <row r="152" spans="1:42" ht="15" customHeight="1">
      <c r="A152" s="34"/>
      <c r="B152" s="40"/>
      <c r="C152" s="101" t="s">
        <v>5274</v>
      </c>
      <c r="D152" s="692"/>
      <c r="E152" s="570"/>
      <c r="F152" s="570"/>
      <c r="G152" s="570"/>
      <c r="H152" s="570"/>
      <c r="I152" s="570"/>
      <c r="J152" s="570"/>
      <c r="K152" s="570"/>
      <c r="L152" s="570"/>
      <c r="M152" s="570"/>
      <c r="N152" s="570"/>
      <c r="O152" s="570"/>
      <c r="P152" s="570"/>
      <c r="Q152" s="570"/>
      <c r="R152" s="570"/>
      <c r="S152" s="570"/>
      <c r="T152" s="570"/>
      <c r="U152" s="570"/>
      <c r="V152" s="570"/>
      <c r="W152" s="570"/>
      <c r="X152" s="687"/>
      <c r="Y152" s="693"/>
      <c r="Z152" s="685"/>
      <c r="AA152" s="685"/>
      <c r="AB152" s="685"/>
      <c r="AC152" s="685"/>
      <c r="AD152" s="659"/>
      <c r="AG152" s="106"/>
      <c r="AH152" s="266">
        <f t="shared" si="2"/>
        <v>0</v>
      </c>
      <c r="AI152" s="286">
        <f t="shared" si="3"/>
        <v>0</v>
      </c>
      <c r="AJ152" s="287" t="str">
        <f>IF(AI152=0,"",
IF(SUM($AI$65:AI152)=1,AK152,
IF($AI$175&gt;SUM($AI$65:AI152),_xlfn.CONCAT(", ",AK152),
IF($AI$175=SUM($AI$65:AI152),_xlfn.CONCAT(" y ",AK152)))))</f>
        <v/>
      </c>
      <c r="AK152" s="475" t="s">
        <v>5275</v>
      </c>
      <c r="AL152" s="106"/>
      <c r="AM152" s="106">
        <f ca="1">IF(OR(D152=" ",AND(EXACT(UPPER(TRIM(SUBSTITUTE(D152,CHAR(160)," "))),TRIM(SUBSTITUTE(D152,CHAR(160)," "))),SUMPRODUCT(--ISNUMBER(MATCH(MID(TRIM(SUBSTITUTE(D152,CHAR(160)," ")),ROW(INDIRECT("1:"&amp;LEN(TRIM(SUBSTITUTE(D152,CHAR(160)," "))))),1),{"A","B","C","D","E","F","G","H","I","J","K","L","M","N","O","P","Q","R","S","T","U","V","W","X","Y","Z","Ñ","0","1","2","3","4","5","6","7","8","9"," "},0)))=LEN(TRIM(SUBSTITUTE(D152,CHAR(160)," "))))),0,1)</f>
        <v>0</v>
      </c>
      <c r="AN152" s="106"/>
      <c r="AO152" s="106"/>
      <c r="AP152" s="106"/>
    </row>
    <row r="153" spans="1:42" ht="15" customHeight="1">
      <c r="A153" s="34"/>
      <c r="B153" s="40"/>
      <c r="C153" s="101" t="s">
        <v>5276</v>
      </c>
      <c r="D153" s="692"/>
      <c r="E153" s="570"/>
      <c r="F153" s="570"/>
      <c r="G153" s="570"/>
      <c r="H153" s="570"/>
      <c r="I153" s="570"/>
      <c r="J153" s="570"/>
      <c r="K153" s="570"/>
      <c r="L153" s="570"/>
      <c r="M153" s="570"/>
      <c r="N153" s="570"/>
      <c r="O153" s="570"/>
      <c r="P153" s="570"/>
      <c r="Q153" s="570"/>
      <c r="R153" s="570"/>
      <c r="S153" s="570"/>
      <c r="T153" s="570"/>
      <c r="U153" s="570"/>
      <c r="V153" s="570"/>
      <c r="W153" s="570"/>
      <c r="X153" s="687"/>
      <c r="Y153" s="693"/>
      <c r="Z153" s="685"/>
      <c r="AA153" s="685"/>
      <c r="AB153" s="685"/>
      <c r="AC153" s="685"/>
      <c r="AD153" s="659"/>
      <c r="AG153" s="106"/>
      <c r="AH153" s="266">
        <f t="shared" si="2"/>
        <v>0</v>
      </c>
      <c r="AI153" s="286">
        <f t="shared" si="3"/>
        <v>0</v>
      </c>
      <c r="AJ153" s="287" t="str">
        <f>IF(AI153=0,"",
IF(SUM($AI$65:AI153)=1,AK153,
IF($AI$175&gt;SUM($AI$65:AI153),_xlfn.CONCAT(", ",AK153),
IF($AI$175=SUM($AI$65:AI153),_xlfn.CONCAT(" y ",AK153)))))</f>
        <v/>
      </c>
      <c r="AK153" s="475" t="s">
        <v>5277</v>
      </c>
      <c r="AL153" s="106"/>
      <c r="AM153" s="106">
        <f ca="1">IF(OR(D153=" ",AND(EXACT(UPPER(TRIM(SUBSTITUTE(D153,CHAR(160)," "))),TRIM(SUBSTITUTE(D153,CHAR(160)," "))),SUMPRODUCT(--ISNUMBER(MATCH(MID(TRIM(SUBSTITUTE(D153,CHAR(160)," ")),ROW(INDIRECT("1:"&amp;LEN(TRIM(SUBSTITUTE(D153,CHAR(160)," "))))),1),{"A","B","C","D","E","F","G","H","I","J","K","L","M","N","O","P","Q","R","S","T","U","V","W","X","Y","Z","Ñ","0","1","2","3","4","5","6","7","8","9"," "},0)))=LEN(TRIM(SUBSTITUTE(D153,CHAR(160)," "))))),0,1)</f>
        <v>0</v>
      </c>
      <c r="AN153" s="106"/>
      <c r="AO153" s="106"/>
      <c r="AP153" s="106"/>
    </row>
    <row r="154" spans="1:42" ht="15" customHeight="1">
      <c r="A154" s="34"/>
      <c r="B154" s="40"/>
      <c r="C154" s="101" t="s">
        <v>5278</v>
      </c>
      <c r="D154" s="692"/>
      <c r="E154" s="570"/>
      <c r="F154" s="570"/>
      <c r="G154" s="570"/>
      <c r="H154" s="570"/>
      <c r="I154" s="570"/>
      <c r="J154" s="570"/>
      <c r="K154" s="570"/>
      <c r="L154" s="570"/>
      <c r="M154" s="570"/>
      <c r="N154" s="570"/>
      <c r="O154" s="570"/>
      <c r="P154" s="570"/>
      <c r="Q154" s="570"/>
      <c r="R154" s="570"/>
      <c r="S154" s="570"/>
      <c r="T154" s="570"/>
      <c r="U154" s="570"/>
      <c r="V154" s="570"/>
      <c r="W154" s="570"/>
      <c r="X154" s="687"/>
      <c r="Y154" s="693"/>
      <c r="Z154" s="685"/>
      <c r="AA154" s="685"/>
      <c r="AB154" s="685"/>
      <c r="AC154" s="685"/>
      <c r="AD154" s="659"/>
      <c r="AG154" s="106"/>
      <c r="AH154" s="266">
        <f>IF(AND($C$44&lt;&gt;"",$C$44&lt;&gt;1,COUNTA(D154:AD154)=0),0,IF(AND($C$44&lt;&gt;"",$C$44=1,COUNTBLANK(D154)=0,COUNTA(Y154)=1),0,IF(COUNTA(D154:AD154)=0,0,1)))</f>
        <v>0</v>
      </c>
      <c r="AI154" s="286">
        <f t="shared" si="3"/>
        <v>0</v>
      </c>
      <c r="AJ154" s="287" t="str">
        <f>IF(AI154=0,"",
IF(SUM($AI$65:AI154)=1,AK154,
IF($AI$175&gt;SUM($AI$65:AI154),_xlfn.CONCAT(", ",AK154),
IF($AI$175=SUM($AI$65:AI154),_xlfn.CONCAT(" y ",AK154)))))</f>
        <v/>
      </c>
      <c r="AK154" s="475" t="s">
        <v>5279</v>
      </c>
      <c r="AL154" s="106"/>
      <c r="AM154" s="106">
        <f ca="1">IF(OR(D154=" ",AND(EXACT(UPPER(TRIM(SUBSTITUTE(D154,CHAR(160)," "))),TRIM(SUBSTITUTE(D154,CHAR(160)," "))),SUMPRODUCT(--ISNUMBER(MATCH(MID(TRIM(SUBSTITUTE(D154,CHAR(160)," ")),ROW(INDIRECT("1:"&amp;LEN(TRIM(SUBSTITUTE(D154,CHAR(160)," "))))),1),{"A","B","C","D","E","F","G","H","I","J","K","L","M","N","O","P","Q","R","S","T","U","V","W","X","Y","Z","Ñ","0","1","2","3","4","5","6","7","8","9"," "},0)))=LEN(TRIM(SUBSTITUTE(D154,CHAR(160)," "))))),0,1)</f>
        <v>0</v>
      </c>
      <c r="AN154" s="106"/>
      <c r="AO154" s="106"/>
      <c r="AP154" s="106"/>
    </row>
    <row r="155" spans="1:42" ht="15" customHeight="1">
      <c r="A155" s="34"/>
      <c r="B155" s="40"/>
      <c r="C155" s="101" t="s">
        <v>5280</v>
      </c>
      <c r="D155" s="692"/>
      <c r="E155" s="570"/>
      <c r="F155" s="570"/>
      <c r="G155" s="570"/>
      <c r="H155" s="570"/>
      <c r="I155" s="570"/>
      <c r="J155" s="570"/>
      <c r="K155" s="570"/>
      <c r="L155" s="570"/>
      <c r="M155" s="570"/>
      <c r="N155" s="570"/>
      <c r="O155" s="570"/>
      <c r="P155" s="570"/>
      <c r="Q155" s="570"/>
      <c r="R155" s="570"/>
      <c r="S155" s="570"/>
      <c r="T155" s="570"/>
      <c r="U155" s="570"/>
      <c r="V155" s="570"/>
      <c r="W155" s="570"/>
      <c r="X155" s="687"/>
      <c r="Y155" s="693"/>
      <c r="Z155" s="685"/>
      <c r="AA155" s="685"/>
      <c r="AB155" s="685"/>
      <c r="AC155" s="685"/>
      <c r="AD155" s="659"/>
      <c r="AG155" s="106"/>
      <c r="AH155" s="266">
        <f t="shared" ref="AH155:AH174" si="4">IF(AND($C$44&lt;&gt;"",$C$44&lt;&gt;1,COUNTA(D155:AD155)=0),0,IF(AND($C$44&lt;&gt;"",$C$44=1,COUNTBLANK(D155)=0,COUNTA(Y155)=1),0,IF(COUNTA(D155:AD155)=0,0,1)))</f>
        <v>0</v>
      </c>
      <c r="AI155" s="286">
        <f t="shared" ref="AI155:AI174" si="5">IF(AH155=0,0,1)</f>
        <v>0</v>
      </c>
      <c r="AJ155" s="287" t="str">
        <f>IF(AI155=0,"",
IF(SUM($AI$65:AI155)=1,AK155,
IF($AI$175&gt;SUM($AI$65:AI155),_xlfn.CONCAT(", ",AK155),
IF($AI$175=SUM($AI$65:AI155),_xlfn.CONCAT(" y ",AK155)))))</f>
        <v/>
      </c>
      <c r="AK155" s="475" t="s">
        <v>5281</v>
      </c>
      <c r="AL155" s="106"/>
      <c r="AM155" s="106">
        <f ca="1">IF(OR(D155=" ",AND(EXACT(UPPER(TRIM(SUBSTITUTE(D155,CHAR(160)," "))),TRIM(SUBSTITUTE(D155,CHAR(160)," "))),SUMPRODUCT(--ISNUMBER(MATCH(MID(TRIM(SUBSTITUTE(D155,CHAR(160)," ")),ROW(INDIRECT("1:"&amp;LEN(TRIM(SUBSTITUTE(D155,CHAR(160)," "))))),1),{"A","B","C","D","E","F","G","H","I","J","K","L","M","N","O","P","Q","R","S","T","U","V","W","X","Y","Z","Ñ","0","1","2","3","4","5","6","7","8","9"," "},0)))=LEN(TRIM(SUBSTITUTE(D155,CHAR(160)," "))))),0,1)</f>
        <v>0</v>
      </c>
      <c r="AN155" s="106"/>
      <c r="AO155" s="106"/>
      <c r="AP155" s="106"/>
    </row>
    <row r="156" spans="1:42" ht="15" customHeight="1">
      <c r="A156" s="34"/>
      <c r="B156" s="40"/>
      <c r="C156" s="101" t="s">
        <v>5282</v>
      </c>
      <c r="D156" s="692"/>
      <c r="E156" s="570"/>
      <c r="F156" s="570"/>
      <c r="G156" s="570"/>
      <c r="H156" s="570"/>
      <c r="I156" s="570"/>
      <c r="J156" s="570"/>
      <c r="K156" s="570"/>
      <c r="L156" s="570"/>
      <c r="M156" s="570"/>
      <c r="N156" s="570"/>
      <c r="O156" s="570"/>
      <c r="P156" s="570"/>
      <c r="Q156" s="570"/>
      <c r="R156" s="570"/>
      <c r="S156" s="570"/>
      <c r="T156" s="570"/>
      <c r="U156" s="570"/>
      <c r="V156" s="570"/>
      <c r="W156" s="570"/>
      <c r="X156" s="687"/>
      <c r="Y156" s="693"/>
      <c r="Z156" s="685"/>
      <c r="AA156" s="685"/>
      <c r="AB156" s="685"/>
      <c r="AC156" s="685"/>
      <c r="AD156" s="659"/>
      <c r="AG156" s="106"/>
      <c r="AH156" s="266">
        <f t="shared" si="4"/>
        <v>0</v>
      </c>
      <c r="AI156" s="286">
        <f t="shared" si="5"/>
        <v>0</v>
      </c>
      <c r="AJ156" s="287" t="str">
        <f>IF(AI156=0,"",
IF(SUM($AI$65:AI156)=1,AK156,
IF($AI$175&gt;SUM($AI$65:AI156),_xlfn.CONCAT(", ",AK156),
IF($AI$175=SUM($AI$65:AI156),_xlfn.CONCAT(" y ",AK156)))))</f>
        <v/>
      </c>
      <c r="AK156" s="475" t="s">
        <v>5283</v>
      </c>
      <c r="AL156" s="106"/>
      <c r="AM156" s="106">
        <f ca="1">IF(OR(D156=" ",AND(EXACT(UPPER(TRIM(SUBSTITUTE(D156,CHAR(160)," "))),TRIM(SUBSTITUTE(D156,CHAR(160)," "))),SUMPRODUCT(--ISNUMBER(MATCH(MID(TRIM(SUBSTITUTE(D156,CHAR(160)," ")),ROW(INDIRECT("1:"&amp;LEN(TRIM(SUBSTITUTE(D156,CHAR(160)," "))))),1),{"A","B","C","D","E","F","G","H","I","J","K","L","M","N","O","P","Q","R","S","T","U","V","W","X","Y","Z","Ñ","0","1","2","3","4","5","6","7","8","9"," "},0)))=LEN(TRIM(SUBSTITUTE(D156,CHAR(160)," "))))),0,1)</f>
        <v>0</v>
      </c>
      <c r="AN156" s="106"/>
      <c r="AO156" s="106"/>
      <c r="AP156" s="106"/>
    </row>
    <row r="157" spans="1:42" ht="15" customHeight="1">
      <c r="A157" s="34"/>
      <c r="B157" s="40"/>
      <c r="C157" s="101" t="s">
        <v>5284</v>
      </c>
      <c r="D157" s="692"/>
      <c r="E157" s="570"/>
      <c r="F157" s="570"/>
      <c r="G157" s="570"/>
      <c r="H157" s="570"/>
      <c r="I157" s="570"/>
      <c r="J157" s="570"/>
      <c r="K157" s="570"/>
      <c r="L157" s="570"/>
      <c r="M157" s="570"/>
      <c r="N157" s="570"/>
      <c r="O157" s="570"/>
      <c r="P157" s="570"/>
      <c r="Q157" s="570"/>
      <c r="R157" s="570"/>
      <c r="S157" s="570"/>
      <c r="T157" s="570"/>
      <c r="U157" s="570"/>
      <c r="V157" s="570"/>
      <c r="W157" s="570"/>
      <c r="X157" s="687"/>
      <c r="Y157" s="693"/>
      <c r="Z157" s="685"/>
      <c r="AA157" s="685"/>
      <c r="AB157" s="685"/>
      <c r="AC157" s="685"/>
      <c r="AD157" s="659"/>
      <c r="AG157" s="106"/>
      <c r="AH157" s="266">
        <f t="shared" si="4"/>
        <v>0</v>
      </c>
      <c r="AI157" s="286">
        <f t="shared" si="5"/>
        <v>0</v>
      </c>
      <c r="AJ157" s="287" t="str">
        <f>IF(AI157=0,"",
IF(SUM($AI$65:AI157)=1,AK157,
IF($AI$175&gt;SUM($AI$65:AI157),_xlfn.CONCAT(", ",AK157),
IF($AI$175=SUM($AI$65:AI157),_xlfn.CONCAT(" y ",AK157)))))</f>
        <v/>
      </c>
      <c r="AK157" s="475" t="s">
        <v>5285</v>
      </c>
      <c r="AL157" s="106"/>
      <c r="AM157" s="106">
        <f ca="1">IF(OR(D157=" ",AND(EXACT(UPPER(TRIM(SUBSTITUTE(D157,CHAR(160)," "))),TRIM(SUBSTITUTE(D157,CHAR(160)," "))),SUMPRODUCT(--ISNUMBER(MATCH(MID(TRIM(SUBSTITUTE(D157,CHAR(160)," ")),ROW(INDIRECT("1:"&amp;LEN(TRIM(SUBSTITUTE(D157,CHAR(160)," "))))),1),{"A","B","C","D","E","F","G","H","I","J","K","L","M","N","O","P","Q","R","S","T","U","V","W","X","Y","Z","Ñ","0","1","2","3","4","5","6","7","8","9"," "},0)))=LEN(TRIM(SUBSTITUTE(D157,CHAR(160)," "))))),0,1)</f>
        <v>0</v>
      </c>
      <c r="AN157" s="106"/>
      <c r="AO157" s="106"/>
      <c r="AP157" s="106"/>
    </row>
    <row r="158" spans="1:42" ht="15" customHeight="1">
      <c r="A158" s="34"/>
      <c r="B158" s="40"/>
      <c r="C158" s="101" t="s">
        <v>5286</v>
      </c>
      <c r="D158" s="692"/>
      <c r="E158" s="570"/>
      <c r="F158" s="570"/>
      <c r="G158" s="570"/>
      <c r="H158" s="570"/>
      <c r="I158" s="570"/>
      <c r="J158" s="570"/>
      <c r="K158" s="570"/>
      <c r="L158" s="570"/>
      <c r="M158" s="570"/>
      <c r="N158" s="570"/>
      <c r="O158" s="570"/>
      <c r="P158" s="570"/>
      <c r="Q158" s="570"/>
      <c r="R158" s="570"/>
      <c r="S158" s="570"/>
      <c r="T158" s="570"/>
      <c r="U158" s="570"/>
      <c r="V158" s="570"/>
      <c r="W158" s="570"/>
      <c r="X158" s="687"/>
      <c r="Y158" s="693"/>
      <c r="Z158" s="685"/>
      <c r="AA158" s="685"/>
      <c r="AB158" s="685"/>
      <c r="AC158" s="685"/>
      <c r="AD158" s="659"/>
      <c r="AG158" s="106"/>
      <c r="AH158" s="266">
        <f t="shared" si="4"/>
        <v>0</v>
      </c>
      <c r="AI158" s="286">
        <f t="shared" si="5"/>
        <v>0</v>
      </c>
      <c r="AJ158" s="287" t="str">
        <f>IF(AI158=0,"",
IF(SUM($AI$65:AI158)=1,AK158,
IF($AI$175&gt;SUM($AI$65:AI158),_xlfn.CONCAT(", ",AK158),
IF($AI$175=SUM($AI$65:AI158),_xlfn.CONCAT(" y ",AK158)))))</f>
        <v/>
      </c>
      <c r="AK158" s="475" t="s">
        <v>5287</v>
      </c>
      <c r="AL158" s="106"/>
      <c r="AM158" s="106">
        <f ca="1">IF(OR(D158=" ",AND(EXACT(UPPER(TRIM(SUBSTITUTE(D158,CHAR(160)," "))),TRIM(SUBSTITUTE(D158,CHAR(160)," "))),SUMPRODUCT(--ISNUMBER(MATCH(MID(TRIM(SUBSTITUTE(D158,CHAR(160)," ")),ROW(INDIRECT("1:"&amp;LEN(TRIM(SUBSTITUTE(D158,CHAR(160)," "))))),1),{"A","B","C","D","E","F","G","H","I","J","K","L","M","N","O","P","Q","R","S","T","U","V","W","X","Y","Z","Ñ","0","1","2","3","4","5","6","7","8","9"," "},0)))=LEN(TRIM(SUBSTITUTE(D158,CHAR(160)," "))))),0,1)</f>
        <v>0</v>
      </c>
      <c r="AN158" s="106"/>
      <c r="AO158" s="106"/>
      <c r="AP158" s="106"/>
    </row>
    <row r="159" spans="1:42" ht="15" customHeight="1">
      <c r="A159" s="34"/>
      <c r="B159" s="40"/>
      <c r="C159" s="101" t="s">
        <v>5288</v>
      </c>
      <c r="D159" s="692"/>
      <c r="E159" s="570"/>
      <c r="F159" s="570"/>
      <c r="G159" s="570"/>
      <c r="H159" s="570"/>
      <c r="I159" s="570"/>
      <c r="J159" s="570"/>
      <c r="K159" s="570"/>
      <c r="L159" s="570"/>
      <c r="M159" s="570"/>
      <c r="N159" s="570"/>
      <c r="O159" s="570"/>
      <c r="P159" s="570"/>
      <c r="Q159" s="570"/>
      <c r="R159" s="570"/>
      <c r="S159" s="570"/>
      <c r="T159" s="570"/>
      <c r="U159" s="570"/>
      <c r="V159" s="570"/>
      <c r="W159" s="570"/>
      <c r="X159" s="687"/>
      <c r="Y159" s="693"/>
      <c r="Z159" s="685"/>
      <c r="AA159" s="685"/>
      <c r="AB159" s="685"/>
      <c r="AC159" s="685"/>
      <c r="AD159" s="659"/>
      <c r="AG159" s="106"/>
      <c r="AH159" s="266">
        <f t="shared" si="4"/>
        <v>0</v>
      </c>
      <c r="AI159" s="286">
        <f t="shared" si="5"/>
        <v>0</v>
      </c>
      <c r="AJ159" s="287" t="str">
        <f>IF(AI159=0,"",
IF(SUM($AI$65:AI159)=1,AK159,
IF($AI$175&gt;SUM($AI$65:AI159),_xlfn.CONCAT(", ",AK159),
IF($AI$175=SUM($AI$65:AI159),_xlfn.CONCAT(" y ",AK159)))))</f>
        <v/>
      </c>
      <c r="AK159" s="475" t="s">
        <v>5289</v>
      </c>
      <c r="AL159" s="106"/>
      <c r="AM159" s="106">
        <f ca="1">IF(OR(D159=" ",AND(EXACT(UPPER(TRIM(SUBSTITUTE(D159,CHAR(160)," "))),TRIM(SUBSTITUTE(D159,CHAR(160)," "))),SUMPRODUCT(--ISNUMBER(MATCH(MID(TRIM(SUBSTITUTE(D159,CHAR(160)," ")),ROW(INDIRECT("1:"&amp;LEN(TRIM(SUBSTITUTE(D159,CHAR(160)," "))))),1),{"A","B","C","D","E","F","G","H","I","J","K","L","M","N","O","P","Q","R","S","T","U","V","W","X","Y","Z","Ñ","0","1","2","3","4","5","6","7","8","9"," "},0)))=LEN(TRIM(SUBSTITUTE(D159,CHAR(160)," "))))),0,1)</f>
        <v>0</v>
      </c>
      <c r="AN159" s="106"/>
      <c r="AO159" s="106"/>
      <c r="AP159" s="106"/>
    </row>
    <row r="160" spans="1:42" ht="15" customHeight="1">
      <c r="A160" s="34"/>
      <c r="B160" s="40"/>
      <c r="C160" s="101" t="s">
        <v>5290</v>
      </c>
      <c r="D160" s="692"/>
      <c r="E160" s="570"/>
      <c r="F160" s="570"/>
      <c r="G160" s="570"/>
      <c r="H160" s="570"/>
      <c r="I160" s="570"/>
      <c r="J160" s="570"/>
      <c r="K160" s="570"/>
      <c r="L160" s="570"/>
      <c r="M160" s="570"/>
      <c r="N160" s="570"/>
      <c r="O160" s="570"/>
      <c r="P160" s="570"/>
      <c r="Q160" s="570"/>
      <c r="R160" s="570"/>
      <c r="S160" s="570"/>
      <c r="T160" s="570"/>
      <c r="U160" s="570"/>
      <c r="V160" s="570"/>
      <c r="W160" s="570"/>
      <c r="X160" s="687"/>
      <c r="Y160" s="693"/>
      <c r="Z160" s="685"/>
      <c r="AA160" s="685"/>
      <c r="AB160" s="685"/>
      <c r="AC160" s="685"/>
      <c r="AD160" s="659"/>
      <c r="AG160" s="106"/>
      <c r="AH160" s="266">
        <f t="shared" si="4"/>
        <v>0</v>
      </c>
      <c r="AI160" s="286">
        <f t="shared" si="5"/>
        <v>0</v>
      </c>
      <c r="AJ160" s="287" t="str">
        <f>IF(AI160=0,"",
IF(SUM($AI$65:AI160)=1,AK160,
IF($AI$175&gt;SUM($AI$65:AI160),_xlfn.CONCAT(", ",AK160),
IF($AI$175=SUM($AI$65:AI160),_xlfn.CONCAT(" y ",AK160)))))</f>
        <v/>
      </c>
      <c r="AK160" s="475" t="s">
        <v>5291</v>
      </c>
      <c r="AL160" s="106"/>
      <c r="AM160" s="106">
        <f ca="1">IF(OR(D160=" ",AND(EXACT(UPPER(TRIM(SUBSTITUTE(D160,CHAR(160)," "))),TRIM(SUBSTITUTE(D160,CHAR(160)," "))),SUMPRODUCT(--ISNUMBER(MATCH(MID(TRIM(SUBSTITUTE(D160,CHAR(160)," ")),ROW(INDIRECT("1:"&amp;LEN(TRIM(SUBSTITUTE(D160,CHAR(160)," "))))),1),{"A","B","C","D","E","F","G","H","I","J","K","L","M","N","O","P","Q","R","S","T","U","V","W","X","Y","Z","Ñ","0","1","2","3","4","5","6","7","8","9"," "},0)))=LEN(TRIM(SUBSTITUTE(D160,CHAR(160)," "))))),0,1)</f>
        <v>0</v>
      </c>
      <c r="AN160" s="106"/>
      <c r="AO160" s="106"/>
      <c r="AP160" s="106"/>
    </row>
    <row r="161" spans="1:42" ht="15" customHeight="1">
      <c r="A161" s="34"/>
      <c r="B161" s="40"/>
      <c r="C161" s="101" t="s">
        <v>5292</v>
      </c>
      <c r="D161" s="692"/>
      <c r="E161" s="570"/>
      <c r="F161" s="570"/>
      <c r="G161" s="570"/>
      <c r="H161" s="570"/>
      <c r="I161" s="570"/>
      <c r="J161" s="570"/>
      <c r="K161" s="570"/>
      <c r="L161" s="570"/>
      <c r="M161" s="570"/>
      <c r="N161" s="570"/>
      <c r="O161" s="570"/>
      <c r="P161" s="570"/>
      <c r="Q161" s="570"/>
      <c r="R161" s="570"/>
      <c r="S161" s="570"/>
      <c r="T161" s="570"/>
      <c r="U161" s="570"/>
      <c r="V161" s="570"/>
      <c r="W161" s="570"/>
      <c r="X161" s="687"/>
      <c r="Y161" s="693"/>
      <c r="Z161" s="685"/>
      <c r="AA161" s="685"/>
      <c r="AB161" s="685"/>
      <c r="AC161" s="685"/>
      <c r="AD161" s="659"/>
      <c r="AG161" s="106"/>
      <c r="AH161" s="266">
        <f t="shared" si="4"/>
        <v>0</v>
      </c>
      <c r="AI161" s="286">
        <f t="shared" si="5"/>
        <v>0</v>
      </c>
      <c r="AJ161" s="287" t="str">
        <f>IF(AI161=0,"",
IF(SUM($AI$65:AI161)=1,AK161,
IF($AI$175&gt;SUM($AI$65:AI161),_xlfn.CONCAT(", ",AK161),
IF($AI$175=SUM($AI$65:AI161),_xlfn.CONCAT(" y ",AK161)))))</f>
        <v/>
      </c>
      <c r="AK161" s="475" t="s">
        <v>5293</v>
      </c>
      <c r="AL161" s="106"/>
      <c r="AM161" s="106">
        <f ca="1">IF(OR(D161=" ",AND(EXACT(UPPER(TRIM(SUBSTITUTE(D161,CHAR(160)," "))),TRIM(SUBSTITUTE(D161,CHAR(160)," "))),SUMPRODUCT(--ISNUMBER(MATCH(MID(TRIM(SUBSTITUTE(D161,CHAR(160)," ")),ROW(INDIRECT("1:"&amp;LEN(TRIM(SUBSTITUTE(D161,CHAR(160)," "))))),1),{"A","B","C","D","E","F","G","H","I","J","K","L","M","N","O","P","Q","R","S","T","U","V","W","X","Y","Z","Ñ","0","1","2","3","4","5","6","7","8","9"," "},0)))=LEN(TRIM(SUBSTITUTE(D161,CHAR(160)," "))))),0,1)</f>
        <v>0</v>
      </c>
      <c r="AN161" s="106"/>
      <c r="AO161" s="106"/>
      <c r="AP161" s="106"/>
    </row>
    <row r="162" spans="1:42" ht="15" customHeight="1">
      <c r="A162" s="34"/>
      <c r="B162" s="40"/>
      <c r="C162" s="101" t="s">
        <v>5294</v>
      </c>
      <c r="D162" s="692"/>
      <c r="E162" s="570"/>
      <c r="F162" s="570"/>
      <c r="G162" s="570"/>
      <c r="H162" s="570"/>
      <c r="I162" s="570"/>
      <c r="J162" s="570"/>
      <c r="K162" s="570"/>
      <c r="L162" s="570"/>
      <c r="M162" s="570"/>
      <c r="N162" s="570"/>
      <c r="O162" s="570"/>
      <c r="P162" s="570"/>
      <c r="Q162" s="570"/>
      <c r="R162" s="570"/>
      <c r="S162" s="570"/>
      <c r="T162" s="570"/>
      <c r="U162" s="570"/>
      <c r="V162" s="570"/>
      <c r="W162" s="570"/>
      <c r="X162" s="687"/>
      <c r="Y162" s="693"/>
      <c r="Z162" s="685"/>
      <c r="AA162" s="685"/>
      <c r="AB162" s="685"/>
      <c r="AC162" s="685"/>
      <c r="AD162" s="659"/>
      <c r="AG162" s="106"/>
      <c r="AH162" s="266">
        <f t="shared" si="4"/>
        <v>0</v>
      </c>
      <c r="AI162" s="286">
        <f t="shared" si="5"/>
        <v>0</v>
      </c>
      <c r="AJ162" s="287" t="str">
        <f>IF(AI162=0,"",
IF(SUM($AI$65:AI162)=1,AK162,
IF($AI$175&gt;SUM($AI$65:AI162),_xlfn.CONCAT(", ",AK162),
IF($AI$175=SUM($AI$65:AI162),_xlfn.CONCAT(" y ",AK162)))))</f>
        <v/>
      </c>
      <c r="AK162" s="475" t="s">
        <v>5295</v>
      </c>
      <c r="AL162" s="106"/>
      <c r="AM162" s="106">
        <f ca="1">IF(OR(D162=" ",AND(EXACT(UPPER(TRIM(SUBSTITUTE(D162,CHAR(160)," "))),TRIM(SUBSTITUTE(D162,CHAR(160)," "))),SUMPRODUCT(--ISNUMBER(MATCH(MID(TRIM(SUBSTITUTE(D162,CHAR(160)," ")),ROW(INDIRECT("1:"&amp;LEN(TRIM(SUBSTITUTE(D162,CHAR(160)," "))))),1),{"A","B","C","D","E","F","G","H","I","J","K","L","M","N","O","P","Q","R","S","T","U","V","W","X","Y","Z","Ñ","0","1","2","3","4","5","6","7","8","9"," "},0)))=LEN(TRIM(SUBSTITUTE(D162,CHAR(160)," "))))),0,1)</f>
        <v>0</v>
      </c>
      <c r="AN162" s="106"/>
      <c r="AO162" s="106"/>
      <c r="AP162" s="106"/>
    </row>
    <row r="163" spans="1:42" ht="15" customHeight="1">
      <c r="A163" s="34"/>
      <c r="B163" s="40"/>
      <c r="C163" s="101" t="s">
        <v>5296</v>
      </c>
      <c r="D163" s="692"/>
      <c r="E163" s="570"/>
      <c r="F163" s="570"/>
      <c r="G163" s="570"/>
      <c r="H163" s="570"/>
      <c r="I163" s="570"/>
      <c r="J163" s="570"/>
      <c r="K163" s="570"/>
      <c r="L163" s="570"/>
      <c r="M163" s="570"/>
      <c r="N163" s="570"/>
      <c r="O163" s="570"/>
      <c r="P163" s="570"/>
      <c r="Q163" s="570"/>
      <c r="R163" s="570"/>
      <c r="S163" s="570"/>
      <c r="T163" s="570"/>
      <c r="U163" s="570"/>
      <c r="V163" s="570"/>
      <c r="W163" s="570"/>
      <c r="X163" s="687"/>
      <c r="Y163" s="693"/>
      <c r="Z163" s="685"/>
      <c r="AA163" s="685"/>
      <c r="AB163" s="685"/>
      <c r="AC163" s="685"/>
      <c r="AD163" s="659"/>
      <c r="AG163" s="106"/>
      <c r="AH163" s="266">
        <f t="shared" si="4"/>
        <v>0</v>
      </c>
      <c r="AI163" s="286">
        <f t="shared" si="5"/>
        <v>0</v>
      </c>
      <c r="AJ163" s="287" t="str">
        <f>IF(AI163=0,"",
IF(SUM($AI$65:AI163)=1,AK163,
IF($AI$175&gt;SUM($AI$65:AI163),_xlfn.CONCAT(", ",AK163),
IF($AI$175=SUM($AI$65:AI163),_xlfn.CONCAT(" y ",AK163)))))</f>
        <v/>
      </c>
      <c r="AK163" s="475" t="s">
        <v>5297</v>
      </c>
      <c r="AL163" s="106"/>
      <c r="AM163" s="106">
        <f ca="1">IF(OR(D163=" ",AND(EXACT(UPPER(TRIM(SUBSTITUTE(D163,CHAR(160)," "))),TRIM(SUBSTITUTE(D163,CHAR(160)," "))),SUMPRODUCT(--ISNUMBER(MATCH(MID(TRIM(SUBSTITUTE(D163,CHAR(160)," ")),ROW(INDIRECT("1:"&amp;LEN(TRIM(SUBSTITUTE(D163,CHAR(160)," "))))),1),{"A","B","C","D","E","F","G","H","I","J","K","L","M","N","O","P","Q","R","S","T","U","V","W","X","Y","Z","Ñ","0","1","2","3","4","5","6","7","8","9"," "},0)))=LEN(TRIM(SUBSTITUTE(D163,CHAR(160)," "))))),0,1)</f>
        <v>0</v>
      </c>
      <c r="AN163" s="106"/>
      <c r="AO163" s="106"/>
      <c r="AP163" s="106"/>
    </row>
    <row r="164" spans="1:42" ht="15" customHeight="1">
      <c r="A164" s="34"/>
      <c r="B164" s="40"/>
      <c r="C164" s="101" t="s">
        <v>5298</v>
      </c>
      <c r="D164" s="692"/>
      <c r="E164" s="570"/>
      <c r="F164" s="570"/>
      <c r="G164" s="570"/>
      <c r="H164" s="570"/>
      <c r="I164" s="570"/>
      <c r="J164" s="570"/>
      <c r="K164" s="570"/>
      <c r="L164" s="570"/>
      <c r="M164" s="570"/>
      <c r="N164" s="570"/>
      <c r="O164" s="570"/>
      <c r="P164" s="570"/>
      <c r="Q164" s="570"/>
      <c r="R164" s="570"/>
      <c r="S164" s="570"/>
      <c r="T164" s="570"/>
      <c r="U164" s="570"/>
      <c r="V164" s="570"/>
      <c r="W164" s="570"/>
      <c r="X164" s="687"/>
      <c r="Y164" s="693"/>
      <c r="Z164" s="685"/>
      <c r="AA164" s="685"/>
      <c r="AB164" s="685"/>
      <c r="AC164" s="685"/>
      <c r="AD164" s="659"/>
      <c r="AG164" s="106"/>
      <c r="AH164" s="266">
        <f t="shared" si="4"/>
        <v>0</v>
      </c>
      <c r="AI164" s="286">
        <f t="shared" si="5"/>
        <v>0</v>
      </c>
      <c r="AJ164" s="287" t="str">
        <f>IF(AI164=0,"",
IF(SUM($AI$65:AI164)=1,AK164,
IF($AI$175&gt;SUM($AI$65:AI164),_xlfn.CONCAT(", ",AK164),
IF($AI$175=SUM($AI$65:AI164),_xlfn.CONCAT(" y ",AK164)))))</f>
        <v/>
      </c>
      <c r="AK164" s="475" t="s">
        <v>5299</v>
      </c>
      <c r="AL164" s="106"/>
      <c r="AM164" s="106">
        <f ca="1">IF(OR(D164=" ",AND(EXACT(UPPER(TRIM(SUBSTITUTE(D164,CHAR(160)," "))),TRIM(SUBSTITUTE(D164,CHAR(160)," "))),SUMPRODUCT(--ISNUMBER(MATCH(MID(TRIM(SUBSTITUTE(D164,CHAR(160)," ")),ROW(INDIRECT("1:"&amp;LEN(TRIM(SUBSTITUTE(D164,CHAR(160)," "))))),1),{"A","B","C","D","E","F","G","H","I","J","K","L","M","N","O","P","Q","R","S","T","U","V","W","X","Y","Z","Ñ","0","1","2","3","4","5","6","7","8","9"," "},0)))=LEN(TRIM(SUBSTITUTE(D164,CHAR(160)," "))))),0,1)</f>
        <v>0</v>
      </c>
      <c r="AN164" s="106"/>
      <c r="AO164" s="106"/>
      <c r="AP164" s="106"/>
    </row>
    <row r="165" spans="1:42" ht="15" customHeight="1">
      <c r="A165" s="34"/>
      <c r="B165" s="40"/>
      <c r="C165" s="101" t="s">
        <v>5300</v>
      </c>
      <c r="D165" s="692"/>
      <c r="E165" s="570"/>
      <c r="F165" s="570"/>
      <c r="G165" s="570"/>
      <c r="H165" s="570"/>
      <c r="I165" s="570"/>
      <c r="J165" s="570"/>
      <c r="K165" s="570"/>
      <c r="L165" s="570"/>
      <c r="M165" s="570"/>
      <c r="N165" s="570"/>
      <c r="O165" s="570"/>
      <c r="P165" s="570"/>
      <c r="Q165" s="570"/>
      <c r="R165" s="570"/>
      <c r="S165" s="570"/>
      <c r="T165" s="570"/>
      <c r="U165" s="570"/>
      <c r="V165" s="570"/>
      <c r="W165" s="570"/>
      <c r="X165" s="687"/>
      <c r="Y165" s="693"/>
      <c r="Z165" s="685"/>
      <c r="AA165" s="685"/>
      <c r="AB165" s="685"/>
      <c r="AC165" s="685"/>
      <c r="AD165" s="659"/>
      <c r="AG165" s="106"/>
      <c r="AH165" s="266">
        <f t="shared" si="4"/>
        <v>0</v>
      </c>
      <c r="AI165" s="286">
        <f t="shared" si="5"/>
        <v>0</v>
      </c>
      <c r="AJ165" s="287" t="str">
        <f>IF(AI165=0,"",
IF(SUM($AI$65:AI165)=1,AK165,
IF($AI$175&gt;SUM($AI$65:AI165),_xlfn.CONCAT(", ",AK165),
IF($AI$175=SUM($AI$65:AI165),_xlfn.CONCAT(" y ",AK165)))))</f>
        <v/>
      </c>
      <c r="AK165" s="475" t="s">
        <v>5301</v>
      </c>
      <c r="AL165" s="106"/>
      <c r="AM165" s="106">
        <f ca="1">IF(OR(D165=" ",AND(EXACT(UPPER(TRIM(SUBSTITUTE(D165,CHAR(160)," "))),TRIM(SUBSTITUTE(D165,CHAR(160)," "))),SUMPRODUCT(--ISNUMBER(MATCH(MID(TRIM(SUBSTITUTE(D165,CHAR(160)," ")),ROW(INDIRECT("1:"&amp;LEN(TRIM(SUBSTITUTE(D165,CHAR(160)," "))))),1),{"A","B","C","D","E","F","G","H","I","J","K","L","M","N","O","P","Q","R","S","T","U","V","W","X","Y","Z","Ñ","0","1","2","3","4","5","6","7","8","9"," "},0)))=LEN(TRIM(SUBSTITUTE(D165,CHAR(160)," "))))),0,1)</f>
        <v>0</v>
      </c>
      <c r="AN165" s="106"/>
      <c r="AO165" s="106"/>
      <c r="AP165" s="106"/>
    </row>
    <row r="166" spans="1:42" ht="15" customHeight="1">
      <c r="A166" s="34"/>
      <c r="B166" s="40"/>
      <c r="C166" s="101" t="s">
        <v>5302</v>
      </c>
      <c r="D166" s="692"/>
      <c r="E166" s="570"/>
      <c r="F166" s="570"/>
      <c r="G166" s="570"/>
      <c r="H166" s="570"/>
      <c r="I166" s="570"/>
      <c r="J166" s="570"/>
      <c r="K166" s="570"/>
      <c r="L166" s="570"/>
      <c r="M166" s="570"/>
      <c r="N166" s="570"/>
      <c r="O166" s="570"/>
      <c r="P166" s="570"/>
      <c r="Q166" s="570"/>
      <c r="R166" s="570"/>
      <c r="S166" s="570"/>
      <c r="T166" s="570"/>
      <c r="U166" s="570"/>
      <c r="V166" s="570"/>
      <c r="W166" s="570"/>
      <c r="X166" s="687"/>
      <c r="Y166" s="693"/>
      <c r="Z166" s="685"/>
      <c r="AA166" s="685"/>
      <c r="AB166" s="685"/>
      <c r="AC166" s="685"/>
      <c r="AD166" s="659"/>
      <c r="AG166" s="106"/>
      <c r="AH166" s="266">
        <f t="shared" si="4"/>
        <v>0</v>
      </c>
      <c r="AI166" s="286">
        <f t="shared" si="5"/>
        <v>0</v>
      </c>
      <c r="AJ166" s="287" t="str">
        <f>IF(AI166=0,"",
IF(SUM($AI$65:AI166)=1,AK166,
IF($AI$175&gt;SUM($AI$65:AI166),_xlfn.CONCAT(", ",AK166),
IF($AI$175=SUM($AI$65:AI166),_xlfn.CONCAT(" y ",AK166)))))</f>
        <v/>
      </c>
      <c r="AK166" s="475" t="s">
        <v>5303</v>
      </c>
      <c r="AL166" s="106"/>
      <c r="AM166" s="106">
        <f ca="1">IF(OR(D166=" ",AND(EXACT(UPPER(TRIM(SUBSTITUTE(D166,CHAR(160)," "))),TRIM(SUBSTITUTE(D166,CHAR(160)," "))),SUMPRODUCT(--ISNUMBER(MATCH(MID(TRIM(SUBSTITUTE(D166,CHAR(160)," ")),ROW(INDIRECT("1:"&amp;LEN(TRIM(SUBSTITUTE(D166,CHAR(160)," "))))),1),{"A","B","C","D","E","F","G","H","I","J","K","L","M","N","O","P","Q","R","S","T","U","V","W","X","Y","Z","Ñ","0","1","2","3","4","5","6","7","8","9"," "},0)))=LEN(TRIM(SUBSTITUTE(D166,CHAR(160)," "))))),0,1)</f>
        <v>0</v>
      </c>
      <c r="AN166" s="106"/>
      <c r="AO166" s="106"/>
      <c r="AP166" s="106"/>
    </row>
    <row r="167" spans="1:42" ht="15" customHeight="1">
      <c r="A167" s="34"/>
      <c r="B167" s="40"/>
      <c r="C167" s="101" t="s">
        <v>5304</v>
      </c>
      <c r="D167" s="692"/>
      <c r="E167" s="570"/>
      <c r="F167" s="570"/>
      <c r="G167" s="570"/>
      <c r="H167" s="570"/>
      <c r="I167" s="570"/>
      <c r="J167" s="570"/>
      <c r="K167" s="570"/>
      <c r="L167" s="570"/>
      <c r="M167" s="570"/>
      <c r="N167" s="570"/>
      <c r="O167" s="570"/>
      <c r="P167" s="570"/>
      <c r="Q167" s="570"/>
      <c r="R167" s="570"/>
      <c r="S167" s="570"/>
      <c r="T167" s="570"/>
      <c r="U167" s="570"/>
      <c r="V167" s="570"/>
      <c r="W167" s="570"/>
      <c r="X167" s="687"/>
      <c r="Y167" s="693"/>
      <c r="Z167" s="685"/>
      <c r="AA167" s="685"/>
      <c r="AB167" s="685"/>
      <c r="AC167" s="685"/>
      <c r="AD167" s="659"/>
      <c r="AG167" s="106"/>
      <c r="AH167" s="266">
        <f t="shared" si="4"/>
        <v>0</v>
      </c>
      <c r="AI167" s="286">
        <f t="shared" si="5"/>
        <v>0</v>
      </c>
      <c r="AJ167" s="287" t="str">
        <f>IF(AI167=0,"",
IF(SUM($AI$65:AI167)=1,AK167,
IF($AI$175&gt;SUM($AI$65:AI167),_xlfn.CONCAT(", ",AK167),
IF($AI$175=SUM($AI$65:AI167),_xlfn.CONCAT(" y ",AK167)))))</f>
        <v/>
      </c>
      <c r="AK167" s="475" t="s">
        <v>5305</v>
      </c>
      <c r="AL167" s="106"/>
      <c r="AM167" s="106">
        <f ca="1">IF(OR(D167=" ",AND(EXACT(UPPER(TRIM(SUBSTITUTE(D167,CHAR(160)," "))),TRIM(SUBSTITUTE(D167,CHAR(160)," "))),SUMPRODUCT(--ISNUMBER(MATCH(MID(TRIM(SUBSTITUTE(D167,CHAR(160)," ")),ROW(INDIRECT("1:"&amp;LEN(TRIM(SUBSTITUTE(D167,CHAR(160)," "))))),1),{"A","B","C","D","E","F","G","H","I","J","K","L","M","N","O","P","Q","R","S","T","U","V","W","X","Y","Z","Ñ","0","1","2","3","4","5","6","7","8","9"," "},0)))=LEN(TRIM(SUBSTITUTE(D167,CHAR(160)," "))))),0,1)</f>
        <v>0</v>
      </c>
      <c r="AN167" s="106"/>
      <c r="AO167" s="106"/>
      <c r="AP167" s="106"/>
    </row>
    <row r="168" spans="1:42" ht="15" customHeight="1">
      <c r="A168" s="34"/>
      <c r="B168" s="40"/>
      <c r="C168" s="101" t="s">
        <v>5306</v>
      </c>
      <c r="D168" s="692"/>
      <c r="E168" s="570"/>
      <c r="F168" s="570"/>
      <c r="G168" s="570"/>
      <c r="H168" s="570"/>
      <c r="I168" s="570"/>
      <c r="J168" s="570"/>
      <c r="K168" s="570"/>
      <c r="L168" s="570"/>
      <c r="M168" s="570"/>
      <c r="N168" s="570"/>
      <c r="O168" s="570"/>
      <c r="P168" s="570"/>
      <c r="Q168" s="570"/>
      <c r="R168" s="570"/>
      <c r="S168" s="570"/>
      <c r="T168" s="570"/>
      <c r="U168" s="570"/>
      <c r="V168" s="570"/>
      <c r="W168" s="570"/>
      <c r="X168" s="687"/>
      <c r="Y168" s="693"/>
      <c r="Z168" s="685"/>
      <c r="AA168" s="685"/>
      <c r="AB168" s="685"/>
      <c r="AC168" s="685"/>
      <c r="AD168" s="659"/>
      <c r="AG168" s="106"/>
      <c r="AH168" s="266">
        <f t="shared" si="4"/>
        <v>0</v>
      </c>
      <c r="AI168" s="286">
        <f t="shared" si="5"/>
        <v>0</v>
      </c>
      <c r="AJ168" s="287" t="str">
        <f>IF(AI168=0,"",
IF(SUM($AI$65:AI168)=1,AK168,
IF($AI$175&gt;SUM($AI$65:AI168),_xlfn.CONCAT(", ",AK168),
IF($AI$175=SUM($AI$65:AI168),_xlfn.CONCAT(" y ",AK168)))))</f>
        <v/>
      </c>
      <c r="AK168" s="475" t="s">
        <v>5307</v>
      </c>
      <c r="AL168" s="106"/>
      <c r="AM168" s="106">
        <f ca="1">IF(OR(D168=" ",AND(EXACT(UPPER(TRIM(SUBSTITUTE(D168,CHAR(160)," "))),TRIM(SUBSTITUTE(D168,CHAR(160)," "))),SUMPRODUCT(--ISNUMBER(MATCH(MID(TRIM(SUBSTITUTE(D168,CHAR(160)," ")),ROW(INDIRECT("1:"&amp;LEN(TRIM(SUBSTITUTE(D168,CHAR(160)," "))))),1),{"A","B","C","D","E","F","G","H","I","J","K","L","M","N","O","P","Q","R","S","T","U","V","W","X","Y","Z","Ñ","0","1","2","3","4","5","6","7","8","9"," "},0)))=LEN(TRIM(SUBSTITUTE(D168,CHAR(160)," "))))),0,1)</f>
        <v>0</v>
      </c>
      <c r="AN168" s="106"/>
      <c r="AO168" s="106"/>
      <c r="AP168" s="106"/>
    </row>
    <row r="169" spans="1:42" ht="15" customHeight="1">
      <c r="A169" s="34"/>
      <c r="B169" s="40"/>
      <c r="C169" s="101" t="s">
        <v>5308</v>
      </c>
      <c r="D169" s="692"/>
      <c r="E169" s="570"/>
      <c r="F169" s="570"/>
      <c r="G169" s="570"/>
      <c r="H169" s="570"/>
      <c r="I169" s="570"/>
      <c r="J169" s="570"/>
      <c r="K169" s="570"/>
      <c r="L169" s="570"/>
      <c r="M169" s="570"/>
      <c r="N169" s="570"/>
      <c r="O169" s="570"/>
      <c r="P169" s="570"/>
      <c r="Q169" s="570"/>
      <c r="R169" s="570"/>
      <c r="S169" s="570"/>
      <c r="T169" s="570"/>
      <c r="U169" s="570"/>
      <c r="V169" s="570"/>
      <c r="W169" s="570"/>
      <c r="X169" s="687"/>
      <c r="Y169" s="693"/>
      <c r="Z169" s="685"/>
      <c r="AA169" s="685"/>
      <c r="AB169" s="685"/>
      <c r="AC169" s="685"/>
      <c r="AD169" s="659"/>
      <c r="AG169" s="106"/>
      <c r="AH169" s="266">
        <f t="shared" si="4"/>
        <v>0</v>
      </c>
      <c r="AI169" s="286">
        <f t="shared" si="5"/>
        <v>0</v>
      </c>
      <c r="AJ169" s="287" t="str">
        <f>IF(AI169=0,"",
IF(SUM($AI$65:AI169)=1,AK169,
IF($AI$175&gt;SUM($AI$65:AI169),_xlfn.CONCAT(", ",AK169),
IF($AI$175=SUM($AI$65:AI169),_xlfn.CONCAT(" y ",AK169)))))</f>
        <v/>
      </c>
      <c r="AK169" s="475" t="s">
        <v>5309</v>
      </c>
      <c r="AL169" s="106"/>
      <c r="AM169" s="106">
        <f ca="1">IF(OR(D169=" ",AND(EXACT(UPPER(TRIM(SUBSTITUTE(D169,CHAR(160)," "))),TRIM(SUBSTITUTE(D169,CHAR(160)," "))),SUMPRODUCT(--ISNUMBER(MATCH(MID(TRIM(SUBSTITUTE(D169,CHAR(160)," ")),ROW(INDIRECT("1:"&amp;LEN(TRIM(SUBSTITUTE(D169,CHAR(160)," "))))),1),{"A","B","C","D","E","F","G","H","I","J","K","L","M","N","O","P","Q","R","S","T","U","V","W","X","Y","Z","Ñ","0","1","2","3","4","5","6","7","8","9"," "},0)))=LEN(TRIM(SUBSTITUTE(D169,CHAR(160)," "))))),0,1)</f>
        <v>0</v>
      </c>
      <c r="AN169" s="106"/>
      <c r="AO169" s="106"/>
      <c r="AP169" s="106"/>
    </row>
    <row r="170" spans="1:42" ht="15" customHeight="1">
      <c r="A170" s="34"/>
      <c r="B170" s="40"/>
      <c r="C170" s="101" t="s">
        <v>5310</v>
      </c>
      <c r="D170" s="692"/>
      <c r="E170" s="570"/>
      <c r="F170" s="570"/>
      <c r="G170" s="570"/>
      <c r="H170" s="570"/>
      <c r="I170" s="570"/>
      <c r="J170" s="570"/>
      <c r="K170" s="570"/>
      <c r="L170" s="570"/>
      <c r="M170" s="570"/>
      <c r="N170" s="570"/>
      <c r="O170" s="570"/>
      <c r="P170" s="570"/>
      <c r="Q170" s="570"/>
      <c r="R170" s="570"/>
      <c r="S170" s="570"/>
      <c r="T170" s="570"/>
      <c r="U170" s="570"/>
      <c r="V170" s="570"/>
      <c r="W170" s="570"/>
      <c r="X170" s="687"/>
      <c r="Y170" s="693"/>
      <c r="Z170" s="685"/>
      <c r="AA170" s="685"/>
      <c r="AB170" s="685"/>
      <c r="AC170" s="685"/>
      <c r="AD170" s="659"/>
      <c r="AG170" s="106"/>
      <c r="AH170" s="266">
        <f t="shared" si="4"/>
        <v>0</v>
      </c>
      <c r="AI170" s="286">
        <f t="shared" si="5"/>
        <v>0</v>
      </c>
      <c r="AJ170" s="287" t="str">
        <f>IF(AI170=0,"",
IF(SUM($AI$65:AI170)=1,AK170,
IF($AI$175&gt;SUM($AI$65:AI170),_xlfn.CONCAT(", ",AK170),
IF($AI$175=SUM($AI$65:AI170),_xlfn.CONCAT(" y ",AK170)))))</f>
        <v/>
      </c>
      <c r="AK170" s="475" t="s">
        <v>5311</v>
      </c>
      <c r="AL170" s="106"/>
      <c r="AM170" s="106">
        <f ca="1">IF(OR(D170=" ",AND(EXACT(UPPER(TRIM(SUBSTITUTE(D170,CHAR(160)," "))),TRIM(SUBSTITUTE(D170,CHAR(160)," "))),SUMPRODUCT(--ISNUMBER(MATCH(MID(TRIM(SUBSTITUTE(D170,CHAR(160)," ")),ROW(INDIRECT("1:"&amp;LEN(TRIM(SUBSTITUTE(D170,CHAR(160)," "))))),1),{"A","B","C","D","E","F","G","H","I","J","K","L","M","N","O","P","Q","R","S","T","U","V","W","X","Y","Z","Ñ","0","1","2","3","4","5","6","7","8","9"," "},0)))=LEN(TRIM(SUBSTITUTE(D170,CHAR(160)," "))))),0,1)</f>
        <v>0</v>
      </c>
      <c r="AN170" s="106"/>
      <c r="AO170" s="106"/>
      <c r="AP170" s="106"/>
    </row>
    <row r="171" spans="1:42" ht="15" customHeight="1">
      <c r="A171" s="34"/>
      <c r="B171" s="40"/>
      <c r="C171" s="101" t="s">
        <v>5312</v>
      </c>
      <c r="D171" s="692"/>
      <c r="E171" s="570"/>
      <c r="F171" s="570"/>
      <c r="G171" s="570"/>
      <c r="H171" s="570"/>
      <c r="I171" s="570"/>
      <c r="J171" s="570"/>
      <c r="K171" s="570"/>
      <c r="L171" s="570"/>
      <c r="M171" s="570"/>
      <c r="N171" s="570"/>
      <c r="O171" s="570"/>
      <c r="P171" s="570"/>
      <c r="Q171" s="570"/>
      <c r="R171" s="570"/>
      <c r="S171" s="570"/>
      <c r="T171" s="570"/>
      <c r="U171" s="570"/>
      <c r="V171" s="570"/>
      <c r="W171" s="570"/>
      <c r="X171" s="687"/>
      <c r="Y171" s="693"/>
      <c r="Z171" s="685"/>
      <c r="AA171" s="685"/>
      <c r="AB171" s="685"/>
      <c r="AC171" s="685"/>
      <c r="AD171" s="659"/>
      <c r="AG171" s="106"/>
      <c r="AH171" s="266">
        <f t="shared" si="4"/>
        <v>0</v>
      </c>
      <c r="AI171" s="286">
        <f t="shared" si="5"/>
        <v>0</v>
      </c>
      <c r="AJ171" s="287" t="str">
        <f>IF(AI171=0,"",
IF(SUM($AI$65:AI171)=1,AK171,
IF($AI$175&gt;SUM($AI$65:AI171),_xlfn.CONCAT(", ",AK171),
IF($AI$175=SUM($AI$65:AI171),_xlfn.CONCAT(" y ",AK171)))))</f>
        <v/>
      </c>
      <c r="AK171" s="475" t="s">
        <v>5313</v>
      </c>
      <c r="AL171" s="106"/>
      <c r="AM171" s="106">
        <f ca="1">IF(OR(D171=" ",AND(EXACT(UPPER(TRIM(SUBSTITUTE(D171,CHAR(160)," "))),TRIM(SUBSTITUTE(D171,CHAR(160)," "))),SUMPRODUCT(--ISNUMBER(MATCH(MID(TRIM(SUBSTITUTE(D171,CHAR(160)," ")),ROW(INDIRECT("1:"&amp;LEN(TRIM(SUBSTITUTE(D171,CHAR(160)," "))))),1),{"A","B","C","D","E","F","G","H","I","J","K","L","M","N","O","P","Q","R","S","T","U","V","W","X","Y","Z","Ñ","0","1","2","3","4","5","6","7","8","9"," "},0)))=LEN(TRIM(SUBSTITUTE(D171,CHAR(160)," "))))),0,1)</f>
        <v>0</v>
      </c>
      <c r="AN171" s="106"/>
      <c r="AO171" s="106"/>
      <c r="AP171" s="106"/>
    </row>
    <row r="172" spans="1:42" ht="15" customHeight="1">
      <c r="A172" s="34"/>
      <c r="B172" s="40"/>
      <c r="C172" s="101" t="s">
        <v>5314</v>
      </c>
      <c r="D172" s="692"/>
      <c r="E172" s="570"/>
      <c r="F172" s="570"/>
      <c r="G172" s="570"/>
      <c r="H172" s="570"/>
      <c r="I172" s="570"/>
      <c r="J172" s="570"/>
      <c r="K172" s="570"/>
      <c r="L172" s="570"/>
      <c r="M172" s="570"/>
      <c r="N172" s="570"/>
      <c r="O172" s="570"/>
      <c r="P172" s="570"/>
      <c r="Q172" s="570"/>
      <c r="R172" s="570"/>
      <c r="S172" s="570"/>
      <c r="T172" s="570"/>
      <c r="U172" s="570"/>
      <c r="V172" s="570"/>
      <c r="W172" s="570"/>
      <c r="X172" s="687"/>
      <c r="Y172" s="693"/>
      <c r="Z172" s="685"/>
      <c r="AA172" s="685"/>
      <c r="AB172" s="685"/>
      <c r="AC172" s="685"/>
      <c r="AD172" s="659"/>
      <c r="AG172" s="106"/>
      <c r="AH172" s="266">
        <f t="shared" si="4"/>
        <v>0</v>
      </c>
      <c r="AI172" s="286">
        <f t="shared" si="5"/>
        <v>0</v>
      </c>
      <c r="AJ172" s="287" t="str">
        <f>IF(AI172=0,"",
IF(SUM($AI$65:AI172)=1,AK172,
IF($AI$175&gt;SUM($AI$65:AI172),_xlfn.CONCAT(", ",AK172),
IF($AI$175=SUM($AI$65:AI172),_xlfn.CONCAT(" y ",AK172)))))</f>
        <v/>
      </c>
      <c r="AK172" s="475" t="s">
        <v>5315</v>
      </c>
      <c r="AL172" s="106"/>
      <c r="AM172" s="106">
        <f ca="1">IF(OR(D172=" ",AND(EXACT(UPPER(TRIM(SUBSTITUTE(D172,CHAR(160)," "))),TRIM(SUBSTITUTE(D172,CHAR(160)," "))),SUMPRODUCT(--ISNUMBER(MATCH(MID(TRIM(SUBSTITUTE(D172,CHAR(160)," ")),ROW(INDIRECT("1:"&amp;LEN(TRIM(SUBSTITUTE(D172,CHAR(160)," "))))),1),{"A","B","C","D","E","F","G","H","I","J","K","L","M","N","O","P","Q","R","S","T","U","V","W","X","Y","Z","Ñ","0","1","2","3","4","5","6","7","8","9"," "},0)))=LEN(TRIM(SUBSTITUTE(D172,CHAR(160)," "))))),0,1)</f>
        <v>0</v>
      </c>
      <c r="AN172" s="106"/>
      <c r="AO172" s="106"/>
      <c r="AP172" s="106"/>
    </row>
    <row r="173" spans="1:42" ht="15" customHeight="1">
      <c r="A173" s="34"/>
      <c r="B173" s="40"/>
      <c r="C173" s="101" t="s">
        <v>5316</v>
      </c>
      <c r="D173" s="692"/>
      <c r="E173" s="570"/>
      <c r="F173" s="570"/>
      <c r="G173" s="570"/>
      <c r="H173" s="570"/>
      <c r="I173" s="570"/>
      <c r="J173" s="570"/>
      <c r="K173" s="570"/>
      <c r="L173" s="570"/>
      <c r="M173" s="570"/>
      <c r="N173" s="570"/>
      <c r="O173" s="570"/>
      <c r="P173" s="570"/>
      <c r="Q173" s="570"/>
      <c r="R173" s="570"/>
      <c r="S173" s="570"/>
      <c r="T173" s="570"/>
      <c r="U173" s="570"/>
      <c r="V173" s="570"/>
      <c r="W173" s="570"/>
      <c r="X173" s="687"/>
      <c r="Y173" s="693"/>
      <c r="Z173" s="685"/>
      <c r="AA173" s="685"/>
      <c r="AB173" s="685"/>
      <c r="AC173" s="685"/>
      <c r="AD173" s="659"/>
      <c r="AG173" s="106"/>
      <c r="AH173" s="266">
        <f t="shared" si="4"/>
        <v>0</v>
      </c>
      <c r="AI173" s="286">
        <f t="shared" si="5"/>
        <v>0</v>
      </c>
      <c r="AJ173" s="287" t="str">
        <f>IF(AI173=0,"",
IF(SUM($AI$65:AI173)=1,AK173,
IF($AI$175&gt;SUM($AI$65:AI173),_xlfn.CONCAT(", ",AK173),
IF($AI$175=SUM($AI$65:AI173),_xlfn.CONCAT(" y ",AK173)))))</f>
        <v/>
      </c>
      <c r="AK173" s="475" t="s">
        <v>5317</v>
      </c>
      <c r="AL173" s="106"/>
      <c r="AM173" s="106">
        <f ca="1">IF(OR(D173=" ",AND(EXACT(UPPER(TRIM(SUBSTITUTE(D173,CHAR(160)," "))),TRIM(SUBSTITUTE(D173,CHAR(160)," "))),SUMPRODUCT(--ISNUMBER(MATCH(MID(TRIM(SUBSTITUTE(D173,CHAR(160)," ")),ROW(INDIRECT("1:"&amp;LEN(TRIM(SUBSTITUTE(D173,CHAR(160)," "))))),1),{"A","B","C","D","E","F","G","H","I","J","K","L","M","N","O","P","Q","R","S","T","U","V","W","X","Y","Z","Ñ","0","1","2","3","4","5","6","7","8","9"," "},0)))=LEN(TRIM(SUBSTITUTE(D173,CHAR(160)," "))))),0,1)</f>
        <v>0</v>
      </c>
      <c r="AN173" s="106"/>
      <c r="AO173" s="106"/>
      <c r="AP173" s="106"/>
    </row>
    <row r="174" spans="1:42" ht="15" customHeight="1">
      <c r="A174" s="34"/>
      <c r="B174" s="40"/>
      <c r="C174" s="101" t="s">
        <v>5318</v>
      </c>
      <c r="D174" s="692"/>
      <c r="E174" s="570"/>
      <c r="F174" s="570"/>
      <c r="G174" s="570"/>
      <c r="H174" s="570"/>
      <c r="I174" s="570"/>
      <c r="J174" s="570"/>
      <c r="K174" s="570"/>
      <c r="L174" s="570"/>
      <c r="M174" s="570"/>
      <c r="N174" s="570"/>
      <c r="O174" s="570"/>
      <c r="P174" s="570"/>
      <c r="Q174" s="570"/>
      <c r="R174" s="570"/>
      <c r="S174" s="570"/>
      <c r="T174" s="570"/>
      <c r="U174" s="570"/>
      <c r="V174" s="570"/>
      <c r="W174" s="570"/>
      <c r="X174" s="687"/>
      <c r="Y174" s="693"/>
      <c r="Z174" s="685"/>
      <c r="AA174" s="685"/>
      <c r="AB174" s="685"/>
      <c r="AC174" s="685"/>
      <c r="AD174" s="659"/>
      <c r="AG174" s="106"/>
      <c r="AH174" s="266">
        <f t="shared" si="4"/>
        <v>0</v>
      </c>
      <c r="AI174" s="286">
        <f t="shared" si="5"/>
        <v>0</v>
      </c>
      <c r="AJ174" s="287" t="str">
        <f>IF(AI174=0,"",
IF(SUM($AI$65:AI174)=1,AK174,
IF($AI$175&gt;SUM($AI$65:AI174),_xlfn.CONCAT(", ",AK174),
IF($AI$175=SUM($AI$65:AI174),_xlfn.CONCAT(" y ",AK174)))))</f>
        <v/>
      </c>
      <c r="AK174" s="475" t="s">
        <v>5319</v>
      </c>
      <c r="AL174" s="106"/>
      <c r="AM174" s="106">
        <f ca="1">IF(OR(D174=" ",AND(EXACT(UPPER(TRIM(SUBSTITUTE(D174,CHAR(160)," "))),TRIM(SUBSTITUTE(D174,CHAR(160)," "))),SUMPRODUCT(--ISNUMBER(MATCH(MID(TRIM(SUBSTITUTE(D174,CHAR(160)," ")),ROW(INDIRECT("1:"&amp;LEN(TRIM(SUBSTITUTE(D174,CHAR(160)," "))))),1),{"A","B","C","D","E","F","G","H","I","J","K","L","M","N","O","P","Q","R","S","T","U","V","W","X","Y","Z","Ñ","0","1","2","3","4","5","6","7","8","9"," "},0)))=LEN(TRIM(SUBSTITUTE(D174,CHAR(160)," "))))),0,1)</f>
        <v>0</v>
      </c>
      <c r="AN174" s="106"/>
      <c r="AO174" s="106"/>
      <c r="AP174" s="106"/>
    </row>
    <row r="175" spans="1:42" ht="15" customHeight="1">
      <c r="A175" s="34"/>
      <c r="B175" s="40"/>
      <c r="C175" s="18"/>
      <c r="D175" s="18"/>
      <c r="E175" s="18"/>
      <c r="F175" s="18"/>
      <c r="G175" s="18"/>
      <c r="H175" s="18"/>
      <c r="I175" s="18"/>
      <c r="J175" s="18"/>
      <c r="K175" s="18"/>
      <c r="L175" s="18"/>
      <c r="M175" s="18"/>
      <c r="N175" s="18"/>
      <c r="O175" s="18"/>
      <c r="P175" s="18"/>
      <c r="Q175" s="18"/>
      <c r="R175" s="18"/>
      <c r="S175" s="18"/>
      <c r="T175" s="18"/>
      <c r="U175" s="18"/>
      <c r="V175" s="18"/>
      <c r="W175" s="18"/>
      <c r="X175" s="50" t="s">
        <v>5320</v>
      </c>
      <c r="Y175" s="556">
        <f>IF(AND(SUM(Y65:Y174)=0,COUNTIF(Y65:Y174,"NS")&gt;0),"NS",IF(AND(SUM(Y65:Y174)=0,COUNTIF(Y65:Y174,0)&gt;0),0,IF(AND(SUM(Y65:Y174)=0,COUNTIF(Y65:Y174,"NA")&gt;0),"NA",SUM(Y65:Y174))))</f>
        <v>0</v>
      </c>
      <c r="Z175" s="572"/>
      <c r="AA175" s="572"/>
      <c r="AB175" s="572"/>
      <c r="AC175" s="572"/>
      <c r="AD175" s="573"/>
      <c r="AI175" s="288">
        <f>SUM(AI65:AI174)</f>
        <v>0</v>
      </c>
      <c r="AJ175" s="288" t="str">
        <f>IF(AI175=0,"",_xlfn.CONCAT(AJ65:AJ174))</f>
        <v/>
      </c>
      <c r="AK175" s="450" t="str">
        <f>IF(AI175=0,"",
IF(AI175&gt;10,"Favor de ingresar toda la información requerida en la pregunta",
IF(AI175=1,_xlfn.CONCAT("Favor de revisar la información capturada en el numeral: ",AJ175),_xlfn.CONCAT("Favor de revisar la información capturada en los numerales: ",AJ175))))</f>
        <v/>
      </c>
      <c r="AL175" s="106"/>
      <c r="AM175" s="106"/>
      <c r="AN175" s="106"/>
      <c r="AO175" s="106"/>
      <c r="AP175" s="106"/>
    </row>
    <row r="176" spans="1:42" ht="15" customHeight="1">
      <c r="A176" s="34"/>
      <c r="B176" s="40"/>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P176" s="106"/>
    </row>
    <row r="177" spans="1:45" ht="24" customHeight="1">
      <c r="A177" s="34"/>
      <c r="B177" s="40"/>
      <c r="C177" s="661" t="s">
        <v>5116</v>
      </c>
      <c r="D177" s="662"/>
      <c r="E177" s="662"/>
      <c r="F177" s="662"/>
      <c r="G177" s="662"/>
      <c r="H177" s="662"/>
      <c r="I177" s="662"/>
      <c r="J177" s="662"/>
      <c r="K177" s="662"/>
      <c r="L177" s="662"/>
      <c r="M177" s="662"/>
      <c r="N177" s="662"/>
      <c r="O177" s="662"/>
      <c r="P177" s="662"/>
      <c r="Q177" s="662"/>
      <c r="R177" s="662"/>
      <c r="S177" s="662"/>
      <c r="T177" s="662"/>
      <c r="U177" s="662"/>
      <c r="V177" s="662"/>
      <c r="W177" s="662"/>
      <c r="X177" s="662"/>
      <c r="Y177" s="662"/>
      <c r="Z177" s="662"/>
      <c r="AA177" s="662"/>
      <c r="AB177" s="662"/>
      <c r="AC177" s="662"/>
      <c r="AD177" s="662"/>
    </row>
    <row r="178" spans="1:45" ht="60" customHeight="1">
      <c r="A178" s="34"/>
      <c r="B178" s="40"/>
      <c r="C178" s="679"/>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c r="AD178" s="681"/>
    </row>
    <row r="179" spans="1:45" ht="15" customHeight="1">
      <c r="A179" s="36"/>
      <c r="B179" s="670" t="str">
        <f>AK175</f>
        <v/>
      </c>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row>
    <row r="180" spans="1:45" ht="15" customHeight="1">
      <c r="A180" s="36"/>
      <c r="B180" s="691" t="str">
        <f>IF(SUM(COUNTIF(Y65:AD174,"NS"))&lt;&gt;0,"Alerta: debido a que cuenta con registros NS, debe proporcionar una justificación en el area de comentarios al final de la pregunta","")</f>
        <v/>
      </c>
      <c r="C180" s="691"/>
      <c r="D180" s="691"/>
      <c r="E180" s="691"/>
      <c r="F180" s="691"/>
      <c r="G180" s="691"/>
      <c r="H180" s="691"/>
      <c r="I180" s="691"/>
      <c r="J180" s="691"/>
      <c r="K180" s="691"/>
      <c r="L180" s="691"/>
      <c r="M180" s="691"/>
      <c r="N180" s="691"/>
      <c r="O180" s="691"/>
      <c r="P180" s="691"/>
      <c r="Q180" s="691"/>
      <c r="R180" s="691"/>
      <c r="S180" s="691"/>
      <c r="T180" s="691"/>
      <c r="U180" s="691"/>
      <c r="V180" s="691"/>
      <c r="W180" s="691"/>
      <c r="X180" s="691"/>
      <c r="Y180" s="691"/>
      <c r="Z180" s="691"/>
      <c r="AA180" s="691"/>
      <c r="AB180" s="691"/>
      <c r="AC180" s="691"/>
      <c r="AD180" s="691"/>
    </row>
    <row r="181" spans="1:45" ht="15" customHeight="1">
      <c r="A181" s="36"/>
      <c r="B181" s="657" t="str">
        <f>IF(AL65&gt;0,"La cantidad de comités de transparencia debe ser igual a lo reportado en la col. Total de la pregunta anterior ","")</f>
        <v/>
      </c>
      <c r="C181" s="657"/>
      <c r="D181" s="657"/>
      <c r="E181" s="657"/>
      <c r="F181" s="657"/>
      <c r="G181" s="657"/>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row>
    <row r="182" spans="1:45" ht="15" customHeight="1">
      <c r="A182" s="36"/>
      <c r="B182" s="672" t="str">
        <f>IF(AG65&gt;0,"Favor de verificar que no tenga información en celdas sombreadas","")</f>
        <v/>
      </c>
      <c r="C182" s="673"/>
      <c r="D182" s="673"/>
      <c r="E182" s="673"/>
      <c r="F182" s="673"/>
      <c r="G182" s="673"/>
      <c r="H182" s="673"/>
      <c r="I182" s="673"/>
      <c r="J182" s="673"/>
      <c r="K182" s="673"/>
      <c r="L182" s="673"/>
      <c r="M182" s="673"/>
      <c r="N182" s="673"/>
      <c r="O182" s="673"/>
      <c r="P182" s="673"/>
      <c r="Q182" s="673"/>
      <c r="R182" s="673"/>
      <c r="S182" s="673"/>
      <c r="T182" s="673"/>
      <c r="U182" s="673"/>
      <c r="V182" s="673"/>
      <c r="W182" s="673"/>
      <c r="X182" s="673"/>
      <c r="Y182" s="673"/>
      <c r="Z182" s="673"/>
      <c r="AA182" s="673"/>
      <c r="AB182" s="673"/>
      <c r="AC182" s="673"/>
      <c r="AD182" s="673"/>
    </row>
    <row r="183" spans="1:45" ht="15" customHeight="1">
      <c r="A183" s="36"/>
    </row>
    <row r="184" spans="1:45" ht="15" customHeight="1">
      <c r="A184" s="36"/>
      <c r="B184" s="40"/>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row>
    <row r="185" spans="1:45" ht="24" customHeight="1">
      <c r="A185" s="41" t="s">
        <v>5321</v>
      </c>
      <c r="B185" s="701" t="s">
        <v>5322</v>
      </c>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row>
    <row r="186" spans="1:45" ht="24" customHeight="1">
      <c r="A186" s="41"/>
      <c r="B186" s="42"/>
      <c r="C186" s="694" t="s">
        <v>5323</v>
      </c>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row>
    <row r="187" spans="1:45" ht="36" customHeight="1">
      <c r="A187" s="41"/>
      <c r="B187" s="42"/>
      <c r="C187" s="694" t="s">
        <v>5324</v>
      </c>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row>
    <row r="188" spans="1:45" ht="24" customHeight="1">
      <c r="A188" s="34"/>
      <c r="B188" s="16"/>
      <c r="C188" s="694" t="s">
        <v>5325</v>
      </c>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row>
    <row r="189" spans="1:45" ht="15" customHeight="1">
      <c r="A189" s="34"/>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Q189" s="690" t="s">
        <v>5095</v>
      </c>
      <c r="AR189" s="690"/>
    </row>
    <row r="190" spans="1:45" ht="15" customHeight="1">
      <c r="A190" s="34"/>
      <c r="B190" s="16"/>
      <c r="C190" s="688" t="s">
        <v>5326</v>
      </c>
      <c r="D190" s="702"/>
      <c r="E190" s="702"/>
      <c r="F190" s="702"/>
      <c r="G190" s="702"/>
      <c r="H190" s="702"/>
      <c r="I190" s="702"/>
      <c r="J190" s="702"/>
      <c r="K190" s="702"/>
      <c r="L190" s="702"/>
      <c r="M190" s="702"/>
      <c r="N190" s="703"/>
      <c r="O190" s="688" t="s">
        <v>5327</v>
      </c>
      <c r="P190" s="572"/>
      <c r="Q190" s="572"/>
      <c r="R190" s="572"/>
      <c r="S190" s="572"/>
      <c r="T190" s="572"/>
      <c r="U190" s="572"/>
      <c r="V190" s="572"/>
      <c r="W190" s="572"/>
      <c r="X190" s="572"/>
      <c r="Y190" s="572"/>
      <c r="Z190" s="572"/>
      <c r="AA190" s="572"/>
      <c r="AB190" s="572"/>
      <c r="AC190" s="572"/>
      <c r="AD190" s="573"/>
      <c r="AM190" s="262" t="s">
        <v>5126</v>
      </c>
      <c r="AN190" s="292" t="s">
        <v>5328</v>
      </c>
      <c r="AP190" s="308" t="s">
        <v>5094</v>
      </c>
      <c r="AQ190" s="683" t="s">
        <v>5329</v>
      </c>
      <c r="AR190" s="684" t="s">
        <v>5330</v>
      </c>
      <c r="AS190" s="303" t="s">
        <v>5091</v>
      </c>
    </row>
    <row r="191" spans="1:45" ht="14.25">
      <c r="A191" s="34"/>
      <c r="B191" s="16"/>
      <c r="C191" s="704"/>
      <c r="D191" s="646"/>
      <c r="E191" s="646"/>
      <c r="F191" s="646"/>
      <c r="G191" s="646"/>
      <c r="H191" s="646"/>
      <c r="I191" s="646"/>
      <c r="J191" s="646"/>
      <c r="K191" s="646"/>
      <c r="L191" s="646"/>
      <c r="M191" s="646"/>
      <c r="N191" s="647"/>
      <c r="O191" s="688" t="s">
        <v>5092</v>
      </c>
      <c r="P191" s="572"/>
      <c r="Q191" s="572"/>
      <c r="R191" s="573"/>
      <c r="S191" s="556" t="s">
        <v>5331</v>
      </c>
      <c r="T191" s="572"/>
      <c r="U191" s="572"/>
      <c r="V191" s="573"/>
      <c r="W191" s="556" t="s">
        <v>5332</v>
      </c>
      <c r="X191" s="572"/>
      <c r="Y191" s="572"/>
      <c r="Z191" s="573"/>
      <c r="AA191" s="556" t="s">
        <v>5333</v>
      </c>
      <c r="AB191" s="572"/>
      <c r="AC191" s="572"/>
      <c r="AD191" s="573"/>
      <c r="AI191" t="s">
        <v>5334</v>
      </c>
      <c r="AJ191" t="s">
        <v>5335</v>
      </c>
      <c r="AK191" t="s">
        <v>5336</v>
      </c>
      <c r="AL191" t="s">
        <v>5337</v>
      </c>
      <c r="AM191" s="282" t="s">
        <v>5103</v>
      </c>
      <c r="AN191" s="291" t="s">
        <v>5338</v>
      </c>
      <c r="AO191" s="293" t="s">
        <v>5104</v>
      </c>
      <c r="AP191" s="309" t="s">
        <v>5339</v>
      </c>
      <c r="AQ191" s="683"/>
      <c r="AR191" s="684"/>
      <c r="AS191" s="303" t="s">
        <v>5340</v>
      </c>
    </row>
    <row r="192" spans="1:45" ht="14.25">
      <c r="A192" s="34"/>
      <c r="B192" s="16"/>
      <c r="C192" s="556" t="s">
        <v>5015</v>
      </c>
      <c r="D192" s="572"/>
      <c r="E192" s="573"/>
      <c r="F192" s="689" t="s">
        <v>5341</v>
      </c>
      <c r="G192" s="572"/>
      <c r="H192" s="572"/>
      <c r="I192" s="572"/>
      <c r="J192" s="572"/>
      <c r="K192" s="572"/>
      <c r="L192" s="572"/>
      <c r="M192" s="572"/>
      <c r="N192" s="573"/>
      <c r="O192" s="658"/>
      <c r="P192" s="685"/>
      <c r="Q192" s="685"/>
      <c r="R192" s="659"/>
      <c r="S192" s="658"/>
      <c r="T192" s="685"/>
      <c r="U192" s="685"/>
      <c r="V192" s="659"/>
      <c r="W192" s="658"/>
      <c r="X192" s="685"/>
      <c r="Y192" s="685"/>
      <c r="Z192" s="659"/>
      <c r="AA192" s="658"/>
      <c r="AB192" s="685"/>
      <c r="AC192" s="685"/>
      <c r="AD192" s="659"/>
      <c r="AI192" s="478">
        <f>O192</f>
        <v>0</v>
      </c>
      <c r="AJ192">
        <f>COUNTIF(S192:AD192,"NS")</f>
        <v>0</v>
      </c>
      <c r="AK192" s="478">
        <f>SUM(S192:AD192)</f>
        <v>0</v>
      </c>
      <c r="AL192">
        <f>IF(COUNTIF(O192:AD192,"NA")=4,0,IF(OR(AND(AI192=0,AJ192&gt;0),AND(AI192="NS",AK192&gt;0), AND(AI192="NS", AJ192=0,AK192=0)), 1, IF(OR(AND(AI192&gt;0,AJ192&gt;1,AI192&gt;AK192), AND(AI192="NS",AJ192=2), AND(AI192="NS",AK192=0,AJ192&gt;0),AI192=AK192), 0, 1)))</f>
        <v>0</v>
      </c>
      <c r="AM192" s="263">
        <f>IF(AND($C$44&lt;&gt;"",$C$44&lt;&gt;1,COUNTA(O192:AD202)&gt;0),1,0)</f>
        <v>0</v>
      </c>
      <c r="AN192" s="292">
        <f>IF(AND(SUM($Y$175)=0,COUNTA(O192:AD202)&gt;0),1,0)</f>
        <v>0</v>
      </c>
      <c r="AO192" s="266">
        <f>IF(AND($C$44&lt;&gt;"",$C$44&lt;&gt;1,COUNTA(O192:AD202)=0),0,IF(AND($C$44&lt;&gt;"",$C$44=1,SUM($Y$175)=0,COUNTA(O192:AD202)=0),0,IF(AND($C$44&lt;&gt;"",$C$44=1,SUM($Y$175)&gt;0,COUNTA(O192:AD202)=44),0,IF(COUNTA(O192:AD202)=0,0,1))))</f>
        <v>0</v>
      </c>
      <c r="AP192" s="310">
        <f>IF(OR(O203="NS",$Y$175="NS"),0,IF(AND(O203="NA",$Y$175="NA"),0,IF(O203&gt;=$Y$175,0,1)))</f>
        <v>0</v>
      </c>
      <c r="AQ192" s="296">
        <v>1</v>
      </c>
      <c r="AR192" s="297">
        <f t="shared" ref="AR192:AR202" si="6">IF(OR(O192="NS",$Y$175="NS"),0,IF(OR(O192="NA",$Y$175="NA"),0,IF(O192&lt;=$Y$175,0,1)))</f>
        <v>0</v>
      </c>
      <c r="AS192" s="302">
        <f>IF(SUM(O202:AD202)&gt;0,1,0)</f>
        <v>0</v>
      </c>
    </row>
    <row r="193" spans="1:44" ht="36" customHeight="1">
      <c r="A193" s="34"/>
      <c r="B193" s="16"/>
      <c r="C193" s="709" t="s">
        <v>5342</v>
      </c>
      <c r="D193" s="703"/>
      <c r="E193" s="51" t="s">
        <v>5343</v>
      </c>
      <c r="F193" s="689" t="s">
        <v>5344</v>
      </c>
      <c r="G193" s="572"/>
      <c r="H193" s="572"/>
      <c r="I193" s="572"/>
      <c r="J193" s="572"/>
      <c r="K193" s="572"/>
      <c r="L193" s="572"/>
      <c r="M193" s="572"/>
      <c r="N193" s="573"/>
      <c r="O193" s="658"/>
      <c r="P193" s="685"/>
      <c r="Q193" s="685"/>
      <c r="R193" s="659"/>
      <c r="S193" s="658"/>
      <c r="T193" s="685"/>
      <c r="U193" s="685"/>
      <c r="V193" s="659"/>
      <c r="W193" s="658"/>
      <c r="X193" s="685"/>
      <c r="Y193" s="685"/>
      <c r="Z193" s="659"/>
      <c r="AA193" s="658"/>
      <c r="AB193" s="685"/>
      <c r="AC193" s="685"/>
      <c r="AD193" s="659"/>
      <c r="AI193">
        <f t="shared" ref="AI193:AI202" si="7">O193</f>
        <v>0</v>
      </c>
      <c r="AJ193">
        <f t="shared" ref="AJ193:AJ202" si="8">COUNTIF(S193:AD193,"NS")</f>
        <v>0</v>
      </c>
      <c r="AK193">
        <f t="shared" ref="AK193:AK202" si="9">SUM(S193:AD193)</f>
        <v>0</v>
      </c>
      <c r="AL193">
        <f t="shared" ref="AL193:AL202" si="10">IF(COUNTIF(O193:AD193,"NA")=4,0,IF(OR(AND(AI193=0,AJ193&gt;0),AND(AI193="NS",AK193&gt;0), AND(AI193="NS", AJ193=0,AK193=0)), 1, IF(OR(AND(AI193&gt;0,AJ193&gt;1,AI193&gt;AK193), AND(AI193="NS",AJ193=2), AND(AI193="NS",AK193=0,AJ193&gt;0),AI193=AK193), 0, 1)))</f>
        <v>0</v>
      </c>
      <c r="AN193" s="304">
        <f>SUM(AM192:AN192)</f>
        <v>0</v>
      </c>
      <c r="AQ193" s="298">
        <v>2.1</v>
      </c>
      <c r="AR193" s="299">
        <f t="shared" si="6"/>
        <v>0</v>
      </c>
    </row>
    <row r="194" spans="1:44" ht="36" customHeight="1">
      <c r="A194" s="34"/>
      <c r="B194" s="16"/>
      <c r="C194" s="704"/>
      <c r="D194" s="647"/>
      <c r="E194" s="51" t="s">
        <v>5345</v>
      </c>
      <c r="F194" s="689" t="s">
        <v>5346</v>
      </c>
      <c r="G194" s="572"/>
      <c r="H194" s="572"/>
      <c r="I194" s="572"/>
      <c r="J194" s="572"/>
      <c r="K194" s="572"/>
      <c r="L194" s="572"/>
      <c r="M194" s="572"/>
      <c r="N194" s="573"/>
      <c r="O194" s="658"/>
      <c r="P194" s="685"/>
      <c r="Q194" s="685"/>
      <c r="R194" s="659"/>
      <c r="S194" s="658"/>
      <c r="T194" s="685"/>
      <c r="U194" s="685"/>
      <c r="V194" s="659"/>
      <c r="W194" s="658"/>
      <c r="X194" s="685"/>
      <c r="Y194" s="685"/>
      <c r="Z194" s="659"/>
      <c r="AA194" s="658"/>
      <c r="AB194" s="685"/>
      <c r="AC194" s="685"/>
      <c r="AD194" s="659"/>
      <c r="AI194">
        <f t="shared" si="7"/>
        <v>0</v>
      </c>
      <c r="AJ194">
        <f t="shared" si="8"/>
        <v>0</v>
      </c>
      <c r="AK194">
        <f t="shared" si="9"/>
        <v>0</v>
      </c>
      <c r="AL194">
        <f t="shared" si="10"/>
        <v>0</v>
      </c>
      <c r="AQ194" s="296">
        <v>2.2000000000000002</v>
      </c>
      <c r="AR194" s="297">
        <f t="shared" si="6"/>
        <v>0</v>
      </c>
    </row>
    <row r="195" spans="1:44" ht="24" customHeight="1">
      <c r="A195" s="34"/>
      <c r="B195" s="16"/>
      <c r="C195" s="556" t="s">
        <v>5019</v>
      </c>
      <c r="D195" s="572"/>
      <c r="E195" s="573"/>
      <c r="F195" s="689" t="s">
        <v>5347</v>
      </c>
      <c r="G195" s="572"/>
      <c r="H195" s="572"/>
      <c r="I195" s="572"/>
      <c r="J195" s="572"/>
      <c r="K195" s="572"/>
      <c r="L195" s="572"/>
      <c r="M195" s="572"/>
      <c r="N195" s="573"/>
      <c r="O195" s="658"/>
      <c r="P195" s="685"/>
      <c r="Q195" s="685"/>
      <c r="R195" s="659"/>
      <c r="S195" s="658"/>
      <c r="T195" s="685"/>
      <c r="U195" s="685"/>
      <c r="V195" s="659"/>
      <c r="W195" s="658"/>
      <c r="X195" s="685"/>
      <c r="Y195" s="685"/>
      <c r="Z195" s="659"/>
      <c r="AA195" s="658"/>
      <c r="AB195" s="685"/>
      <c r="AC195" s="685"/>
      <c r="AD195" s="659"/>
      <c r="AI195">
        <f t="shared" si="7"/>
        <v>0</v>
      </c>
      <c r="AJ195">
        <f t="shared" si="8"/>
        <v>0</v>
      </c>
      <c r="AK195">
        <f t="shared" si="9"/>
        <v>0</v>
      </c>
      <c r="AL195">
        <f t="shared" si="10"/>
        <v>0</v>
      </c>
      <c r="AQ195" s="298">
        <v>3</v>
      </c>
      <c r="AR195" s="299">
        <f t="shared" si="6"/>
        <v>0</v>
      </c>
    </row>
    <row r="196" spans="1:44" ht="14.25">
      <c r="A196" s="34"/>
      <c r="B196" s="16"/>
      <c r="C196" s="677" t="s">
        <v>5348</v>
      </c>
      <c r="D196" s="572"/>
      <c r="E196" s="573"/>
      <c r="F196" s="689" t="s">
        <v>5349</v>
      </c>
      <c r="G196" s="572"/>
      <c r="H196" s="572"/>
      <c r="I196" s="572"/>
      <c r="J196" s="572"/>
      <c r="K196" s="572"/>
      <c r="L196" s="572"/>
      <c r="M196" s="572"/>
      <c r="N196" s="573"/>
      <c r="O196" s="658"/>
      <c r="P196" s="685"/>
      <c r="Q196" s="685"/>
      <c r="R196" s="659"/>
      <c r="S196" s="658"/>
      <c r="T196" s="685"/>
      <c r="U196" s="685"/>
      <c r="V196" s="659"/>
      <c r="W196" s="658"/>
      <c r="X196" s="685"/>
      <c r="Y196" s="685"/>
      <c r="Z196" s="659"/>
      <c r="AA196" s="658"/>
      <c r="AB196" s="685"/>
      <c r="AC196" s="685"/>
      <c r="AD196" s="659"/>
      <c r="AI196">
        <f t="shared" si="7"/>
        <v>0</v>
      </c>
      <c r="AJ196">
        <f t="shared" si="8"/>
        <v>0</v>
      </c>
      <c r="AK196">
        <f t="shared" si="9"/>
        <v>0</v>
      </c>
      <c r="AL196">
        <f t="shared" si="10"/>
        <v>0</v>
      </c>
      <c r="AQ196" s="296">
        <v>4</v>
      </c>
      <c r="AR196" s="297">
        <f t="shared" si="6"/>
        <v>0</v>
      </c>
    </row>
    <row r="197" spans="1:44" ht="14.25">
      <c r="A197" s="34"/>
      <c r="B197" s="16"/>
      <c r="C197" s="677" t="s">
        <v>5023</v>
      </c>
      <c r="D197" s="572"/>
      <c r="E197" s="573"/>
      <c r="F197" s="689" t="s">
        <v>5350</v>
      </c>
      <c r="G197" s="572"/>
      <c r="H197" s="572"/>
      <c r="I197" s="572"/>
      <c r="J197" s="572"/>
      <c r="K197" s="572"/>
      <c r="L197" s="572"/>
      <c r="M197" s="572"/>
      <c r="N197" s="573"/>
      <c r="O197" s="658"/>
      <c r="P197" s="685"/>
      <c r="Q197" s="685"/>
      <c r="R197" s="659"/>
      <c r="S197" s="658"/>
      <c r="T197" s="685"/>
      <c r="U197" s="685"/>
      <c r="V197" s="659"/>
      <c r="W197" s="658"/>
      <c r="X197" s="685"/>
      <c r="Y197" s="685"/>
      <c r="Z197" s="659"/>
      <c r="AA197" s="658"/>
      <c r="AB197" s="685"/>
      <c r="AC197" s="685"/>
      <c r="AD197" s="659"/>
      <c r="AI197">
        <f t="shared" si="7"/>
        <v>0</v>
      </c>
      <c r="AJ197">
        <f t="shared" si="8"/>
        <v>0</v>
      </c>
      <c r="AK197">
        <f t="shared" si="9"/>
        <v>0</v>
      </c>
      <c r="AL197">
        <f t="shared" si="10"/>
        <v>0</v>
      </c>
      <c r="AQ197" s="298">
        <v>5</v>
      </c>
      <c r="AR197" s="299">
        <f t="shared" si="6"/>
        <v>0</v>
      </c>
    </row>
    <row r="198" spans="1:44" ht="14.25">
      <c r="A198" s="34"/>
      <c r="B198" s="16"/>
      <c r="C198" s="677" t="s">
        <v>5351</v>
      </c>
      <c r="D198" s="572"/>
      <c r="E198" s="573"/>
      <c r="F198" s="689" t="s">
        <v>5352</v>
      </c>
      <c r="G198" s="572"/>
      <c r="H198" s="572"/>
      <c r="I198" s="572"/>
      <c r="J198" s="572"/>
      <c r="K198" s="572"/>
      <c r="L198" s="572"/>
      <c r="M198" s="572"/>
      <c r="N198" s="573"/>
      <c r="O198" s="658"/>
      <c r="P198" s="685"/>
      <c r="Q198" s="685"/>
      <c r="R198" s="659"/>
      <c r="S198" s="658"/>
      <c r="T198" s="685"/>
      <c r="U198" s="685"/>
      <c r="V198" s="659"/>
      <c r="W198" s="658"/>
      <c r="X198" s="685"/>
      <c r="Y198" s="685"/>
      <c r="Z198" s="659"/>
      <c r="AA198" s="658"/>
      <c r="AB198" s="685"/>
      <c r="AC198" s="685"/>
      <c r="AD198" s="659"/>
      <c r="AI198">
        <f t="shared" si="7"/>
        <v>0</v>
      </c>
      <c r="AJ198">
        <f t="shared" si="8"/>
        <v>0</v>
      </c>
      <c r="AK198">
        <f t="shared" si="9"/>
        <v>0</v>
      </c>
      <c r="AL198">
        <f t="shared" si="10"/>
        <v>0</v>
      </c>
      <c r="AQ198" s="296">
        <v>6</v>
      </c>
      <c r="AR198" s="297">
        <f t="shared" si="6"/>
        <v>0</v>
      </c>
    </row>
    <row r="199" spans="1:44" ht="24" customHeight="1">
      <c r="A199" s="34"/>
      <c r="B199" s="16"/>
      <c r="C199" s="677" t="s">
        <v>5027</v>
      </c>
      <c r="D199" s="572"/>
      <c r="E199" s="573"/>
      <c r="F199" s="689" t="s">
        <v>5353</v>
      </c>
      <c r="G199" s="572"/>
      <c r="H199" s="572"/>
      <c r="I199" s="572"/>
      <c r="J199" s="572"/>
      <c r="K199" s="572"/>
      <c r="L199" s="572"/>
      <c r="M199" s="572"/>
      <c r="N199" s="573"/>
      <c r="O199" s="658"/>
      <c r="P199" s="685"/>
      <c r="Q199" s="685"/>
      <c r="R199" s="659"/>
      <c r="S199" s="658"/>
      <c r="T199" s="685"/>
      <c r="U199" s="685"/>
      <c r="V199" s="659"/>
      <c r="W199" s="658"/>
      <c r="X199" s="685"/>
      <c r="Y199" s="685"/>
      <c r="Z199" s="659"/>
      <c r="AA199" s="658"/>
      <c r="AB199" s="685"/>
      <c r="AC199" s="685"/>
      <c r="AD199" s="659"/>
      <c r="AI199">
        <f t="shared" si="7"/>
        <v>0</v>
      </c>
      <c r="AJ199">
        <f t="shared" si="8"/>
        <v>0</v>
      </c>
      <c r="AK199">
        <f t="shared" si="9"/>
        <v>0</v>
      </c>
      <c r="AL199">
        <f t="shared" si="10"/>
        <v>0</v>
      </c>
      <c r="AQ199" s="298">
        <v>7</v>
      </c>
      <c r="AR199" s="299">
        <f t="shared" si="6"/>
        <v>0</v>
      </c>
    </row>
    <row r="200" spans="1:44" ht="14.25">
      <c r="A200" s="34"/>
      <c r="B200" s="16"/>
      <c r="C200" s="677" t="s">
        <v>5029</v>
      </c>
      <c r="D200" s="572"/>
      <c r="E200" s="573"/>
      <c r="F200" s="689" t="s">
        <v>5354</v>
      </c>
      <c r="G200" s="572"/>
      <c r="H200" s="572"/>
      <c r="I200" s="572"/>
      <c r="J200" s="572"/>
      <c r="K200" s="572"/>
      <c r="L200" s="572"/>
      <c r="M200" s="572"/>
      <c r="N200" s="573"/>
      <c r="O200" s="658"/>
      <c r="P200" s="685"/>
      <c r="Q200" s="685"/>
      <c r="R200" s="659"/>
      <c r="S200" s="658"/>
      <c r="T200" s="685"/>
      <c r="U200" s="685"/>
      <c r="V200" s="659"/>
      <c r="W200" s="658"/>
      <c r="X200" s="685"/>
      <c r="Y200" s="685"/>
      <c r="Z200" s="659"/>
      <c r="AA200" s="658"/>
      <c r="AB200" s="685"/>
      <c r="AC200" s="685"/>
      <c r="AD200" s="659"/>
      <c r="AI200">
        <f t="shared" si="7"/>
        <v>0</v>
      </c>
      <c r="AJ200">
        <f t="shared" si="8"/>
        <v>0</v>
      </c>
      <c r="AK200">
        <f t="shared" si="9"/>
        <v>0</v>
      </c>
      <c r="AL200">
        <f t="shared" si="10"/>
        <v>0</v>
      </c>
      <c r="AQ200" s="296">
        <v>8</v>
      </c>
      <c r="AR200" s="297">
        <f t="shared" si="6"/>
        <v>0</v>
      </c>
    </row>
    <row r="201" spans="1:44" ht="24" customHeight="1">
      <c r="A201" s="34"/>
      <c r="B201" s="16"/>
      <c r="C201" s="677" t="s">
        <v>5031</v>
      </c>
      <c r="D201" s="572"/>
      <c r="E201" s="573"/>
      <c r="F201" s="689" t="s">
        <v>5355</v>
      </c>
      <c r="G201" s="572"/>
      <c r="H201" s="572"/>
      <c r="I201" s="572"/>
      <c r="J201" s="572"/>
      <c r="K201" s="572"/>
      <c r="L201" s="572"/>
      <c r="M201" s="572"/>
      <c r="N201" s="573"/>
      <c r="O201" s="658"/>
      <c r="P201" s="685"/>
      <c r="Q201" s="685"/>
      <c r="R201" s="659"/>
      <c r="S201" s="658"/>
      <c r="T201" s="685"/>
      <c r="U201" s="685"/>
      <c r="V201" s="659"/>
      <c r="W201" s="658"/>
      <c r="X201" s="685"/>
      <c r="Y201" s="685"/>
      <c r="Z201" s="659"/>
      <c r="AA201" s="658"/>
      <c r="AB201" s="685"/>
      <c r="AC201" s="685"/>
      <c r="AD201" s="659"/>
      <c r="AI201">
        <f t="shared" si="7"/>
        <v>0</v>
      </c>
      <c r="AJ201">
        <f t="shared" si="8"/>
        <v>0</v>
      </c>
      <c r="AK201">
        <f t="shared" si="9"/>
        <v>0</v>
      </c>
      <c r="AL201">
        <f t="shared" si="10"/>
        <v>0</v>
      </c>
      <c r="AQ201" s="298">
        <v>9</v>
      </c>
      <c r="AR201" s="299">
        <f t="shared" si="6"/>
        <v>0</v>
      </c>
    </row>
    <row r="202" spans="1:44" ht="14.25">
      <c r="A202" s="34"/>
      <c r="B202" s="16"/>
      <c r="C202" s="677" t="s">
        <v>5032</v>
      </c>
      <c r="D202" s="572"/>
      <c r="E202" s="573"/>
      <c r="F202" s="689" t="s">
        <v>5356</v>
      </c>
      <c r="G202" s="572"/>
      <c r="H202" s="572"/>
      <c r="I202" s="572"/>
      <c r="J202" s="572"/>
      <c r="K202" s="572"/>
      <c r="L202" s="572"/>
      <c r="M202" s="572"/>
      <c r="N202" s="573"/>
      <c r="O202" s="658"/>
      <c r="P202" s="685"/>
      <c r="Q202" s="685"/>
      <c r="R202" s="659"/>
      <c r="S202" s="658"/>
      <c r="T202" s="685"/>
      <c r="U202" s="685"/>
      <c r="V202" s="659"/>
      <c r="W202" s="658"/>
      <c r="X202" s="685"/>
      <c r="Y202" s="685"/>
      <c r="Z202" s="659"/>
      <c r="AA202" s="658"/>
      <c r="AB202" s="685"/>
      <c r="AC202" s="685"/>
      <c r="AD202" s="659"/>
      <c r="AI202">
        <f t="shared" si="7"/>
        <v>0</v>
      </c>
      <c r="AJ202">
        <f t="shared" si="8"/>
        <v>0</v>
      </c>
      <c r="AK202">
        <f t="shared" si="9"/>
        <v>0</v>
      </c>
      <c r="AL202">
        <f t="shared" si="10"/>
        <v>0</v>
      </c>
      <c r="AQ202" s="296">
        <v>10</v>
      </c>
      <c r="AR202" s="297">
        <f t="shared" si="6"/>
        <v>0</v>
      </c>
    </row>
    <row r="203" spans="1:44">
      <c r="A203" s="34"/>
      <c r="B203" s="16"/>
      <c r="C203" s="16"/>
      <c r="D203" s="16"/>
      <c r="E203" s="16"/>
      <c r="F203" s="16"/>
      <c r="G203" s="16"/>
      <c r="H203" s="16"/>
      <c r="I203" s="16"/>
      <c r="J203" s="16"/>
      <c r="K203" s="16"/>
      <c r="L203" s="16"/>
      <c r="M203" s="16"/>
      <c r="N203" s="50" t="s">
        <v>5320</v>
      </c>
      <c r="O203" s="677">
        <f>IF(AND(SUM(O192:O202)=0,COUNTIF(O192:O202,"NS")&gt;0),"NS",IF(AND(SUM(O192:O202)=0,COUNTIF(O192:O202,0)&gt;0),0,IF(AND(SUM(O192:O202)=0,COUNTIF(O192:O202,"NA")&gt;0),"NA",SUM(O192:O202))))</f>
        <v>0</v>
      </c>
      <c r="P203" s="572"/>
      <c r="Q203" s="572"/>
      <c r="R203" s="573"/>
      <c r="S203" s="677">
        <f>IF(AND(SUM(S192:S202)=0,COUNTIF(S192:S202,"NS")&gt;0),"NS",IF(AND(SUM(S192:S202)=0,COUNTIF(S192:S202,0)&gt;0),0,IF(AND(SUM(S192:S202)=0,COUNTIF(S192:S202,"NA")&gt;0),"NA",SUM(S192:S202))))</f>
        <v>0</v>
      </c>
      <c r="T203" s="572"/>
      <c r="U203" s="572"/>
      <c r="V203" s="573"/>
      <c r="W203" s="677">
        <f>IF(AND(SUM(W192:W202)=0,COUNTIF(W192:W202,"NS")&gt;0),"NS",IF(AND(SUM(W192:W202)=0,COUNTIF(W192:W202,0)&gt;0),0,IF(AND(SUM(W192:W202)=0,COUNTIF(W192:W202,"NA")&gt;0),"NA",SUM(W192:W202))))</f>
        <v>0</v>
      </c>
      <c r="X203" s="572"/>
      <c r="Y203" s="572"/>
      <c r="Z203" s="573"/>
      <c r="AA203" s="677">
        <f>IF(AND(SUM(AA192:AA202)=0,COUNTIF(AA192:AA202,"NS")&gt;0),"NS",IF(AND(SUM(AA192:AA202)=0,COUNTIF(AA192:AA202,0)&gt;0),0,IF(AND(SUM(AA192:AA202)=0,COUNTIF(AA192:AA202,"NA")&gt;0),"NA",SUM(AA192:AA202))))</f>
        <v>0</v>
      </c>
      <c r="AB203" s="572"/>
      <c r="AC203" s="572"/>
      <c r="AD203" s="573"/>
      <c r="AL203" s="237">
        <f>SUM(AL192:AL202)</f>
        <v>0</v>
      </c>
      <c r="AQ203" s="300"/>
      <c r="AR203" s="301">
        <f>SUM(AR192:AR202)</f>
        <v>0</v>
      </c>
    </row>
    <row r="204" spans="1:44" ht="14.25">
      <c r="A204" s="34"/>
      <c r="B204" s="656" t="str">
        <f>AK207</f>
        <v/>
      </c>
      <c r="C204" s="656"/>
      <c r="D204" s="656"/>
      <c r="E204" s="656"/>
      <c r="F204" s="656"/>
      <c r="G204" s="656"/>
      <c r="H204" s="656"/>
      <c r="I204" s="656"/>
      <c r="J204" s="656"/>
      <c r="K204" s="656"/>
      <c r="L204" s="656"/>
      <c r="M204" s="656"/>
      <c r="N204" s="656"/>
      <c r="O204" s="656"/>
      <c r="P204" s="656"/>
      <c r="Q204" s="656"/>
      <c r="R204" s="656"/>
      <c r="S204" s="656"/>
      <c r="T204" s="656"/>
      <c r="U204" s="656"/>
      <c r="V204" s="656"/>
      <c r="W204" s="656"/>
      <c r="X204" s="656"/>
      <c r="Y204" s="656"/>
      <c r="Z204" s="656"/>
      <c r="AA204" s="656"/>
      <c r="AB204" s="656"/>
      <c r="AC204" s="656"/>
      <c r="AD204" s="656"/>
      <c r="AI204" t="s">
        <v>5357</v>
      </c>
      <c r="AJ204" s="238">
        <f>SUM(AL203)</f>
        <v>0</v>
      </c>
    </row>
    <row r="205" spans="1:44" ht="45" customHeight="1">
      <c r="A205" s="34"/>
      <c r="B205" s="18"/>
      <c r="C205" s="718" t="s">
        <v>5358</v>
      </c>
      <c r="D205" s="558"/>
      <c r="E205" s="621"/>
      <c r="F205" s="699"/>
      <c r="G205" s="570"/>
      <c r="H205" s="570"/>
      <c r="I205" s="570"/>
      <c r="J205" s="570"/>
      <c r="K205" s="570"/>
      <c r="L205" s="570"/>
      <c r="M205" s="570"/>
      <c r="N205" s="570"/>
      <c r="O205" s="570"/>
      <c r="P205" s="570"/>
      <c r="Q205" s="570"/>
      <c r="R205" s="570"/>
      <c r="S205" s="570"/>
      <c r="T205" s="570"/>
      <c r="U205" s="570"/>
      <c r="V205" s="570"/>
      <c r="W205" s="570"/>
      <c r="X205" s="570"/>
      <c r="Y205" s="570"/>
      <c r="Z205" s="570"/>
      <c r="AA205" s="570"/>
      <c r="AB205" s="570"/>
      <c r="AC205" s="570"/>
      <c r="AD205" s="687"/>
      <c r="AF205" s="489" t="str">
        <f>SUBSTITUTE( SUBSTITUTE( SUBSTITUTE( SUBSTITUTE( SUBSTITUTE( SUBSTITUTE( SUBSTITUTE( SUBSTITUTE( SUBSTITUTE( SUBSTITUTE(F205, "á", "a"), "é", "e"), "í", "i"), "ó", "o"), "ú", "u"), "Á", "A"), "É", "E"), "Í", "I"), "Ó", "O"), "Ú", "U")</f>
        <v/>
      </c>
      <c r="AH205" s="652" t="s">
        <v>5111</v>
      </c>
      <c r="AI205" s="653"/>
      <c r="AJ205" s="653"/>
      <c r="AK205" s="653"/>
    </row>
    <row r="206" spans="1:44" ht="15" customHeight="1">
      <c r="A206" s="34"/>
      <c r="B206" s="666" t="str">
        <f>IF(AND(AS192&gt;0,F205=""),"Ha registrado algún valor numérico mayor a cero en el numeral 10, debe anotar el nombre de dicho(s) tipo(s) de determinación","")</f>
        <v/>
      </c>
      <c r="C206" s="666"/>
      <c r="D206" s="666"/>
      <c r="E206" s="666"/>
      <c r="F206" s="666"/>
      <c r="G206" s="666"/>
      <c r="H206" s="666"/>
      <c r="I206" s="666"/>
      <c r="J206" s="666"/>
      <c r="K206" s="666"/>
      <c r="L206" s="666"/>
      <c r="M206" s="666"/>
      <c r="N206" s="666"/>
      <c r="O206" s="666"/>
      <c r="P206" s="666"/>
      <c r="Q206" s="666"/>
      <c r="R206" s="666"/>
      <c r="S206" s="666"/>
      <c r="T206" s="666"/>
      <c r="U206" s="666"/>
      <c r="V206" s="666"/>
      <c r="W206" s="666"/>
      <c r="X206" s="666"/>
      <c r="Y206" s="666"/>
      <c r="Z206" s="666"/>
      <c r="AA206" s="666"/>
      <c r="AB206" s="666"/>
      <c r="AC206" s="666"/>
      <c r="AD206" s="666"/>
      <c r="AE206" s="527"/>
      <c r="AH206" s="490" t="s">
        <v>5112</v>
      </c>
      <c r="AI206" s="490" t="s">
        <v>5113</v>
      </c>
      <c r="AJ206" s="490" t="s">
        <v>5114</v>
      </c>
      <c r="AK206" s="490" t="s">
        <v>5115</v>
      </c>
    </row>
    <row r="207" spans="1:44" ht="24" customHeight="1">
      <c r="A207" s="34"/>
      <c r="B207" s="16"/>
      <c r="C207" s="661" t="s">
        <v>5116</v>
      </c>
      <c r="D207" s="662"/>
      <c r="E207" s="662"/>
      <c r="F207" s="662"/>
      <c r="G207" s="662"/>
      <c r="H207" s="662"/>
      <c r="I207" s="662"/>
      <c r="J207" s="662"/>
      <c r="K207" s="662"/>
      <c r="L207" s="662"/>
      <c r="M207" s="662"/>
      <c r="N207" s="662"/>
      <c r="O207" s="662"/>
      <c r="P207" s="662"/>
      <c r="Q207" s="662"/>
      <c r="R207" s="662"/>
      <c r="S207" s="662"/>
      <c r="T207" s="662"/>
      <c r="U207" s="662"/>
      <c r="V207" s="662"/>
      <c r="W207" s="662"/>
      <c r="X207" s="662"/>
      <c r="Y207" s="662"/>
      <c r="Z207" s="662"/>
      <c r="AA207" s="662"/>
      <c r="AB207" s="662"/>
      <c r="AC207" s="662"/>
      <c r="AD207" s="662"/>
      <c r="AH207" t="s">
        <v>5359</v>
      </c>
      <c r="AI207" t="s">
        <v>5341</v>
      </c>
      <c r="AJ207" s="491" t="str" cm="1">
        <f t="array" ref="AJ207">IF(AF205&lt;&gt;"",_xlfn.TEXTJOIN(" / ", TRUE, _xlfn.UNIQUE(IF($AH$207:$AH$216&lt;&gt;"",IF(ISNUMBER(SEARCH(AF205, $AH$207:$AH$216)) + (_xlfn.MAP($AH$207:$AH$216, _xlfn.LAMBDA(_xlpm.r, SUM(--ISNUMBER(SEARCH(_xlfn.TEXTSPLIT(_xlpm.r, ","), AF205))))))&gt;0,$AI$207:$AI$216, ""), ""))), "")</f>
        <v/>
      </c>
      <c r="AK207" t="str">
        <f>IF(AJ207 = "", "", "Alerta: Revise el texto ingresado en el Especifique ya que podria existir en las opciones resaltadas en amarillo")</f>
        <v/>
      </c>
    </row>
    <row r="208" spans="1:44" ht="60" customHeight="1">
      <c r="A208" s="34"/>
      <c r="B208" s="16"/>
      <c r="C208" s="679"/>
      <c r="D208" s="680"/>
      <c r="E208" s="680"/>
      <c r="F208" s="680"/>
      <c r="G208" s="680"/>
      <c r="H208" s="680"/>
      <c r="I208" s="680"/>
      <c r="J208" s="680"/>
      <c r="K208" s="680"/>
      <c r="L208" s="680"/>
      <c r="M208" s="680"/>
      <c r="N208" s="680"/>
      <c r="O208" s="680"/>
      <c r="P208" s="680"/>
      <c r="Q208" s="680"/>
      <c r="R208" s="680"/>
      <c r="S208" s="680"/>
      <c r="T208" s="680"/>
      <c r="U208" s="680"/>
      <c r="V208" s="680"/>
      <c r="W208" s="680"/>
      <c r="X208" s="680"/>
      <c r="Y208" s="680"/>
      <c r="Z208" s="680"/>
      <c r="AA208" s="680"/>
      <c r="AB208" s="680"/>
      <c r="AC208" s="680"/>
      <c r="AD208" s="681"/>
      <c r="AH208" t="s">
        <v>5360</v>
      </c>
      <c r="AI208" t="s">
        <v>5344</v>
      </c>
    </row>
    <row r="209" spans="1:40" ht="15" customHeight="1">
      <c r="A209" s="36"/>
      <c r="B209" s="670" t="str">
        <f>IF(AO192&gt;0,"Favor de ingresar toda la información requerida en la pregunta ","")</f>
        <v/>
      </c>
      <c r="C209" s="671"/>
      <c r="D209" s="671"/>
      <c r="E209" s="671"/>
      <c r="F209" s="671"/>
      <c r="G209" s="671"/>
      <c r="H209" s="671"/>
      <c r="I209" s="671"/>
      <c r="J209" s="671"/>
      <c r="K209" s="671"/>
      <c r="L209" s="671"/>
      <c r="M209" s="671"/>
      <c r="N209" s="671"/>
      <c r="O209" s="671"/>
      <c r="P209" s="671"/>
      <c r="Q209" s="671"/>
      <c r="R209" s="671"/>
      <c r="S209" s="671"/>
      <c r="T209" s="671"/>
      <c r="U209" s="671"/>
      <c r="V209" s="671"/>
      <c r="W209" s="671"/>
      <c r="X209" s="671"/>
      <c r="Y209" s="671"/>
      <c r="Z209" s="671"/>
      <c r="AA209" s="671"/>
      <c r="AB209" s="671"/>
      <c r="AC209" s="671"/>
      <c r="AD209" s="671"/>
      <c r="AH209" t="s">
        <v>5361</v>
      </c>
      <c r="AI209" t="s">
        <v>5346</v>
      </c>
    </row>
    <row r="210" spans="1:40" ht="15" customHeight="1">
      <c r="A210" s="36"/>
      <c r="B210" s="656" t="str">
        <f>IF(SUM(COUNTIF(O192:AD202,"NS"))&lt;&gt;0,"Alerta: debido a que cuenta con registros NS, debe proporcionar una justificación en el area de comentarios al final de la pregunta","")</f>
        <v/>
      </c>
      <c r="C210" s="656"/>
      <c r="D210" s="656"/>
      <c r="E210" s="656"/>
      <c r="F210" s="656"/>
      <c r="G210" s="656"/>
      <c r="H210" s="656"/>
      <c r="I210" s="656"/>
      <c r="J210" s="656"/>
      <c r="K210" s="656"/>
      <c r="L210" s="656"/>
      <c r="M210" s="656"/>
      <c r="N210" s="656"/>
      <c r="O210" s="656"/>
      <c r="P210" s="656"/>
      <c r="Q210" s="656"/>
      <c r="R210" s="656"/>
      <c r="S210" s="656"/>
      <c r="T210" s="656"/>
      <c r="U210" s="656"/>
      <c r="V210" s="656"/>
      <c r="W210" s="656"/>
      <c r="X210" s="656"/>
      <c r="Y210" s="656"/>
      <c r="Z210" s="656"/>
      <c r="AA210" s="656"/>
      <c r="AB210" s="656"/>
      <c r="AC210" s="656"/>
      <c r="AD210" s="656"/>
      <c r="AH210" t="s">
        <v>5362</v>
      </c>
      <c r="AI210" t="s">
        <v>5347</v>
      </c>
    </row>
    <row r="211" spans="1:40" ht="15" customHeight="1">
      <c r="A211" s="36"/>
      <c r="B211" s="657" t="str">
        <f>IF(AJ204&gt;0,"Favor de revisar la suma y consistencia de totales y/o subtotales por filas (numéricos y NS)","")</f>
        <v/>
      </c>
      <c r="C211" s="657"/>
      <c r="D211" s="657"/>
      <c r="E211" s="657"/>
      <c r="F211" s="657"/>
      <c r="G211" s="657"/>
      <c r="H211" s="657"/>
      <c r="I211" s="657"/>
      <c r="J211" s="657"/>
      <c r="K211" s="657"/>
      <c r="L211" s="657"/>
      <c r="M211" s="657"/>
      <c r="N211" s="657"/>
      <c r="O211" s="657"/>
      <c r="P211" s="657"/>
      <c r="Q211" s="657"/>
      <c r="R211" s="657"/>
      <c r="S211" s="657"/>
      <c r="T211" s="657"/>
      <c r="U211" s="657"/>
      <c r="V211" s="657"/>
      <c r="W211" s="657"/>
      <c r="X211" s="657"/>
      <c r="Y211" s="657"/>
      <c r="Z211" s="657"/>
      <c r="AA211" s="657"/>
      <c r="AB211" s="657"/>
      <c r="AC211" s="657"/>
      <c r="AD211" s="657"/>
      <c r="AH211" t="s">
        <v>5363</v>
      </c>
      <c r="AI211" t="s">
        <v>5349</v>
      </c>
    </row>
    <row r="212" spans="1:40" ht="15" customHeight="1">
      <c r="A212" s="36"/>
      <c r="B212" s="666" t="str">
        <f>IF(AP192&gt;0,"Favor de revisar la instrucción 1, ya que no se cumplen los criterios establecidos","")</f>
        <v/>
      </c>
      <c r="C212" s="666"/>
      <c r="D212" s="666"/>
      <c r="E212" s="666"/>
      <c r="F212" s="666"/>
      <c r="G212" s="666"/>
      <c r="H212" s="666"/>
      <c r="I212" s="666"/>
      <c r="J212" s="666"/>
      <c r="K212" s="666"/>
      <c r="L212" s="666"/>
      <c r="M212" s="666"/>
      <c r="N212" s="666"/>
      <c r="O212" s="666"/>
      <c r="P212" s="666"/>
      <c r="Q212" s="666"/>
      <c r="R212" s="666"/>
      <c r="S212" s="666"/>
      <c r="T212" s="666"/>
      <c r="U212" s="666"/>
      <c r="V212" s="666"/>
      <c r="W212" s="666"/>
      <c r="X212" s="666"/>
      <c r="Y212" s="666"/>
      <c r="Z212" s="666"/>
      <c r="AA212" s="666"/>
      <c r="AB212" s="666"/>
      <c r="AC212" s="666"/>
      <c r="AD212" s="666"/>
      <c r="AH212" t="s">
        <v>5364</v>
      </c>
      <c r="AI212" t="s">
        <v>5350</v>
      </c>
    </row>
    <row r="213" spans="1:40" ht="15" customHeight="1">
      <c r="A213" s="36"/>
      <c r="B213" s="651" t="str">
        <f>IF(AR203&gt;0,"Alerta: debe de proporcionar una justificación de acuerdo a lo establecido en la instrucción 2 ","")</f>
        <v/>
      </c>
      <c r="C213" s="651"/>
      <c r="D213" s="651"/>
      <c r="E213" s="651"/>
      <c r="F213" s="651"/>
      <c r="G213" s="651"/>
      <c r="H213" s="651"/>
      <c r="I213" s="651"/>
      <c r="J213" s="651"/>
      <c r="K213" s="651"/>
      <c r="L213" s="651"/>
      <c r="M213" s="651"/>
      <c r="N213" s="651"/>
      <c r="O213" s="651"/>
      <c r="P213" s="651"/>
      <c r="Q213" s="651"/>
      <c r="R213" s="651"/>
      <c r="S213" s="651"/>
      <c r="T213" s="651"/>
      <c r="U213" s="651"/>
      <c r="V213" s="651"/>
      <c r="W213" s="651"/>
      <c r="X213" s="651"/>
      <c r="Y213" s="651"/>
      <c r="Z213" s="651"/>
      <c r="AA213" s="651"/>
      <c r="AB213" s="651"/>
      <c r="AC213" s="651"/>
      <c r="AD213" s="651"/>
      <c r="AE213" s="472"/>
      <c r="AH213" t="s">
        <v>5365</v>
      </c>
      <c r="AI213" t="s">
        <v>5352</v>
      </c>
    </row>
    <row r="214" spans="1:40" ht="15" customHeight="1">
      <c r="A214" s="36"/>
      <c r="B214" s="672" t="str">
        <f>IF(AN193&gt;0,"Favor de verificar que no tenga información en celdas sombreadas","")</f>
        <v/>
      </c>
      <c r="C214" s="673"/>
      <c r="D214" s="673"/>
      <c r="E214" s="673"/>
      <c r="F214" s="673"/>
      <c r="G214" s="673"/>
      <c r="H214" s="673"/>
      <c r="I214" s="673"/>
      <c r="J214" s="673"/>
      <c r="K214" s="673"/>
      <c r="L214" s="673"/>
      <c r="M214" s="673"/>
      <c r="N214" s="673"/>
      <c r="O214" s="673"/>
      <c r="P214" s="673"/>
      <c r="Q214" s="673"/>
      <c r="R214" s="673"/>
      <c r="S214" s="673"/>
      <c r="T214" s="673"/>
      <c r="U214" s="673"/>
      <c r="V214" s="673"/>
      <c r="W214" s="673"/>
      <c r="X214" s="673"/>
      <c r="Y214" s="673"/>
      <c r="Z214" s="673"/>
      <c r="AA214" s="673"/>
      <c r="AB214" s="673"/>
      <c r="AC214" s="673"/>
      <c r="AD214" s="673"/>
      <c r="AH214" t="s">
        <v>5366</v>
      </c>
      <c r="AI214" t="s">
        <v>5353</v>
      </c>
    </row>
    <row r="215" spans="1:40" ht="36" customHeight="1">
      <c r="A215" s="41" t="s">
        <v>5367</v>
      </c>
      <c r="B215" s="701" t="s">
        <v>5368</v>
      </c>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H215" t="s">
        <v>5369</v>
      </c>
      <c r="AI215" t="s">
        <v>5354</v>
      </c>
    </row>
    <row r="216" spans="1:40" ht="36" customHeight="1">
      <c r="A216" s="41"/>
      <c r="B216" s="42"/>
      <c r="C216" s="700" t="s">
        <v>5370</v>
      </c>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H216" t="s">
        <v>5371</v>
      </c>
      <c r="AI216" t="s">
        <v>5355</v>
      </c>
    </row>
    <row r="217" spans="1:40" ht="48" customHeight="1">
      <c r="A217" s="34"/>
      <c r="B217" s="16"/>
      <c r="C217" s="700" t="s">
        <v>5372</v>
      </c>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row>
    <row r="218" spans="1:40" ht="48" customHeight="1">
      <c r="A218" s="41"/>
      <c r="B218" s="52"/>
      <c r="C218" s="694" t="s">
        <v>5373</v>
      </c>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row>
    <row r="219" spans="1:40" ht="24" customHeight="1">
      <c r="A219" s="41"/>
      <c r="B219" s="52"/>
      <c r="C219" s="700" t="s">
        <v>5374</v>
      </c>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row>
    <row r="220" spans="1:40" ht="15" customHeight="1">
      <c r="A220" s="34"/>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40" ht="15" customHeight="1">
      <c r="A221" s="34"/>
      <c r="B221" s="16"/>
      <c r="C221" s="53" t="s">
        <v>5375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40" ht="15" customHeight="1">
      <c r="A222" s="34"/>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G222" s="262" t="s">
        <v>5126</v>
      </c>
      <c r="AH222" s="292" t="s">
        <v>5328</v>
      </c>
      <c r="AJ222" s="305" t="s">
        <v>5094</v>
      </c>
      <c r="AK222" s="311" t="s">
        <v>5095</v>
      </c>
      <c r="AL222" s="682" t="s">
        <v>5091</v>
      </c>
      <c r="AM222" s="682"/>
      <c r="AN222" s="321" t="s">
        <v>5097</v>
      </c>
    </row>
    <row r="223" spans="1:40" ht="48" customHeight="1">
      <c r="A223" s="34"/>
      <c r="B223" s="16"/>
      <c r="C223" s="688" t="s">
        <v>5376</v>
      </c>
      <c r="D223" s="572"/>
      <c r="E223" s="572"/>
      <c r="F223" s="572"/>
      <c r="G223" s="572"/>
      <c r="H223" s="572"/>
      <c r="I223" s="572"/>
      <c r="J223" s="572"/>
      <c r="K223" s="572"/>
      <c r="L223" s="572"/>
      <c r="M223" s="572"/>
      <c r="N223" s="572"/>
      <c r="O223" s="572"/>
      <c r="P223" s="572"/>
      <c r="Q223" s="572"/>
      <c r="R223" s="572"/>
      <c r="S223" s="572"/>
      <c r="T223" s="572"/>
      <c r="U223" s="572"/>
      <c r="V223" s="572"/>
      <c r="W223" s="572"/>
      <c r="X223" s="573"/>
      <c r="Y223" s="688" t="s">
        <v>5377</v>
      </c>
      <c r="Z223" s="572"/>
      <c r="AA223" s="572"/>
      <c r="AB223" s="572"/>
      <c r="AC223" s="572"/>
      <c r="AD223" s="573"/>
      <c r="AG223" s="282" t="s">
        <v>5103</v>
      </c>
      <c r="AH223" s="291" t="s">
        <v>5338</v>
      </c>
      <c r="AI223" s="293" t="s">
        <v>5104</v>
      </c>
      <c r="AJ223" s="306" t="s">
        <v>5378</v>
      </c>
      <c r="AK223" s="312" t="s">
        <v>5379</v>
      </c>
      <c r="AL223" s="318" t="s">
        <v>5380</v>
      </c>
      <c r="AM223" s="314" t="s">
        <v>5381</v>
      </c>
      <c r="AN223" s="321" t="s">
        <v>5382</v>
      </c>
    </row>
    <row r="224" spans="1:40" ht="15" customHeight="1">
      <c r="A224" s="34"/>
      <c r="B224" s="16"/>
      <c r="C224" s="47" t="s">
        <v>5015</v>
      </c>
      <c r="D224" s="663" t="s">
        <v>5383</v>
      </c>
      <c r="E224" s="664"/>
      <c r="F224" s="664"/>
      <c r="G224" s="664"/>
      <c r="H224" s="664"/>
      <c r="I224" s="664"/>
      <c r="J224" s="664"/>
      <c r="K224" s="664"/>
      <c r="L224" s="664"/>
      <c r="M224" s="664"/>
      <c r="N224" s="664"/>
      <c r="O224" s="664"/>
      <c r="P224" s="664"/>
      <c r="Q224" s="664"/>
      <c r="R224" s="664"/>
      <c r="S224" s="664"/>
      <c r="T224" s="664"/>
      <c r="U224" s="664"/>
      <c r="V224" s="664"/>
      <c r="W224" s="664"/>
      <c r="X224" s="665"/>
      <c r="Y224" s="658"/>
      <c r="Z224" s="685"/>
      <c r="AA224" s="685"/>
      <c r="AB224" s="685"/>
      <c r="AC224" s="685"/>
      <c r="AD224" s="659"/>
      <c r="AG224" s="263">
        <f>IF(AND($C$44&lt;&gt;"",$C$44&lt;&gt;1,COUNTA(Y224:AD228)&gt;0),1,0)</f>
        <v>0</v>
      </c>
      <c r="AH224" s="292">
        <f>IF(AND(SUM($Y$175)=0,COUNTA(Y224:AD228)&gt;0),1,0)</f>
        <v>0</v>
      </c>
      <c r="AI224" s="266">
        <f>IF(AND($C$44&lt;&gt;"",$C$44&lt;&gt;1,COUNTA(Y224:AD228)=0),0,IF(AND($C$44&lt;&gt;"",$C$44=1,SUM($Y$175)=0,COUNTA(Y224:AD228)=0),0,IF(AND($C$44&lt;&gt;"",$C$44=1,SUM($Y$175)&gt;0,COUNTA(Y224:AD228)=5),0,IF(COUNTA(Y224:AD228)=0,0,1))))</f>
        <v>0</v>
      </c>
      <c r="AJ224" s="307">
        <f>IF(AND(SUM($S$193:$Z$193)=0,COUNTA(Y224:AD228)&gt;0),1,0)</f>
        <v>0</v>
      </c>
      <c r="AK224" s="313">
        <f>IF(OR(Y229="NS",$S$193="NS",$W$193="NS"),0,IF(AND(Y229="NA",$S$193="NA",$W$193="NA"),0,IF(Y229&gt;=SUM($S$193:$Z$193),0,1)))</f>
        <v>0</v>
      </c>
      <c r="AL224" s="314">
        <v>1</v>
      </c>
      <c r="AM224" s="315">
        <f>IF(OR(Y224="NS",$S$193="NS",$W$193="NS"),0,IF(AND(Y224="NA",$S$193="NA",$W$193="NA"),0,IF(Y224&lt;=SUM($S$193:$Z$193),0,1)))</f>
        <v>0</v>
      </c>
      <c r="AN224" s="320">
        <f>IF(SUM(Y228)&gt;0,1,0)</f>
        <v>0</v>
      </c>
    </row>
    <row r="225" spans="1:39" ht="36" customHeight="1">
      <c r="A225" s="34"/>
      <c r="B225" s="16"/>
      <c r="C225" s="48" t="s">
        <v>5017</v>
      </c>
      <c r="D225" s="663" t="s">
        <v>5384</v>
      </c>
      <c r="E225" s="664"/>
      <c r="F225" s="664"/>
      <c r="G225" s="664"/>
      <c r="H225" s="664"/>
      <c r="I225" s="664"/>
      <c r="J225" s="664"/>
      <c r="K225" s="664"/>
      <c r="L225" s="664"/>
      <c r="M225" s="664"/>
      <c r="N225" s="664"/>
      <c r="O225" s="664"/>
      <c r="P225" s="664"/>
      <c r="Q225" s="664"/>
      <c r="R225" s="664"/>
      <c r="S225" s="664"/>
      <c r="T225" s="664"/>
      <c r="U225" s="664"/>
      <c r="V225" s="664"/>
      <c r="W225" s="664"/>
      <c r="X225" s="665"/>
      <c r="Y225" s="658"/>
      <c r="Z225" s="685"/>
      <c r="AA225" s="685"/>
      <c r="AB225" s="685"/>
      <c r="AC225" s="685"/>
      <c r="AD225" s="659"/>
      <c r="AH225" s="304">
        <f>SUM(AG224:AH224)</f>
        <v>0</v>
      </c>
      <c r="AL225" s="316">
        <v>2</v>
      </c>
      <c r="AM225" s="317">
        <f>IF(OR(Y225="NS",$S$193="NS",$W$193="NS"),0,IF(AND(Y225="NA",$S$193="NA",$W$193="NA"),0,IF(Y225&lt;=SUM($S$193:$Z$193),0,1)))</f>
        <v>0</v>
      </c>
    </row>
    <row r="226" spans="1:39" ht="24" customHeight="1">
      <c r="A226" s="34"/>
      <c r="B226" s="16"/>
      <c r="C226" s="49" t="s">
        <v>5019</v>
      </c>
      <c r="D226" s="663" t="s">
        <v>5385</v>
      </c>
      <c r="E226" s="664"/>
      <c r="F226" s="664"/>
      <c r="G226" s="664"/>
      <c r="H226" s="664"/>
      <c r="I226" s="664"/>
      <c r="J226" s="664"/>
      <c r="K226" s="664"/>
      <c r="L226" s="664"/>
      <c r="M226" s="664"/>
      <c r="N226" s="664"/>
      <c r="O226" s="664"/>
      <c r="P226" s="664"/>
      <c r="Q226" s="664"/>
      <c r="R226" s="664"/>
      <c r="S226" s="664"/>
      <c r="T226" s="664"/>
      <c r="U226" s="664"/>
      <c r="V226" s="664"/>
      <c r="W226" s="664"/>
      <c r="X226" s="665"/>
      <c r="Y226" s="658"/>
      <c r="Z226" s="685"/>
      <c r="AA226" s="685"/>
      <c r="AB226" s="685"/>
      <c r="AC226" s="685"/>
      <c r="AD226" s="659"/>
      <c r="AL226" s="314">
        <v>3</v>
      </c>
      <c r="AM226" s="315">
        <f>IF(OR(Y226="NS",$S$193="NS",$W$193="NS"),0,IF(AND(Y226="NA",$S$193="NA",$W$193="NA"),0,IF(Y226&lt;=SUM($S$193:$Z$193),0,1)))</f>
        <v>0</v>
      </c>
    </row>
    <row r="227" spans="1:39" ht="36" customHeight="1">
      <c r="A227" s="34"/>
      <c r="B227" s="16"/>
      <c r="C227" s="89" t="s">
        <v>5021</v>
      </c>
      <c r="D227" s="663" t="s">
        <v>5386</v>
      </c>
      <c r="E227" s="664"/>
      <c r="F227" s="664"/>
      <c r="G227" s="664"/>
      <c r="H227" s="664"/>
      <c r="I227" s="664"/>
      <c r="J227" s="664"/>
      <c r="K227" s="664"/>
      <c r="L227" s="664"/>
      <c r="M227" s="664"/>
      <c r="N227" s="664"/>
      <c r="O227" s="664"/>
      <c r="P227" s="664"/>
      <c r="Q227" s="664"/>
      <c r="R227" s="664"/>
      <c r="S227" s="664"/>
      <c r="T227" s="664"/>
      <c r="U227" s="664"/>
      <c r="V227" s="664"/>
      <c r="W227" s="664"/>
      <c r="X227" s="665"/>
      <c r="Y227" s="658"/>
      <c r="Z227" s="685"/>
      <c r="AA227" s="685"/>
      <c r="AB227" s="685"/>
      <c r="AC227" s="685"/>
      <c r="AD227" s="659"/>
      <c r="AL227" s="316">
        <v>4</v>
      </c>
      <c r="AM227" s="317">
        <f>IF(OR(Y227="NS",$S$193="NS",$W$193="NS"),0,IF(AND(Y227="NA",$S$193="NA",$W$193="NA"),0,IF(Y227&lt;=SUM($S$193:$Z$193),0,1)))</f>
        <v>0</v>
      </c>
    </row>
    <row r="228" spans="1:39" ht="15" customHeight="1">
      <c r="A228" s="34"/>
      <c r="B228" s="16"/>
      <c r="C228" s="89" t="s">
        <v>5023</v>
      </c>
      <c r="D228" s="689" t="s">
        <v>5387</v>
      </c>
      <c r="E228" s="572"/>
      <c r="F228" s="572"/>
      <c r="G228" s="572"/>
      <c r="H228" s="572"/>
      <c r="I228" s="572"/>
      <c r="J228" s="572"/>
      <c r="K228" s="572"/>
      <c r="L228" s="572"/>
      <c r="M228" s="572"/>
      <c r="N228" s="572"/>
      <c r="O228" s="572"/>
      <c r="P228" s="572"/>
      <c r="Q228" s="572"/>
      <c r="R228" s="572"/>
      <c r="S228" s="572"/>
      <c r="T228" s="572"/>
      <c r="U228" s="572"/>
      <c r="V228" s="572"/>
      <c r="W228" s="572"/>
      <c r="X228" s="573"/>
      <c r="Y228" s="658"/>
      <c r="Z228" s="685"/>
      <c r="AA228" s="685"/>
      <c r="AB228" s="685"/>
      <c r="AC228" s="685"/>
      <c r="AD228" s="659"/>
      <c r="AL228" s="314">
        <v>5</v>
      </c>
      <c r="AM228" s="315">
        <f>IF(OR(Y228="NS",$S$193="NS",$W$193="NS"),0,IF(AND(Y228="NA",$S$193="NA",$W$193="NA"),0,IF(Y228&lt;=SUM($S$193:$Z$193),0,1)))</f>
        <v>0</v>
      </c>
    </row>
    <row r="229" spans="1:39" ht="15" customHeight="1">
      <c r="A229" s="34"/>
      <c r="B229" s="16"/>
      <c r="C229" s="16"/>
      <c r="D229" s="16"/>
      <c r="E229" s="16"/>
      <c r="F229" s="16"/>
      <c r="G229" s="16"/>
      <c r="H229" s="16"/>
      <c r="I229" s="16"/>
      <c r="J229" s="16"/>
      <c r="K229" s="16"/>
      <c r="L229" s="16"/>
      <c r="M229" s="16"/>
      <c r="N229" s="16"/>
      <c r="O229" s="16"/>
      <c r="P229" s="16"/>
      <c r="Q229" s="16"/>
      <c r="R229" s="16"/>
      <c r="S229" s="16"/>
      <c r="T229" s="16"/>
      <c r="U229" s="16"/>
      <c r="V229" s="16"/>
      <c r="W229" s="54"/>
      <c r="X229" s="50" t="s">
        <v>5320</v>
      </c>
      <c r="Y229" s="677">
        <f>IF(AND(SUM(Y224:Y228)=0,COUNTIF(Y224:Y228,"NS")&gt;0),"NS",IF(AND(SUM(Y224:Y228)=0,COUNTIF(Y224:Y228,0)&gt;0),0,IF(AND(SUM(Y224:Y228)=0,COUNTIF(Y224:Y228,"NA")&gt;0),"NA",SUM(Y224:Y228))))</f>
        <v>0</v>
      </c>
      <c r="Z229" s="572"/>
      <c r="AA229" s="572"/>
      <c r="AB229" s="572"/>
      <c r="AC229" s="572"/>
      <c r="AD229" s="573"/>
      <c r="AL229" s="319"/>
      <c r="AM229" s="316">
        <f>SUM(AM224:AM228)</f>
        <v>0</v>
      </c>
    </row>
    <row r="230" spans="1:39" ht="15" customHeight="1">
      <c r="A230" s="34"/>
      <c r="B230" s="656" t="str">
        <f>AK233</f>
        <v/>
      </c>
      <c r="C230" s="656"/>
      <c r="D230" s="656"/>
      <c r="E230" s="656"/>
      <c r="F230" s="656"/>
      <c r="G230" s="656"/>
      <c r="H230" s="656"/>
      <c r="I230" s="656"/>
      <c r="J230" s="656"/>
      <c r="K230" s="656"/>
      <c r="L230" s="656"/>
      <c r="M230" s="656"/>
      <c r="N230" s="656"/>
      <c r="O230" s="656"/>
      <c r="P230" s="656"/>
      <c r="Q230" s="656"/>
      <c r="R230" s="656"/>
      <c r="S230" s="656"/>
      <c r="T230" s="656"/>
      <c r="U230" s="656"/>
      <c r="V230" s="656"/>
      <c r="W230" s="656"/>
      <c r="X230" s="656"/>
      <c r="Y230" s="656"/>
      <c r="Z230" s="656"/>
      <c r="AA230" s="656"/>
      <c r="AB230" s="656"/>
      <c r="AC230" s="656"/>
      <c r="AD230" s="656"/>
    </row>
    <row r="231" spans="1:39" ht="45" customHeight="1">
      <c r="A231" s="34"/>
      <c r="B231" s="18"/>
      <c r="C231" s="530" t="s">
        <v>5388</v>
      </c>
      <c r="D231" s="558"/>
      <c r="E231" s="558"/>
      <c r="F231" s="686"/>
      <c r="G231" s="570"/>
      <c r="H231" s="570"/>
      <c r="I231" s="570"/>
      <c r="J231" s="570"/>
      <c r="K231" s="570"/>
      <c r="L231" s="570"/>
      <c r="M231" s="570"/>
      <c r="N231" s="570"/>
      <c r="O231" s="570"/>
      <c r="P231" s="570"/>
      <c r="Q231" s="570"/>
      <c r="R231" s="570"/>
      <c r="S231" s="570"/>
      <c r="T231" s="570"/>
      <c r="U231" s="570"/>
      <c r="V231" s="570"/>
      <c r="W231" s="570"/>
      <c r="X231" s="570"/>
      <c r="Y231" s="570"/>
      <c r="Z231" s="570"/>
      <c r="AA231" s="570"/>
      <c r="AB231" s="570"/>
      <c r="AC231" s="570"/>
      <c r="AD231" s="687"/>
      <c r="AF231" s="489" t="str">
        <f>SUBSTITUTE( SUBSTITUTE( SUBSTITUTE( SUBSTITUTE( SUBSTITUTE( SUBSTITUTE( SUBSTITUTE( SUBSTITUTE( SUBSTITUTE( SUBSTITUTE(F231, "á", "a"), "é", "e"), "í", "i"), "ó", "o"), "ú", "u"), "Á", "A"), "É", "E"), "Í", "I"), "Ó", "O"), "Ú", "U")</f>
        <v/>
      </c>
      <c r="AH231" s="652" t="s">
        <v>5111</v>
      </c>
      <c r="AI231" s="653"/>
      <c r="AJ231" s="653"/>
      <c r="AK231" s="653"/>
    </row>
    <row r="232" spans="1:39" ht="15" customHeight="1">
      <c r="A232" s="34"/>
      <c r="B232" s="666" t="str">
        <f>IF(AND(AN224&gt;0,F231=""),"Ha registrado algún valor numérico mayor a cero en el numeral 5, debe anotar el nombre de dicha(s) causa(s) de clasificación","")</f>
        <v/>
      </c>
      <c r="C232" s="666"/>
      <c r="D232" s="666"/>
      <c r="E232" s="666"/>
      <c r="F232" s="666"/>
      <c r="G232" s="666"/>
      <c r="H232" s="666"/>
      <c r="I232" s="666"/>
      <c r="J232" s="666"/>
      <c r="K232" s="666"/>
      <c r="L232" s="666"/>
      <c r="M232" s="666"/>
      <c r="N232" s="666"/>
      <c r="O232" s="666"/>
      <c r="P232" s="666"/>
      <c r="Q232" s="666"/>
      <c r="R232" s="666"/>
      <c r="S232" s="666"/>
      <c r="T232" s="666"/>
      <c r="U232" s="666"/>
      <c r="V232" s="666"/>
      <c r="W232" s="666"/>
      <c r="X232" s="666"/>
      <c r="Y232" s="666"/>
      <c r="Z232" s="666"/>
      <c r="AA232" s="666"/>
      <c r="AB232" s="666"/>
      <c r="AC232" s="666"/>
      <c r="AD232" s="666"/>
      <c r="AE232" s="527"/>
      <c r="AH232" s="490" t="s">
        <v>5112</v>
      </c>
      <c r="AI232" s="490" t="s">
        <v>5113</v>
      </c>
      <c r="AJ232" s="490" t="s">
        <v>5114</v>
      </c>
      <c r="AK232" s="490" t="s">
        <v>5115</v>
      </c>
    </row>
    <row r="233" spans="1:39" ht="24" customHeight="1">
      <c r="A233" s="34"/>
      <c r="B233" s="16"/>
      <c r="C233" s="661" t="s">
        <v>5116</v>
      </c>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c r="AA233" s="662"/>
      <c r="AB233" s="662"/>
      <c r="AC233" s="662"/>
      <c r="AD233" s="662"/>
      <c r="AH233" t="s">
        <v>5389</v>
      </c>
      <c r="AI233" t="s">
        <v>5383</v>
      </c>
      <c r="AJ233" s="491" t="str" cm="1">
        <f t="array" ref="AJ233">IF(AF231&lt;&gt;"",_xlfn.TEXTJOIN(" / ", TRUE, _xlfn.UNIQUE(IF($AH$233:$AH$236&lt;&gt;"",IF(ISNUMBER(SEARCH(AF231, $AH$233:$AH$236)) + (_xlfn.MAP($AH$233:$AH$236, _xlfn.LAMBDA(_xlpm.r, SUM(--ISNUMBER(SEARCH(_xlfn.TEXTSPLIT(_xlpm.r, ","), AF231))))))&gt;0,$AI$233:$AI$236, ""), ""))), "")</f>
        <v/>
      </c>
      <c r="AK233" t="str">
        <f>IF(AJ233 = "", "", "Alerta: Revise el texto ingresado en el Especifique ya que podria existir en las opciones resaltadas en amarillo")</f>
        <v/>
      </c>
    </row>
    <row r="234" spans="1:39" ht="60" customHeight="1">
      <c r="A234" s="34"/>
      <c r="B234" s="16"/>
      <c r="C234" s="679"/>
      <c r="D234" s="680"/>
      <c r="E234" s="680"/>
      <c r="F234" s="680"/>
      <c r="G234" s="680"/>
      <c r="H234" s="680"/>
      <c r="I234" s="680"/>
      <c r="J234" s="680"/>
      <c r="K234" s="680"/>
      <c r="L234" s="680"/>
      <c r="M234" s="680"/>
      <c r="N234" s="680"/>
      <c r="O234" s="680"/>
      <c r="P234" s="680"/>
      <c r="Q234" s="680"/>
      <c r="R234" s="680"/>
      <c r="S234" s="680"/>
      <c r="T234" s="680"/>
      <c r="U234" s="680"/>
      <c r="V234" s="680"/>
      <c r="W234" s="680"/>
      <c r="X234" s="680"/>
      <c r="Y234" s="680"/>
      <c r="Z234" s="680"/>
      <c r="AA234" s="680"/>
      <c r="AB234" s="680"/>
      <c r="AC234" s="680"/>
      <c r="AD234" s="681"/>
      <c r="AH234" t="s">
        <v>5390</v>
      </c>
      <c r="AI234" t="s">
        <v>5384</v>
      </c>
    </row>
    <row r="235" spans="1:39" ht="15" customHeight="1">
      <c r="A235" s="34"/>
      <c r="B235" s="670" t="str">
        <f>IF(AI224&gt;0,"Favor de ingresar toda la información requerida en la pregunta ","")</f>
        <v/>
      </c>
      <c r="C235" s="671"/>
      <c r="D235" s="671"/>
      <c r="E235" s="671"/>
      <c r="F235" s="671"/>
      <c r="G235" s="671"/>
      <c r="H235" s="671"/>
      <c r="I235" s="671"/>
      <c r="J235" s="671"/>
      <c r="K235" s="671"/>
      <c r="L235" s="671"/>
      <c r="M235" s="671"/>
      <c r="N235" s="671"/>
      <c r="O235" s="671"/>
      <c r="P235" s="671"/>
      <c r="Q235" s="671"/>
      <c r="R235" s="671"/>
      <c r="S235" s="671"/>
      <c r="T235" s="671"/>
      <c r="U235" s="671"/>
      <c r="V235" s="671"/>
      <c r="W235" s="671"/>
      <c r="X235" s="671"/>
      <c r="Y235" s="671"/>
      <c r="Z235" s="671"/>
      <c r="AA235" s="671"/>
      <c r="AB235" s="671"/>
      <c r="AC235" s="671"/>
      <c r="AD235" s="671"/>
      <c r="AH235" t="s">
        <v>5391</v>
      </c>
      <c r="AI235" t="s">
        <v>5385</v>
      </c>
    </row>
    <row r="236" spans="1:39" ht="15" customHeight="1">
      <c r="A236" s="34"/>
      <c r="B236" s="656" t="str">
        <f>IF(SUM(COUNTIF(Y224:AD228,"NS"))&lt;&gt;0,"Alerta: debido a que cuenta con registros NS, debe proporcionar una justificación en el area de comentarios al final de la pregunta","")</f>
        <v/>
      </c>
      <c r="C236" s="656"/>
      <c r="D236" s="656"/>
      <c r="E236" s="656"/>
      <c r="F236" s="656"/>
      <c r="G236" s="656"/>
      <c r="H236" s="656"/>
      <c r="I236" s="656"/>
      <c r="J236" s="656"/>
      <c r="K236" s="656"/>
      <c r="L236" s="656"/>
      <c r="M236" s="656"/>
      <c r="N236" s="656"/>
      <c r="O236" s="656"/>
      <c r="P236" s="656"/>
      <c r="Q236" s="656"/>
      <c r="R236" s="656"/>
      <c r="S236" s="656"/>
      <c r="T236" s="656"/>
      <c r="U236" s="656"/>
      <c r="V236" s="656"/>
      <c r="W236" s="656"/>
      <c r="X236" s="656"/>
      <c r="Y236" s="656"/>
      <c r="Z236" s="656"/>
      <c r="AA236" s="656"/>
      <c r="AB236" s="656"/>
      <c r="AC236" s="656"/>
      <c r="AD236" s="656"/>
      <c r="AH236" t="s">
        <v>5392</v>
      </c>
      <c r="AI236" t="s">
        <v>5386</v>
      </c>
    </row>
    <row r="237" spans="1:39" ht="15" customHeight="1">
      <c r="A237" s="34"/>
      <c r="B237" s="651" t="str">
        <f>IF(AJ224&gt;0,"Alerta: debe de proporcionar una justificación de acuerdo a lo establecido en la instrucción 1 ","")</f>
        <v/>
      </c>
      <c r="C237" s="651"/>
      <c r="D237" s="651"/>
      <c r="E237" s="651"/>
      <c r="F237" s="651"/>
      <c r="G237" s="651"/>
      <c r="H237" s="651"/>
      <c r="I237" s="651"/>
      <c r="J237" s="651"/>
      <c r="K237" s="651"/>
      <c r="L237" s="651"/>
      <c r="M237" s="651"/>
      <c r="N237" s="651"/>
      <c r="O237" s="651"/>
      <c r="P237" s="651"/>
      <c r="Q237" s="651"/>
      <c r="R237" s="651"/>
      <c r="S237" s="651"/>
      <c r="T237" s="651"/>
      <c r="U237" s="651"/>
      <c r="V237" s="651"/>
      <c r="W237" s="651"/>
      <c r="X237" s="651"/>
      <c r="Y237" s="651"/>
      <c r="Z237" s="651"/>
      <c r="AA237" s="651"/>
      <c r="AB237" s="651"/>
      <c r="AC237" s="651"/>
      <c r="AD237" s="651"/>
      <c r="AE237" s="472"/>
    </row>
    <row r="238" spans="1:39" ht="15" customHeight="1">
      <c r="A238" s="34"/>
      <c r="B238" s="651" t="str">
        <f>IF(AK224&gt;0,"Alerta: debe de proporcionar una justificación de acuerdo a lo establecido en la instrucción 2 ","")</f>
        <v/>
      </c>
      <c r="C238" s="651"/>
      <c r="D238" s="651"/>
      <c r="E238" s="651"/>
      <c r="F238" s="651"/>
      <c r="G238" s="651"/>
      <c r="H238" s="651"/>
      <c r="I238" s="651"/>
      <c r="J238" s="651"/>
      <c r="K238" s="651"/>
      <c r="L238" s="651"/>
      <c r="M238" s="651"/>
      <c r="N238" s="651"/>
      <c r="O238" s="651"/>
      <c r="P238" s="651"/>
      <c r="Q238" s="651"/>
      <c r="R238" s="651"/>
      <c r="S238" s="651"/>
      <c r="T238" s="651"/>
      <c r="U238" s="651"/>
      <c r="V238" s="651"/>
      <c r="W238" s="651"/>
      <c r="X238" s="651"/>
      <c r="Y238" s="651"/>
      <c r="Z238" s="651"/>
      <c r="AA238" s="651"/>
      <c r="AB238" s="651"/>
      <c r="AC238" s="651"/>
      <c r="AD238" s="651"/>
      <c r="AE238" s="472"/>
    </row>
    <row r="239" spans="1:39" ht="15" customHeight="1">
      <c r="A239" s="34"/>
      <c r="B239" s="651" t="str">
        <f>IF(AM229&gt;0,"Alerta: debe de proporcionar una justificación de acuerdo a lo establecido en la instrucción 3 ","")</f>
        <v/>
      </c>
      <c r="C239" s="651"/>
      <c r="D239" s="651"/>
      <c r="E239" s="651"/>
      <c r="F239" s="651"/>
      <c r="G239" s="651"/>
      <c r="H239" s="651"/>
      <c r="I239" s="651"/>
      <c r="J239" s="651"/>
      <c r="K239" s="651"/>
      <c r="L239" s="651"/>
      <c r="M239" s="651"/>
      <c r="N239" s="651"/>
      <c r="O239" s="651"/>
      <c r="P239" s="651"/>
      <c r="Q239" s="651"/>
      <c r="R239" s="651"/>
      <c r="S239" s="651"/>
      <c r="T239" s="651"/>
      <c r="U239" s="651"/>
      <c r="V239" s="651"/>
      <c r="W239" s="651"/>
      <c r="X239" s="651"/>
      <c r="Y239" s="651"/>
      <c r="Z239" s="651"/>
      <c r="AA239" s="651"/>
      <c r="AB239" s="651"/>
      <c r="AC239" s="651"/>
      <c r="AD239" s="651"/>
      <c r="AE239" s="472"/>
    </row>
    <row r="240" spans="1:39" ht="15" customHeight="1">
      <c r="A240" s="34"/>
      <c r="B240" s="672" t="str">
        <f>IF(AH225&gt;0,"Favor de verificar que no tenga información en celdas sombreadas","")</f>
        <v/>
      </c>
      <c r="C240" s="673"/>
      <c r="D240" s="673"/>
      <c r="E240" s="673"/>
      <c r="F240" s="673"/>
      <c r="G240" s="673"/>
      <c r="H240" s="673"/>
      <c r="I240" s="673"/>
      <c r="J240" s="673"/>
      <c r="K240" s="673"/>
      <c r="L240" s="673"/>
      <c r="M240" s="673"/>
      <c r="N240" s="673"/>
      <c r="O240" s="673"/>
      <c r="P240" s="673"/>
      <c r="Q240" s="673"/>
      <c r="R240" s="673"/>
      <c r="S240" s="673"/>
      <c r="T240" s="673"/>
      <c r="U240" s="673"/>
      <c r="V240" s="673"/>
      <c r="W240" s="673"/>
      <c r="X240" s="673"/>
      <c r="Y240" s="673"/>
      <c r="Z240" s="673"/>
      <c r="AA240" s="673"/>
      <c r="AB240" s="673"/>
      <c r="AC240" s="673"/>
      <c r="AD240" s="673"/>
    </row>
    <row r="241" spans="1:40" ht="15" customHeight="1">
      <c r="A241" s="34"/>
      <c r="B241" s="16"/>
      <c r="C241" s="53" t="s">
        <v>5393</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40" ht="15" customHeight="1">
      <c r="A242" s="34"/>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G242" s="262" t="s">
        <v>5126</v>
      </c>
      <c r="AH242" s="292" t="s">
        <v>5328</v>
      </c>
      <c r="AJ242" s="305" t="s">
        <v>5094</v>
      </c>
      <c r="AK242" s="322" t="s">
        <v>5095</v>
      </c>
      <c r="AL242" s="674" t="s">
        <v>5091</v>
      </c>
      <c r="AM242" s="674"/>
      <c r="AN242" s="321" t="s">
        <v>5097</v>
      </c>
    </row>
    <row r="243" spans="1:40" ht="48" customHeight="1">
      <c r="A243" s="34"/>
      <c r="B243" s="16"/>
      <c r="C243" s="688" t="s">
        <v>5394</v>
      </c>
      <c r="D243" s="572"/>
      <c r="E243" s="572"/>
      <c r="F243" s="572"/>
      <c r="G243" s="572"/>
      <c r="H243" s="572"/>
      <c r="I243" s="572"/>
      <c r="J243" s="572"/>
      <c r="K243" s="572"/>
      <c r="L243" s="572"/>
      <c r="M243" s="572"/>
      <c r="N243" s="572"/>
      <c r="O243" s="572"/>
      <c r="P243" s="572"/>
      <c r="Q243" s="572"/>
      <c r="R243" s="572"/>
      <c r="S243" s="572"/>
      <c r="T243" s="572"/>
      <c r="U243" s="572"/>
      <c r="V243" s="572"/>
      <c r="W243" s="572"/>
      <c r="X243" s="573"/>
      <c r="Y243" s="688" t="s">
        <v>5395</v>
      </c>
      <c r="Z243" s="572"/>
      <c r="AA243" s="572"/>
      <c r="AB243" s="572"/>
      <c r="AC243" s="572"/>
      <c r="AD243" s="573"/>
      <c r="AG243" s="282" t="s">
        <v>5103</v>
      </c>
      <c r="AH243" s="291" t="s">
        <v>5338</v>
      </c>
      <c r="AI243" s="293" t="s">
        <v>5104</v>
      </c>
      <c r="AJ243" s="306" t="s">
        <v>5378</v>
      </c>
      <c r="AK243" s="323" t="s">
        <v>5379</v>
      </c>
      <c r="AL243" s="326" t="s">
        <v>5380</v>
      </c>
      <c r="AM243" s="328" t="s">
        <v>5381</v>
      </c>
      <c r="AN243" s="321" t="s">
        <v>5396</v>
      </c>
    </row>
    <row r="244" spans="1:40" ht="15" customHeight="1">
      <c r="A244" s="34"/>
      <c r="B244" s="16"/>
      <c r="C244" s="20" t="s">
        <v>5015</v>
      </c>
      <c r="D244" s="663" t="s">
        <v>5397</v>
      </c>
      <c r="E244" s="664"/>
      <c r="F244" s="664"/>
      <c r="G244" s="664"/>
      <c r="H244" s="664"/>
      <c r="I244" s="664"/>
      <c r="J244" s="664"/>
      <c r="K244" s="664"/>
      <c r="L244" s="664"/>
      <c r="M244" s="664"/>
      <c r="N244" s="664"/>
      <c r="O244" s="664"/>
      <c r="P244" s="664"/>
      <c r="Q244" s="664"/>
      <c r="R244" s="664"/>
      <c r="S244" s="664"/>
      <c r="T244" s="664"/>
      <c r="U244" s="664"/>
      <c r="V244" s="664"/>
      <c r="W244" s="664"/>
      <c r="X244" s="665"/>
      <c r="Y244" s="658"/>
      <c r="Z244" s="685"/>
      <c r="AA244" s="685"/>
      <c r="AB244" s="685"/>
      <c r="AC244" s="685"/>
      <c r="AD244" s="659"/>
      <c r="AG244" s="263">
        <f>IF(AND($C$44&lt;&gt;"",$C$44&lt;&gt;1,COUNTA(Y244:AD260)&gt;0),1,0)</f>
        <v>0</v>
      </c>
      <c r="AH244" s="292">
        <f>IF(AND(SUM($Y$175)=0,COUNTA(Y244:AD260)&gt;0),1,0)</f>
        <v>0</v>
      </c>
      <c r="AI244" s="266">
        <f>IF(AND($C$44&lt;&gt;"",$C$44&lt;&gt;1,COUNTA(Y244:AD260)=0),0,IF(AND($C$44&lt;&gt;"",$C$44=1,SUM($Y$175)=0,COUNTA(Y244:AD260)=0),0,IF(AND($C$44&lt;&gt;"",$C$44=1,SUM($Y$175)&gt;0,COUNTA(Y244:AD260)=17),0,IF(COUNTA(Y244:AD260)=0,0,1))))</f>
        <v>0</v>
      </c>
      <c r="AJ244" s="307">
        <f>IF(AND(SUM($S$194:$Z$194)=0,COUNTA(Y244:AD260)&gt;0),1,0)</f>
        <v>0</v>
      </c>
      <c r="AK244" s="324">
        <f>IF(OR(Y261="NS",$S$194="NS",$W$194="NS"),0,IF(AND(Y261="NA",$S$194="NA",$W$194="NA"),0,IF(Y261&gt;=SUM($S$194:$Z$194),0,1)))</f>
        <v>0</v>
      </c>
      <c r="AL244" s="328">
        <v>1</v>
      </c>
      <c r="AM244" s="329">
        <f t="shared" ref="AM244:AM260" si="11">IF(OR(Y244="NS",$S$194="NS",$W$194="NS"),0,IF(AND(Y244="NA",$S$194="NA",$W$194="NA"),0,IF(Y244&lt;=SUM($S$194:$Z$194),0,1)))</f>
        <v>0</v>
      </c>
      <c r="AN244" s="320">
        <f>IF(SUM(Y260)&gt;0,1,0)</f>
        <v>0</v>
      </c>
    </row>
    <row r="245" spans="1:40" ht="15" customHeight="1">
      <c r="A245" s="34"/>
      <c r="B245" s="16"/>
      <c r="C245" s="20" t="s">
        <v>5017</v>
      </c>
      <c r="D245" s="663" t="s">
        <v>5398</v>
      </c>
      <c r="E245" s="664"/>
      <c r="F245" s="664"/>
      <c r="G245" s="664"/>
      <c r="H245" s="664"/>
      <c r="I245" s="664"/>
      <c r="J245" s="664"/>
      <c r="K245" s="664"/>
      <c r="L245" s="664"/>
      <c r="M245" s="664"/>
      <c r="N245" s="664"/>
      <c r="O245" s="664"/>
      <c r="P245" s="664"/>
      <c r="Q245" s="664"/>
      <c r="R245" s="664"/>
      <c r="S245" s="664"/>
      <c r="T245" s="664"/>
      <c r="U245" s="664"/>
      <c r="V245" s="664"/>
      <c r="W245" s="664"/>
      <c r="X245" s="665"/>
      <c r="Y245" s="658"/>
      <c r="Z245" s="685"/>
      <c r="AA245" s="685"/>
      <c r="AB245" s="685"/>
      <c r="AC245" s="685"/>
      <c r="AD245" s="659"/>
      <c r="AH245" s="304">
        <f>SUM(AG244:AH244)</f>
        <v>0</v>
      </c>
      <c r="AL245" s="325">
        <v>2</v>
      </c>
      <c r="AM245" s="327">
        <f t="shared" si="11"/>
        <v>0</v>
      </c>
    </row>
    <row r="246" spans="1:40" ht="36" customHeight="1">
      <c r="A246" s="34"/>
      <c r="B246" s="16"/>
      <c r="C246" s="20" t="s">
        <v>5019</v>
      </c>
      <c r="D246" s="663" t="s">
        <v>5399</v>
      </c>
      <c r="E246" s="664"/>
      <c r="F246" s="664"/>
      <c r="G246" s="664"/>
      <c r="H246" s="664"/>
      <c r="I246" s="664"/>
      <c r="J246" s="664"/>
      <c r="K246" s="664"/>
      <c r="L246" s="664"/>
      <c r="M246" s="664"/>
      <c r="N246" s="664"/>
      <c r="O246" s="664"/>
      <c r="P246" s="664"/>
      <c r="Q246" s="664"/>
      <c r="R246" s="664"/>
      <c r="S246" s="664"/>
      <c r="T246" s="664"/>
      <c r="U246" s="664"/>
      <c r="V246" s="664"/>
      <c r="W246" s="664"/>
      <c r="X246" s="665"/>
      <c r="Y246" s="658"/>
      <c r="Z246" s="685"/>
      <c r="AA246" s="685"/>
      <c r="AB246" s="685"/>
      <c r="AC246" s="685"/>
      <c r="AD246" s="659"/>
      <c r="AL246" s="328">
        <v>3</v>
      </c>
      <c r="AM246" s="329">
        <f t="shared" si="11"/>
        <v>0</v>
      </c>
    </row>
    <row r="247" spans="1:40" ht="72" customHeight="1">
      <c r="A247" s="34"/>
      <c r="B247" s="16"/>
      <c r="C247" s="55" t="s">
        <v>5021</v>
      </c>
      <c r="D247" s="663" t="s">
        <v>5400</v>
      </c>
      <c r="E247" s="664"/>
      <c r="F247" s="664"/>
      <c r="G247" s="664"/>
      <c r="H247" s="664"/>
      <c r="I247" s="664"/>
      <c r="J247" s="664"/>
      <c r="K247" s="664"/>
      <c r="L247" s="664"/>
      <c r="M247" s="664"/>
      <c r="N247" s="664"/>
      <c r="O247" s="664"/>
      <c r="P247" s="664"/>
      <c r="Q247" s="664"/>
      <c r="R247" s="664"/>
      <c r="S247" s="664"/>
      <c r="T247" s="664"/>
      <c r="U247" s="664"/>
      <c r="V247" s="664"/>
      <c r="W247" s="664"/>
      <c r="X247" s="665"/>
      <c r="Y247" s="658"/>
      <c r="Z247" s="685"/>
      <c r="AA247" s="685"/>
      <c r="AB247" s="685"/>
      <c r="AC247" s="685"/>
      <c r="AD247" s="659"/>
      <c r="AL247" s="325">
        <v>4</v>
      </c>
      <c r="AM247" s="327">
        <f t="shared" si="11"/>
        <v>0</v>
      </c>
    </row>
    <row r="248" spans="1:40" ht="15" customHeight="1">
      <c r="A248" s="34"/>
      <c r="B248" s="16"/>
      <c r="C248" s="55" t="s">
        <v>5023</v>
      </c>
      <c r="D248" s="663" t="s">
        <v>5401</v>
      </c>
      <c r="E248" s="664"/>
      <c r="F248" s="664"/>
      <c r="G248" s="664"/>
      <c r="H248" s="664"/>
      <c r="I248" s="664"/>
      <c r="J248" s="664"/>
      <c r="K248" s="664"/>
      <c r="L248" s="664"/>
      <c r="M248" s="664"/>
      <c r="N248" s="664"/>
      <c r="O248" s="664"/>
      <c r="P248" s="664"/>
      <c r="Q248" s="664"/>
      <c r="R248" s="664"/>
      <c r="S248" s="664"/>
      <c r="T248" s="664"/>
      <c r="U248" s="664"/>
      <c r="V248" s="664"/>
      <c r="W248" s="664"/>
      <c r="X248" s="665"/>
      <c r="Y248" s="658"/>
      <c r="Z248" s="685"/>
      <c r="AA248" s="685"/>
      <c r="AB248" s="685"/>
      <c r="AC248" s="685"/>
      <c r="AD248" s="659"/>
      <c r="AL248" s="328">
        <v>5</v>
      </c>
      <c r="AM248" s="329">
        <f t="shared" si="11"/>
        <v>0</v>
      </c>
    </row>
    <row r="249" spans="1:40" ht="24" customHeight="1">
      <c r="A249" s="34"/>
      <c r="B249" s="16"/>
      <c r="C249" s="55" t="s">
        <v>5025</v>
      </c>
      <c r="D249" s="663" t="s">
        <v>5402</v>
      </c>
      <c r="E249" s="664"/>
      <c r="F249" s="664"/>
      <c r="G249" s="664"/>
      <c r="H249" s="664"/>
      <c r="I249" s="664"/>
      <c r="J249" s="664"/>
      <c r="K249" s="664"/>
      <c r="L249" s="664"/>
      <c r="M249" s="664"/>
      <c r="N249" s="664"/>
      <c r="O249" s="664"/>
      <c r="P249" s="664"/>
      <c r="Q249" s="664"/>
      <c r="R249" s="664"/>
      <c r="S249" s="664"/>
      <c r="T249" s="664"/>
      <c r="U249" s="664"/>
      <c r="V249" s="664"/>
      <c r="W249" s="664"/>
      <c r="X249" s="665"/>
      <c r="Y249" s="658"/>
      <c r="Z249" s="685"/>
      <c r="AA249" s="685"/>
      <c r="AB249" s="685"/>
      <c r="AC249" s="685"/>
      <c r="AD249" s="659"/>
      <c r="AL249" s="325">
        <v>6</v>
      </c>
      <c r="AM249" s="327">
        <f t="shared" si="11"/>
        <v>0</v>
      </c>
    </row>
    <row r="250" spans="1:40" ht="60" customHeight="1">
      <c r="A250" s="34"/>
      <c r="B250" s="16"/>
      <c r="C250" s="55" t="s">
        <v>5027</v>
      </c>
      <c r="D250" s="663" t="s">
        <v>5403</v>
      </c>
      <c r="E250" s="664"/>
      <c r="F250" s="664"/>
      <c r="G250" s="664"/>
      <c r="H250" s="664"/>
      <c r="I250" s="664"/>
      <c r="J250" s="664"/>
      <c r="K250" s="664"/>
      <c r="L250" s="664"/>
      <c r="M250" s="664"/>
      <c r="N250" s="664"/>
      <c r="O250" s="664"/>
      <c r="P250" s="664"/>
      <c r="Q250" s="664"/>
      <c r="R250" s="664"/>
      <c r="S250" s="664"/>
      <c r="T250" s="664"/>
      <c r="U250" s="664"/>
      <c r="V250" s="664"/>
      <c r="W250" s="664"/>
      <c r="X250" s="665"/>
      <c r="Y250" s="658"/>
      <c r="Z250" s="685"/>
      <c r="AA250" s="685"/>
      <c r="AB250" s="685"/>
      <c r="AC250" s="685"/>
      <c r="AD250" s="659"/>
      <c r="AL250" s="328">
        <v>7</v>
      </c>
      <c r="AM250" s="329">
        <f t="shared" si="11"/>
        <v>0</v>
      </c>
    </row>
    <row r="251" spans="1:40" ht="36" customHeight="1">
      <c r="A251" s="34"/>
      <c r="B251" s="16"/>
      <c r="C251" s="55" t="s">
        <v>5029</v>
      </c>
      <c r="D251" s="663" t="s">
        <v>5404</v>
      </c>
      <c r="E251" s="664"/>
      <c r="F251" s="664"/>
      <c r="G251" s="664"/>
      <c r="H251" s="664"/>
      <c r="I251" s="664"/>
      <c r="J251" s="664"/>
      <c r="K251" s="664"/>
      <c r="L251" s="664"/>
      <c r="M251" s="664"/>
      <c r="N251" s="664"/>
      <c r="O251" s="664"/>
      <c r="P251" s="664"/>
      <c r="Q251" s="664"/>
      <c r="R251" s="664"/>
      <c r="S251" s="664"/>
      <c r="T251" s="664"/>
      <c r="U251" s="664"/>
      <c r="V251" s="664"/>
      <c r="W251" s="664"/>
      <c r="X251" s="665"/>
      <c r="Y251" s="658"/>
      <c r="Z251" s="685"/>
      <c r="AA251" s="685"/>
      <c r="AB251" s="685"/>
      <c r="AC251" s="685"/>
      <c r="AD251" s="659"/>
      <c r="AL251" s="325">
        <v>8</v>
      </c>
      <c r="AM251" s="327">
        <f t="shared" si="11"/>
        <v>0</v>
      </c>
    </row>
    <row r="252" spans="1:40" ht="24" customHeight="1">
      <c r="A252" s="34"/>
      <c r="B252" s="16"/>
      <c r="C252" s="55" t="s">
        <v>5031</v>
      </c>
      <c r="D252" s="663" t="s">
        <v>5405</v>
      </c>
      <c r="E252" s="664"/>
      <c r="F252" s="664"/>
      <c r="G252" s="664"/>
      <c r="H252" s="664"/>
      <c r="I252" s="664"/>
      <c r="J252" s="664"/>
      <c r="K252" s="664"/>
      <c r="L252" s="664"/>
      <c r="M252" s="664"/>
      <c r="N252" s="664"/>
      <c r="O252" s="664"/>
      <c r="P252" s="664"/>
      <c r="Q252" s="664"/>
      <c r="R252" s="664"/>
      <c r="S252" s="664"/>
      <c r="T252" s="664"/>
      <c r="U252" s="664"/>
      <c r="V252" s="664"/>
      <c r="W252" s="664"/>
      <c r="X252" s="665"/>
      <c r="Y252" s="658"/>
      <c r="Z252" s="685"/>
      <c r="AA252" s="685"/>
      <c r="AB252" s="685"/>
      <c r="AC252" s="685"/>
      <c r="AD252" s="659"/>
      <c r="AL252" s="328">
        <v>9</v>
      </c>
      <c r="AM252" s="329">
        <f t="shared" si="11"/>
        <v>0</v>
      </c>
    </row>
    <row r="253" spans="1:40" ht="15" customHeight="1">
      <c r="A253" s="34"/>
      <c r="B253" s="16"/>
      <c r="C253" s="55" t="s">
        <v>5032</v>
      </c>
      <c r="D253" s="663" t="s">
        <v>5406</v>
      </c>
      <c r="E253" s="664"/>
      <c r="F253" s="664"/>
      <c r="G253" s="664"/>
      <c r="H253" s="664"/>
      <c r="I253" s="664"/>
      <c r="J253" s="664"/>
      <c r="K253" s="664"/>
      <c r="L253" s="664"/>
      <c r="M253" s="664"/>
      <c r="N253" s="664"/>
      <c r="O253" s="664"/>
      <c r="P253" s="664"/>
      <c r="Q253" s="664"/>
      <c r="R253" s="664"/>
      <c r="S253" s="664"/>
      <c r="T253" s="664"/>
      <c r="U253" s="664"/>
      <c r="V253" s="664"/>
      <c r="W253" s="664"/>
      <c r="X253" s="665"/>
      <c r="Y253" s="658"/>
      <c r="Z253" s="685"/>
      <c r="AA253" s="685"/>
      <c r="AB253" s="685"/>
      <c r="AC253" s="685"/>
      <c r="AD253" s="659"/>
      <c r="AL253" s="325">
        <v>10</v>
      </c>
      <c r="AM253" s="327">
        <f t="shared" si="11"/>
        <v>0</v>
      </c>
    </row>
    <row r="254" spans="1:40" ht="60" customHeight="1">
      <c r="A254" s="34"/>
      <c r="B254" s="16"/>
      <c r="C254" s="55" t="s">
        <v>5034</v>
      </c>
      <c r="D254" s="663" t="s">
        <v>5407</v>
      </c>
      <c r="E254" s="664"/>
      <c r="F254" s="664"/>
      <c r="G254" s="664"/>
      <c r="H254" s="664"/>
      <c r="I254" s="664"/>
      <c r="J254" s="664"/>
      <c r="K254" s="664"/>
      <c r="L254" s="664"/>
      <c r="M254" s="664"/>
      <c r="N254" s="664"/>
      <c r="O254" s="664"/>
      <c r="P254" s="664"/>
      <c r="Q254" s="664"/>
      <c r="R254" s="664"/>
      <c r="S254" s="664"/>
      <c r="T254" s="664"/>
      <c r="U254" s="664"/>
      <c r="V254" s="664"/>
      <c r="W254" s="664"/>
      <c r="X254" s="665"/>
      <c r="Y254" s="658"/>
      <c r="Z254" s="685"/>
      <c r="AA254" s="685"/>
      <c r="AB254" s="685"/>
      <c r="AC254" s="685"/>
      <c r="AD254" s="659"/>
      <c r="AL254" s="328">
        <v>11</v>
      </c>
      <c r="AM254" s="329">
        <f t="shared" si="11"/>
        <v>0</v>
      </c>
    </row>
    <row r="255" spans="1:40" ht="24" customHeight="1">
      <c r="A255" s="34"/>
      <c r="B255" s="16"/>
      <c r="C255" s="55" t="s">
        <v>5035</v>
      </c>
      <c r="D255" s="663" t="s">
        <v>5408</v>
      </c>
      <c r="E255" s="664"/>
      <c r="F255" s="664"/>
      <c r="G255" s="664"/>
      <c r="H255" s="664"/>
      <c r="I255" s="664"/>
      <c r="J255" s="664"/>
      <c r="K255" s="664"/>
      <c r="L255" s="664"/>
      <c r="M255" s="664"/>
      <c r="N255" s="664"/>
      <c r="O255" s="664"/>
      <c r="P255" s="664"/>
      <c r="Q255" s="664"/>
      <c r="R255" s="664"/>
      <c r="S255" s="664"/>
      <c r="T255" s="664"/>
      <c r="U255" s="664"/>
      <c r="V255" s="664"/>
      <c r="W255" s="664"/>
      <c r="X255" s="665"/>
      <c r="Y255" s="658"/>
      <c r="Z255" s="685"/>
      <c r="AA255" s="685"/>
      <c r="AB255" s="685"/>
      <c r="AC255" s="685"/>
      <c r="AD255" s="659"/>
      <c r="AL255" s="325">
        <v>12</v>
      </c>
      <c r="AM255" s="327">
        <f t="shared" si="11"/>
        <v>0</v>
      </c>
    </row>
    <row r="256" spans="1:40" ht="36" customHeight="1">
      <c r="A256" s="34"/>
      <c r="B256" s="16"/>
      <c r="C256" s="492" t="s">
        <v>5036</v>
      </c>
      <c r="D256" s="663" t="s">
        <v>5409</v>
      </c>
      <c r="E256" s="664"/>
      <c r="F256" s="664"/>
      <c r="G256" s="664"/>
      <c r="H256" s="664"/>
      <c r="I256" s="664"/>
      <c r="J256" s="664"/>
      <c r="K256" s="664"/>
      <c r="L256" s="664"/>
      <c r="M256" s="664"/>
      <c r="N256" s="664"/>
      <c r="O256" s="664"/>
      <c r="P256" s="664"/>
      <c r="Q256" s="664"/>
      <c r="R256" s="664"/>
      <c r="S256" s="664"/>
      <c r="T256" s="664"/>
      <c r="U256" s="664"/>
      <c r="V256" s="664"/>
      <c r="W256" s="664"/>
      <c r="X256" s="665"/>
      <c r="Y256" s="658"/>
      <c r="Z256" s="685"/>
      <c r="AA256" s="685"/>
      <c r="AB256" s="685"/>
      <c r="AC256" s="685"/>
      <c r="AD256" s="659"/>
      <c r="AL256" s="328">
        <v>13</v>
      </c>
      <c r="AM256" s="329">
        <f t="shared" si="11"/>
        <v>0</v>
      </c>
    </row>
    <row r="257" spans="1:39" ht="36" customHeight="1">
      <c r="A257" s="34"/>
      <c r="B257" s="16"/>
      <c r="C257" s="492" t="s">
        <v>5037</v>
      </c>
      <c r="D257" s="663" t="s">
        <v>5410</v>
      </c>
      <c r="E257" s="664"/>
      <c r="F257" s="664"/>
      <c r="G257" s="664"/>
      <c r="H257" s="664"/>
      <c r="I257" s="664"/>
      <c r="J257" s="664"/>
      <c r="K257" s="664"/>
      <c r="L257" s="664"/>
      <c r="M257" s="664"/>
      <c r="N257" s="664"/>
      <c r="O257" s="664"/>
      <c r="P257" s="664"/>
      <c r="Q257" s="664"/>
      <c r="R257" s="664"/>
      <c r="S257" s="664"/>
      <c r="T257" s="664"/>
      <c r="U257" s="664"/>
      <c r="V257" s="664"/>
      <c r="W257" s="664"/>
      <c r="X257" s="665"/>
      <c r="Y257" s="658"/>
      <c r="Z257" s="685"/>
      <c r="AA257" s="685"/>
      <c r="AB257" s="685"/>
      <c r="AC257" s="685"/>
      <c r="AD257" s="659"/>
      <c r="AL257" s="325">
        <v>14</v>
      </c>
      <c r="AM257" s="327">
        <f t="shared" si="11"/>
        <v>0</v>
      </c>
    </row>
    <row r="258" spans="1:39" ht="15" customHeight="1">
      <c r="A258" s="34"/>
      <c r="B258" s="16"/>
      <c r="C258" s="492" t="s">
        <v>5038</v>
      </c>
      <c r="D258" s="663" t="s">
        <v>5411</v>
      </c>
      <c r="E258" s="664"/>
      <c r="F258" s="664"/>
      <c r="G258" s="664"/>
      <c r="H258" s="664"/>
      <c r="I258" s="664"/>
      <c r="J258" s="664"/>
      <c r="K258" s="664"/>
      <c r="L258" s="664"/>
      <c r="M258" s="664"/>
      <c r="N258" s="664"/>
      <c r="O258" s="664"/>
      <c r="P258" s="664"/>
      <c r="Q258" s="664"/>
      <c r="R258" s="664"/>
      <c r="S258" s="664"/>
      <c r="T258" s="664"/>
      <c r="U258" s="664"/>
      <c r="V258" s="664"/>
      <c r="W258" s="664"/>
      <c r="X258" s="665"/>
      <c r="Y258" s="658"/>
      <c r="Z258" s="685"/>
      <c r="AA258" s="685"/>
      <c r="AB258" s="685"/>
      <c r="AC258" s="685"/>
      <c r="AD258" s="659"/>
      <c r="AL258" s="328">
        <v>15</v>
      </c>
      <c r="AM258" s="329">
        <f t="shared" si="11"/>
        <v>0</v>
      </c>
    </row>
    <row r="259" spans="1:39" ht="48" customHeight="1">
      <c r="A259" s="34"/>
      <c r="B259" s="16"/>
      <c r="C259" s="492" t="s">
        <v>5039</v>
      </c>
      <c r="D259" s="663" t="s">
        <v>5412</v>
      </c>
      <c r="E259" s="664"/>
      <c r="F259" s="664"/>
      <c r="G259" s="664"/>
      <c r="H259" s="664"/>
      <c r="I259" s="664"/>
      <c r="J259" s="664"/>
      <c r="K259" s="664"/>
      <c r="L259" s="664"/>
      <c r="M259" s="664"/>
      <c r="N259" s="664"/>
      <c r="O259" s="664"/>
      <c r="P259" s="664"/>
      <c r="Q259" s="664"/>
      <c r="R259" s="664"/>
      <c r="S259" s="664"/>
      <c r="T259" s="664"/>
      <c r="U259" s="664"/>
      <c r="V259" s="664"/>
      <c r="W259" s="664"/>
      <c r="X259" s="665"/>
      <c r="Y259" s="658"/>
      <c r="Z259" s="685"/>
      <c r="AA259" s="685"/>
      <c r="AB259" s="685"/>
      <c r="AC259" s="685"/>
      <c r="AD259" s="659"/>
      <c r="AL259" s="325">
        <v>16</v>
      </c>
      <c r="AM259" s="327">
        <f t="shared" si="11"/>
        <v>0</v>
      </c>
    </row>
    <row r="260" spans="1:39" ht="15" customHeight="1">
      <c r="A260" s="34"/>
      <c r="B260" s="16"/>
      <c r="C260" s="98" t="s">
        <v>5040</v>
      </c>
      <c r="D260" s="689" t="s">
        <v>5387</v>
      </c>
      <c r="E260" s="572"/>
      <c r="F260" s="572"/>
      <c r="G260" s="572"/>
      <c r="H260" s="572"/>
      <c r="I260" s="572"/>
      <c r="J260" s="572"/>
      <c r="K260" s="572"/>
      <c r="L260" s="572"/>
      <c r="M260" s="572"/>
      <c r="N260" s="572"/>
      <c r="O260" s="572"/>
      <c r="P260" s="572"/>
      <c r="Q260" s="572"/>
      <c r="R260" s="572"/>
      <c r="S260" s="572"/>
      <c r="T260" s="572"/>
      <c r="U260" s="572"/>
      <c r="V260" s="572"/>
      <c r="W260" s="572"/>
      <c r="X260" s="573"/>
      <c r="Y260" s="658"/>
      <c r="Z260" s="685"/>
      <c r="AA260" s="685"/>
      <c r="AB260" s="685"/>
      <c r="AC260" s="685"/>
      <c r="AD260" s="659"/>
      <c r="AL260" s="328">
        <v>17</v>
      </c>
      <c r="AM260" s="329">
        <f t="shared" si="11"/>
        <v>0</v>
      </c>
    </row>
    <row r="261" spans="1:39" ht="15" customHeight="1">
      <c r="A261" s="34"/>
      <c r="B261" s="16"/>
      <c r="C261" s="16"/>
      <c r="D261" s="16"/>
      <c r="E261" s="16"/>
      <c r="F261" s="16"/>
      <c r="G261" s="16"/>
      <c r="H261" s="16"/>
      <c r="I261" s="16"/>
      <c r="J261" s="16"/>
      <c r="K261" s="16"/>
      <c r="L261" s="16"/>
      <c r="M261" s="16"/>
      <c r="N261" s="16"/>
      <c r="O261" s="16"/>
      <c r="P261" s="16"/>
      <c r="Q261" s="16"/>
      <c r="R261" s="16"/>
      <c r="S261" s="16"/>
      <c r="T261" s="16"/>
      <c r="U261" s="16"/>
      <c r="V261" s="16"/>
      <c r="W261" s="54"/>
      <c r="X261" s="50" t="s">
        <v>5320</v>
      </c>
      <c r="Y261" s="677">
        <f>IF(AND(SUM(Y244:Y260)=0,COUNTIF(Y244:Y260,"NS")&gt;0),"NS",IF(AND(SUM(Y244:Y260)=0,COUNTIF(Y244:Y260,0)&gt;0),0,IF(AND(SUM(Y244:Y260)=0,COUNTIF(Y244:Y260,"NA")&gt;0),"NA",SUM(Y244:Y260))))</f>
        <v>0</v>
      </c>
      <c r="Z261" s="572"/>
      <c r="AA261" s="572"/>
      <c r="AB261" s="572"/>
      <c r="AC261" s="572"/>
      <c r="AD261" s="573"/>
      <c r="AM261" s="328">
        <f>SUM(AM244:AM260)</f>
        <v>0</v>
      </c>
    </row>
    <row r="262" spans="1:39" ht="15" customHeight="1">
      <c r="A262" s="34"/>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9" ht="45" customHeight="1">
      <c r="A263" s="34"/>
      <c r="B263" s="18"/>
      <c r="C263" s="530" t="s">
        <v>5388</v>
      </c>
      <c r="D263" s="558"/>
      <c r="E263" s="558"/>
      <c r="F263" s="686"/>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687"/>
    </row>
    <row r="264" spans="1:39" ht="15" customHeight="1">
      <c r="A264" s="34"/>
      <c r="B264" s="666" t="str">
        <f>IF(AND(AN244&gt;0,F263=""),"Ha registrado algún valor numérico mayor a cero en el numeral 17, debe anotar el nombre de dicha(s) causa(s) de clasificación","")</f>
        <v/>
      </c>
      <c r="C264" s="666"/>
      <c r="D264" s="666"/>
      <c r="E264" s="666"/>
      <c r="F264" s="666"/>
      <c r="G264" s="666"/>
      <c r="H264" s="666"/>
      <c r="I264" s="666"/>
      <c r="J264" s="666"/>
      <c r="K264" s="666"/>
      <c r="L264" s="666"/>
      <c r="M264" s="666"/>
      <c r="N264" s="666"/>
      <c r="O264" s="666"/>
      <c r="P264" s="666"/>
      <c r="Q264" s="666"/>
      <c r="R264" s="666"/>
      <c r="S264" s="666"/>
      <c r="T264" s="666"/>
      <c r="U264" s="666"/>
      <c r="V264" s="666"/>
      <c r="W264" s="666"/>
      <c r="X264" s="666"/>
      <c r="Y264" s="666"/>
      <c r="Z264" s="666"/>
      <c r="AA264" s="666"/>
      <c r="AB264" s="666"/>
      <c r="AC264" s="666"/>
      <c r="AD264" s="666"/>
      <c r="AE264" s="527"/>
    </row>
    <row r="265" spans="1:39" ht="24" customHeight="1">
      <c r="A265" s="43"/>
      <c r="C265" s="661" t="s">
        <v>5116</v>
      </c>
      <c r="D265" s="662"/>
      <c r="E265" s="662"/>
      <c r="F265" s="662"/>
      <c r="G265" s="662"/>
      <c r="H265" s="662"/>
      <c r="I265" s="662"/>
      <c r="J265" s="662"/>
      <c r="K265" s="662"/>
      <c r="L265" s="662"/>
      <c r="M265" s="662"/>
      <c r="N265" s="662"/>
      <c r="O265" s="662"/>
      <c r="P265" s="662"/>
      <c r="Q265" s="662"/>
      <c r="R265" s="662"/>
      <c r="S265" s="662"/>
      <c r="T265" s="662"/>
      <c r="U265" s="662"/>
      <c r="V265" s="662"/>
      <c r="W265" s="662"/>
      <c r="X265" s="662"/>
      <c r="Y265" s="662"/>
      <c r="Z265" s="662"/>
      <c r="AA265" s="662"/>
      <c r="AB265" s="662"/>
      <c r="AC265" s="662"/>
      <c r="AD265" s="662"/>
    </row>
    <row r="266" spans="1:39" ht="60" customHeight="1">
      <c r="A266" s="43"/>
      <c r="C266" s="679"/>
      <c r="D266" s="680"/>
      <c r="E266" s="680"/>
      <c r="F266" s="680"/>
      <c r="G266" s="680"/>
      <c r="H266" s="680"/>
      <c r="I266" s="680"/>
      <c r="J266" s="680"/>
      <c r="K266" s="680"/>
      <c r="L266" s="680"/>
      <c r="M266" s="680"/>
      <c r="N266" s="680"/>
      <c r="O266" s="680"/>
      <c r="P266" s="680"/>
      <c r="Q266" s="680"/>
      <c r="R266" s="680"/>
      <c r="S266" s="680"/>
      <c r="T266" s="680"/>
      <c r="U266" s="680"/>
      <c r="V266" s="680"/>
      <c r="W266" s="680"/>
      <c r="X266" s="680"/>
      <c r="Y266" s="680"/>
      <c r="Z266" s="680"/>
      <c r="AA266" s="680"/>
      <c r="AB266" s="680"/>
      <c r="AC266" s="680"/>
      <c r="AD266" s="681"/>
    </row>
    <row r="267" spans="1:39" ht="15" customHeight="1">
      <c r="A267" s="36"/>
      <c r="B267" s="670" t="str">
        <f>IF(AI244&gt;0,"Favor de ingresar toda la información requerida en la pregunta ","")</f>
        <v/>
      </c>
      <c r="C267" s="671"/>
      <c r="D267" s="671"/>
      <c r="E267" s="671"/>
      <c r="F267" s="671"/>
      <c r="G267" s="671"/>
      <c r="H267" s="671"/>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row>
    <row r="268" spans="1:39" ht="15" customHeight="1">
      <c r="A268" s="36"/>
      <c r="B268" s="656" t="str">
        <f>IF(SUM(COUNTIF(Y244:AD260,"NS"))&lt;&gt;0,"Alerta: debido a que cuenta con registros NS, debe proporcionar una justificación en el area de comentarios al final de la pregunta","")</f>
        <v/>
      </c>
      <c r="C268" s="656"/>
      <c r="D268" s="656"/>
      <c r="E268" s="656"/>
      <c r="F268" s="656"/>
      <c r="G268" s="656"/>
      <c r="H268" s="656"/>
      <c r="I268" s="656"/>
      <c r="J268" s="656"/>
      <c r="K268" s="656"/>
      <c r="L268" s="656"/>
      <c r="M268" s="656"/>
      <c r="N268" s="656"/>
      <c r="O268" s="656"/>
      <c r="P268" s="656"/>
      <c r="Q268" s="656"/>
      <c r="R268" s="656"/>
      <c r="S268" s="656"/>
      <c r="T268" s="656"/>
      <c r="U268" s="656"/>
      <c r="V268" s="656"/>
      <c r="W268" s="656"/>
      <c r="X268" s="656"/>
      <c r="Y268" s="656"/>
      <c r="Z268" s="656"/>
      <c r="AA268" s="656"/>
      <c r="AB268" s="656"/>
      <c r="AC268" s="656"/>
      <c r="AD268" s="656"/>
    </row>
    <row r="269" spans="1:39" ht="15" customHeight="1">
      <c r="A269" s="36"/>
      <c r="B269" s="651" t="str">
        <f>IF(AJ244&gt;0,"Alerta: debe de proporcionar una justificación de acuerdo a lo establecido en la instrucción 1 ","")</f>
        <v/>
      </c>
      <c r="C269" s="651"/>
      <c r="D269" s="651"/>
      <c r="E269" s="651"/>
      <c r="F269" s="651"/>
      <c r="G269" s="651"/>
      <c r="H269" s="651"/>
      <c r="I269" s="651"/>
      <c r="J269" s="651"/>
      <c r="K269" s="651"/>
      <c r="L269" s="651"/>
      <c r="M269" s="651"/>
      <c r="N269" s="651"/>
      <c r="O269" s="651"/>
      <c r="P269" s="651"/>
      <c r="Q269" s="651"/>
      <c r="R269" s="651"/>
      <c r="S269" s="651"/>
      <c r="T269" s="651"/>
      <c r="U269" s="651"/>
      <c r="V269" s="651"/>
      <c r="W269" s="651"/>
      <c r="X269" s="651"/>
      <c r="Y269" s="651"/>
      <c r="Z269" s="651"/>
      <c r="AA269" s="651"/>
      <c r="AB269" s="651"/>
      <c r="AC269" s="651"/>
      <c r="AD269" s="651"/>
      <c r="AE269" s="472"/>
    </row>
    <row r="270" spans="1:39" ht="15" customHeight="1">
      <c r="A270" s="36"/>
      <c r="B270" s="651" t="str">
        <f>IF(AK244&gt;0,"Alerta: debe de proporcionar una justificación de acuerdo a lo establecido en la instrucción 2 ","")</f>
        <v/>
      </c>
      <c r="C270" s="651"/>
      <c r="D270" s="651"/>
      <c r="E270" s="651"/>
      <c r="F270" s="651"/>
      <c r="G270" s="651"/>
      <c r="H270" s="651"/>
      <c r="I270" s="651"/>
      <c r="J270" s="651"/>
      <c r="K270" s="651"/>
      <c r="L270" s="651"/>
      <c r="M270" s="651"/>
      <c r="N270" s="651"/>
      <c r="O270" s="651"/>
      <c r="P270" s="651"/>
      <c r="Q270" s="651"/>
      <c r="R270" s="651"/>
      <c r="S270" s="651"/>
      <c r="T270" s="651"/>
      <c r="U270" s="651"/>
      <c r="V270" s="651"/>
      <c r="W270" s="651"/>
      <c r="X270" s="651"/>
      <c r="Y270" s="651"/>
      <c r="Z270" s="651"/>
      <c r="AA270" s="651"/>
      <c r="AB270" s="651"/>
      <c r="AC270" s="651"/>
      <c r="AD270" s="651"/>
      <c r="AE270" s="472"/>
    </row>
    <row r="271" spans="1:39" ht="15" customHeight="1">
      <c r="A271" s="36"/>
      <c r="B271" s="651" t="str">
        <f>IF(AM261&gt;0,"Alerta: debe de proporcionar una justificación de acuerdo a lo establecido en la instrucción 3 ","")</f>
        <v/>
      </c>
      <c r="C271" s="651"/>
      <c r="D271" s="651"/>
      <c r="E271" s="651"/>
      <c r="F271" s="651"/>
      <c r="G271" s="651"/>
      <c r="H271" s="651"/>
      <c r="I271" s="651"/>
      <c r="J271" s="651"/>
      <c r="K271" s="651"/>
      <c r="L271" s="651"/>
      <c r="M271" s="651"/>
      <c r="N271" s="651"/>
      <c r="O271" s="651"/>
      <c r="P271" s="651"/>
      <c r="Q271" s="651"/>
      <c r="R271" s="651"/>
      <c r="S271" s="651"/>
      <c r="T271" s="651"/>
      <c r="U271" s="651"/>
      <c r="V271" s="651"/>
      <c r="W271" s="651"/>
      <c r="X271" s="651"/>
      <c r="Y271" s="651"/>
      <c r="Z271" s="651"/>
      <c r="AA271" s="651"/>
      <c r="AB271" s="651"/>
      <c r="AC271" s="651"/>
      <c r="AD271" s="651"/>
      <c r="AE271" s="472"/>
    </row>
    <row r="272" spans="1:39" ht="15" customHeight="1">
      <c r="A272" s="36"/>
      <c r="B272" s="672" t="str">
        <f>IF(AH245&gt;0,"Favor de verificar que no tenga información en celdas sombreadas","")</f>
        <v/>
      </c>
      <c r="C272" s="673"/>
      <c r="D272" s="673"/>
      <c r="E272" s="673"/>
      <c r="F272" s="673"/>
      <c r="G272" s="673"/>
      <c r="H272" s="673"/>
      <c r="I272" s="673"/>
      <c r="J272" s="673"/>
      <c r="K272" s="673"/>
      <c r="L272" s="673"/>
      <c r="M272" s="673"/>
      <c r="N272" s="673"/>
      <c r="O272" s="673"/>
      <c r="P272" s="673"/>
      <c r="Q272" s="673"/>
      <c r="R272" s="673"/>
      <c r="S272" s="673"/>
      <c r="T272" s="673"/>
      <c r="U272" s="673"/>
      <c r="V272" s="673"/>
      <c r="W272" s="673"/>
      <c r="X272" s="673"/>
      <c r="Y272" s="673"/>
      <c r="Z272" s="673"/>
      <c r="AA272" s="673"/>
      <c r="AB272" s="673"/>
      <c r="AC272" s="673"/>
      <c r="AD272" s="673"/>
    </row>
    <row r="273" spans="1:39" ht="24" customHeight="1">
      <c r="A273" s="41" t="s">
        <v>5413</v>
      </c>
      <c r="B273" s="660" t="s">
        <v>5414</v>
      </c>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row>
    <row r="274" spans="1:39" ht="36" customHeight="1">
      <c r="A274" s="41"/>
      <c r="B274" s="42"/>
      <c r="C274" s="700" t="s">
        <v>5415</v>
      </c>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row>
    <row r="275" spans="1:39" ht="48" customHeight="1">
      <c r="A275" s="34"/>
      <c r="B275" s="16"/>
      <c r="C275" s="700" t="s">
        <v>5416</v>
      </c>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row>
    <row r="276" spans="1:39" ht="36" customHeight="1">
      <c r="A276" s="34"/>
      <c r="B276" s="16"/>
      <c r="C276" s="700" t="s">
        <v>5417</v>
      </c>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row>
    <row r="277" spans="1:39" ht="15" customHeight="1">
      <c r="A277" s="3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G277" s="262" t="s">
        <v>5126</v>
      </c>
      <c r="AH277" s="292" t="s">
        <v>5328</v>
      </c>
      <c r="AJ277" s="305" t="s">
        <v>5094</v>
      </c>
      <c r="AK277" s="332" t="s">
        <v>5095</v>
      </c>
      <c r="AL277" s="675" t="s">
        <v>5091</v>
      </c>
      <c r="AM277" s="675"/>
    </row>
    <row r="278" spans="1:39" ht="48" customHeight="1">
      <c r="A278" s="36"/>
      <c r="B278" s="16"/>
      <c r="C278" s="688" t="s">
        <v>5418</v>
      </c>
      <c r="D278" s="572"/>
      <c r="E278" s="572"/>
      <c r="F278" s="572"/>
      <c r="G278" s="572"/>
      <c r="H278" s="572"/>
      <c r="I278" s="572"/>
      <c r="J278" s="572"/>
      <c r="K278" s="572"/>
      <c r="L278" s="572"/>
      <c r="M278" s="572"/>
      <c r="N278" s="572"/>
      <c r="O278" s="572"/>
      <c r="P278" s="572"/>
      <c r="Q278" s="572"/>
      <c r="R278" s="572"/>
      <c r="S278" s="572"/>
      <c r="T278" s="572"/>
      <c r="U278" s="572"/>
      <c r="V278" s="572"/>
      <c r="W278" s="572"/>
      <c r="X278" s="573"/>
      <c r="Y278" s="540" t="s">
        <v>5395</v>
      </c>
      <c r="Z278" s="572"/>
      <c r="AA278" s="572"/>
      <c r="AB278" s="572"/>
      <c r="AC278" s="572"/>
      <c r="AD278" s="573"/>
      <c r="AG278" s="282" t="s">
        <v>5103</v>
      </c>
      <c r="AH278" s="291" t="s">
        <v>5338</v>
      </c>
      <c r="AI278" s="293" t="s">
        <v>5104</v>
      </c>
      <c r="AJ278" s="306" t="s">
        <v>5378</v>
      </c>
      <c r="AK278" s="333" t="s">
        <v>5379</v>
      </c>
      <c r="AL278" s="337" t="s">
        <v>5419</v>
      </c>
      <c r="AM278" s="335" t="s">
        <v>5381</v>
      </c>
    </row>
    <row r="279" spans="1:39" ht="15" customHeight="1">
      <c r="A279" s="36"/>
      <c r="B279" s="16"/>
      <c r="C279" s="20" t="s">
        <v>5015</v>
      </c>
      <c r="D279" s="676" t="s">
        <v>5420</v>
      </c>
      <c r="E279" s="572"/>
      <c r="F279" s="572"/>
      <c r="G279" s="572"/>
      <c r="H279" s="572"/>
      <c r="I279" s="572"/>
      <c r="J279" s="572"/>
      <c r="K279" s="572"/>
      <c r="L279" s="572"/>
      <c r="M279" s="572"/>
      <c r="N279" s="572"/>
      <c r="O279" s="572"/>
      <c r="P279" s="572"/>
      <c r="Q279" s="572"/>
      <c r="R279" s="572"/>
      <c r="S279" s="572"/>
      <c r="T279" s="572"/>
      <c r="U279" s="572"/>
      <c r="V279" s="572"/>
      <c r="W279" s="572"/>
      <c r="X279" s="573"/>
      <c r="Y279" s="658"/>
      <c r="Z279" s="685"/>
      <c r="AA279" s="685"/>
      <c r="AB279" s="685"/>
      <c r="AC279" s="685"/>
      <c r="AD279" s="659"/>
      <c r="AG279" s="263">
        <f>IF(AND($C$44&lt;&gt;"",$C$44&lt;&gt;1,COUNTA(Y279:AD285)&gt;0),1,0)</f>
        <v>0</v>
      </c>
      <c r="AH279" s="292">
        <f>IF(AND(SUM($Y$175)=0,COUNTA(Y279:AD285)&gt;0),1,0)</f>
        <v>0</v>
      </c>
      <c r="AI279" s="266">
        <f>IF(AND($C$44&lt;&gt;"",$C$44&lt;&gt;1,COUNTA(Y279:AD285)=0),0,IF(AND($C$44&lt;&gt;"",$C$44=1,SUM($Y$175)=0,COUNTA(Y279:AD285)=0),0,IF(AND($C$44&lt;&gt;"",$C$44=1,SUM($Y$175)&gt;0,COUNTA(Y279:AD285)=7),0,IF(COUNTA(Y279:AD285)=0,0,1))))</f>
        <v>0</v>
      </c>
      <c r="AJ279" s="307">
        <f>IF(AND(SUM($S$194:$Z$194)=0,COUNTA(Y279:AD285)&gt;0),1,0)</f>
        <v>0</v>
      </c>
      <c r="AK279" s="330">
        <f>IF(OR(Y286="NS",$S$194="NS",$W$194="NS"),0,IF(AND(Y286="NA",$S$194="NA",$W$194="NA"),0,IF(Y286&gt;=SUM($S$194:$Z$194),0,1)))</f>
        <v>0</v>
      </c>
      <c r="AL279" s="335">
        <v>1</v>
      </c>
      <c r="AM279" s="336">
        <f t="shared" ref="AM279:AM285" si="12">IF(OR(Y279="NS",$S$194="NS",$W$194="NS"),0,IF(AND(Y279="NA",$S$194="NA",$W$194="NA"),0,IF(Y279&lt;=SUM($S$194:$Z$194),0,1)))</f>
        <v>0</v>
      </c>
    </row>
    <row r="280" spans="1:39" ht="15" customHeight="1">
      <c r="A280" s="36"/>
      <c r="B280" s="16"/>
      <c r="C280" s="20" t="s">
        <v>5017</v>
      </c>
      <c r="D280" s="676" t="s">
        <v>5421</v>
      </c>
      <c r="E280" s="572"/>
      <c r="F280" s="572"/>
      <c r="G280" s="572"/>
      <c r="H280" s="572"/>
      <c r="I280" s="572"/>
      <c r="J280" s="572"/>
      <c r="K280" s="572"/>
      <c r="L280" s="572"/>
      <c r="M280" s="572"/>
      <c r="N280" s="572"/>
      <c r="O280" s="572"/>
      <c r="P280" s="572"/>
      <c r="Q280" s="572"/>
      <c r="R280" s="572"/>
      <c r="S280" s="572"/>
      <c r="T280" s="572"/>
      <c r="U280" s="572"/>
      <c r="V280" s="572"/>
      <c r="W280" s="572"/>
      <c r="X280" s="573"/>
      <c r="Y280" s="658"/>
      <c r="Z280" s="685"/>
      <c r="AA280" s="685"/>
      <c r="AB280" s="685"/>
      <c r="AC280" s="685"/>
      <c r="AD280" s="659"/>
      <c r="AH280" s="304">
        <f>SUM(AG279:AH279)</f>
        <v>0</v>
      </c>
      <c r="AL280" s="338">
        <v>2</v>
      </c>
      <c r="AM280" s="339">
        <f t="shared" si="12"/>
        <v>0</v>
      </c>
    </row>
    <row r="281" spans="1:39" ht="15" customHeight="1">
      <c r="A281" s="36"/>
      <c r="B281" s="16"/>
      <c r="C281" s="20" t="s">
        <v>5019</v>
      </c>
      <c r="D281" s="676" t="s">
        <v>5422</v>
      </c>
      <c r="E281" s="572"/>
      <c r="F281" s="572"/>
      <c r="G281" s="572"/>
      <c r="H281" s="572"/>
      <c r="I281" s="572"/>
      <c r="J281" s="572"/>
      <c r="K281" s="572"/>
      <c r="L281" s="572"/>
      <c r="M281" s="572"/>
      <c r="N281" s="572"/>
      <c r="O281" s="572"/>
      <c r="P281" s="572"/>
      <c r="Q281" s="572"/>
      <c r="R281" s="572"/>
      <c r="S281" s="572"/>
      <c r="T281" s="572"/>
      <c r="U281" s="572"/>
      <c r="V281" s="572"/>
      <c r="W281" s="572"/>
      <c r="X281" s="573"/>
      <c r="Y281" s="658"/>
      <c r="Z281" s="685"/>
      <c r="AA281" s="685"/>
      <c r="AB281" s="685"/>
      <c r="AC281" s="685"/>
      <c r="AD281" s="659"/>
      <c r="AL281" s="335">
        <v>3</v>
      </c>
      <c r="AM281" s="336">
        <f t="shared" si="12"/>
        <v>0</v>
      </c>
    </row>
    <row r="282" spans="1:39" ht="15" customHeight="1">
      <c r="A282" s="36"/>
      <c r="B282" s="16"/>
      <c r="C282" s="55" t="s">
        <v>5021</v>
      </c>
      <c r="D282" s="676" t="s">
        <v>5423</v>
      </c>
      <c r="E282" s="572"/>
      <c r="F282" s="572"/>
      <c r="G282" s="572"/>
      <c r="H282" s="572"/>
      <c r="I282" s="572"/>
      <c r="J282" s="572"/>
      <c r="K282" s="572"/>
      <c r="L282" s="572"/>
      <c r="M282" s="572"/>
      <c r="N282" s="572"/>
      <c r="O282" s="572"/>
      <c r="P282" s="572"/>
      <c r="Q282" s="572"/>
      <c r="R282" s="572"/>
      <c r="S282" s="572"/>
      <c r="T282" s="572"/>
      <c r="U282" s="572"/>
      <c r="V282" s="572"/>
      <c r="W282" s="572"/>
      <c r="X282" s="573"/>
      <c r="Y282" s="658"/>
      <c r="Z282" s="685"/>
      <c r="AA282" s="685"/>
      <c r="AB282" s="685"/>
      <c r="AC282" s="685"/>
      <c r="AD282" s="659"/>
      <c r="AL282" s="338">
        <v>4</v>
      </c>
      <c r="AM282" s="339">
        <f t="shared" si="12"/>
        <v>0</v>
      </c>
    </row>
    <row r="283" spans="1:39" ht="15" customHeight="1">
      <c r="A283" s="36"/>
      <c r="B283" s="16"/>
      <c r="C283" s="55" t="s">
        <v>5023</v>
      </c>
      <c r="D283" s="676" t="s">
        <v>5424</v>
      </c>
      <c r="E283" s="572"/>
      <c r="F283" s="572"/>
      <c r="G283" s="572"/>
      <c r="H283" s="572"/>
      <c r="I283" s="572"/>
      <c r="J283" s="572"/>
      <c r="K283" s="572"/>
      <c r="L283" s="572"/>
      <c r="M283" s="572"/>
      <c r="N283" s="572"/>
      <c r="O283" s="572"/>
      <c r="P283" s="572"/>
      <c r="Q283" s="572"/>
      <c r="R283" s="572"/>
      <c r="S283" s="572"/>
      <c r="T283" s="572"/>
      <c r="U283" s="572"/>
      <c r="V283" s="572"/>
      <c r="W283" s="572"/>
      <c r="X283" s="573"/>
      <c r="Y283" s="658"/>
      <c r="Z283" s="685"/>
      <c r="AA283" s="685"/>
      <c r="AB283" s="685"/>
      <c r="AC283" s="685"/>
      <c r="AD283" s="659"/>
      <c r="AL283" s="335">
        <v>5</v>
      </c>
      <c r="AM283" s="336">
        <f t="shared" si="12"/>
        <v>0</v>
      </c>
    </row>
    <row r="284" spans="1:39" ht="15" customHeight="1">
      <c r="A284" s="36"/>
      <c r="B284" s="16"/>
      <c r="C284" s="55" t="s">
        <v>5025</v>
      </c>
      <c r="D284" s="676" t="s">
        <v>5425</v>
      </c>
      <c r="E284" s="572"/>
      <c r="F284" s="572"/>
      <c r="G284" s="572"/>
      <c r="H284" s="572"/>
      <c r="I284" s="572"/>
      <c r="J284" s="572"/>
      <c r="K284" s="572"/>
      <c r="L284" s="572"/>
      <c r="M284" s="572"/>
      <c r="N284" s="572"/>
      <c r="O284" s="572"/>
      <c r="P284" s="572"/>
      <c r="Q284" s="572"/>
      <c r="R284" s="572"/>
      <c r="S284" s="572"/>
      <c r="T284" s="572"/>
      <c r="U284" s="572"/>
      <c r="V284" s="572"/>
      <c r="W284" s="572"/>
      <c r="X284" s="573"/>
      <c r="Y284" s="658"/>
      <c r="Z284" s="685"/>
      <c r="AA284" s="685"/>
      <c r="AB284" s="685"/>
      <c r="AC284" s="685"/>
      <c r="AD284" s="659"/>
      <c r="AL284" s="338">
        <v>6</v>
      </c>
      <c r="AM284" s="339">
        <f t="shared" si="12"/>
        <v>0</v>
      </c>
    </row>
    <row r="285" spans="1:39" ht="15" customHeight="1">
      <c r="A285" s="34"/>
      <c r="B285" s="16"/>
      <c r="C285" s="14" t="s">
        <v>5027</v>
      </c>
      <c r="D285" s="676" t="s">
        <v>5426</v>
      </c>
      <c r="E285" s="572"/>
      <c r="F285" s="572"/>
      <c r="G285" s="572"/>
      <c r="H285" s="572"/>
      <c r="I285" s="572"/>
      <c r="J285" s="572"/>
      <c r="K285" s="572"/>
      <c r="L285" s="572"/>
      <c r="M285" s="572"/>
      <c r="N285" s="572"/>
      <c r="O285" s="572"/>
      <c r="P285" s="572"/>
      <c r="Q285" s="572"/>
      <c r="R285" s="572"/>
      <c r="S285" s="572"/>
      <c r="T285" s="572"/>
      <c r="U285" s="572"/>
      <c r="V285" s="572"/>
      <c r="W285" s="572"/>
      <c r="X285" s="573"/>
      <c r="Y285" s="658"/>
      <c r="Z285" s="685"/>
      <c r="AA285" s="685"/>
      <c r="AB285" s="685"/>
      <c r="AC285" s="685"/>
      <c r="AD285" s="659"/>
      <c r="AL285" s="335">
        <v>7</v>
      </c>
      <c r="AM285" s="336">
        <f t="shared" si="12"/>
        <v>0</v>
      </c>
    </row>
    <row r="286" spans="1:39" ht="15" customHeight="1">
      <c r="A286" s="36"/>
      <c r="B286" s="16"/>
      <c r="C286" s="16"/>
      <c r="D286" s="16"/>
      <c r="E286" s="16"/>
      <c r="F286" s="16"/>
      <c r="G286" s="16"/>
      <c r="H286" s="16"/>
      <c r="I286" s="16"/>
      <c r="J286" s="16"/>
      <c r="K286" s="16"/>
      <c r="L286" s="16"/>
      <c r="M286" s="16"/>
      <c r="N286" s="16"/>
      <c r="O286" s="16"/>
      <c r="P286" s="16"/>
      <c r="Q286" s="16"/>
      <c r="R286" s="16"/>
      <c r="S286" s="16"/>
      <c r="T286" s="16"/>
      <c r="U286" s="16"/>
      <c r="V286" s="16"/>
      <c r="W286" s="54"/>
      <c r="X286" s="50" t="s">
        <v>5320</v>
      </c>
      <c r="Y286" s="677">
        <f>IF(AND(SUM(Y279:Y285)=0,COUNTIF(Y279:Y285,"NS")&gt;0),"NS",IF(AND(SUM(Y279:Y285)=0,COUNTIF(Y279:Y285,0)&gt;0),0,IF(AND(SUM(Y279:Y285)=0,COUNTIF(Y279:Y285,"NA")&gt;0),"NA",SUM(Y279:Y285))))</f>
        <v>0</v>
      </c>
      <c r="Z286" s="572"/>
      <c r="AA286" s="572"/>
      <c r="AB286" s="572"/>
      <c r="AC286" s="572"/>
      <c r="AD286" s="573"/>
      <c r="AL286" s="334"/>
      <c r="AM286" s="338">
        <f>SUM(AM279:AM285)</f>
        <v>0</v>
      </c>
    </row>
    <row r="287" spans="1:39" ht="15" customHeight="1">
      <c r="A287" s="3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9" ht="24" customHeight="1">
      <c r="A288" s="16"/>
      <c r="C288" s="661" t="s">
        <v>5116</v>
      </c>
      <c r="D288" s="662"/>
      <c r="E288" s="662"/>
      <c r="F288" s="662"/>
      <c r="G288" s="662"/>
      <c r="H288" s="662"/>
      <c r="I288" s="662"/>
      <c r="J288" s="662"/>
      <c r="K288" s="662"/>
      <c r="L288" s="662"/>
      <c r="M288" s="662"/>
      <c r="N288" s="662"/>
      <c r="O288" s="662"/>
      <c r="P288" s="662"/>
      <c r="Q288" s="662"/>
      <c r="R288" s="662"/>
      <c r="S288" s="662"/>
      <c r="T288" s="662"/>
      <c r="U288" s="662"/>
      <c r="V288" s="662"/>
      <c r="W288" s="662"/>
      <c r="X288" s="662"/>
      <c r="Y288" s="662"/>
      <c r="Z288" s="662"/>
      <c r="AA288" s="662"/>
      <c r="AB288" s="662"/>
      <c r="AC288" s="662"/>
      <c r="AD288" s="662"/>
    </row>
    <row r="289" spans="1:49" ht="60" customHeight="1">
      <c r="A289" s="16"/>
      <c r="C289" s="679"/>
      <c r="D289" s="680"/>
      <c r="E289" s="680"/>
      <c r="F289" s="680"/>
      <c r="G289" s="680"/>
      <c r="H289" s="680"/>
      <c r="I289" s="680"/>
      <c r="J289" s="680"/>
      <c r="K289" s="680"/>
      <c r="L289" s="680"/>
      <c r="M289" s="680"/>
      <c r="N289" s="680"/>
      <c r="O289" s="680"/>
      <c r="P289" s="680"/>
      <c r="Q289" s="680"/>
      <c r="R289" s="680"/>
      <c r="S289" s="680"/>
      <c r="T289" s="680"/>
      <c r="U289" s="680"/>
      <c r="V289" s="680"/>
      <c r="W289" s="680"/>
      <c r="X289" s="680"/>
      <c r="Y289" s="680"/>
      <c r="Z289" s="680"/>
      <c r="AA289" s="680"/>
      <c r="AB289" s="680"/>
      <c r="AC289" s="680"/>
      <c r="AD289" s="681"/>
    </row>
    <row r="290" spans="1:49" ht="15" customHeight="1">
      <c r="A290" s="36"/>
      <c r="B290" s="670" t="str">
        <f>IF(AI279&gt;0,"Favor de ingresar toda la información requerida en la pregunta ","")</f>
        <v/>
      </c>
      <c r="C290" s="671"/>
      <c r="D290" s="671"/>
      <c r="E290" s="671"/>
      <c r="F290" s="671"/>
      <c r="G290" s="671"/>
      <c r="H290" s="671"/>
      <c r="I290" s="671"/>
      <c r="J290" s="671"/>
      <c r="K290" s="671"/>
      <c r="L290" s="671"/>
      <c r="M290" s="671"/>
      <c r="N290" s="671"/>
      <c r="O290" s="671"/>
      <c r="P290" s="671"/>
      <c r="Q290" s="671"/>
      <c r="R290" s="671"/>
      <c r="S290" s="671"/>
      <c r="T290" s="671"/>
      <c r="U290" s="671"/>
      <c r="V290" s="671"/>
      <c r="W290" s="671"/>
      <c r="X290" s="671"/>
      <c r="Y290" s="671"/>
      <c r="Z290" s="671"/>
      <c r="AA290" s="671"/>
      <c r="AB290" s="671"/>
      <c r="AC290" s="671"/>
      <c r="AD290" s="671"/>
    </row>
    <row r="291" spans="1:49" ht="15" customHeight="1">
      <c r="A291" s="36"/>
      <c r="B291" s="656" t="str">
        <f>IF(SUM(COUNTIF(Y279:AD285,"NS"))&lt;&gt;0,"Alerta: debido a que cuenta con registros NS, debe proporcionar una justificación en el area de comentarios al final de la pregunta","")</f>
        <v/>
      </c>
      <c r="C291" s="656"/>
      <c r="D291" s="656"/>
      <c r="E291" s="656"/>
      <c r="F291" s="656"/>
      <c r="G291" s="656"/>
      <c r="H291" s="656"/>
      <c r="I291" s="656"/>
      <c r="J291" s="656"/>
      <c r="K291" s="656"/>
      <c r="L291" s="656"/>
      <c r="M291" s="656"/>
      <c r="N291" s="656"/>
      <c r="O291" s="656"/>
      <c r="P291" s="656"/>
      <c r="Q291" s="656"/>
      <c r="R291" s="656"/>
      <c r="S291" s="656"/>
      <c r="T291" s="656"/>
      <c r="U291" s="656"/>
      <c r="V291" s="656"/>
      <c r="W291" s="656"/>
      <c r="X291" s="656"/>
      <c r="Y291" s="656"/>
      <c r="Z291" s="656"/>
      <c r="AA291" s="656"/>
      <c r="AB291" s="656"/>
      <c r="AC291" s="656"/>
      <c r="AD291" s="656"/>
    </row>
    <row r="292" spans="1:49" ht="15" customHeight="1">
      <c r="A292" s="36"/>
      <c r="B292" s="651" t="str">
        <f>IF(AJ279&gt;0,"Alerta: debe de proporcionar una justificación de acuerdo a lo establecido en la instrucción 1 ","")</f>
        <v/>
      </c>
      <c r="C292" s="651"/>
      <c r="D292" s="651"/>
      <c r="E292" s="651"/>
      <c r="F292" s="651"/>
      <c r="G292" s="651"/>
      <c r="H292" s="651"/>
      <c r="I292" s="651"/>
      <c r="J292" s="651"/>
      <c r="K292" s="651"/>
      <c r="L292" s="651"/>
      <c r="M292" s="651"/>
      <c r="N292" s="651"/>
      <c r="O292" s="651"/>
      <c r="P292" s="651"/>
      <c r="Q292" s="651"/>
      <c r="R292" s="651"/>
      <c r="S292" s="651"/>
      <c r="T292" s="651"/>
      <c r="U292" s="651"/>
      <c r="V292" s="651"/>
      <c r="W292" s="651"/>
      <c r="X292" s="651"/>
      <c r="Y292" s="651"/>
      <c r="Z292" s="651"/>
      <c r="AA292" s="651"/>
      <c r="AB292" s="651"/>
      <c r="AC292" s="651"/>
      <c r="AD292" s="651"/>
      <c r="AE292" s="472"/>
    </row>
    <row r="293" spans="1:49" ht="15" customHeight="1">
      <c r="A293" s="36"/>
      <c r="B293" s="651" t="str">
        <f>IF(AK279&gt;0,"Alerta: debe de proporcionar una justificación de acuerdo a lo establecido en la instrucción 2 ","")</f>
        <v/>
      </c>
      <c r="C293" s="651"/>
      <c r="D293" s="651"/>
      <c r="E293" s="651"/>
      <c r="F293" s="651"/>
      <c r="G293" s="651"/>
      <c r="H293" s="651"/>
      <c r="I293" s="651"/>
      <c r="J293" s="651"/>
      <c r="K293" s="651"/>
      <c r="L293" s="651"/>
      <c r="M293" s="651"/>
      <c r="N293" s="651"/>
      <c r="O293" s="651"/>
      <c r="P293" s="651"/>
      <c r="Q293" s="651"/>
      <c r="R293" s="651"/>
      <c r="S293" s="651"/>
      <c r="T293" s="651"/>
      <c r="U293" s="651"/>
      <c r="V293" s="651"/>
      <c r="W293" s="651"/>
      <c r="X293" s="651"/>
      <c r="Y293" s="651"/>
      <c r="Z293" s="651"/>
      <c r="AA293" s="651"/>
      <c r="AB293" s="651"/>
      <c r="AC293" s="651"/>
      <c r="AD293" s="651"/>
      <c r="AE293" s="472"/>
    </row>
    <row r="294" spans="1:49" ht="15" customHeight="1">
      <c r="A294" s="36"/>
      <c r="B294" s="651" t="str">
        <f>IF(AM286&gt;0,"Alerta: debe de proporcionar una justificación de acuerdo a lo establecido en la instrucción 3 ","")</f>
        <v/>
      </c>
      <c r="C294" s="651"/>
      <c r="D294" s="651"/>
      <c r="E294" s="651"/>
      <c r="F294" s="651"/>
      <c r="G294" s="651"/>
      <c r="H294" s="651"/>
      <c r="I294" s="651"/>
      <c r="J294" s="651"/>
      <c r="K294" s="651"/>
      <c r="L294" s="651"/>
      <c r="M294" s="651"/>
      <c r="N294" s="651"/>
      <c r="O294" s="651"/>
      <c r="P294" s="651"/>
      <c r="Q294" s="651"/>
      <c r="R294" s="651"/>
      <c r="S294" s="651"/>
      <c r="T294" s="651"/>
      <c r="U294" s="651"/>
      <c r="V294" s="651"/>
      <c r="W294" s="651"/>
      <c r="X294" s="651"/>
      <c r="Y294" s="651"/>
      <c r="Z294" s="651"/>
      <c r="AA294" s="651"/>
      <c r="AB294" s="651"/>
      <c r="AC294" s="651"/>
      <c r="AD294" s="651"/>
      <c r="AE294" s="472"/>
    </row>
    <row r="295" spans="1:49" ht="15" customHeight="1">
      <c r="A295" s="36"/>
      <c r="B295" s="672" t="str">
        <f>IF(AH280&gt;0,"Favor de verificar que no tenga información en celdas sombreadas","")</f>
        <v/>
      </c>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c r="AD295" s="673"/>
    </row>
    <row r="296" spans="1:49" ht="24" customHeight="1">
      <c r="A296" s="13" t="s">
        <v>5427</v>
      </c>
      <c r="B296" s="660" t="s">
        <v>5428</v>
      </c>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row>
    <row r="297" spans="1:49" ht="36" customHeight="1">
      <c r="A297" s="13"/>
      <c r="B297" s="42"/>
      <c r="C297" s="700" t="s">
        <v>5415</v>
      </c>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row>
    <row r="298" spans="1:49" ht="36" customHeight="1">
      <c r="A298" s="11"/>
      <c r="B298" s="8"/>
      <c r="C298" s="700" t="s">
        <v>5429</v>
      </c>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row>
    <row r="299" spans="1:49" ht="48" customHeight="1">
      <c r="A299" s="11"/>
      <c r="B299" s="8"/>
      <c r="C299" s="700" t="s">
        <v>5430</v>
      </c>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row>
    <row r="300" spans="1:49" ht="15" customHeight="1">
      <c r="A300" s="11"/>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49" ht="24" customHeight="1">
      <c r="A301" s="11"/>
      <c r="B301" s="8"/>
      <c r="C301" s="540" t="s">
        <v>5394</v>
      </c>
      <c r="D301" s="702"/>
      <c r="E301" s="702"/>
      <c r="F301" s="702"/>
      <c r="G301" s="702"/>
      <c r="H301" s="702"/>
      <c r="I301" s="702"/>
      <c r="J301" s="702"/>
      <c r="K301" s="702"/>
      <c r="L301" s="702"/>
      <c r="M301" s="702"/>
      <c r="N301" s="703"/>
      <c r="O301" s="540" t="s">
        <v>5431</v>
      </c>
      <c r="P301" s="572"/>
      <c r="Q301" s="572"/>
      <c r="R301" s="572"/>
      <c r="S301" s="572"/>
      <c r="T301" s="572"/>
      <c r="U301" s="572"/>
      <c r="V301" s="572"/>
      <c r="W301" s="572"/>
      <c r="X301" s="572"/>
      <c r="Y301" s="572"/>
      <c r="Z301" s="572"/>
      <c r="AA301" s="572"/>
      <c r="AB301" s="572"/>
      <c r="AC301" s="572"/>
      <c r="AD301" s="573"/>
      <c r="AM301" s="667" t="s">
        <v>5432</v>
      </c>
      <c r="AN301" s="572"/>
      <c r="AO301" s="573"/>
      <c r="AP301" s="262" t="s">
        <v>5126</v>
      </c>
      <c r="AQ301" s="304" t="s">
        <v>5328</v>
      </c>
      <c r="AS301" s="305" t="s">
        <v>5094</v>
      </c>
      <c r="AT301" s="668" t="s">
        <v>5095</v>
      </c>
      <c r="AU301" s="668"/>
      <c r="AV301" s="669" t="s">
        <v>5433</v>
      </c>
      <c r="AW301" s="669"/>
    </row>
    <row r="302" spans="1:49" ht="108" customHeight="1">
      <c r="A302" s="11"/>
      <c r="B302" s="8"/>
      <c r="C302" s="704"/>
      <c r="D302" s="646"/>
      <c r="E302" s="646"/>
      <c r="F302" s="646"/>
      <c r="G302" s="646"/>
      <c r="H302" s="646"/>
      <c r="I302" s="646"/>
      <c r="J302" s="646"/>
      <c r="K302" s="646"/>
      <c r="L302" s="646"/>
      <c r="M302" s="646"/>
      <c r="N302" s="647"/>
      <c r="O302" s="540" t="s">
        <v>5092</v>
      </c>
      <c r="P302" s="573"/>
      <c r="Q302" s="678" t="s">
        <v>5420</v>
      </c>
      <c r="R302" s="573"/>
      <c r="S302" s="678" t="s">
        <v>5421</v>
      </c>
      <c r="T302" s="573"/>
      <c r="U302" s="678" t="s">
        <v>5422</v>
      </c>
      <c r="V302" s="573"/>
      <c r="W302" s="678" t="s">
        <v>5423</v>
      </c>
      <c r="X302" s="573"/>
      <c r="Y302" s="678" t="s">
        <v>5424</v>
      </c>
      <c r="Z302" s="573"/>
      <c r="AA302" s="678" t="s">
        <v>5425</v>
      </c>
      <c r="AB302" s="573"/>
      <c r="AC302" s="678" t="s">
        <v>5426</v>
      </c>
      <c r="AD302" s="573"/>
      <c r="AI302" t="s">
        <v>5334</v>
      </c>
      <c r="AJ302" t="s">
        <v>5335</v>
      </c>
      <c r="AK302" t="s">
        <v>5336</v>
      </c>
      <c r="AL302" t="s">
        <v>5337</v>
      </c>
      <c r="AM302" s="342" t="s">
        <v>5434</v>
      </c>
      <c r="AN302" s="344" t="s">
        <v>5131</v>
      </c>
      <c r="AO302" s="343" t="s">
        <v>5132</v>
      </c>
      <c r="AP302" s="282" t="s">
        <v>5103</v>
      </c>
      <c r="AQ302" s="291" t="s">
        <v>5338</v>
      </c>
      <c r="AR302" s="345" t="s">
        <v>5104</v>
      </c>
      <c r="AS302" s="306" t="s">
        <v>5378</v>
      </c>
      <c r="AT302" s="346" t="s">
        <v>5435</v>
      </c>
      <c r="AU302" s="349" t="s">
        <v>5436</v>
      </c>
      <c r="AV302" s="350" t="s">
        <v>5419</v>
      </c>
      <c r="AW302" s="355" t="s">
        <v>5437</v>
      </c>
    </row>
    <row r="303" spans="1:49" ht="24" customHeight="1">
      <c r="A303" s="11"/>
      <c r="B303" s="16"/>
      <c r="C303" s="20" t="s">
        <v>5015</v>
      </c>
      <c r="D303" s="663" t="s">
        <v>5397</v>
      </c>
      <c r="E303" s="664"/>
      <c r="F303" s="664"/>
      <c r="G303" s="664"/>
      <c r="H303" s="664"/>
      <c r="I303" s="664"/>
      <c r="J303" s="664"/>
      <c r="K303" s="664"/>
      <c r="L303" s="664"/>
      <c r="M303" s="664"/>
      <c r="N303" s="665"/>
      <c r="O303" s="658"/>
      <c r="P303" s="659"/>
      <c r="Q303" s="658"/>
      <c r="R303" s="659"/>
      <c r="S303" s="658"/>
      <c r="T303" s="659"/>
      <c r="U303" s="658"/>
      <c r="V303" s="659"/>
      <c r="W303" s="658"/>
      <c r="X303" s="659"/>
      <c r="Y303" s="658"/>
      <c r="Z303" s="659"/>
      <c r="AA303" s="658"/>
      <c r="AB303" s="659"/>
      <c r="AC303" s="658"/>
      <c r="AD303" s="659"/>
      <c r="AI303" s="478">
        <f>O303</f>
        <v>0</v>
      </c>
      <c r="AJ303">
        <f>COUNTIF(Q303:AD303,"NS")</f>
        <v>0</v>
      </c>
      <c r="AK303" s="478">
        <f>SUM(Q303:AD303)</f>
        <v>0</v>
      </c>
      <c r="AL303">
        <f>IF(COUNTIF(O303:AD303,"NA")=8,0,IF(OR(AND(AI303=0,AJ303&gt;0),AND(AI303="NS",AK303&gt;0), AND(AI303="NS", AJ303=0,AK303=0)), 1, IF(OR(AND(AI303&gt;0,AJ303&gt;1,AI303&gt;AK303), AND(AI303="NS",AJ303=2), AND(AI303="NS",AK303=0,AJ303&gt;0),AI303=AK303), 0, 1)))</f>
        <v>0</v>
      </c>
      <c r="AM303" s="286">
        <f>IF(SUM(AL303)=0,0,1)</f>
        <v>0</v>
      </c>
      <c r="AN303" s="340" t="str">
        <f>IF(AM303=0,"",
IF(SUM(AM303:AM303)=1,AO303,
IF(AM320&gt;SUM(AM303:AM303),_xlfn.CONCAT(", ",AO303),
IF(AM320=SUM(AM303:AM303),_xlfn.CONCAT(" y ",AO303)))))</f>
        <v/>
      </c>
      <c r="AO303" s="341" t="s">
        <v>5135</v>
      </c>
      <c r="AP303" s="263">
        <f>IF(AND($C$44&lt;&gt;"",$C$44&lt;&gt;1,COUNTA(O303:AD319)&gt;0),1,0)</f>
        <v>0</v>
      </c>
      <c r="AQ303" s="292">
        <f>IF(AND(SUM($Y$175)=0,COUNTA(O303:AD319)&gt;0),1,0)</f>
        <v>0</v>
      </c>
      <c r="AR303" s="266">
        <f>IF(AND($C$44&lt;&gt;"",$C$44&lt;&gt;1,COUNTA(O303:AD319)=0),0,IF(AND($C$44&lt;&gt;"",$C$44=1,SUM($Y$175)=0,COUNTA(O303:AD319)=0),0,IF(AND($C$44&lt;&gt;"",$C$44=1,SUM($Y$175)&gt;0,COUNTA(O303:AD319)=136),0,IF(COUNTA(O303:AD319)=0,0,1))))</f>
        <v>0</v>
      </c>
      <c r="AS303" s="307">
        <f>IF(AND(SUM($S$194:$Z$194)=0,COUNTA(O303:AD319)&gt;0),1,0)</f>
        <v>0</v>
      </c>
      <c r="AT303" s="347">
        <v>1</v>
      </c>
      <c r="AU303" s="348">
        <f>IF(AND($O303="NS",$Y244="NS"),0,IF(AND($O303="NA",$Y244="NA"),0,IF($O303=$Y244,0,1)))</f>
        <v>0</v>
      </c>
      <c r="AV303" s="354" t="s">
        <v>5330</v>
      </c>
      <c r="AW303" s="353">
        <f>IF(OR(O320="NS",$Y286="NS"),0,IF(AND(O320="NA",$Y286="NA"),0,IF(O320&gt;=$Y286,0,1)))</f>
        <v>0</v>
      </c>
    </row>
    <row r="304" spans="1:49" ht="24" customHeight="1">
      <c r="A304" s="11"/>
      <c r="B304" s="8"/>
      <c r="C304" s="20" t="s">
        <v>5017</v>
      </c>
      <c r="D304" s="663" t="s">
        <v>5398</v>
      </c>
      <c r="E304" s="664"/>
      <c r="F304" s="664"/>
      <c r="G304" s="664"/>
      <c r="H304" s="664"/>
      <c r="I304" s="664"/>
      <c r="J304" s="664"/>
      <c r="K304" s="664"/>
      <c r="L304" s="664"/>
      <c r="M304" s="664"/>
      <c r="N304" s="665"/>
      <c r="O304" s="658"/>
      <c r="P304" s="659"/>
      <c r="Q304" s="658"/>
      <c r="R304" s="659"/>
      <c r="S304" s="658"/>
      <c r="T304" s="659"/>
      <c r="U304" s="658"/>
      <c r="V304" s="659"/>
      <c r="W304" s="658"/>
      <c r="X304" s="659"/>
      <c r="Y304" s="658"/>
      <c r="Z304" s="659"/>
      <c r="AA304" s="658"/>
      <c r="AB304" s="659"/>
      <c r="AC304" s="658"/>
      <c r="AD304" s="659"/>
      <c r="AI304">
        <f t="shared" ref="AI304:AI319" si="13">O304</f>
        <v>0</v>
      </c>
      <c r="AJ304">
        <f t="shared" ref="AJ304:AJ319" si="14">COUNTIF(Q304:AD304,"NS")</f>
        <v>0</v>
      </c>
      <c r="AK304">
        <f t="shared" ref="AK304:AK319" si="15">SUM(Q304:AD304)</f>
        <v>0</v>
      </c>
      <c r="AL304">
        <f t="shared" ref="AL304:AL319" si="16">IF(COUNTIF(O304:AD304,"NA")=8,0,IF(OR(AND(AI304=0,AJ304&gt;0),AND(AI304="NS",AK304&gt;0), AND(AI304="NS", AJ304=0,AK304=0)), 1, IF(OR(AND(AI304&gt;0,AJ304&gt;1,AI304&gt;AK304), AND(AI304="NS",AJ304=2), AND(AI304="NS",AK304=0,AJ304&gt;0),AI304=AK304), 0, 1)))</f>
        <v>0</v>
      </c>
      <c r="AM304" s="286">
        <f t="shared" ref="AM304:AM319" si="17">IF(SUM(AL304)=0,0,1)</f>
        <v>0</v>
      </c>
      <c r="AN304" s="340" t="str">
        <f>IF(AM304=0,"",
IF(SUM($AM$303:AM304)=1,AO304,
IF($AM$320&gt;SUM($AM$303:AM304),_xlfn.CONCAT(", ",AO304),
IF($AM$320=SUM($AM$303:AM304),_xlfn.CONCAT(" y ",AO304)))))</f>
        <v/>
      </c>
      <c r="AO304" s="341" t="s">
        <v>5136</v>
      </c>
      <c r="AQ304" s="304">
        <f>SUM(AP303:AQ303)</f>
        <v>0</v>
      </c>
      <c r="AT304" s="303">
        <v>2</v>
      </c>
      <c r="AU304" s="302">
        <f>IF(AND($O304="NS",$Y245="NS"),0,IF(AND($O304="NA",$Y245="NA"),0,IF($O304=$Y245,0,1)))</f>
        <v>0</v>
      </c>
      <c r="AV304" s="350" t="s">
        <v>5438</v>
      </c>
      <c r="AW304" s="352">
        <f>IF(OR(Q320="NS",$Y279="NS"),0,IF(AND(Q320="NA",$Y279="NA"),0,IF(Q320&gt;=$Y279,0,1)))</f>
        <v>0</v>
      </c>
    </row>
    <row r="305" spans="1:49" ht="72" customHeight="1">
      <c r="A305" s="11"/>
      <c r="B305" s="8"/>
      <c r="C305" s="20" t="s">
        <v>5019</v>
      </c>
      <c r="D305" s="663" t="s">
        <v>5399</v>
      </c>
      <c r="E305" s="664"/>
      <c r="F305" s="664"/>
      <c r="G305" s="664"/>
      <c r="H305" s="664"/>
      <c r="I305" s="664"/>
      <c r="J305" s="664"/>
      <c r="K305" s="664"/>
      <c r="L305" s="664"/>
      <c r="M305" s="664"/>
      <c r="N305" s="665"/>
      <c r="O305" s="658"/>
      <c r="P305" s="659"/>
      <c r="Q305" s="658"/>
      <c r="R305" s="659"/>
      <c r="S305" s="658"/>
      <c r="T305" s="659"/>
      <c r="U305" s="658"/>
      <c r="V305" s="659"/>
      <c r="W305" s="658"/>
      <c r="X305" s="659"/>
      <c r="Y305" s="658"/>
      <c r="Z305" s="659"/>
      <c r="AA305" s="658"/>
      <c r="AB305" s="659"/>
      <c r="AC305" s="658"/>
      <c r="AD305" s="659"/>
      <c r="AI305">
        <f t="shared" si="13"/>
        <v>0</v>
      </c>
      <c r="AJ305">
        <f t="shared" si="14"/>
        <v>0</v>
      </c>
      <c r="AK305">
        <f t="shared" si="15"/>
        <v>0</v>
      </c>
      <c r="AL305">
        <f t="shared" si="16"/>
        <v>0</v>
      </c>
      <c r="AM305" s="286">
        <f t="shared" si="17"/>
        <v>0</v>
      </c>
      <c r="AN305" s="340" t="str">
        <f>IF(AM305=0,"",
IF(SUM($AM$303:AM305)=1,AO305,
IF($AM$320&gt;SUM($AM$303:AM305),_xlfn.CONCAT(", ",AO305),
IF($AM$320=SUM($AM$303:AM305),_xlfn.CONCAT(" y ",AO305)))))</f>
        <v/>
      </c>
      <c r="AO305" s="341" t="s">
        <v>5137</v>
      </c>
      <c r="AT305" s="347">
        <v>3</v>
      </c>
      <c r="AU305" s="348">
        <f>IF(AND($O305="NS",$Y246="NS"),0,IF(AND($O305="NA",$Y246="NA"),0,IF($O305=$Y246,0,1)))</f>
        <v>0</v>
      </c>
      <c r="AV305" s="351" t="s">
        <v>5439</v>
      </c>
      <c r="AW305" s="353">
        <f>IF(OR(S320="NS",$Y280="NS"),0,IF(AND(S320="NA",$Y280="NA"),0,IF(S320&gt;=$Y280,0,1)))</f>
        <v>0</v>
      </c>
    </row>
    <row r="306" spans="1:49" ht="132" customHeight="1">
      <c r="A306" s="11"/>
      <c r="B306" s="8"/>
      <c r="C306" s="55" t="s">
        <v>5021</v>
      </c>
      <c r="D306" s="663" t="s">
        <v>5400</v>
      </c>
      <c r="E306" s="664"/>
      <c r="F306" s="664"/>
      <c r="G306" s="664"/>
      <c r="H306" s="664"/>
      <c r="I306" s="664"/>
      <c r="J306" s="664"/>
      <c r="K306" s="664"/>
      <c r="L306" s="664"/>
      <c r="M306" s="664"/>
      <c r="N306" s="665"/>
      <c r="O306" s="658"/>
      <c r="P306" s="659"/>
      <c r="Q306" s="658"/>
      <c r="R306" s="659"/>
      <c r="S306" s="658"/>
      <c r="T306" s="659"/>
      <c r="U306" s="658"/>
      <c r="V306" s="659"/>
      <c r="W306" s="658"/>
      <c r="X306" s="659"/>
      <c r="Y306" s="658"/>
      <c r="Z306" s="659"/>
      <c r="AA306" s="658"/>
      <c r="AB306" s="659"/>
      <c r="AC306" s="658"/>
      <c r="AD306" s="659"/>
      <c r="AI306">
        <f t="shared" si="13"/>
        <v>0</v>
      </c>
      <c r="AJ306">
        <f t="shared" si="14"/>
        <v>0</v>
      </c>
      <c r="AK306">
        <f t="shared" si="15"/>
        <v>0</v>
      </c>
      <c r="AL306">
        <f t="shared" si="16"/>
        <v>0</v>
      </c>
      <c r="AM306" s="286">
        <f t="shared" si="17"/>
        <v>0</v>
      </c>
      <c r="AN306" s="340" t="str">
        <f>IF(AM306=0,"",
IF(SUM($AM$303:AM306)=1,AO306,
IF($AM$320&gt;SUM($AM$303:AM306),_xlfn.CONCAT(", ",AO306),
IF($AM$320=SUM($AM$303:AM306),_xlfn.CONCAT(" y ",AO306)))))</f>
        <v/>
      </c>
      <c r="AO306" s="341" t="s">
        <v>5138</v>
      </c>
      <c r="AT306" s="303">
        <v>4</v>
      </c>
      <c r="AU306" s="302">
        <f>IF(AND($O306="NS",$Y247="NS"),0,IF(AND($O306="NA",$Y247="NA"),0,IF($O306=$Y247,0,1)))</f>
        <v>0</v>
      </c>
      <c r="AV306" s="350" t="s">
        <v>5440</v>
      </c>
      <c r="AW306" s="352">
        <f>IF(OR(U320="NS",$Y281="NS"),0,IF(AND(U320="NA",$Y281="NA"),0,IF(U320&gt;=$Y281,0,1)))</f>
        <v>0</v>
      </c>
    </row>
    <row r="307" spans="1:49" ht="24" customHeight="1">
      <c r="A307" s="11"/>
      <c r="B307" s="8"/>
      <c r="C307" s="55" t="s">
        <v>5023</v>
      </c>
      <c r="D307" s="663" t="s">
        <v>5401</v>
      </c>
      <c r="E307" s="664"/>
      <c r="F307" s="664"/>
      <c r="G307" s="664"/>
      <c r="H307" s="664"/>
      <c r="I307" s="664"/>
      <c r="J307" s="664"/>
      <c r="K307" s="664"/>
      <c r="L307" s="664"/>
      <c r="M307" s="664"/>
      <c r="N307" s="665"/>
      <c r="O307" s="658"/>
      <c r="P307" s="659"/>
      <c r="Q307" s="658"/>
      <c r="R307" s="659"/>
      <c r="S307" s="658"/>
      <c r="T307" s="659"/>
      <c r="U307" s="658"/>
      <c r="V307" s="659"/>
      <c r="W307" s="658"/>
      <c r="X307" s="659"/>
      <c r="Y307" s="658"/>
      <c r="Z307" s="659"/>
      <c r="AA307" s="658"/>
      <c r="AB307" s="659"/>
      <c r="AC307" s="658"/>
      <c r="AD307" s="659"/>
      <c r="AI307">
        <f t="shared" si="13"/>
        <v>0</v>
      </c>
      <c r="AJ307">
        <f t="shared" si="14"/>
        <v>0</v>
      </c>
      <c r="AK307">
        <f t="shared" si="15"/>
        <v>0</v>
      </c>
      <c r="AL307">
        <f t="shared" si="16"/>
        <v>0</v>
      </c>
      <c r="AM307" s="286">
        <f t="shared" si="17"/>
        <v>0</v>
      </c>
      <c r="AN307" s="340" t="str">
        <f>IF(AM307=0,"",
IF(SUM($AM$303:AM307)=1,AO307,
IF($AM$320&gt;SUM($AM$303:AM307),_xlfn.CONCAT(", ",AO307),
IF($AM$320=SUM($AM$303:AM307),_xlfn.CONCAT(" y ",AO307)))))</f>
        <v/>
      </c>
      <c r="AO307" s="341" t="s">
        <v>5139</v>
      </c>
      <c r="AT307" s="347">
        <v>5</v>
      </c>
      <c r="AU307" s="348">
        <f>IF(AND($O307="NS",$Y248="NS"),0,IF(AND($O307="NA",$Y248="NA"),0,IF($O307=$Y248,0,1)))</f>
        <v>0</v>
      </c>
      <c r="AV307" s="351" t="s">
        <v>5441</v>
      </c>
      <c r="AW307" s="353">
        <f>IF(OR(W320="NS",$Y282="NS"),0,IF(AND(W320="NA",$Y282="NA"),0,IF(W320&gt;=$Y282,0,1)))</f>
        <v>0</v>
      </c>
    </row>
    <row r="308" spans="1:49" ht="36" customHeight="1">
      <c r="A308" s="11"/>
      <c r="B308" s="8"/>
      <c r="C308" s="55" t="s">
        <v>5025</v>
      </c>
      <c r="D308" s="663" t="s">
        <v>5402</v>
      </c>
      <c r="E308" s="664"/>
      <c r="F308" s="664"/>
      <c r="G308" s="664"/>
      <c r="H308" s="664"/>
      <c r="I308" s="664"/>
      <c r="J308" s="664"/>
      <c r="K308" s="664"/>
      <c r="L308" s="664"/>
      <c r="M308" s="664"/>
      <c r="N308" s="665"/>
      <c r="O308" s="658"/>
      <c r="P308" s="659"/>
      <c r="Q308" s="658"/>
      <c r="R308" s="659"/>
      <c r="S308" s="658"/>
      <c r="T308" s="659"/>
      <c r="U308" s="658"/>
      <c r="V308" s="659"/>
      <c r="W308" s="658"/>
      <c r="X308" s="659"/>
      <c r="Y308" s="658"/>
      <c r="Z308" s="659"/>
      <c r="AA308" s="658"/>
      <c r="AB308" s="659"/>
      <c r="AC308" s="658"/>
      <c r="AD308" s="659"/>
      <c r="AI308">
        <f t="shared" si="13"/>
        <v>0</v>
      </c>
      <c r="AJ308">
        <f t="shared" si="14"/>
        <v>0</v>
      </c>
      <c r="AK308">
        <f t="shared" si="15"/>
        <v>0</v>
      </c>
      <c r="AL308">
        <f t="shared" si="16"/>
        <v>0</v>
      </c>
      <c r="AM308" s="286">
        <f t="shared" si="17"/>
        <v>0</v>
      </c>
      <c r="AN308" s="340" t="str">
        <f>IF(AM308=0,"",
IF(SUM($AM$303:AM308)=1,AO308,
IF($AM$320&gt;SUM($AM$303:AM308),_xlfn.CONCAT(", ",AO308),
IF($AM$320=SUM($AM$303:AM308),_xlfn.CONCAT(" y ",AO308)))))</f>
        <v/>
      </c>
      <c r="AO308" s="341" t="s">
        <v>5140</v>
      </c>
      <c r="AT308" s="303">
        <v>6</v>
      </c>
      <c r="AU308" s="302">
        <f t="shared" ref="AU308:AU314" si="18">IF(AND($O308="NS",$Y249="NS"),0,IF(AND($O308="NA",$Y249="NA"),0,IF($O308=$Y249,0,1)))</f>
        <v>0</v>
      </c>
      <c r="AV308" s="350" t="s">
        <v>5442</v>
      </c>
      <c r="AW308" s="352">
        <f>IF(OR(Y320="NS",$Y283="NS"),0,IF(AND(Y320="NA",$Y283="NA"),0,IF(Y320&gt;=$Y283,0,1)))</f>
        <v>0</v>
      </c>
    </row>
    <row r="309" spans="1:49" ht="108" customHeight="1">
      <c r="A309" s="11"/>
      <c r="B309" s="8"/>
      <c r="C309" s="55" t="s">
        <v>5027</v>
      </c>
      <c r="D309" s="663" t="s">
        <v>5403</v>
      </c>
      <c r="E309" s="664"/>
      <c r="F309" s="664"/>
      <c r="G309" s="664"/>
      <c r="H309" s="664"/>
      <c r="I309" s="664"/>
      <c r="J309" s="664"/>
      <c r="K309" s="664"/>
      <c r="L309" s="664"/>
      <c r="M309" s="664"/>
      <c r="N309" s="665"/>
      <c r="O309" s="658"/>
      <c r="P309" s="659"/>
      <c r="Q309" s="658"/>
      <c r="R309" s="659"/>
      <c r="S309" s="658"/>
      <c r="T309" s="659"/>
      <c r="U309" s="658"/>
      <c r="V309" s="659"/>
      <c r="W309" s="658"/>
      <c r="X309" s="659"/>
      <c r="Y309" s="658"/>
      <c r="Z309" s="659"/>
      <c r="AA309" s="658"/>
      <c r="AB309" s="659"/>
      <c r="AC309" s="658"/>
      <c r="AD309" s="659"/>
      <c r="AI309">
        <f t="shared" si="13"/>
        <v>0</v>
      </c>
      <c r="AJ309">
        <f t="shared" si="14"/>
        <v>0</v>
      </c>
      <c r="AK309">
        <f t="shared" si="15"/>
        <v>0</v>
      </c>
      <c r="AL309">
        <f t="shared" si="16"/>
        <v>0</v>
      </c>
      <c r="AM309" s="286">
        <f t="shared" si="17"/>
        <v>0</v>
      </c>
      <c r="AN309" s="340" t="str">
        <f>IF(AM309=0,"",
IF(SUM($AM$303:AM309)=1,AO309,
IF($AM$320&gt;SUM($AM$303:AM309),_xlfn.CONCAT(", ",AO309),
IF($AM$320=SUM($AM$303:AM309),_xlfn.CONCAT(" y ",AO309)))))</f>
        <v/>
      </c>
      <c r="AO309" s="341" t="s">
        <v>5141</v>
      </c>
      <c r="AT309" s="347">
        <v>7</v>
      </c>
      <c r="AU309" s="348">
        <f t="shared" si="18"/>
        <v>0</v>
      </c>
      <c r="AV309" s="351" t="s">
        <v>5443</v>
      </c>
      <c r="AW309" s="353">
        <f>IF(OR(AA320="NS",$Y284="NS"),0,IF(AND(AA320="NA",$Y284="NA"),0,IF(AA320&gt;=$Y284,0,1)))</f>
        <v>0</v>
      </c>
    </row>
    <row r="310" spans="1:49" ht="60" customHeight="1">
      <c r="A310" s="11"/>
      <c r="B310" s="8"/>
      <c r="C310" s="55" t="s">
        <v>5029</v>
      </c>
      <c r="D310" s="663" t="s">
        <v>5404</v>
      </c>
      <c r="E310" s="664"/>
      <c r="F310" s="664"/>
      <c r="G310" s="664"/>
      <c r="H310" s="664"/>
      <c r="I310" s="664"/>
      <c r="J310" s="664"/>
      <c r="K310" s="664"/>
      <c r="L310" s="664"/>
      <c r="M310" s="664"/>
      <c r="N310" s="665"/>
      <c r="O310" s="658"/>
      <c r="P310" s="659"/>
      <c r="Q310" s="658"/>
      <c r="R310" s="659"/>
      <c r="S310" s="658"/>
      <c r="T310" s="659"/>
      <c r="U310" s="658"/>
      <c r="V310" s="659"/>
      <c r="W310" s="658"/>
      <c r="X310" s="659"/>
      <c r="Y310" s="658"/>
      <c r="Z310" s="659"/>
      <c r="AA310" s="658"/>
      <c r="AB310" s="659"/>
      <c r="AC310" s="658"/>
      <c r="AD310" s="659"/>
      <c r="AI310">
        <f t="shared" si="13"/>
        <v>0</v>
      </c>
      <c r="AJ310">
        <f t="shared" si="14"/>
        <v>0</v>
      </c>
      <c r="AK310">
        <f t="shared" si="15"/>
        <v>0</v>
      </c>
      <c r="AL310">
        <f t="shared" si="16"/>
        <v>0</v>
      </c>
      <c r="AM310" s="286">
        <f t="shared" si="17"/>
        <v>0</v>
      </c>
      <c r="AN310" s="340" t="str">
        <f>IF(AM310=0,"",
IF(SUM($AM$303:AM310)=1,AO310,
IF($AM$320&gt;SUM($AM$303:AM310),_xlfn.CONCAT(", ",AO310),
IF($AM$320=SUM($AM$303:AM310),_xlfn.CONCAT(" y ",AO310)))))</f>
        <v/>
      </c>
      <c r="AO310" s="341" t="s">
        <v>5142</v>
      </c>
      <c r="AT310" s="303">
        <v>8</v>
      </c>
      <c r="AU310" s="302">
        <f t="shared" si="18"/>
        <v>0</v>
      </c>
      <c r="AV310" s="350" t="s">
        <v>5444</v>
      </c>
      <c r="AW310" s="352">
        <f>IF(OR(AC320="NS",$Y285="NS"),0,IF(AND(AC320="NA",$Y285="NA"),0,IF(AC320&gt;=$Y285,0,1)))</f>
        <v>0</v>
      </c>
    </row>
    <row r="311" spans="1:49" ht="48" customHeight="1">
      <c r="A311" s="11"/>
      <c r="B311" s="8"/>
      <c r="C311" s="55" t="s">
        <v>5031</v>
      </c>
      <c r="D311" s="663" t="s">
        <v>5405</v>
      </c>
      <c r="E311" s="664"/>
      <c r="F311" s="664"/>
      <c r="G311" s="664"/>
      <c r="H311" s="664"/>
      <c r="I311" s="664"/>
      <c r="J311" s="664"/>
      <c r="K311" s="664"/>
      <c r="L311" s="664"/>
      <c r="M311" s="664"/>
      <c r="N311" s="665"/>
      <c r="O311" s="658"/>
      <c r="P311" s="659"/>
      <c r="Q311" s="658"/>
      <c r="R311" s="659"/>
      <c r="S311" s="658"/>
      <c r="T311" s="659"/>
      <c r="U311" s="658"/>
      <c r="V311" s="659"/>
      <c r="W311" s="658"/>
      <c r="X311" s="659"/>
      <c r="Y311" s="658"/>
      <c r="Z311" s="659"/>
      <c r="AA311" s="658"/>
      <c r="AB311" s="659"/>
      <c r="AC311" s="658"/>
      <c r="AD311" s="659"/>
      <c r="AI311">
        <f t="shared" si="13"/>
        <v>0</v>
      </c>
      <c r="AJ311">
        <f t="shared" si="14"/>
        <v>0</v>
      </c>
      <c r="AK311">
        <f t="shared" si="15"/>
        <v>0</v>
      </c>
      <c r="AL311">
        <f t="shared" si="16"/>
        <v>0</v>
      </c>
      <c r="AM311" s="286">
        <f t="shared" si="17"/>
        <v>0</v>
      </c>
      <c r="AN311" s="340" t="str">
        <f>IF(AM311=0,"",
IF(SUM($AM$303:AM311)=1,AO311,
IF($AM$320&gt;SUM($AM$303:AM311),_xlfn.CONCAT(", ",AO311),
IF($AM$320=SUM($AM$303:AM311),_xlfn.CONCAT(" y ",AO311)))))</f>
        <v/>
      </c>
      <c r="AO311" s="341" t="s">
        <v>5143</v>
      </c>
      <c r="AT311" s="347">
        <v>9</v>
      </c>
      <c r="AU311" s="348">
        <f t="shared" si="18"/>
        <v>0</v>
      </c>
      <c r="AW311" s="355">
        <f>SUM(AW303:AW310)</f>
        <v>0</v>
      </c>
    </row>
    <row r="312" spans="1:49" ht="15" customHeight="1">
      <c r="A312" s="11"/>
      <c r="B312" s="8"/>
      <c r="C312" s="55" t="s">
        <v>5032</v>
      </c>
      <c r="D312" s="663" t="s">
        <v>5406</v>
      </c>
      <c r="E312" s="664"/>
      <c r="F312" s="664"/>
      <c r="G312" s="664"/>
      <c r="H312" s="664"/>
      <c r="I312" s="664"/>
      <c r="J312" s="664"/>
      <c r="K312" s="664"/>
      <c r="L312" s="664"/>
      <c r="M312" s="664"/>
      <c r="N312" s="665"/>
      <c r="O312" s="658"/>
      <c r="P312" s="659"/>
      <c r="Q312" s="658"/>
      <c r="R312" s="659"/>
      <c r="S312" s="658"/>
      <c r="T312" s="659"/>
      <c r="U312" s="658"/>
      <c r="V312" s="659"/>
      <c r="W312" s="658"/>
      <c r="X312" s="659"/>
      <c r="Y312" s="658"/>
      <c r="Z312" s="659"/>
      <c r="AA312" s="658"/>
      <c r="AB312" s="659"/>
      <c r="AC312" s="658"/>
      <c r="AD312" s="659"/>
      <c r="AI312">
        <f t="shared" si="13"/>
        <v>0</v>
      </c>
      <c r="AJ312">
        <f t="shared" si="14"/>
        <v>0</v>
      </c>
      <c r="AK312">
        <f t="shared" si="15"/>
        <v>0</v>
      </c>
      <c r="AL312">
        <f t="shared" si="16"/>
        <v>0</v>
      </c>
      <c r="AM312" s="286">
        <f t="shared" si="17"/>
        <v>0</v>
      </c>
      <c r="AN312" s="340" t="str">
        <f>IF(AM312=0,"",
IF(SUM($AM$303:AM312)=1,AO312,
IF($AM$320&gt;SUM($AM$303:AM312),_xlfn.CONCAT(", ",AO312),
IF($AM$320=SUM($AM$303:AM312),_xlfn.CONCAT(" y ",AO312)))))</f>
        <v/>
      </c>
      <c r="AO312" s="341" t="s">
        <v>5144</v>
      </c>
      <c r="AT312" s="303">
        <v>10</v>
      </c>
      <c r="AU312" s="302">
        <f t="shared" si="18"/>
        <v>0</v>
      </c>
    </row>
    <row r="313" spans="1:49" ht="120" customHeight="1">
      <c r="A313" s="11"/>
      <c r="B313" s="8"/>
      <c r="C313" s="55" t="s">
        <v>5034</v>
      </c>
      <c r="D313" s="663" t="s">
        <v>5407</v>
      </c>
      <c r="E313" s="664"/>
      <c r="F313" s="664"/>
      <c r="G313" s="664"/>
      <c r="H313" s="664"/>
      <c r="I313" s="664"/>
      <c r="J313" s="664"/>
      <c r="K313" s="664"/>
      <c r="L313" s="664"/>
      <c r="M313" s="664"/>
      <c r="N313" s="665"/>
      <c r="O313" s="658"/>
      <c r="P313" s="659"/>
      <c r="Q313" s="658"/>
      <c r="R313" s="659"/>
      <c r="S313" s="658"/>
      <c r="T313" s="659"/>
      <c r="U313" s="658"/>
      <c r="V313" s="659"/>
      <c r="W313" s="658"/>
      <c r="X313" s="659"/>
      <c r="Y313" s="658"/>
      <c r="Z313" s="659"/>
      <c r="AA313" s="658"/>
      <c r="AB313" s="659"/>
      <c r="AC313" s="658"/>
      <c r="AD313" s="659"/>
      <c r="AI313">
        <f t="shared" si="13"/>
        <v>0</v>
      </c>
      <c r="AJ313">
        <f t="shared" si="14"/>
        <v>0</v>
      </c>
      <c r="AK313">
        <f t="shared" si="15"/>
        <v>0</v>
      </c>
      <c r="AL313">
        <f t="shared" si="16"/>
        <v>0</v>
      </c>
      <c r="AM313" s="286">
        <f t="shared" si="17"/>
        <v>0</v>
      </c>
      <c r="AN313" s="340" t="str">
        <f>IF(AM313=0,"",
IF(SUM($AM$303:AM313)=1,AO313,
IF($AM$320&gt;SUM($AM$303:AM313),_xlfn.CONCAT(", ",AO313),
IF($AM$320=SUM($AM$303:AM313),_xlfn.CONCAT(" y ",AO313)))))</f>
        <v/>
      </c>
      <c r="AO313" s="341" t="s">
        <v>5145</v>
      </c>
      <c r="AT313" s="347">
        <v>11</v>
      </c>
      <c r="AU313" s="348">
        <f t="shared" si="18"/>
        <v>0</v>
      </c>
    </row>
    <row r="314" spans="1:49" ht="36" customHeight="1">
      <c r="A314" s="11"/>
      <c r="B314" s="8"/>
      <c r="C314" s="55" t="s">
        <v>5035</v>
      </c>
      <c r="D314" s="663" t="s">
        <v>5408</v>
      </c>
      <c r="E314" s="664"/>
      <c r="F314" s="664"/>
      <c r="G314" s="664"/>
      <c r="H314" s="664"/>
      <c r="I314" s="664"/>
      <c r="J314" s="664"/>
      <c r="K314" s="664"/>
      <c r="L314" s="664"/>
      <c r="M314" s="664"/>
      <c r="N314" s="665"/>
      <c r="O314" s="658"/>
      <c r="P314" s="659"/>
      <c r="Q314" s="658"/>
      <c r="R314" s="659"/>
      <c r="S314" s="658"/>
      <c r="T314" s="659"/>
      <c r="U314" s="658"/>
      <c r="V314" s="659"/>
      <c r="W314" s="658"/>
      <c r="X314" s="659"/>
      <c r="Y314" s="658"/>
      <c r="Z314" s="659"/>
      <c r="AA314" s="658"/>
      <c r="AB314" s="659"/>
      <c r="AC314" s="658"/>
      <c r="AD314" s="659"/>
      <c r="AI314">
        <f t="shared" si="13"/>
        <v>0</v>
      </c>
      <c r="AJ314">
        <f t="shared" si="14"/>
        <v>0</v>
      </c>
      <c r="AK314">
        <f t="shared" si="15"/>
        <v>0</v>
      </c>
      <c r="AL314">
        <f t="shared" si="16"/>
        <v>0</v>
      </c>
      <c r="AM314" s="286">
        <f t="shared" si="17"/>
        <v>0</v>
      </c>
      <c r="AN314" s="340" t="str">
        <f>IF(AM314=0,"",
IF(SUM($AM$303:AM314)=1,AO314,
IF($AM$320&gt;SUM($AM$303:AM314),_xlfn.CONCAT(", ",AO314),
IF($AM$320=SUM($AM$303:AM314),_xlfn.CONCAT(" y ",AO314)))))</f>
        <v/>
      </c>
      <c r="AO314" s="341" t="s">
        <v>5146</v>
      </c>
      <c r="AT314" s="303">
        <v>12</v>
      </c>
      <c r="AU314" s="302">
        <f t="shared" si="18"/>
        <v>0</v>
      </c>
    </row>
    <row r="315" spans="1:49" ht="72" customHeight="1">
      <c r="A315" s="11"/>
      <c r="B315" s="8"/>
      <c r="C315" s="492" t="s">
        <v>5036</v>
      </c>
      <c r="D315" s="663" t="s">
        <v>5409</v>
      </c>
      <c r="E315" s="664"/>
      <c r="F315" s="664"/>
      <c r="G315" s="664"/>
      <c r="H315" s="664"/>
      <c r="I315" s="664"/>
      <c r="J315" s="664"/>
      <c r="K315" s="664"/>
      <c r="L315" s="664"/>
      <c r="M315" s="664"/>
      <c r="N315" s="665"/>
      <c r="O315" s="658"/>
      <c r="P315" s="659"/>
      <c r="Q315" s="658"/>
      <c r="R315" s="659"/>
      <c r="S315" s="658"/>
      <c r="T315" s="659"/>
      <c r="U315" s="658"/>
      <c r="V315" s="659"/>
      <c r="W315" s="658"/>
      <c r="X315" s="659"/>
      <c r="Y315" s="658"/>
      <c r="Z315" s="659"/>
      <c r="AA315" s="658"/>
      <c r="AB315" s="659"/>
      <c r="AC315" s="658"/>
      <c r="AD315" s="659"/>
      <c r="AI315">
        <f t="shared" ref="AI315:AI317" si="19">O315</f>
        <v>0</v>
      </c>
      <c r="AJ315">
        <f t="shared" ref="AJ315:AJ317" si="20">COUNTIF(Q315:AD315,"NS")</f>
        <v>0</v>
      </c>
      <c r="AK315">
        <f t="shared" ref="AK315:AK317" si="21">SUM(Q315:AD315)</f>
        <v>0</v>
      </c>
      <c r="AL315">
        <f t="shared" ref="AL315:AL317" si="22">IF(COUNTIF(O315:AD315,"NA")=8,0,IF(OR(AND(AI315=0,AJ315&gt;0),AND(AI315="NS",AK315&gt;0), AND(AI315="NS", AJ315=0,AK315=0)), 1, IF(OR(AND(AI315&gt;0,AJ315&gt;1,AI315&gt;AK315), AND(AI315="NS",AJ315=2), AND(AI315="NS",AK315=0,AJ315&gt;0),AI315=AK315), 0, 1)))</f>
        <v>0</v>
      </c>
      <c r="AM315" s="286">
        <f t="shared" ref="AM315:AM318" si="23">IF(SUM(AL315)=0,0,1)</f>
        <v>0</v>
      </c>
      <c r="AN315" s="340" t="str">
        <f>IF(AM315=0,"",
IF(SUM($AM$303:AM315)=1,AO315,
IF($AM$320&gt;SUM($AM$303:AM315),_xlfn.CONCAT(", ",AO315),
IF($AM$320=SUM($AM$303:AM315),_xlfn.CONCAT(" y ",AO315)))))</f>
        <v/>
      </c>
      <c r="AO315" s="341" t="s">
        <v>5147</v>
      </c>
      <c r="AT315" s="347">
        <v>13</v>
      </c>
      <c r="AU315" s="348">
        <f>IF(AND($O315="NS",$Y256="NS"),0,IF(AND($O315="NA",$Y256="NA"),0,IF($O315=$Y256,0,1)))</f>
        <v>0</v>
      </c>
    </row>
    <row r="316" spans="1:49" ht="72" customHeight="1">
      <c r="A316" s="11"/>
      <c r="B316" s="8"/>
      <c r="C316" s="492" t="s">
        <v>5037</v>
      </c>
      <c r="D316" s="663" t="s">
        <v>5410</v>
      </c>
      <c r="E316" s="664"/>
      <c r="F316" s="664"/>
      <c r="G316" s="664"/>
      <c r="H316" s="664"/>
      <c r="I316" s="664"/>
      <c r="J316" s="664"/>
      <c r="K316" s="664"/>
      <c r="L316" s="664"/>
      <c r="M316" s="664"/>
      <c r="N316" s="665"/>
      <c r="O316" s="658"/>
      <c r="P316" s="659"/>
      <c r="Q316" s="658"/>
      <c r="R316" s="659"/>
      <c r="S316" s="658"/>
      <c r="T316" s="659"/>
      <c r="U316" s="658"/>
      <c r="V316" s="659"/>
      <c r="W316" s="658"/>
      <c r="X316" s="659"/>
      <c r="Y316" s="658"/>
      <c r="Z316" s="659"/>
      <c r="AA316" s="658"/>
      <c r="AB316" s="659"/>
      <c r="AC316" s="658"/>
      <c r="AD316" s="659"/>
      <c r="AI316">
        <f t="shared" si="19"/>
        <v>0</v>
      </c>
      <c r="AJ316">
        <f t="shared" si="20"/>
        <v>0</v>
      </c>
      <c r="AK316">
        <f t="shared" si="21"/>
        <v>0</v>
      </c>
      <c r="AL316">
        <f t="shared" si="22"/>
        <v>0</v>
      </c>
      <c r="AM316" s="286">
        <f t="shared" si="23"/>
        <v>0</v>
      </c>
      <c r="AN316" s="340" t="str">
        <f>IF(AM316=0,"",
IF(SUM($AM$303:AM316)=1,AO316,
IF($AM$320&gt;SUM($AM$303:AM316),_xlfn.CONCAT(", ",AO316),
IF($AM$320=SUM($AM$303:AM316),_xlfn.CONCAT(" y ",AO316)))))</f>
        <v/>
      </c>
      <c r="AO316" s="341" t="s">
        <v>5148</v>
      </c>
      <c r="AT316" s="303">
        <v>14</v>
      </c>
      <c r="AU316" s="302">
        <f>IF(AND($O316="NS",$Y257="NS"),0,IF(AND($O316="NA",$Y257="NA"),0,IF($O316=$Y257,0,1)))</f>
        <v>0</v>
      </c>
    </row>
    <row r="317" spans="1:49" ht="24" customHeight="1">
      <c r="A317" s="11"/>
      <c r="B317" s="8"/>
      <c r="C317" s="492" t="s">
        <v>5038</v>
      </c>
      <c r="D317" s="663" t="s">
        <v>5411</v>
      </c>
      <c r="E317" s="664"/>
      <c r="F317" s="664"/>
      <c r="G317" s="664"/>
      <c r="H317" s="664"/>
      <c r="I317" s="664"/>
      <c r="J317" s="664"/>
      <c r="K317" s="664"/>
      <c r="L317" s="664"/>
      <c r="M317" s="664"/>
      <c r="N317" s="665"/>
      <c r="O317" s="658"/>
      <c r="P317" s="659"/>
      <c r="Q317" s="658"/>
      <c r="R317" s="659"/>
      <c r="S317" s="658"/>
      <c r="T317" s="659"/>
      <c r="U317" s="658"/>
      <c r="V317" s="659"/>
      <c r="W317" s="658"/>
      <c r="X317" s="659"/>
      <c r="Y317" s="658"/>
      <c r="Z317" s="659"/>
      <c r="AA317" s="658"/>
      <c r="AB317" s="659"/>
      <c r="AC317" s="658"/>
      <c r="AD317" s="659"/>
      <c r="AI317">
        <f t="shared" si="19"/>
        <v>0</v>
      </c>
      <c r="AJ317">
        <f t="shared" si="20"/>
        <v>0</v>
      </c>
      <c r="AK317">
        <f t="shared" si="21"/>
        <v>0</v>
      </c>
      <c r="AL317">
        <f t="shared" si="22"/>
        <v>0</v>
      </c>
      <c r="AM317" s="286">
        <f t="shared" si="23"/>
        <v>0</v>
      </c>
      <c r="AN317" s="340" t="str">
        <f>IF(AM317=0,"",
IF(SUM($AM$303:AM317)=1,AO317,
IF($AM$320&gt;SUM($AM$303:AM317),_xlfn.CONCAT(", ",AO317),
IF($AM$320=SUM($AM$303:AM317),_xlfn.CONCAT(" y ",AO317)))))</f>
        <v/>
      </c>
      <c r="AO317" s="341" t="s">
        <v>5149</v>
      </c>
      <c r="AT317" s="347">
        <v>15</v>
      </c>
      <c r="AU317" s="348">
        <f>IF(AND($O317="NS",$Y258="NS"),0,IF(AND($O317="NA",$Y258="NA"),0,IF($O317=$Y258,0,1)))</f>
        <v>0</v>
      </c>
    </row>
    <row r="318" spans="1:49" ht="96" customHeight="1">
      <c r="A318" s="11"/>
      <c r="B318" s="8"/>
      <c r="C318" s="492" t="s">
        <v>5039</v>
      </c>
      <c r="D318" s="663" t="s">
        <v>5412</v>
      </c>
      <c r="E318" s="664"/>
      <c r="F318" s="664"/>
      <c r="G318" s="664"/>
      <c r="H318" s="664"/>
      <c r="I318" s="664"/>
      <c r="J318" s="664"/>
      <c r="K318" s="664"/>
      <c r="L318" s="664"/>
      <c r="M318" s="664"/>
      <c r="N318" s="665"/>
      <c r="O318" s="658"/>
      <c r="P318" s="659"/>
      <c r="Q318" s="658"/>
      <c r="R318" s="659"/>
      <c r="S318" s="658"/>
      <c r="T318" s="659"/>
      <c r="U318" s="658"/>
      <c r="V318" s="659"/>
      <c r="W318" s="658"/>
      <c r="X318" s="659"/>
      <c r="Y318" s="658"/>
      <c r="Z318" s="659"/>
      <c r="AA318" s="658"/>
      <c r="AB318" s="659"/>
      <c r="AC318" s="658"/>
      <c r="AD318" s="659"/>
      <c r="AI318" s="478">
        <f>O318</f>
        <v>0</v>
      </c>
      <c r="AJ318">
        <f>COUNTIF(Q318:AD318,"NS")</f>
        <v>0</v>
      </c>
      <c r="AK318" s="478">
        <f>SUM(Q318:AD318)</f>
        <v>0</v>
      </c>
      <c r="AL318">
        <f>IF(COUNTIF(O318:AD318,"NA")=8,0,IF(OR(AND(AI318=0,AJ318&gt;0),AND(AI318="NS",AK318&gt;0), AND(AI318="NS", AJ318=0,AK318=0)), 1, IF(OR(AND(AI318&gt;0,AJ318&gt;1,AI318&gt;AK318), AND(AI318="NS",AJ318=2), AND(AI318="NS",AK318=0,AJ318&gt;0),AI318=AK318), 0, 1)))</f>
        <v>0</v>
      </c>
      <c r="AM318" s="286">
        <f t="shared" si="23"/>
        <v>0</v>
      </c>
      <c r="AN318" s="340" t="str">
        <f>IF(AM318=0,"",
IF(SUM($AM$303:AM318)=1,AO318,
IF($AM$320&gt;SUM($AM$303:AM318),_xlfn.CONCAT(", ",AO318),
IF($AM$320=SUM($AM$303:AM318),_xlfn.CONCAT(" y ",AO318)))))</f>
        <v/>
      </c>
      <c r="AO318" s="341" t="s">
        <v>5150</v>
      </c>
      <c r="AT318" s="303">
        <v>16</v>
      </c>
      <c r="AU318" s="302">
        <f>IF(AND($O318="NS",$Y259="NS"),0,IF(AND($O318="NA",$Y259="NA"),0,IF($O318=$Y259,0,1)))</f>
        <v>0</v>
      </c>
    </row>
    <row r="319" spans="1:49" ht="15" customHeight="1">
      <c r="A319" s="11"/>
      <c r="B319" s="8"/>
      <c r="C319" s="98" t="s">
        <v>5040</v>
      </c>
      <c r="D319" s="663" t="s">
        <v>5445</v>
      </c>
      <c r="E319" s="664"/>
      <c r="F319" s="664"/>
      <c r="G319" s="664"/>
      <c r="H319" s="664"/>
      <c r="I319" s="664"/>
      <c r="J319" s="664"/>
      <c r="K319" s="664"/>
      <c r="L319" s="664"/>
      <c r="M319" s="664"/>
      <c r="N319" s="665"/>
      <c r="O319" s="658"/>
      <c r="P319" s="659"/>
      <c r="Q319" s="658"/>
      <c r="R319" s="659"/>
      <c r="S319" s="658"/>
      <c r="T319" s="659"/>
      <c r="U319" s="658"/>
      <c r="V319" s="659"/>
      <c r="W319" s="658"/>
      <c r="X319" s="659"/>
      <c r="Y319" s="658"/>
      <c r="Z319" s="659"/>
      <c r="AA319" s="658"/>
      <c r="AB319" s="659"/>
      <c r="AC319" s="658"/>
      <c r="AD319" s="659"/>
      <c r="AI319">
        <f t="shared" si="13"/>
        <v>0</v>
      </c>
      <c r="AJ319">
        <f t="shared" si="14"/>
        <v>0</v>
      </c>
      <c r="AK319">
        <f t="shared" si="15"/>
        <v>0</v>
      </c>
      <c r="AL319">
        <f t="shared" si="16"/>
        <v>0</v>
      </c>
      <c r="AM319" s="286">
        <f t="shared" si="17"/>
        <v>0</v>
      </c>
      <c r="AN319" s="340" t="str">
        <f>IF(AM319=0,"",
IF(SUM($AM$303:AM319)=1,AO319,
IF($AM$320&gt;SUM($AM$303:AM319),_xlfn.CONCAT(", ",AO319),
IF($AM$320=SUM($AM$303:AM319),_xlfn.CONCAT(" y ",AO319)))))</f>
        <v/>
      </c>
      <c r="AO319" s="341" t="s">
        <v>5147</v>
      </c>
      <c r="AT319" s="347">
        <v>17</v>
      </c>
      <c r="AU319" s="348">
        <f>IF(AND($O319="NS",$Y260="NS"),0,IF(AND($O319="NA",$Y260="NA"),0,IF($O319=$Y260,0,1)))</f>
        <v>0</v>
      </c>
    </row>
    <row r="320" spans="1:49" ht="15" customHeight="1">
      <c r="A320" s="11"/>
      <c r="B320" s="8"/>
      <c r="C320" s="8"/>
      <c r="D320" s="8"/>
      <c r="E320" s="8"/>
      <c r="F320" s="8"/>
      <c r="G320" s="8"/>
      <c r="H320" s="8"/>
      <c r="I320" s="8"/>
      <c r="J320" s="8"/>
      <c r="K320" s="8"/>
      <c r="L320" s="8"/>
      <c r="M320" s="8"/>
      <c r="N320" s="50" t="s">
        <v>5320</v>
      </c>
      <c r="O320" s="677">
        <f>IF(AND(SUM(O303:O319)=0,COUNTIF(O303:O319,"NS")&gt;0),"NS",IF(AND(SUM(O303:O319)=0,COUNTIF(O303:O319,0)&gt;0),0,IF(AND(SUM(O303:O319)=0,COUNTIF(O303:O319,"NA")&gt;0),"NA",SUM(O303:O319))))</f>
        <v>0</v>
      </c>
      <c r="P320" s="573"/>
      <c r="Q320" s="677">
        <f>IF(AND(SUM(Q303:Q319)=0,COUNTIF(Q303:Q319,"NS")&gt;0),"NS",IF(AND(SUM(Q303:Q319)=0,COUNTIF(Q303:Q319,0)&gt;0),0,IF(AND(SUM(Q303:Q319)=0,COUNTIF(Q303:Q319,"NA")&gt;0),"NA",SUM(Q303:Q319))))</f>
        <v>0</v>
      </c>
      <c r="R320" s="573"/>
      <c r="S320" s="677">
        <f>IF(AND(SUM(S303:S319)=0,COUNTIF(S303:S319,"NS")&gt;0),"NS",IF(AND(SUM(S303:S319)=0,COUNTIF(S303:S319,0)&gt;0),0,IF(AND(SUM(S303:S319)=0,COUNTIF(S303:S319,"NA")&gt;0),"NA",SUM(S303:S319))))</f>
        <v>0</v>
      </c>
      <c r="T320" s="573"/>
      <c r="U320" s="677">
        <f>IF(AND(SUM(U303:U319)=0,COUNTIF(U303:U319,"NS")&gt;0),"NS",IF(AND(SUM(U303:U319)=0,COUNTIF(U303:U319,0)&gt;0),0,IF(AND(SUM(U303:U319)=0,COUNTIF(U303:U319,"NA")&gt;0),"NA",SUM(U303:U319))))</f>
        <v>0</v>
      </c>
      <c r="V320" s="573"/>
      <c r="W320" s="677">
        <f>IF(AND(SUM(W303:W319)=0,COUNTIF(W303:W319,"NS")&gt;0),"NS",IF(AND(SUM(W303:W319)=0,COUNTIF(W303:W319,0)&gt;0),0,IF(AND(SUM(W303:W319)=0,COUNTIF(W303:W319,"NA")&gt;0),"NA",SUM(W303:W319))))</f>
        <v>0</v>
      </c>
      <c r="X320" s="573"/>
      <c r="Y320" s="677">
        <f>IF(AND(SUM(Y303:Y319)=0,COUNTIF(Y303:Y319,"NS")&gt;0),"NS",IF(AND(SUM(Y303:Y319)=0,COUNTIF(Y303:Y319,0)&gt;0),0,IF(AND(SUM(Y303:Y319)=0,COUNTIF(Y303:Y319,"NA")&gt;0),"NA",SUM(Y303:Y319))))</f>
        <v>0</v>
      </c>
      <c r="Z320" s="573"/>
      <c r="AA320" s="677">
        <f>IF(AND(SUM(AA303:AA319)=0,COUNTIF(AA303:AA319,"NS")&gt;0),"NS",IF(AND(SUM(AA303:AA319)=0,COUNTIF(AA303:AA319,0)&gt;0),0,IF(AND(SUM(AA303:AA319)=0,COUNTIF(AA303:AA319,"NA")&gt;0),"NA",SUM(AA303:AA319))))</f>
        <v>0</v>
      </c>
      <c r="AB320" s="573"/>
      <c r="AC320" s="677">
        <f>IF(AND(SUM(AC303:AC319)=0,COUNTIF(AC303:AC319,"NS")&gt;0),"NS",IF(AND(SUM(AC303:AC319)=0,COUNTIF(AC303:AC319,0)&gt;0),0,IF(AND(SUM(AC303:AC319)=0,COUNTIF(AC303:AC319,"NA")&gt;0),"NA",SUM(AC303:AC319))))</f>
        <v>0</v>
      </c>
      <c r="AD320" s="573"/>
      <c r="AL320" s="237">
        <f>SUM(AL303:AL319)</f>
        <v>0</v>
      </c>
      <c r="AM320" s="288">
        <f>SUM(AM303:AM319)</f>
        <v>0</v>
      </c>
      <c r="AN320" s="288" t="str">
        <f>IF(AM320=0,"",_xlfn.CONCAT(AN303:AN319))</f>
        <v/>
      </c>
      <c r="AO320" s="289" t="str">
        <f>IF(AM320=0,"",
IF(AM320&gt;1,"Favor de revisar la suma y consistencia de totales y/o subtotales por filas (numéricos y NS)",
IF(AM320=1,_xlfn.CONCAT("Favor de revisar la sumatoria del total y/o subtotal en el numeral: ",AN320),_xlfn.CONCAT("Favor de revisar la sumatoria de los totales y/o subtotales en los numerales: ",AN320))))</f>
        <v/>
      </c>
      <c r="AU320" s="347">
        <f>SUM(AU303:AU319)</f>
        <v>0</v>
      </c>
    </row>
    <row r="321" spans="1:36" ht="15" customHeight="1">
      <c r="A321" s="11"/>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I321" t="s">
        <v>5357</v>
      </c>
      <c r="AJ321" s="238">
        <f>SUM(AL320)</f>
        <v>0</v>
      </c>
    </row>
    <row r="322" spans="1:36" ht="24" customHeight="1">
      <c r="A322" s="43"/>
      <c r="C322" s="661" t="s">
        <v>5116</v>
      </c>
      <c r="D322" s="662"/>
      <c r="E322" s="662"/>
      <c r="F322" s="662"/>
      <c r="G322" s="662"/>
      <c r="H322" s="662"/>
      <c r="I322" s="662"/>
      <c r="J322" s="662"/>
      <c r="K322" s="662"/>
      <c r="L322" s="662"/>
      <c r="M322" s="662"/>
      <c r="N322" s="662"/>
      <c r="O322" s="662"/>
      <c r="P322" s="662"/>
      <c r="Q322" s="662"/>
      <c r="R322" s="662"/>
      <c r="S322" s="662"/>
      <c r="T322" s="662"/>
      <c r="U322" s="662"/>
      <c r="V322" s="662"/>
      <c r="W322" s="662"/>
      <c r="X322" s="662"/>
      <c r="Y322" s="662"/>
      <c r="Z322" s="662"/>
      <c r="AA322" s="662"/>
      <c r="AB322" s="662"/>
      <c r="AC322" s="662"/>
      <c r="AD322" s="662"/>
    </row>
    <row r="323" spans="1:36" ht="60" customHeight="1">
      <c r="A323" s="43"/>
      <c r="C323" s="679"/>
      <c r="D323" s="680"/>
      <c r="E323" s="680"/>
      <c r="F323" s="680"/>
      <c r="G323" s="680"/>
      <c r="H323" s="680"/>
      <c r="I323" s="680"/>
      <c r="J323" s="680"/>
      <c r="K323" s="680"/>
      <c r="L323" s="680"/>
      <c r="M323" s="680"/>
      <c r="N323" s="680"/>
      <c r="O323" s="680"/>
      <c r="P323" s="680"/>
      <c r="Q323" s="680"/>
      <c r="R323" s="680"/>
      <c r="S323" s="680"/>
      <c r="T323" s="680"/>
      <c r="U323" s="680"/>
      <c r="V323" s="680"/>
      <c r="W323" s="680"/>
      <c r="X323" s="680"/>
      <c r="Y323" s="680"/>
      <c r="Z323" s="680"/>
      <c r="AA323" s="680"/>
      <c r="AB323" s="680"/>
      <c r="AC323" s="680"/>
      <c r="AD323" s="681"/>
    </row>
    <row r="324" spans="1:36" ht="15" customHeight="1">
      <c r="B324" s="670" t="str">
        <f>IF(AR303&gt;0,"Favor de ingresar toda la información requerida en la pregunta ","")</f>
        <v/>
      </c>
      <c r="C324" s="671"/>
      <c r="D324" s="671"/>
      <c r="E324" s="671"/>
      <c r="F324" s="671"/>
      <c r="G324" s="671"/>
      <c r="H324" s="671"/>
      <c r="I324" s="671"/>
      <c r="J324" s="671"/>
      <c r="K324" s="671"/>
      <c r="L324" s="671"/>
      <c r="M324" s="671"/>
      <c r="N324" s="671"/>
      <c r="O324" s="671"/>
      <c r="P324" s="671"/>
      <c r="Q324" s="671"/>
      <c r="R324" s="671"/>
      <c r="S324" s="671"/>
      <c r="T324" s="671"/>
      <c r="U324" s="671"/>
      <c r="V324" s="671"/>
      <c r="W324" s="671"/>
      <c r="X324" s="671"/>
      <c r="Y324" s="671"/>
      <c r="Z324" s="671"/>
      <c r="AA324" s="671"/>
      <c r="AB324" s="671"/>
      <c r="AC324" s="671"/>
      <c r="AD324" s="671"/>
    </row>
    <row r="325" spans="1:36" ht="15" customHeight="1">
      <c r="B325" s="656" t="str">
        <f>IF(SUM(COUNTIF(O303:AD319,"NS"))&lt;&gt;0,"Alerta: debido a que cuenta con registros NS, debe proporcionar una justificación en el area de comentarios al final de la pregunta","")</f>
        <v/>
      </c>
      <c r="C325" s="656"/>
      <c r="D325" s="656"/>
      <c r="E325" s="656"/>
      <c r="F325" s="656"/>
      <c r="G325" s="656"/>
      <c r="H325" s="656"/>
      <c r="I325" s="656"/>
      <c r="J325" s="656"/>
      <c r="K325" s="656"/>
      <c r="L325" s="656"/>
      <c r="M325" s="656"/>
      <c r="N325" s="656"/>
      <c r="O325" s="656"/>
      <c r="P325" s="656"/>
      <c r="Q325" s="656"/>
      <c r="R325" s="656"/>
      <c r="S325" s="656"/>
      <c r="T325" s="656"/>
      <c r="U325" s="656"/>
      <c r="V325" s="656"/>
      <c r="W325" s="656"/>
      <c r="X325" s="656"/>
      <c r="Y325" s="656"/>
      <c r="Z325" s="656"/>
      <c r="AA325" s="656"/>
      <c r="AB325" s="656"/>
      <c r="AC325" s="656"/>
      <c r="AD325" s="656"/>
    </row>
    <row r="326" spans="1:36" ht="15" customHeight="1">
      <c r="B326" s="657" t="str">
        <f>AO320</f>
        <v/>
      </c>
      <c r="C326" s="657"/>
      <c r="D326" s="657"/>
      <c r="E326" s="657"/>
      <c r="F326" s="657"/>
      <c r="G326" s="657"/>
      <c r="H326" s="657"/>
      <c r="I326" s="657"/>
      <c r="J326" s="657"/>
      <c r="K326" s="657"/>
      <c r="L326" s="657"/>
      <c r="M326" s="657"/>
      <c r="N326" s="657"/>
      <c r="O326" s="657"/>
      <c r="P326" s="657"/>
      <c r="Q326" s="657"/>
      <c r="R326" s="657"/>
      <c r="S326" s="657"/>
      <c r="T326" s="657"/>
      <c r="U326" s="657"/>
      <c r="V326" s="657"/>
      <c r="W326" s="657"/>
      <c r="X326" s="657"/>
      <c r="Y326" s="657"/>
      <c r="Z326" s="657"/>
      <c r="AA326" s="657"/>
      <c r="AB326" s="657"/>
      <c r="AC326" s="657"/>
      <c r="AD326" s="657"/>
    </row>
    <row r="327" spans="1:36" ht="15" customHeight="1">
      <c r="B327" s="651" t="str">
        <f>IF(AS303&gt;0,"Alerta: debe de proporcionar una justificación de acuerdo a lo establecido en la instrucción 1 ","")</f>
        <v/>
      </c>
      <c r="C327" s="651"/>
      <c r="D327" s="651"/>
      <c r="E327" s="651"/>
      <c r="F327" s="651"/>
      <c r="G327" s="651"/>
      <c r="H327" s="651"/>
      <c r="I327" s="651"/>
      <c r="J327" s="651"/>
      <c r="K327" s="651"/>
      <c r="L327" s="651"/>
      <c r="M327" s="651"/>
      <c r="N327" s="651"/>
      <c r="O327" s="651"/>
      <c r="P327" s="651"/>
      <c r="Q327" s="651"/>
      <c r="R327" s="651"/>
      <c r="S327" s="651"/>
      <c r="T327" s="651"/>
      <c r="U327" s="651"/>
      <c r="V327" s="651"/>
      <c r="W327" s="651"/>
      <c r="X327" s="651"/>
      <c r="Y327" s="651"/>
      <c r="Z327" s="651"/>
      <c r="AA327" s="651"/>
      <c r="AB327" s="651"/>
      <c r="AC327" s="651"/>
      <c r="AD327" s="651"/>
      <c r="AE327" s="472"/>
    </row>
    <row r="328" spans="1:36" ht="15" customHeight="1">
      <c r="B328" s="651" t="str">
        <f>IF(AU320&gt;0,"Alerta: debe de proporcionar una justificación de acuerdo a lo establecido en la instrucción 2 ","")</f>
        <v/>
      </c>
      <c r="C328" s="651"/>
      <c r="D328" s="651"/>
      <c r="E328" s="651"/>
      <c r="F328" s="651"/>
      <c r="G328" s="651"/>
      <c r="H328" s="651"/>
      <c r="I328" s="651"/>
      <c r="J328" s="651"/>
      <c r="K328" s="651"/>
      <c r="L328" s="651"/>
      <c r="M328" s="651"/>
      <c r="N328" s="651"/>
      <c r="O328" s="651"/>
      <c r="P328" s="651"/>
      <c r="Q328" s="651"/>
      <c r="R328" s="651"/>
      <c r="S328" s="651"/>
      <c r="T328" s="651"/>
      <c r="U328" s="651"/>
      <c r="V328" s="651"/>
      <c r="W328" s="651"/>
      <c r="X328" s="651"/>
      <c r="Y328" s="651"/>
      <c r="Z328" s="651"/>
      <c r="AA328" s="651"/>
      <c r="AB328" s="651"/>
      <c r="AC328" s="651"/>
      <c r="AD328" s="651"/>
      <c r="AE328" s="472"/>
    </row>
    <row r="329" spans="1:36" ht="15" customHeight="1">
      <c r="B329" s="651" t="str">
        <f>IF(AW311&gt;0,"Alerta: debe de proporcionar una justificación de acuerdo a lo establecido en la instrucción 3 ","")</f>
        <v/>
      </c>
      <c r="C329" s="651"/>
      <c r="D329" s="651"/>
      <c r="E329" s="651"/>
      <c r="F329" s="651"/>
      <c r="G329" s="651"/>
      <c r="H329" s="651"/>
      <c r="I329" s="651"/>
      <c r="J329" s="651"/>
      <c r="K329" s="651"/>
      <c r="L329" s="651"/>
      <c r="M329" s="651"/>
      <c r="N329" s="651"/>
      <c r="O329" s="651"/>
      <c r="P329" s="651"/>
      <c r="Q329" s="651"/>
      <c r="R329" s="651"/>
      <c r="S329" s="651"/>
      <c r="T329" s="651"/>
      <c r="U329" s="651"/>
      <c r="V329" s="651"/>
      <c r="W329" s="651"/>
      <c r="X329" s="651"/>
      <c r="Y329" s="651"/>
      <c r="Z329" s="651"/>
      <c r="AA329" s="651"/>
      <c r="AB329" s="651"/>
      <c r="AC329" s="651"/>
      <c r="AD329" s="651"/>
      <c r="AE329" s="472"/>
    </row>
    <row r="330" spans="1:36" ht="15" hidden="1" customHeight="1">
      <c r="B330" s="672" t="str">
        <f>IF(AH311&gt;0,"Favor de verificar que no tenga información en celdas sombreadas","")</f>
        <v/>
      </c>
      <c r="C330" s="673"/>
      <c r="D330" s="673"/>
      <c r="E330" s="673"/>
      <c r="F330" s="673"/>
      <c r="G330" s="673"/>
      <c r="H330" s="673"/>
      <c r="I330" s="673"/>
      <c r="J330" s="673"/>
      <c r="K330" s="673"/>
      <c r="L330" s="673"/>
      <c r="M330" s="673"/>
      <c r="N330" s="673"/>
      <c r="O330" s="673"/>
      <c r="P330" s="673"/>
      <c r="Q330" s="673"/>
      <c r="R330" s="673"/>
      <c r="S330" s="673"/>
      <c r="T330" s="673"/>
      <c r="U330" s="673"/>
      <c r="V330" s="673"/>
      <c r="W330" s="673"/>
      <c r="X330" s="673"/>
      <c r="Y330" s="673"/>
      <c r="Z330" s="673"/>
      <c r="AA330" s="673"/>
      <c r="AB330" s="673"/>
      <c r="AC330" s="673"/>
      <c r="AD330" s="673"/>
    </row>
  </sheetData>
  <sheetProtection algorithmName="SHA-512" hashValue="hTrW265Pyb0I9wQdMAhZ+pzgSvAC38T4RFduiYdWSKVTMe0ObRxRdpX1KAu1sXVEDihxaHvpQ2f2uVneK7htvw==" saltValue="iLoT0SuSIrLlB5i6QY3glQ==" spinCount="100000" sheet="1" objects="1" scenarios="1"/>
  <mergeCells count="693">
    <mergeCell ref="Y316:Z316"/>
    <mergeCell ref="AA316:AB316"/>
    <mergeCell ref="AC316:AD316"/>
    <mergeCell ref="Y317:Z317"/>
    <mergeCell ref="AA317:AB317"/>
    <mergeCell ref="AC317:AD317"/>
    <mergeCell ref="O318:P318"/>
    <mergeCell ref="Q318:R318"/>
    <mergeCell ref="S318:T318"/>
    <mergeCell ref="U318:V318"/>
    <mergeCell ref="W318:X318"/>
    <mergeCell ref="Y318:Z318"/>
    <mergeCell ref="AA318:AB318"/>
    <mergeCell ref="AC318:AD318"/>
    <mergeCell ref="W312:X312"/>
    <mergeCell ref="C219:AD219"/>
    <mergeCell ref="Y283:AD283"/>
    <mergeCell ref="Y282:AD282"/>
    <mergeCell ref="Y315:Z315"/>
    <mergeCell ref="AA315:AB315"/>
    <mergeCell ref="AC315:AD315"/>
    <mergeCell ref="D315:N315"/>
    <mergeCell ref="Y244:AD244"/>
    <mergeCell ref="Q314:R314"/>
    <mergeCell ref="O311:P311"/>
    <mergeCell ref="AC311:AD311"/>
    <mergeCell ref="AA310:AB310"/>
    <mergeCell ref="AC310:AD310"/>
    <mergeCell ref="Y227:AD227"/>
    <mergeCell ref="D227:X227"/>
    <mergeCell ref="D256:X256"/>
    <mergeCell ref="D257:X257"/>
    <mergeCell ref="D258:X258"/>
    <mergeCell ref="D259:X259"/>
    <mergeCell ref="Y256:AD256"/>
    <mergeCell ref="Y257:AD257"/>
    <mergeCell ref="Y258:AD258"/>
    <mergeCell ref="Y259:AD259"/>
    <mergeCell ref="D316:N316"/>
    <mergeCell ref="D317:N317"/>
    <mergeCell ref="D318:N318"/>
    <mergeCell ref="O315:P315"/>
    <mergeCell ref="Q315:R315"/>
    <mergeCell ref="S315:T315"/>
    <mergeCell ref="U315:V315"/>
    <mergeCell ref="W315:X315"/>
    <mergeCell ref="O317:P317"/>
    <mergeCell ref="Q317:R317"/>
    <mergeCell ref="S317:T317"/>
    <mergeCell ref="U317:V317"/>
    <mergeCell ref="W317:X317"/>
    <mergeCell ref="O316:P316"/>
    <mergeCell ref="Q316:R316"/>
    <mergeCell ref="S316:T316"/>
    <mergeCell ref="U316:V316"/>
    <mergeCell ref="W316:X316"/>
    <mergeCell ref="C15:AD15"/>
    <mergeCell ref="AI63:AK63"/>
    <mergeCell ref="B179:AD179"/>
    <mergeCell ref="B181:AD181"/>
    <mergeCell ref="B182:AD182"/>
    <mergeCell ref="AJ42:AL42"/>
    <mergeCell ref="AJ41:AL41"/>
    <mergeCell ref="AO42:AO43"/>
    <mergeCell ref="B52:AD52"/>
    <mergeCell ref="B45:AD45"/>
    <mergeCell ref="D130:X130"/>
    <mergeCell ref="D68:X68"/>
    <mergeCell ref="Y72:AD72"/>
    <mergeCell ref="Y74:AD74"/>
    <mergeCell ref="D65:X65"/>
    <mergeCell ref="D77:X77"/>
    <mergeCell ref="C41:J43"/>
    <mergeCell ref="D97:X97"/>
    <mergeCell ref="D166:X166"/>
    <mergeCell ref="D167:X167"/>
    <mergeCell ref="D168:X168"/>
    <mergeCell ref="D169:X169"/>
    <mergeCell ref="D170:X170"/>
    <mergeCell ref="Y166:AD166"/>
    <mergeCell ref="AA319:AB319"/>
    <mergeCell ref="Y152:AD152"/>
    <mergeCell ref="C188:AD188"/>
    <mergeCell ref="C187:AD187"/>
    <mergeCell ref="D95:X95"/>
    <mergeCell ref="C14:AD14"/>
    <mergeCell ref="C199:E199"/>
    <mergeCell ref="B19:AD19"/>
    <mergeCell ref="F192:N192"/>
    <mergeCell ref="Y121:AD121"/>
    <mergeCell ref="Y115:AD115"/>
    <mergeCell ref="Y102:AD102"/>
    <mergeCell ref="D131:X131"/>
    <mergeCell ref="D283:X283"/>
    <mergeCell ref="C16:AD16"/>
    <mergeCell ref="C27:AD27"/>
    <mergeCell ref="C39:AD39"/>
    <mergeCell ref="C37:AD37"/>
    <mergeCell ref="C49:AD49"/>
    <mergeCell ref="D83:X83"/>
    <mergeCell ref="C24:AD24"/>
    <mergeCell ref="D85:X85"/>
    <mergeCell ref="C26:AD26"/>
    <mergeCell ref="Y127:AD127"/>
    <mergeCell ref="C17:AD17"/>
    <mergeCell ref="AA62:AD62"/>
    <mergeCell ref="D70:X70"/>
    <mergeCell ref="C265:AD265"/>
    <mergeCell ref="O198:R198"/>
    <mergeCell ref="W195:Z195"/>
    <mergeCell ref="D78:X78"/>
    <mergeCell ref="D134:X134"/>
    <mergeCell ref="D225:X225"/>
    <mergeCell ref="W197:Z197"/>
    <mergeCell ref="D71:X71"/>
    <mergeCell ref="Y120:AD120"/>
    <mergeCell ref="U43:Y43"/>
    <mergeCell ref="Y107:AD107"/>
    <mergeCell ref="D98:X98"/>
    <mergeCell ref="D73:X73"/>
    <mergeCell ref="Y114:AD114"/>
    <mergeCell ref="D80:X80"/>
    <mergeCell ref="Y64:AD64"/>
    <mergeCell ref="D136:X136"/>
    <mergeCell ref="D171:X171"/>
    <mergeCell ref="D172:X172"/>
    <mergeCell ref="D155:X155"/>
    <mergeCell ref="D156:X156"/>
    <mergeCell ref="B3:AD3"/>
    <mergeCell ref="Y105:AD105"/>
    <mergeCell ref="F200:N200"/>
    <mergeCell ref="Y99:AD99"/>
    <mergeCell ref="O319:P319"/>
    <mergeCell ref="Y312:Z312"/>
    <mergeCell ref="Q319:R319"/>
    <mergeCell ref="S319:T319"/>
    <mergeCell ref="D303:N303"/>
    <mergeCell ref="W194:Z194"/>
    <mergeCell ref="AA306:AB306"/>
    <mergeCell ref="Y101:AD101"/>
    <mergeCell ref="N8:O8"/>
    <mergeCell ref="B11:AD11"/>
    <mergeCell ref="D121:X121"/>
    <mergeCell ref="Y76:AD76"/>
    <mergeCell ref="AA305:AB305"/>
    <mergeCell ref="U308:V308"/>
    <mergeCell ref="AC305:AD305"/>
    <mergeCell ref="C207:AD207"/>
    <mergeCell ref="D123:X123"/>
    <mergeCell ref="W202:Z202"/>
    <mergeCell ref="S310:T310"/>
    <mergeCell ref="D110:X110"/>
    <mergeCell ref="U310:V310"/>
    <mergeCell ref="Y249:AD249"/>
    <mergeCell ref="U305:V305"/>
    <mergeCell ref="S308:T308"/>
    <mergeCell ref="Y100:AD100"/>
    <mergeCell ref="D143:X143"/>
    <mergeCell ref="Y125:AD125"/>
    <mergeCell ref="Y112:AD112"/>
    <mergeCell ref="Y133:AD133"/>
    <mergeCell ref="D108:X108"/>
    <mergeCell ref="D306:N306"/>
    <mergeCell ref="C201:E201"/>
    <mergeCell ref="F196:N196"/>
    <mergeCell ref="O194:R194"/>
    <mergeCell ref="S200:V200"/>
    <mergeCell ref="S199:V199"/>
    <mergeCell ref="Y278:AD278"/>
    <mergeCell ref="C217:AD217"/>
    <mergeCell ref="Y281:AD281"/>
    <mergeCell ref="C234:AD234"/>
    <mergeCell ref="AA191:AD191"/>
    <mergeCell ref="Y172:AD172"/>
    <mergeCell ref="Y173:AD173"/>
    <mergeCell ref="Y174:AD174"/>
    <mergeCell ref="O309:P309"/>
    <mergeCell ref="C178:AD178"/>
    <mergeCell ref="Q309:R309"/>
    <mergeCell ref="AA307:AB307"/>
    <mergeCell ref="D163:X163"/>
    <mergeCell ref="D173:X173"/>
    <mergeCell ref="D174:X174"/>
    <mergeCell ref="Y164:AD164"/>
    <mergeCell ref="B271:AD271"/>
    <mergeCell ref="Q302:R302"/>
    <mergeCell ref="C301:N302"/>
    <mergeCell ref="D164:X164"/>
    <mergeCell ref="D165:X165"/>
    <mergeCell ref="B264:AD264"/>
    <mergeCell ref="AC307:AD307"/>
    <mergeCell ref="F202:N202"/>
    <mergeCell ref="F197:N197"/>
    <mergeCell ref="C276:AD276"/>
    <mergeCell ref="S192:V192"/>
    <mergeCell ref="Y163:AD163"/>
    <mergeCell ref="S307:T307"/>
    <mergeCell ref="AA203:AD203"/>
    <mergeCell ref="S191:V191"/>
    <mergeCell ref="Y228:AD228"/>
    <mergeCell ref="AA304:AB304"/>
    <mergeCell ref="U307:V307"/>
    <mergeCell ref="D255:X255"/>
    <mergeCell ref="C48:AD48"/>
    <mergeCell ref="C23:AD23"/>
    <mergeCell ref="Y84:AD84"/>
    <mergeCell ref="Y175:AD175"/>
    <mergeCell ref="D102:X102"/>
    <mergeCell ref="U302:V302"/>
    <mergeCell ref="W302:X302"/>
    <mergeCell ref="Y142:AD142"/>
    <mergeCell ref="Y306:Z306"/>
    <mergeCell ref="Y80:AD80"/>
    <mergeCell ref="Y65:AD65"/>
    <mergeCell ref="C44:J44"/>
    <mergeCell ref="Y136:AD136"/>
    <mergeCell ref="D158:X158"/>
    <mergeCell ref="D159:X159"/>
    <mergeCell ref="D160:X160"/>
    <mergeCell ref="D161:X161"/>
    <mergeCell ref="D162:X162"/>
    <mergeCell ref="Y155:AD155"/>
    <mergeCell ref="Y226:AD226"/>
    <mergeCell ref="AA303:AB303"/>
    <mergeCell ref="AC303:AD303"/>
    <mergeCell ref="C297:AD297"/>
    <mergeCell ref="Y167:AD167"/>
    <mergeCell ref="C21:AD21"/>
    <mergeCell ref="D120:X120"/>
    <mergeCell ref="O202:R202"/>
    <mergeCell ref="Y304:Z304"/>
    <mergeCell ref="W199:Z199"/>
    <mergeCell ref="Y156:AD156"/>
    <mergeCell ref="Y157:AD157"/>
    <mergeCell ref="Y158:AD158"/>
    <mergeCell ref="Y159:AD159"/>
    <mergeCell ref="Y160:AD160"/>
    <mergeCell ref="Y161:AD161"/>
    <mergeCell ref="Y162:AD162"/>
    <mergeCell ref="Y144:AD144"/>
    <mergeCell ref="D141:X141"/>
    <mergeCell ref="D135:X135"/>
    <mergeCell ref="B47:AD47"/>
    <mergeCell ref="Q304:R304"/>
    <mergeCell ref="S304:T304"/>
    <mergeCell ref="D247:X247"/>
    <mergeCell ref="Y131:AD131"/>
    <mergeCell ref="D249:X249"/>
    <mergeCell ref="C299:AD299"/>
    <mergeCell ref="Y146:AD146"/>
    <mergeCell ref="D246:X246"/>
    <mergeCell ref="D248:X248"/>
    <mergeCell ref="AA200:AD200"/>
    <mergeCell ref="Y140:AD140"/>
    <mergeCell ref="W201:Z201"/>
    <mergeCell ref="O301:AD301"/>
    <mergeCell ref="Y252:AD252"/>
    <mergeCell ref="Y150:AD150"/>
    <mergeCell ref="Y165:AD165"/>
    <mergeCell ref="D157:X157"/>
    <mergeCell ref="Y246:AD246"/>
    <mergeCell ref="Y247:AD247"/>
    <mergeCell ref="F193:N193"/>
    <mergeCell ref="B273:AD273"/>
    <mergeCell ref="Y245:AD245"/>
    <mergeCell ref="F263:AD263"/>
    <mergeCell ref="W203:Z203"/>
    <mergeCell ref="Y148:AD148"/>
    <mergeCell ref="Y286:AD286"/>
    <mergeCell ref="C233:AD233"/>
    <mergeCell ref="O197:R197"/>
    <mergeCell ref="W196:Z196"/>
    <mergeCell ref="AA314:AB314"/>
    <mergeCell ref="Y109:AD109"/>
    <mergeCell ref="D75:X75"/>
    <mergeCell ref="D226:X226"/>
    <mergeCell ref="Y119:AD119"/>
    <mergeCell ref="Z43:AD43"/>
    <mergeCell ref="Y111:AD111"/>
    <mergeCell ref="S197:V197"/>
    <mergeCell ref="C18:AD18"/>
    <mergeCell ref="O302:P302"/>
    <mergeCell ref="Y279:AD279"/>
    <mergeCell ref="Y104:AD104"/>
    <mergeCell ref="D133:X133"/>
    <mergeCell ref="D308:N308"/>
    <mergeCell ref="F195:N195"/>
    <mergeCell ref="D89:X89"/>
    <mergeCell ref="C29:AD29"/>
    <mergeCell ref="D310:N310"/>
    <mergeCell ref="Y75:AD75"/>
    <mergeCell ref="D125:X125"/>
    <mergeCell ref="D90:X90"/>
    <mergeCell ref="P44:T44"/>
    <mergeCell ref="D87:X87"/>
    <mergeCell ref="B54:AD54"/>
    <mergeCell ref="Y311:Z311"/>
    <mergeCell ref="B5:AD5"/>
    <mergeCell ref="F205:AD205"/>
    <mergeCell ref="AC306:AD306"/>
    <mergeCell ref="D224:X224"/>
    <mergeCell ref="B53:AD53"/>
    <mergeCell ref="B51:AD51"/>
    <mergeCell ref="Y86:AD86"/>
    <mergeCell ref="Y151:AD151"/>
    <mergeCell ref="D84:X84"/>
    <mergeCell ref="D149:X149"/>
    <mergeCell ref="D86:X86"/>
    <mergeCell ref="D99:X99"/>
    <mergeCell ref="D101:X101"/>
    <mergeCell ref="Y85:AD85"/>
    <mergeCell ref="Y92:AD92"/>
    <mergeCell ref="D66:X66"/>
    <mergeCell ref="D126:X126"/>
    <mergeCell ref="W198:Z198"/>
    <mergeCell ref="C216:AD216"/>
    <mergeCell ref="C231:E231"/>
    <mergeCell ref="C205:E205"/>
    <mergeCell ref="Q306:R306"/>
    <mergeCell ref="S306:T306"/>
    <mergeCell ref="B8:L8"/>
    <mergeCell ref="S314:T314"/>
    <mergeCell ref="D114:X114"/>
    <mergeCell ref="W305:X305"/>
    <mergeCell ref="U314:V314"/>
    <mergeCell ref="C30:AD30"/>
    <mergeCell ref="Y116:AD116"/>
    <mergeCell ref="F199:N199"/>
    <mergeCell ref="S202:V202"/>
    <mergeCell ref="AC304:AD304"/>
    <mergeCell ref="Y260:AD260"/>
    <mergeCell ref="AA199:AD199"/>
    <mergeCell ref="Y91:AD91"/>
    <mergeCell ref="W307:X307"/>
    <mergeCell ref="B10:AD10"/>
    <mergeCell ref="C195:E195"/>
    <mergeCell ref="Y106:AD106"/>
    <mergeCell ref="F194:N194"/>
    <mergeCell ref="C32:AD32"/>
    <mergeCell ref="K42:O43"/>
    <mergeCell ref="D106:X106"/>
    <mergeCell ref="Y250:AD250"/>
    <mergeCell ref="D93:X93"/>
    <mergeCell ref="D109:X109"/>
    <mergeCell ref="AA7:AD7"/>
    <mergeCell ref="S311:T311"/>
    <mergeCell ref="D111:X111"/>
    <mergeCell ref="D254:X254"/>
    <mergeCell ref="U311:V311"/>
    <mergeCell ref="C218:AD218"/>
    <mergeCell ref="O193:R193"/>
    <mergeCell ref="C243:X243"/>
    <mergeCell ref="Y113:AD113"/>
    <mergeCell ref="C193:D194"/>
    <mergeCell ref="D104:X104"/>
    <mergeCell ref="U304:V304"/>
    <mergeCell ref="Y88:AD88"/>
    <mergeCell ref="C278:X278"/>
    <mergeCell ref="U306:V306"/>
    <mergeCell ref="Y90:AD90"/>
    <mergeCell ref="W306:X306"/>
    <mergeCell ref="C13:AD13"/>
    <mergeCell ref="W192:Z192"/>
    <mergeCell ref="Y154:AD154"/>
    <mergeCell ref="C274:AD274"/>
    <mergeCell ref="D137:X137"/>
    <mergeCell ref="B215:AD215"/>
    <mergeCell ref="W191:Z191"/>
    <mergeCell ref="AA320:AB320"/>
    <mergeCell ref="D119:X119"/>
    <mergeCell ref="Y280:AD280"/>
    <mergeCell ref="S312:T312"/>
    <mergeCell ref="U312:V312"/>
    <mergeCell ref="C28:AD28"/>
    <mergeCell ref="Y96:AD96"/>
    <mergeCell ref="S194:V194"/>
    <mergeCell ref="D127:X127"/>
    <mergeCell ref="D140:X140"/>
    <mergeCell ref="D153:X153"/>
    <mergeCell ref="D128:X128"/>
    <mergeCell ref="AA312:AB312"/>
    <mergeCell ref="C31:AD31"/>
    <mergeCell ref="AC312:AD312"/>
    <mergeCell ref="U319:V319"/>
    <mergeCell ref="W319:X319"/>
    <mergeCell ref="C57:AD57"/>
    <mergeCell ref="D228:X228"/>
    <mergeCell ref="C64:X64"/>
    <mergeCell ref="AA311:AB311"/>
    <mergeCell ref="W193:Z193"/>
    <mergeCell ref="P43:T43"/>
    <mergeCell ref="D252:X252"/>
    <mergeCell ref="D244:X244"/>
    <mergeCell ref="C186:AD186"/>
    <mergeCell ref="Y243:AD243"/>
    <mergeCell ref="Y149:AD149"/>
    <mergeCell ref="Y87:AD87"/>
    <mergeCell ref="Y147:AD147"/>
    <mergeCell ref="Y89:AD89"/>
    <mergeCell ref="O203:R203"/>
    <mergeCell ref="W200:Z200"/>
    <mergeCell ref="Y225:AD225"/>
    <mergeCell ref="F198:N198"/>
    <mergeCell ref="AA198:AD198"/>
    <mergeCell ref="D124:X124"/>
    <mergeCell ref="Y224:AD224"/>
    <mergeCell ref="D138:X138"/>
    <mergeCell ref="Y93:AD93"/>
    <mergeCell ref="D107:X107"/>
    <mergeCell ref="D92:X92"/>
    <mergeCell ref="AA196:AD196"/>
    <mergeCell ref="C196:E196"/>
    <mergeCell ref="B291:AD291"/>
    <mergeCell ref="B34:AD34"/>
    <mergeCell ref="Y130:AD130"/>
    <mergeCell ref="O195:R195"/>
    <mergeCell ref="Y68:AD68"/>
    <mergeCell ref="P42:AD42"/>
    <mergeCell ref="D94:X94"/>
    <mergeCell ref="D122:X122"/>
    <mergeCell ref="Q311:R311"/>
    <mergeCell ref="D311:N311"/>
    <mergeCell ref="D154:X154"/>
    <mergeCell ref="C266:AD266"/>
    <mergeCell ref="D116:X116"/>
    <mergeCell ref="C46:E46"/>
    <mergeCell ref="D91:X91"/>
    <mergeCell ref="AA302:AB302"/>
    <mergeCell ref="D151:X151"/>
    <mergeCell ref="D150:X150"/>
    <mergeCell ref="Y153:AD153"/>
    <mergeCell ref="Y168:AD168"/>
    <mergeCell ref="Y169:AD169"/>
    <mergeCell ref="C198:E198"/>
    <mergeCell ref="D146:X146"/>
    <mergeCell ref="C197:E197"/>
    <mergeCell ref="C323:AD323"/>
    <mergeCell ref="O191:R191"/>
    <mergeCell ref="AC314:AD314"/>
    <mergeCell ref="O313:P313"/>
    <mergeCell ref="Q313:R313"/>
    <mergeCell ref="W310:X310"/>
    <mergeCell ref="Y310:Z310"/>
    <mergeCell ref="Y251:AD251"/>
    <mergeCell ref="Y253:AD253"/>
    <mergeCell ref="D305:N305"/>
    <mergeCell ref="D279:X279"/>
    <mergeCell ref="Y254:AD254"/>
    <mergeCell ref="W320:X320"/>
    <mergeCell ref="Q320:R320"/>
    <mergeCell ref="D282:X282"/>
    <mergeCell ref="Y320:Z320"/>
    <mergeCell ref="Y313:Z313"/>
    <mergeCell ref="Y255:AD255"/>
    <mergeCell ref="B269:AD269"/>
    <mergeCell ref="B268:AD268"/>
    <mergeCell ref="B294:AD294"/>
    <mergeCell ref="B293:AD293"/>
    <mergeCell ref="B292:AD292"/>
    <mergeCell ref="AA309:AB309"/>
    <mergeCell ref="AC309:AD309"/>
    <mergeCell ref="S309:T309"/>
    <mergeCell ref="D103:X103"/>
    <mergeCell ref="S303:T303"/>
    <mergeCell ref="U303:V303"/>
    <mergeCell ref="D251:X251"/>
    <mergeCell ref="Y135:AD135"/>
    <mergeCell ref="D118:X118"/>
    <mergeCell ref="Y302:Z302"/>
    <mergeCell ref="C177:AD177"/>
    <mergeCell ref="D253:X253"/>
    <mergeCell ref="C298:AD298"/>
    <mergeCell ref="Y128:AD128"/>
    <mergeCell ref="C275:AD275"/>
    <mergeCell ref="O192:R192"/>
    <mergeCell ref="D304:N304"/>
    <mergeCell ref="B270:AD270"/>
    <mergeCell ref="D112:X112"/>
    <mergeCell ref="D147:X147"/>
    <mergeCell ref="AA194:AD194"/>
    <mergeCell ref="Y138:AD138"/>
    <mergeCell ref="Y132:AD132"/>
    <mergeCell ref="Y223:AD223"/>
    <mergeCell ref="Y139:AD139"/>
    <mergeCell ref="W313:X313"/>
    <mergeCell ref="O320:P320"/>
    <mergeCell ref="W303:X303"/>
    <mergeCell ref="O303:P303"/>
    <mergeCell ref="Y303:Z303"/>
    <mergeCell ref="Q303:R303"/>
    <mergeCell ref="Y248:AD248"/>
    <mergeCell ref="O312:P312"/>
    <mergeCell ref="W309:X309"/>
    <mergeCell ref="Q312:R312"/>
    <mergeCell ref="Y309:Z309"/>
    <mergeCell ref="O314:P314"/>
    <mergeCell ref="S305:T305"/>
    <mergeCell ref="D281:X281"/>
    <mergeCell ref="D260:X260"/>
    <mergeCell ref="D280:X280"/>
    <mergeCell ref="D285:X285"/>
    <mergeCell ref="S313:T313"/>
    <mergeCell ref="O307:P307"/>
    <mergeCell ref="Y284:AD284"/>
    <mergeCell ref="Q307:R307"/>
    <mergeCell ref="U309:V309"/>
    <mergeCell ref="D307:N307"/>
    <mergeCell ref="S320:T320"/>
    <mergeCell ref="U44:Y44"/>
    <mergeCell ref="D105:X105"/>
    <mergeCell ref="K44:O44"/>
    <mergeCell ref="Y83:AD83"/>
    <mergeCell ref="D76:X76"/>
    <mergeCell ref="Y78:AD78"/>
    <mergeCell ref="D81:X81"/>
    <mergeCell ref="Y77:AD77"/>
    <mergeCell ref="Y108:AD108"/>
    <mergeCell ref="Y95:AD95"/>
    <mergeCell ref="Z44:AD44"/>
    <mergeCell ref="D100:X100"/>
    <mergeCell ref="B56:AD56"/>
    <mergeCell ref="D67:X67"/>
    <mergeCell ref="D82:X82"/>
    <mergeCell ref="C58:AD58"/>
    <mergeCell ref="D69:X69"/>
    <mergeCell ref="Y71:AD71"/>
    <mergeCell ref="C22:AD22"/>
    <mergeCell ref="AA192:AD192"/>
    <mergeCell ref="D139:X139"/>
    <mergeCell ref="Y129:AD129"/>
    <mergeCell ref="C200:E200"/>
    <mergeCell ref="F46:AD46"/>
    <mergeCell ref="Y123:AD123"/>
    <mergeCell ref="C263:E263"/>
    <mergeCell ref="Y110:AD110"/>
    <mergeCell ref="AA193:AD193"/>
    <mergeCell ref="C202:E202"/>
    <mergeCell ref="C38:AD38"/>
    <mergeCell ref="B185:AD185"/>
    <mergeCell ref="S203:V203"/>
    <mergeCell ref="C190:N191"/>
    <mergeCell ref="Y81:AD81"/>
    <mergeCell ref="D72:X72"/>
    <mergeCell ref="Y118:AD118"/>
    <mergeCell ref="O201:R201"/>
    <mergeCell ref="C36:AD36"/>
    <mergeCell ref="Y79:AD79"/>
    <mergeCell ref="K41:AD41"/>
    <mergeCell ref="D74:X74"/>
    <mergeCell ref="D117:X117"/>
    <mergeCell ref="D148:X148"/>
    <mergeCell ref="D115:X115"/>
    <mergeCell ref="D132:X132"/>
    <mergeCell ref="Y82:AD82"/>
    <mergeCell ref="S196:V196"/>
    <mergeCell ref="Y170:AD170"/>
    <mergeCell ref="Y171:AD171"/>
    <mergeCell ref="O196:R196"/>
    <mergeCell ref="Y141:AD141"/>
    <mergeCell ref="Y117:AD117"/>
    <mergeCell ref="D113:X113"/>
    <mergeCell ref="Y122:AD122"/>
    <mergeCell ref="Y145:AD145"/>
    <mergeCell ref="D152:X152"/>
    <mergeCell ref="Y98:AD98"/>
    <mergeCell ref="Y73:AD73"/>
    <mergeCell ref="C59:AD59"/>
    <mergeCell ref="D145:X145"/>
    <mergeCell ref="Y137:AD137"/>
    <mergeCell ref="C60:AD60"/>
    <mergeCell ref="Y94:AD94"/>
    <mergeCell ref="Y69:AD69"/>
    <mergeCell ref="D88:X88"/>
    <mergeCell ref="AQ189:AR189"/>
    <mergeCell ref="B209:AD209"/>
    <mergeCell ref="S193:V193"/>
    <mergeCell ref="B180:AD180"/>
    <mergeCell ref="B1:AD1"/>
    <mergeCell ref="D142:X142"/>
    <mergeCell ref="Y97:AD97"/>
    <mergeCell ref="D129:X129"/>
    <mergeCell ref="D79:X79"/>
    <mergeCell ref="C20:AD20"/>
    <mergeCell ref="D144:X144"/>
    <mergeCell ref="Y67:AD67"/>
    <mergeCell ref="C35:AD35"/>
    <mergeCell ref="Y134:AD134"/>
    <mergeCell ref="S201:V201"/>
    <mergeCell ref="C12:AD12"/>
    <mergeCell ref="C25:AD25"/>
    <mergeCell ref="D96:X96"/>
    <mergeCell ref="Y143:AD143"/>
    <mergeCell ref="Y103:AD103"/>
    <mergeCell ref="Y70:AD70"/>
    <mergeCell ref="Y124:AD124"/>
    <mergeCell ref="Y66:AD66"/>
    <mergeCell ref="Y126:AD126"/>
    <mergeCell ref="AC308:AD308"/>
    <mergeCell ref="AC313:AD313"/>
    <mergeCell ref="U320:V320"/>
    <mergeCell ref="S198:V198"/>
    <mergeCell ref="D312:N312"/>
    <mergeCell ref="D314:N314"/>
    <mergeCell ref="AC320:AD320"/>
    <mergeCell ref="W314:X314"/>
    <mergeCell ref="Y314:Z314"/>
    <mergeCell ref="Y319:Z319"/>
    <mergeCell ref="D245:X245"/>
    <mergeCell ref="AA201:AD201"/>
    <mergeCell ref="C288:AD288"/>
    <mergeCell ref="O305:P305"/>
    <mergeCell ref="Q305:R305"/>
    <mergeCell ref="Y285:AD285"/>
    <mergeCell ref="D309:N309"/>
    <mergeCell ref="W308:X308"/>
    <mergeCell ref="O304:P304"/>
    <mergeCell ref="B206:AD206"/>
    <mergeCell ref="B213:AD213"/>
    <mergeCell ref="B211:AD211"/>
    <mergeCell ref="B210:AD210"/>
    <mergeCell ref="B212:AD212"/>
    <mergeCell ref="AL222:AM222"/>
    <mergeCell ref="B235:AD235"/>
    <mergeCell ref="B240:AD240"/>
    <mergeCell ref="AQ190:AQ191"/>
    <mergeCell ref="AR190:AR191"/>
    <mergeCell ref="B214:AD214"/>
    <mergeCell ref="O200:R200"/>
    <mergeCell ref="AA195:AD195"/>
    <mergeCell ref="S195:V195"/>
    <mergeCell ref="AA197:AD197"/>
    <mergeCell ref="B232:AD232"/>
    <mergeCell ref="B239:AD239"/>
    <mergeCell ref="B238:AD238"/>
    <mergeCell ref="B237:AD237"/>
    <mergeCell ref="B236:AD236"/>
    <mergeCell ref="C208:AD208"/>
    <mergeCell ref="Y229:AD229"/>
    <mergeCell ref="F231:AD231"/>
    <mergeCell ref="AA202:AD202"/>
    <mergeCell ref="C192:E192"/>
    <mergeCell ref="O190:AD190"/>
    <mergeCell ref="O199:R199"/>
    <mergeCell ref="C223:X223"/>
    <mergeCell ref="F201:N201"/>
    <mergeCell ref="AM301:AO301"/>
    <mergeCell ref="AT301:AU301"/>
    <mergeCell ref="AV301:AW301"/>
    <mergeCell ref="B324:AD324"/>
    <mergeCell ref="B330:AD330"/>
    <mergeCell ref="AL242:AM242"/>
    <mergeCell ref="B267:AD267"/>
    <mergeCell ref="B272:AD272"/>
    <mergeCell ref="AL277:AM277"/>
    <mergeCell ref="B290:AD290"/>
    <mergeCell ref="Y308:Z308"/>
    <mergeCell ref="W311:X311"/>
    <mergeCell ref="AA308:AB308"/>
    <mergeCell ref="AA313:AB313"/>
    <mergeCell ref="O306:P306"/>
    <mergeCell ref="D284:X284"/>
    <mergeCell ref="B295:AD295"/>
    <mergeCell ref="Y261:AD261"/>
    <mergeCell ref="S302:T302"/>
    <mergeCell ref="D250:X250"/>
    <mergeCell ref="D313:N313"/>
    <mergeCell ref="C289:AD289"/>
    <mergeCell ref="AC302:AD302"/>
    <mergeCell ref="AC319:AD319"/>
    <mergeCell ref="AH46:AK46"/>
    <mergeCell ref="P50:AD50"/>
    <mergeCell ref="B50:O50"/>
    <mergeCell ref="AH205:AK205"/>
    <mergeCell ref="B204:AD204"/>
    <mergeCell ref="B230:AD230"/>
    <mergeCell ref="AH231:AK231"/>
    <mergeCell ref="B329:AD329"/>
    <mergeCell ref="B328:AD328"/>
    <mergeCell ref="B327:AD327"/>
    <mergeCell ref="B326:AD326"/>
    <mergeCell ref="B325:AD325"/>
    <mergeCell ref="O308:P308"/>
    <mergeCell ref="Q308:R308"/>
    <mergeCell ref="Y305:Z305"/>
    <mergeCell ref="B296:AD296"/>
    <mergeCell ref="O310:P310"/>
    <mergeCell ref="Q310:R310"/>
    <mergeCell ref="Y307:Z307"/>
    <mergeCell ref="W304:X304"/>
    <mergeCell ref="C322:AD322"/>
    <mergeCell ref="U313:V313"/>
    <mergeCell ref="D319:N319"/>
    <mergeCell ref="B55:AD55"/>
  </mergeCells>
  <phoneticPr fontId="55" type="noConversion"/>
  <conditionalFormatting sqref="A1:XFD1048576">
    <cfRule type="expression" dxfId="470" priority="128" stopIfTrue="1">
      <formula>AND($A$1&lt;&gt;"",SEARCH("no puede registrar",A1)&gt;0)</formula>
    </cfRule>
    <cfRule type="expression" dxfId="469" priority="127" stopIfTrue="1">
      <formula>AND($A$1&lt;&gt;"",SEARCH("en blanco",A1)&gt;0)</formula>
    </cfRule>
    <cfRule type="expression" dxfId="468" priority="126" stopIfTrue="1">
      <formula>AND($A$1&lt;&gt;"",SEARCH("pase a la pregunta",A1)&gt;0)</formula>
    </cfRule>
    <cfRule type="expression" dxfId="467" priority="125" stopIfTrue="1">
      <formula>AND($A$1&lt;&gt;"",SEARCH("igual o menor",A1)&gt;0)</formula>
    </cfRule>
    <cfRule type="expression" dxfId="466" priority="124" stopIfTrue="1">
      <formula>AND($A$1&lt;&gt;"",SEARCH("igual o mayor",A1)&gt;0)</formula>
    </cfRule>
    <cfRule type="expression" dxfId="465" priority="130" stopIfTrue="1">
      <formula>AND($A$1&lt;&gt;"",SEARCH("la pregunta",A1)&gt;0)</formula>
    </cfRule>
    <cfRule type="expression" dxfId="464" priority="129" stopIfTrue="1">
      <formula>AND($A$1&lt;&gt;"",SUM(A1)&gt;0)</formula>
    </cfRule>
  </conditionalFormatting>
  <conditionalFormatting sqref="C36:AD36">
    <cfRule type="expression" dxfId="463" priority="91">
      <formula>$AI$44&gt;0</formula>
    </cfRule>
  </conditionalFormatting>
  <conditionalFormatting sqref="C37:AD37">
    <cfRule type="expression" dxfId="462" priority="90">
      <formula>AND($AL$45&gt;0,$C$49="")</formula>
    </cfRule>
  </conditionalFormatting>
  <conditionalFormatting sqref="C38:AD38">
    <cfRule type="expression" dxfId="461" priority="87">
      <formula>AND(AM44&gt;0,F46="")</formula>
    </cfRule>
  </conditionalFormatting>
  <conditionalFormatting sqref="C39:AD39">
    <cfRule type="expression" dxfId="460" priority="89">
      <formula>AND($AN$44&gt;0,$C$49="")</formula>
    </cfRule>
  </conditionalFormatting>
  <conditionalFormatting sqref="C57:AD57">
    <cfRule type="expression" dxfId="459" priority="85">
      <formula>$AP$176&gt;0</formula>
    </cfRule>
  </conditionalFormatting>
  <conditionalFormatting sqref="C59:AD59">
    <cfRule type="expression" dxfId="458" priority="120">
      <formula>$AL$65&gt;0</formula>
    </cfRule>
  </conditionalFormatting>
  <conditionalFormatting sqref="C186:AD186">
    <cfRule type="expression" dxfId="457" priority="80">
      <formula>$AP$192&gt;0</formula>
    </cfRule>
  </conditionalFormatting>
  <conditionalFormatting sqref="C187:AD187">
    <cfRule type="expression" dxfId="456" priority="79">
      <formula>AND($AR$203&gt;0,$C$208="")</formula>
    </cfRule>
  </conditionalFormatting>
  <conditionalFormatting sqref="C188:AD188">
    <cfRule type="expression" dxfId="455" priority="77">
      <formula>AND(AS192&gt;0,F205="")</formula>
    </cfRule>
  </conditionalFormatting>
  <conditionalFormatting sqref="C216:AD216">
    <cfRule type="expression" dxfId="454" priority="109">
      <formula>AND($AJ$224&gt;0,$C$234="")</formula>
    </cfRule>
    <cfRule type="expression" dxfId="453" priority="108">
      <formula>AND($AJ$244&gt;0,$C$266="")</formula>
    </cfRule>
  </conditionalFormatting>
  <conditionalFormatting sqref="C217:AD217">
    <cfRule type="expression" dxfId="452" priority="111">
      <formula>AND($AK$224&gt;0,$C$234="")</formula>
    </cfRule>
    <cfRule type="expression" dxfId="451" priority="110">
      <formula>AND($AK$244&gt;0,$C$266="")</formula>
    </cfRule>
  </conditionalFormatting>
  <conditionalFormatting sqref="C218:AD218">
    <cfRule type="expression" dxfId="450" priority="112">
      <formula>AND($AM$261&gt;0,$C$266="")</formula>
    </cfRule>
    <cfRule type="expression" dxfId="449" priority="113">
      <formula>AND($AM$229&gt;0,$C$234="")</formula>
    </cfRule>
  </conditionalFormatting>
  <conditionalFormatting sqref="C219:AD219">
    <cfRule type="expression" dxfId="448" priority="114">
      <formula>AND(AN244&gt;0,F263="")</formula>
    </cfRule>
    <cfRule type="expression" dxfId="447" priority="115">
      <formula>AND(AN224&gt;0,F231="")</formula>
    </cfRule>
  </conditionalFormatting>
  <conditionalFormatting sqref="C274:AD274">
    <cfRule type="expression" dxfId="446" priority="54">
      <formula>AND($AJ$279&gt;0,$C$289="")</formula>
    </cfRule>
  </conditionalFormatting>
  <conditionalFormatting sqref="C275:AD275">
    <cfRule type="expression" dxfId="445" priority="53">
      <formula>AND($AK$279&gt;0,$C$289="")</formula>
    </cfRule>
  </conditionalFormatting>
  <conditionalFormatting sqref="C276:AD276">
    <cfRule type="expression" dxfId="444" priority="52">
      <formula>AND($AM$286&gt;0,$C$289="")</formula>
    </cfRule>
  </conditionalFormatting>
  <conditionalFormatting sqref="C297:AD297">
    <cfRule type="expression" dxfId="443" priority="48">
      <formula>AND($AS$303&gt;0,$C$323="")</formula>
    </cfRule>
  </conditionalFormatting>
  <conditionalFormatting sqref="C298:AD298">
    <cfRule type="expression" dxfId="442" priority="47">
      <formula>AND($AU$320&gt;0,$C$323="")</formula>
    </cfRule>
  </conditionalFormatting>
  <conditionalFormatting sqref="C299:AD299">
    <cfRule type="expression" dxfId="441" priority="46">
      <formula>AND($AW$311&gt;0,$C$323="")</formula>
    </cfRule>
  </conditionalFormatting>
  <conditionalFormatting sqref="D224:X227">
    <cfRule type="expression" dxfId="440" priority="123" stopIfTrue="1">
      <formula>ISNUMBER(SEARCH(" " &amp; D224 &amp; " ", " " &amp; SUBSTITUTE($AJ$233, " / ", " ") &amp; " "))</formula>
    </cfRule>
  </conditionalFormatting>
  <conditionalFormatting sqref="D65:AD174">
    <cfRule type="expression" dxfId="439" priority="83">
      <formula>AND($C$44&lt;&gt;"",$C$44&lt;&gt;1)</formula>
    </cfRule>
  </conditionalFormatting>
  <conditionalFormatting sqref="F192:N201">
    <cfRule type="expression" dxfId="438" priority="122" stopIfTrue="1">
      <formula>ISNUMBER(SEARCH(" " &amp; F192 &amp; " ", " " &amp; SUBSTITUTE($AJ$207, " / ", " ") &amp; " "))</formula>
    </cfRule>
  </conditionalFormatting>
  <conditionalFormatting sqref="F46:AD46">
    <cfRule type="expression" dxfId="437" priority="86">
      <formula>AND(AM44=0,F46="")</formula>
    </cfRule>
    <cfRule type="expression" dxfId="436" priority="88">
      <formula>AND(AM44&gt;0,F46="")</formula>
    </cfRule>
  </conditionalFormatting>
  <conditionalFormatting sqref="F205:AD205">
    <cfRule type="expression" dxfId="435" priority="78">
      <formula>AND(AS192&gt;0,F205="")</formula>
    </cfRule>
    <cfRule type="expression" dxfId="434" priority="76">
      <formula>AND(AS192=0,F205="")</formula>
    </cfRule>
  </conditionalFormatting>
  <conditionalFormatting sqref="F231:AD231">
    <cfRule type="expression" dxfId="433" priority="69">
      <formula>AND(AN224&gt;0,F231="")</formula>
    </cfRule>
    <cfRule type="expression" dxfId="432" priority="67">
      <formula>AND(AN224=0,F231="")</formula>
    </cfRule>
  </conditionalFormatting>
  <conditionalFormatting sqref="F263:AD263">
    <cfRule type="expression" dxfId="431" priority="60">
      <formula>AND(AN244&gt;0,F263="")</formula>
    </cfRule>
    <cfRule type="expression" dxfId="430" priority="58">
      <formula>AND(AN244=0,F263="")</formula>
    </cfRule>
  </conditionalFormatting>
  <conditionalFormatting sqref="K44:AD44">
    <cfRule type="expression" dxfId="429" priority="45">
      <formula>AND($C$44&lt;&gt;"",$C$44&lt;&gt;1)</formula>
    </cfRule>
  </conditionalFormatting>
  <conditionalFormatting sqref="O192:AD202">
    <cfRule type="expression" dxfId="428" priority="82">
      <formula>AND($C$44&lt;&gt;"",$C$44&lt;&gt;1)</formula>
    </cfRule>
    <cfRule type="expression" dxfId="427" priority="81">
      <formula>SUM($Y$175)=0</formula>
    </cfRule>
  </conditionalFormatting>
  <conditionalFormatting sqref="P43:Y43">
    <cfRule type="expression" dxfId="426" priority="121" stopIfTrue="1">
      <formula>ISNUMBER(SEARCH(" " &amp; P43 &amp; " ", " " &amp; SUBSTITUTE($AJ$48, " / ", " ") &amp; " "))</formula>
    </cfRule>
  </conditionalFormatting>
  <conditionalFormatting sqref="Y224:AD228">
    <cfRule type="expression" dxfId="425" priority="75">
      <formula>AND($C$44&lt;&gt;"",$C$44&lt;&gt;1)</formula>
    </cfRule>
    <cfRule type="expression" dxfId="424" priority="73">
      <formula>SUM($S$193:$Z$193)=0</formula>
    </cfRule>
    <cfRule type="expression" dxfId="423" priority="74">
      <formula>SUM($Y$175)=0</formula>
    </cfRule>
  </conditionalFormatting>
  <conditionalFormatting sqref="Y244:AD260 Y279:AD285 O303:AD319">
    <cfRule type="expression" dxfId="422" priority="51">
      <formula>AND($C$44&lt;&gt;"",$C$44&lt;&gt;1)</formula>
    </cfRule>
    <cfRule type="expression" dxfId="421" priority="49">
      <formula>SUM($S$194:$Z$194)=0</formula>
    </cfRule>
    <cfRule type="expression" dxfId="420" priority="50">
      <formula>SUM($Y$175)=0</formula>
    </cfRule>
  </conditionalFormatting>
  <conditionalFormatting sqref="AF46">
    <cfRule type="expression" dxfId="419" priority="40" stopIfTrue="1">
      <formula>AND($A$1&lt;&gt;"",SEARCH("no puede registrar",AF46)&gt;0)</formula>
    </cfRule>
    <cfRule type="expression" dxfId="418" priority="39" stopIfTrue="1">
      <formula>AND($A$1&lt;&gt;"",SEARCH("en blanco",AF46)&gt;0)</formula>
    </cfRule>
    <cfRule type="expression" dxfId="417" priority="38" stopIfTrue="1">
      <formula>AND($A$1&lt;&gt;"",SEARCH("pase a la pregunta",AF46)&gt;0)</formula>
    </cfRule>
    <cfRule type="expression" dxfId="416" priority="37" stopIfTrue="1">
      <formula>AND($A$1&lt;&gt;"",SEARCH("igual o menor",AF46)&gt;0)</formula>
    </cfRule>
    <cfRule type="expression" dxfId="415" priority="35" stopIfTrue="1">
      <formula>AND($A$1&lt;&gt;"",SEARCH("la pregunta",AF46)&gt;0)</formula>
    </cfRule>
    <cfRule type="expression" dxfId="414" priority="34" stopIfTrue="1">
      <formula>AND($A$1&lt;&gt;"",SUM(AF46)&gt;0)</formula>
    </cfRule>
    <cfRule type="expression" dxfId="413" priority="36" stopIfTrue="1">
      <formula>AND($A$1&lt;&gt;"",SEARCH("igual o mayor",AF46)&gt;0)</formula>
    </cfRule>
    <cfRule type="expression" dxfId="412" priority="33" stopIfTrue="1">
      <formula>AND($A$1&lt;&gt;"",SEARCH("no puede registrar",AF46)&gt;0)</formula>
    </cfRule>
    <cfRule type="expression" dxfId="411" priority="32" stopIfTrue="1">
      <formula>AND($A$1&lt;&gt;"",SEARCH("en blanco",AF46)&gt;0)</formula>
    </cfRule>
    <cfRule type="expression" dxfId="410" priority="31" stopIfTrue="1">
      <formula>AND($A$1&lt;&gt;"",SEARCH("pase a la pregunta",AF46)&gt;0)</formula>
    </cfRule>
    <cfRule type="expression" dxfId="409" priority="30" stopIfTrue="1">
      <formula>AND($A$1&lt;&gt;"",SEARCH("igual o menor",AF46)&gt;0)</formula>
    </cfRule>
    <cfRule type="expression" dxfId="408" priority="29" stopIfTrue="1">
      <formula>AND($A$1&lt;&gt;"",SEARCH("igual o mayor",AF46)&gt;0)</formula>
    </cfRule>
    <cfRule type="expression" dxfId="407" priority="41" stopIfTrue="1">
      <formula>AND($A$1&lt;&gt;"",SUM(AF46)&gt;0)</formula>
    </cfRule>
    <cfRule type="expression" dxfId="406" priority="42" stopIfTrue="1">
      <formula>AND($A$1&lt;&gt;"",SEARCH("la pregunta",AF46)&gt;0)</formula>
    </cfRule>
  </conditionalFormatting>
  <conditionalFormatting sqref="AF205">
    <cfRule type="expression" dxfId="405" priority="27" stopIfTrue="1">
      <formula>AND($A$1&lt;&gt;"",SUM(AF205)&gt;0)</formula>
    </cfRule>
    <cfRule type="expression" dxfId="404" priority="26" stopIfTrue="1">
      <formula>AND($A$1&lt;&gt;"",SEARCH("no puede registrar",AF205)&gt;0)</formula>
    </cfRule>
    <cfRule type="expression" dxfId="403" priority="25" stopIfTrue="1">
      <formula>AND($A$1&lt;&gt;"",SEARCH("en blanco",AF205)&gt;0)</formula>
    </cfRule>
    <cfRule type="expression" dxfId="402" priority="24" stopIfTrue="1">
      <formula>AND($A$1&lt;&gt;"",SEARCH("pase a la pregunta",AF205)&gt;0)</formula>
    </cfRule>
    <cfRule type="expression" dxfId="401" priority="22" stopIfTrue="1">
      <formula>AND($A$1&lt;&gt;"",SEARCH("igual o mayor",AF205)&gt;0)</formula>
    </cfRule>
    <cfRule type="expression" dxfId="400" priority="21" stopIfTrue="1">
      <formula>AND($A$1&lt;&gt;"",SEARCH("la pregunta",AF205)&gt;0)</formula>
    </cfRule>
    <cfRule type="expression" dxfId="399" priority="20" stopIfTrue="1">
      <formula>AND($A$1&lt;&gt;"",SUM(AF205)&gt;0)</formula>
    </cfRule>
    <cfRule type="expression" dxfId="398" priority="19" stopIfTrue="1">
      <formula>AND($A$1&lt;&gt;"",SEARCH("no puede registrar",AF205)&gt;0)</formula>
    </cfRule>
    <cfRule type="expression" dxfId="397" priority="18" stopIfTrue="1">
      <formula>AND($A$1&lt;&gt;"",SEARCH("en blanco",AF205)&gt;0)</formula>
    </cfRule>
    <cfRule type="expression" dxfId="396" priority="17" stopIfTrue="1">
      <formula>AND($A$1&lt;&gt;"",SEARCH("pase a la pregunta",AF205)&gt;0)</formula>
    </cfRule>
    <cfRule type="expression" dxfId="395" priority="16" stopIfTrue="1">
      <formula>AND($A$1&lt;&gt;"",SEARCH("igual o menor",AF205)&gt;0)</formula>
    </cfRule>
    <cfRule type="expression" dxfId="394" priority="15" stopIfTrue="1">
      <formula>AND($A$1&lt;&gt;"",SEARCH("igual o mayor",AF205)&gt;0)</formula>
    </cfRule>
    <cfRule type="expression" dxfId="393" priority="23" stopIfTrue="1">
      <formula>AND($A$1&lt;&gt;"",SEARCH("igual o menor",AF205)&gt;0)</formula>
    </cfRule>
    <cfRule type="expression" dxfId="392" priority="28" stopIfTrue="1">
      <formula>AND($A$1&lt;&gt;"",SEARCH("la pregunta",AF205)&gt;0)</formula>
    </cfRule>
  </conditionalFormatting>
  <conditionalFormatting sqref="AF231">
    <cfRule type="expression" dxfId="391" priority="11" stopIfTrue="1">
      <formula>AND($A$1&lt;&gt;"",SEARCH("en blanco",AF231)&gt;0)</formula>
    </cfRule>
    <cfRule type="expression" dxfId="390" priority="10" stopIfTrue="1">
      <formula>AND($A$1&lt;&gt;"",SEARCH("pase a la pregunta",AF231)&gt;0)</formula>
    </cfRule>
    <cfRule type="expression" dxfId="389" priority="1" stopIfTrue="1">
      <formula>AND($A$1&lt;&gt;"",SEARCH("igual o mayor",AF231)&gt;0)</formula>
    </cfRule>
    <cfRule type="expression" dxfId="388" priority="12" stopIfTrue="1">
      <formula>AND($A$1&lt;&gt;"",SEARCH("no puede registrar",AF231)&gt;0)</formula>
    </cfRule>
    <cfRule type="expression" dxfId="387" priority="8" stopIfTrue="1">
      <formula>AND($A$1&lt;&gt;"",SEARCH("igual o mayor",AF231)&gt;0)</formula>
    </cfRule>
    <cfRule type="expression" dxfId="386" priority="7" stopIfTrue="1">
      <formula>AND($A$1&lt;&gt;"",SEARCH("la pregunta",AF231)&gt;0)</formula>
    </cfRule>
    <cfRule type="expression" dxfId="385" priority="6" stopIfTrue="1">
      <formula>AND($A$1&lt;&gt;"",SUM(AF231)&gt;0)</formula>
    </cfRule>
    <cfRule type="expression" dxfId="384" priority="5" stopIfTrue="1">
      <formula>AND($A$1&lt;&gt;"",SEARCH("no puede registrar",AF231)&gt;0)</formula>
    </cfRule>
    <cfRule type="expression" dxfId="383" priority="9" stopIfTrue="1">
      <formula>AND($A$1&lt;&gt;"",SEARCH("igual o menor",AF231)&gt;0)</formula>
    </cfRule>
    <cfRule type="expression" dxfId="382" priority="3" stopIfTrue="1">
      <formula>AND($A$1&lt;&gt;"",SEARCH("pase a la pregunta",AF231)&gt;0)</formula>
    </cfRule>
    <cfRule type="expression" dxfId="381" priority="2" stopIfTrue="1">
      <formula>AND($A$1&lt;&gt;"",SEARCH("igual o menor",AF231)&gt;0)</formula>
    </cfRule>
    <cfRule type="expression" dxfId="380" priority="14" stopIfTrue="1">
      <formula>AND($A$1&lt;&gt;"",SEARCH("la pregunta",AF231)&gt;0)</formula>
    </cfRule>
    <cfRule type="expression" dxfId="379" priority="13" stopIfTrue="1">
      <formula>AND($A$1&lt;&gt;"",SUM(AF231)&gt;0)</formula>
    </cfRule>
    <cfRule type="expression" dxfId="378" priority="4" stopIfTrue="1">
      <formula>AND($A$1&lt;&gt;"",SEARCH("en blanco",AF231)&gt;0)</formula>
    </cfRule>
  </conditionalFormatting>
  <dataValidations count="112">
    <dataValidation showDropDown="1" showInputMessage="1" showErrorMessage="1" sqref="C58:AD59"/>
    <dataValidation type="list" allowBlank="1" showErrorMessage="1" errorTitle="Datos incorrectos" error="Los datos ingresados no son correctos, revise las opciones disponibles" sqref="C44">
      <formula1>"1,2,3,9"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5">
      <formula1>$AM$65=0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6">
      <formula1>$AM$66=0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7">
      <formula1>$AM$67=0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8">
      <formula1>$AM$68=0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69">
      <formula1>$AM$69=0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0">
      <formula1>$AM$70=0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1">
      <formula1>$AM$71=0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2">
      <formula1>$AM$72=0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3">
      <formula1>$AM$73=0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4">
      <formula1>$AM$74=0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5">
      <formula1>$AM$75=0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6">
      <formula1>$AM$76=0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7">
      <formula1>$AM$77=0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8">
      <formula1>$AM$78=0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9">
      <formula1>$AM$79=0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$AM$80=0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$AM$81=0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$AM$82=0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$AM$83=0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$AM$84=0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$AM$85=0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$AM$86=0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$AM$87=0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$AM$88=0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$AM$89=0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$AM$90=0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$AM$91=0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$AM$92=0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$AM$93=0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4">
      <formula1>$AM$94=0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5">
      <formula1>$AM$95=0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6">
      <formula1>$AM$96=0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7">
      <formula1>$AM$97=0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8">
      <formula1>$AM$98=0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9">
      <formula1>$AM$99=0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0">
      <formula1>$AM$100=0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1">
      <formula1>$AM$101=0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2">
      <formula1>$AM$102=0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3">
      <formula1>$AM$103=0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4">
      <formula1>$AM$104=0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5">
      <formula1>$AM$105=0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6">
      <formula1>$AM$106=0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7">
      <formula1>$AM$107=0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8">
      <formula1>$AM$108=0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9">
      <formula1>$AM$109=0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0">
      <formula1>$AM$110=0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1">
      <formula1>$AM$111=0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2">
      <formula1>$AM$112=0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3">
      <formula1>$AM$113=0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4">
      <formula1>$AM$114=0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5">
      <formula1>$AM$115=0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6">
      <formula1>$AM$116=0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7">
      <formula1>$AM$117=0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8">
      <formula1>$AM$118=0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9">
      <formula1>$AM$119=0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0">
      <formula1>$AM$120=0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1">
      <formula1>$AM$121=0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2">
      <formula1>$AM$122=0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3">
      <formula1>$AM$123=0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4">
      <formula1>$AM$124=0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5">
      <formula1>$AM$125=0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6">
      <formula1>$AM$126=0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7">
      <formula1>$AM$127=0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8">
      <formula1>$AM$128=0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9">
      <formula1>$AM$129=0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0">
      <formula1>$AM$130=0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1">
      <formula1>$AM$131=0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2">
      <formula1>$AM$132=0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3">
      <formula1>$AM$133=0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4">
      <formula1>$AM$134=0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5">
      <formula1>$AM$135=0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6">
      <formula1>$AM$136=0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7">
      <formula1>$AM$137=0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8">
      <formula1>$AM$138=0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9">
      <formula1>$AM$139=0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0">
      <formula1>$AM$140=0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1">
      <formula1>$AM$141=0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2">
      <formula1>$AM$142=0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3">
      <formula1>$AM$143=0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4">
      <formula1>$AM$144=0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5">
      <formula1>$AM$145=0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6">
      <formula1>$AM$146=0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7">
      <formula1>$AM$147=0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8">
      <formula1>$AM$148=0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9">
      <formula1>$AM$149=0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0">
      <formula1>$AM$150=0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1">
      <formula1>$AM$151=0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2">
      <formula1>$AM$152=0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3">
      <formula1>$AM$153=0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4">
      <formula1>$AM$154=0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5">
      <formula1>$AM$155=0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6">
      <formula1>$AM$156=0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7">
      <formula1>$AM$157=0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8">
      <formula1>$AM$158=0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9">
      <formula1>$AM$159=0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0">
      <formula1>$AM$160=0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1">
      <formula1>$AM$161=0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2">
      <formula1>$AM$162=0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3">
      <formula1>$AM$163=0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4">
      <formula1>$AM$164=0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5">
      <formula1>$AM$165=0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6">
      <formula1>$AM$166=0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7">
      <formula1>$AM$167=0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8">
      <formula1>$AM$168=0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9">
      <formula1>$AM$169=0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0">
      <formula1>$AM$170=0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1">
      <formula1>$AM$171=0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2">
      <formula1>$AM$172=0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3">
      <formula1>$AM$173=0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4">
      <formula1>$AM$174=0</formula1>
    </dataValidation>
  </dataValidations>
  <hyperlinks>
    <hyperlink ref="AA7" location="Índice!C19" display="Índice"/>
    <hyperlink ref="AA62" location="Complemento!DV12" display="Complemento"/>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Cuestionario</oddHeader>
    <oddFooter>&amp;LCenso Nacional de Gobiernos Estatales 2026&amp;R&amp;P de &amp;N</oddFooter>
  </headerFooter>
  <rowBreaks count="1" manualBreakCount="1">
    <brk id="272"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43"/>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12.5" hidden="1" customWidth="1"/>
    <col min="33" max="146" width="13.625" hidden="1" customWidth="1"/>
    <col min="147" max="16384" width="3.625" hidden="1"/>
  </cols>
  <sheetData>
    <row r="1" spans="1:30" ht="173.25" customHeight="1">
      <c r="A1" s="520"/>
      <c r="B1" s="532" t="s">
        <v>0</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row>
    <row r="6" spans="1:30" ht="15" customHeight="1">
      <c r="A6" s="27"/>
      <c r="B6" s="4"/>
      <c r="C6" s="4"/>
      <c r="D6" s="4"/>
      <c r="E6" s="4"/>
      <c r="F6" s="4"/>
      <c r="G6" s="4"/>
      <c r="H6" s="4"/>
      <c r="I6" s="4"/>
      <c r="J6" s="4"/>
      <c r="K6" s="4"/>
      <c r="L6" s="4"/>
      <c r="M6" s="4"/>
      <c r="N6" s="4"/>
      <c r="O6" s="4"/>
      <c r="P6" s="4"/>
      <c r="Q6" s="4"/>
      <c r="R6" s="4"/>
      <c r="S6" s="4"/>
      <c r="T6" s="4"/>
      <c r="U6" s="4"/>
      <c r="V6" s="4"/>
      <c r="W6" s="4"/>
      <c r="X6" s="4"/>
      <c r="Y6" s="4"/>
      <c r="Z6" s="4"/>
    </row>
    <row r="7" spans="1:30" ht="15" customHeight="1" thickBot="1">
      <c r="B7" s="5" t="s">
        <v>4</v>
      </c>
      <c r="C7" s="2"/>
      <c r="D7" s="2"/>
      <c r="E7" s="2"/>
      <c r="F7" s="2"/>
      <c r="G7" s="2"/>
      <c r="H7" s="2"/>
      <c r="I7" s="2"/>
      <c r="J7" s="2"/>
      <c r="K7" s="2"/>
      <c r="L7" s="2"/>
      <c r="M7" s="2"/>
      <c r="N7" s="5" t="s">
        <v>5</v>
      </c>
      <c r="O7" s="2"/>
      <c r="P7" s="7"/>
      <c r="Q7" s="7"/>
      <c r="R7" s="7"/>
      <c r="S7" s="7"/>
      <c r="T7" s="7"/>
      <c r="U7" s="7"/>
      <c r="V7" s="7"/>
      <c r="W7" s="7"/>
      <c r="X7" s="7"/>
      <c r="Y7" s="7"/>
      <c r="Z7" s="7"/>
      <c r="AA7" s="708" t="s">
        <v>3</v>
      </c>
      <c r="AB7" s="558"/>
      <c r="AC7" s="558"/>
      <c r="AD7" s="558"/>
    </row>
    <row r="8" spans="1:30" ht="15" customHeight="1" thickBot="1">
      <c r="B8" s="533" t="str">
        <f>IF(Presentación!B10="","",Presentación!B10)</f>
        <v>Veracruz de Ignacio de la Llave</v>
      </c>
      <c r="C8" s="534"/>
      <c r="D8" s="534"/>
      <c r="E8" s="534"/>
      <c r="F8" s="534"/>
      <c r="G8" s="534"/>
      <c r="H8" s="534"/>
      <c r="I8" s="534"/>
      <c r="J8" s="534"/>
      <c r="K8" s="534"/>
      <c r="L8" s="535"/>
      <c r="M8" s="2"/>
      <c r="N8" s="533" t="str">
        <f>IF(Presentación!N10="","",Presentación!N10)</f>
        <v>230</v>
      </c>
      <c r="O8" s="535"/>
      <c r="P8" s="7"/>
      <c r="Q8" s="7"/>
      <c r="R8" s="7"/>
      <c r="S8" s="7"/>
      <c r="T8" s="7"/>
      <c r="U8" s="7"/>
      <c r="V8" s="7"/>
      <c r="W8" s="7"/>
      <c r="X8" s="7"/>
      <c r="Y8" s="7"/>
      <c r="Z8" s="7"/>
      <c r="AA8" s="7"/>
      <c r="AB8" s="7"/>
      <c r="AC8" s="7"/>
      <c r="AD8" s="7"/>
    </row>
    <row r="9" spans="1:30" ht="15" customHeight="1" thickBot="1">
      <c r="B9" s="1"/>
      <c r="C9" s="1"/>
      <c r="D9" s="1"/>
      <c r="E9" s="1"/>
      <c r="F9" s="1"/>
      <c r="G9" s="1"/>
      <c r="H9" s="1"/>
      <c r="I9" s="1"/>
      <c r="J9" s="1"/>
      <c r="K9" s="1"/>
      <c r="L9" s="1"/>
      <c r="M9" s="30"/>
      <c r="N9" s="1"/>
      <c r="O9" s="1"/>
      <c r="P9" s="18"/>
      <c r="Q9" s="1"/>
      <c r="R9" s="1"/>
      <c r="S9" s="1"/>
      <c r="T9" s="1"/>
      <c r="U9" s="1"/>
      <c r="V9" s="1"/>
      <c r="W9" s="1"/>
      <c r="X9" s="1"/>
      <c r="Y9" s="1"/>
      <c r="Z9" s="1"/>
      <c r="AA9" s="1"/>
      <c r="AB9" s="30"/>
      <c r="AC9" s="1"/>
      <c r="AD9" s="1"/>
    </row>
    <row r="10" spans="1:30" ht="15" customHeight="1" thickBot="1">
      <c r="A10" s="31"/>
      <c r="B10" s="712" t="s">
        <v>5446</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713"/>
    </row>
    <row r="11" spans="1:30" ht="15" customHeight="1">
      <c r="A11" s="16"/>
      <c r="B11" s="721" t="s">
        <v>5447</v>
      </c>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3"/>
    </row>
    <row r="12" spans="1:30" ht="24" customHeight="1">
      <c r="A12" s="16"/>
      <c r="B12" s="32"/>
      <c r="C12" s="697" t="s">
        <v>5448</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621"/>
    </row>
    <row r="13" spans="1:30" ht="24" customHeight="1">
      <c r="A13" s="16"/>
      <c r="B13" s="32"/>
      <c r="C13" s="710" t="s">
        <v>5062</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711"/>
    </row>
    <row r="14" spans="1:30" ht="36" customHeight="1">
      <c r="A14" s="16"/>
      <c r="B14" s="32"/>
      <c r="C14" s="724" t="s">
        <v>5449</v>
      </c>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621"/>
    </row>
    <row r="15" spans="1:30" ht="48" customHeight="1">
      <c r="A15" s="16"/>
      <c r="B15" s="32"/>
      <c r="C15" s="722" t="s">
        <v>5450</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621"/>
    </row>
    <row r="16" spans="1:30" ht="15" customHeight="1">
      <c r="A16" s="16"/>
      <c r="B16" s="35"/>
      <c r="C16" s="719" t="s">
        <v>5451</v>
      </c>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7"/>
    </row>
    <row r="17" spans="1:37" ht="15" customHeight="1">
      <c r="A17" s="56"/>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row>
    <row r="18" spans="1:37" ht="24" customHeight="1">
      <c r="A18" s="13" t="s">
        <v>5452</v>
      </c>
      <c r="B18" s="701" t="s">
        <v>5453</v>
      </c>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row>
    <row r="19" spans="1:37" ht="36" customHeight="1">
      <c r="A19" s="36"/>
      <c r="B19" s="16"/>
      <c r="C19" s="700" t="s">
        <v>5454</v>
      </c>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row>
    <row r="20" spans="1:37" ht="24" customHeight="1">
      <c r="A20" s="34"/>
      <c r="B20" s="16"/>
      <c r="C20" s="694" t="s">
        <v>5455</v>
      </c>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row>
    <row r="21" spans="1:37" ht="24" customHeight="1">
      <c r="A21" s="34"/>
      <c r="B21" s="16"/>
      <c r="C21" s="694" t="s">
        <v>5456</v>
      </c>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row>
    <row r="22" spans="1:37" ht="15" customHeight="1">
      <c r="A22" s="56"/>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G22" s="356" t="s">
        <v>5094</v>
      </c>
      <c r="AH22" s="302" t="s">
        <v>5095</v>
      </c>
      <c r="AI22" s="330" t="s">
        <v>5091</v>
      </c>
    </row>
    <row r="23" spans="1:37" ht="36" customHeight="1">
      <c r="A23" s="34"/>
      <c r="B23" s="16"/>
      <c r="C23" s="540" t="s">
        <v>5457</v>
      </c>
      <c r="D23" s="572"/>
      <c r="E23" s="572"/>
      <c r="F23" s="572"/>
      <c r="G23" s="572"/>
      <c r="H23" s="572"/>
      <c r="I23" s="572"/>
      <c r="J23" s="572"/>
      <c r="K23" s="572"/>
      <c r="L23" s="572"/>
      <c r="M23" s="572"/>
      <c r="N23" s="572"/>
      <c r="O23" s="572"/>
      <c r="P23" s="572"/>
      <c r="Q23" s="572"/>
      <c r="R23" s="572"/>
      <c r="S23" s="572"/>
      <c r="T23" s="572"/>
      <c r="U23" s="572"/>
      <c r="V23" s="572"/>
      <c r="W23" s="572"/>
      <c r="X23" s="573"/>
      <c r="Y23" s="540" t="s">
        <v>5458</v>
      </c>
      <c r="Z23" s="572"/>
      <c r="AA23" s="572"/>
      <c r="AB23" s="572"/>
      <c r="AC23" s="572"/>
      <c r="AD23" s="573"/>
      <c r="AG23" s="357" t="s">
        <v>5103</v>
      </c>
      <c r="AH23" s="303" t="s">
        <v>5459</v>
      </c>
      <c r="AI23" s="331" t="s">
        <v>5460</v>
      </c>
      <c r="AJ23" s="359" t="s">
        <v>5104</v>
      </c>
    </row>
    <row r="24" spans="1:37" ht="15" customHeight="1">
      <c r="A24" s="34"/>
      <c r="B24" s="16"/>
      <c r="C24" s="20" t="s">
        <v>5015</v>
      </c>
      <c r="D24" s="689" t="s">
        <v>5461</v>
      </c>
      <c r="E24" s="572"/>
      <c r="F24" s="572"/>
      <c r="G24" s="572"/>
      <c r="H24" s="572"/>
      <c r="I24" s="572"/>
      <c r="J24" s="572"/>
      <c r="K24" s="572"/>
      <c r="L24" s="572"/>
      <c r="M24" s="572"/>
      <c r="N24" s="572"/>
      <c r="O24" s="572"/>
      <c r="P24" s="572"/>
      <c r="Q24" s="572"/>
      <c r="R24" s="572"/>
      <c r="S24" s="572"/>
      <c r="T24" s="572"/>
      <c r="U24" s="572"/>
      <c r="V24" s="572"/>
      <c r="W24" s="572"/>
      <c r="X24" s="573"/>
      <c r="Y24" s="658"/>
      <c r="Z24" s="685"/>
      <c r="AA24" s="685"/>
      <c r="AB24" s="685"/>
      <c r="AC24" s="685"/>
      <c r="AD24" s="659"/>
      <c r="AG24" s="358">
        <f>IF(AND(CNGE_2026_M1_Secc4_Sub1!$C$44&lt;&gt;"",CNGE_2026_M1_Secc4_Sub1!C44&lt;&gt;1,COUNTA(Y27)&gt;0),1,0)</f>
        <v>0</v>
      </c>
      <c r="AH24" s="302">
        <f>IF(SUM(Y26)&gt;0,1,0)</f>
        <v>0</v>
      </c>
      <c r="AI24" s="330">
        <f>IF(SUM(Y29)&gt;0,1,0)</f>
        <v>0</v>
      </c>
      <c r="AJ24" s="360">
        <f>IF(COUNTA(Y24:AD29)=0,0,IF(OR(COUNTA(Y24:AD29)=6,COUNTA(Y24:AD26,Y29)=5),0,1))</f>
        <v>0</v>
      </c>
    </row>
    <row r="25" spans="1:37" ht="15" customHeight="1">
      <c r="A25" s="34"/>
      <c r="B25" s="16"/>
      <c r="C25" s="20" t="s">
        <v>5017</v>
      </c>
      <c r="D25" s="689" t="s">
        <v>5462</v>
      </c>
      <c r="E25" s="572"/>
      <c r="F25" s="572"/>
      <c r="G25" s="572"/>
      <c r="H25" s="572"/>
      <c r="I25" s="572"/>
      <c r="J25" s="572"/>
      <c r="K25" s="572"/>
      <c r="L25" s="572"/>
      <c r="M25" s="572"/>
      <c r="N25" s="572"/>
      <c r="O25" s="572"/>
      <c r="P25" s="572"/>
      <c r="Q25" s="572"/>
      <c r="R25" s="572"/>
      <c r="S25" s="572"/>
      <c r="T25" s="572"/>
      <c r="U25" s="572"/>
      <c r="V25" s="572"/>
      <c r="W25" s="572"/>
      <c r="X25" s="573"/>
      <c r="Y25" s="658"/>
      <c r="Z25" s="685"/>
      <c r="AA25" s="685"/>
      <c r="AB25" s="685"/>
      <c r="AC25" s="685"/>
      <c r="AD25" s="659"/>
    </row>
    <row r="26" spans="1:37" ht="24" customHeight="1">
      <c r="A26" s="57"/>
      <c r="B26" s="58"/>
      <c r="C26" s="20" t="s">
        <v>5019</v>
      </c>
      <c r="D26" s="689" t="s">
        <v>5463</v>
      </c>
      <c r="E26" s="572"/>
      <c r="F26" s="572"/>
      <c r="G26" s="572"/>
      <c r="H26" s="572"/>
      <c r="I26" s="572"/>
      <c r="J26" s="572"/>
      <c r="K26" s="572"/>
      <c r="L26" s="572"/>
      <c r="M26" s="572"/>
      <c r="N26" s="572"/>
      <c r="O26" s="572"/>
      <c r="P26" s="572"/>
      <c r="Q26" s="572"/>
      <c r="R26" s="572"/>
      <c r="S26" s="572"/>
      <c r="T26" s="572"/>
      <c r="U26" s="572"/>
      <c r="V26" s="572"/>
      <c r="W26" s="572"/>
      <c r="X26" s="573"/>
      <c r="Y26" s="658"/>
      <c r="Z26" s="685"/>
      <c r="AA26" s="685"/>
      <c r="AB26" s="685"/>
      <c r="AC26" s="685"/>
      <c r="AD26" s="659"/>
    </row>
    <row r="27" spans="1:37" ht="15" customHeight="1">
      <c r="A27" s="57"/>
      <c r="C27" s="55" t="s">
        <v>5021</v>
      </c>
      <c r="D27" s="663" t="s">
        <v>5464</v>
      </c>
      <c r="E27" s="664"/>
      <c r="F27" s="664"/>
      <c r="G27" s="664"/>
      <c r="H27" s="664"/>
      <c r="I27" s="664"/>
      <c r="J27" s="664"/>
      <c r="K27" s="664"/>
      <c r="L27" s="664"/>
      <c r="M27" s="664"/>
      <c r="N27" s="664"/>
      <c r="O27" s="664"/>
      <c r="P27" s="664"/>
      <c r="Q27" s="664"/>
      <c r="R27" s="664"/>
      <c r="S27" s="664"/>
      <c r="T27" s="664"/>
      <c r="U27" s="664"/>
      <c r="V27" s="664"/>
      <c r="W27" s="664"/>
      <c r="X27" s="665"/>
      <c r="Y27" s="658"/>
      <c r="Z27" s="685"/>
      <c r="AA27" s="685"/>
      <c r="AB27" s="685"/>
      <c r="AC27" s="685"/>
      <c r="AD27" s="659"/>
    </row>
    <row r="28" spans="1:37" ht="24" customHeight="1">
      <c r="A28" s="57"/>
      <c r="C28" s="14" t="s">
        <v>5023</v>
      </c>
      <c r="D28" s="663" t="s">
        <v>5465</v>
      </c>
      <c r="E28" s="664"/>
      <c r="F28" s="664"/>
      <c r="G28" s="664"/>
      <c r="H28" s="664"/>
      <c r="I28" s="664"/>
      <c r="J28" s="664"/>
      <c r="K28" s="664"/>
      <c r="L28" s="664"/>
      <c r="M28" s="664"/>
      <c r="N28" s="664"/>
      <c r="O28" s="664"/>
      <c r="P28" s="664"/>
      <c r="Q28" s="664"/>
      <c r="R28" s="664"/>
      <c r="S28" s="664"/>
      <c r="T28" s="664"/>
      <c r="U28" s="664"/>
      <c r="V28" s="664"/>
      <c r="W28" s="664"/>
      <c r="X28" s="665"/>
      <c r="Y28" s="658"/>
      <c r="Z28" s="685"/>
      <c r="AA28" s="685"/>
      <c r="AB28" s="685"/>
      <c r="AC28" s="685"/>
      <c r="AD28" s="659"/>
    </row>
    <row r="29" spans="1:37" ht="15" customHeight="1">
      <c r="A29" s="57"/>
      <c r="B29" s="58"/>
      <c r="C29" s="98" t="s">
        <v>5025</v>
      </c>
      <c r="D29" s="689" t="s">
        <v>5466</v>
      </c>
      <c r="E29" s="572"/>
      <c r="F29" s="572"/>
      <c r="G29" s="572"/>
      <c r="H29" s="572"/>
      <c r="I29" s="572"/>
      <c r="J29" s="572"/>
      <c r="K29" s="572"/>
      <c r="L29" s="572"/>
      <c r="M29" s="572"/>
      <c r="N29" s="572"/>
      <c r="O29" s="572"/>
      <c r="P29" s="572"/>
      <c r="Q29" s="572"/>
      <c r="R29" s="572"/>
      <c r="S29" s="572"/>
      <c r="T29" s="572"/>
      <c r="U29" s="572"/>
      <c r="V29" s="572"/>
      <c r="W29" s="572"/>
      <c r="X29" s="573"/>
      <c r="Y29" s="658"/>
      <c r="Z29" s="685"/>
      <c r="AA29" s="685"/>
      <c r="AB29" s="685"/>
      <c r="AC29" s="685"/>
      <c r="AD29" s="659"/>
    </row>
    <row r="30" spans="1:37" ht="15" customHeight="1">
      <c r="A30" s="34"/>
      <c r="B30" s="16"/>
      <c r="C30" s="8"/>
      <c r="D30" s="8"/>
      <c r="E30" s="8"/>
      <c r="F30" s="8"/>
      <c r="G30" s="8"/>
      <c r="H30" s="8"/>
      <c r="I30" s="8"/>
      <c r="J30" s="59"/>
      <c r="K30" s="8"/>
      <c r="L30" s="8"/>
      <c r="M30" s="8"/>
      <c r="N30" s="8"/>
      <c r="O30" s="8"/>
      <c r="P30" s="8"/>
      <c r="Q30" s="8"/>
      <c r="R30" s="8"/>
      <c r="S30" s="8"/>
      <c r="T30" s="8"/>
      <c r="U30" s="8"/>
      <c r="V30" s="8"/>
      <c r="W30" s="54"/>
      <c r="X30" s="50" t="s">
        <v>5320</v>
      </c>
      <c r="Y30" s="677">
        <f>IF(AND(SUM(Y24:Y29)=0,COUNTIF(Y24:Y29,"NS")&gt;0),"NS",IF(AND(SUM(Y24:Y29)=0,COUNTIF(Y24:Y29,0)&gt;0),0,IF(AND(SUM(Y24:Y29)=0,COUNTIF(Y24:Y29,"NA")&gt;0),"NA",SUM(Y24:Y29))))</f>
        <v>0</v>
      </c>
      <c r="Z30" s="572"/>
      <c r="AA30" s="572"/>
      <c r="AB30" s="572"/>
      <c r="AC30" s="572"/>
      <c r="AD30" s="573"/>
    </row>
    <row r="31" spans="1:37" ht="15" customHeight="1">
      <c r="A31" s="36"/>
      <c r="B31" s="656" t="str">
        <f>AK34</f>
        <v/>
      </c>
      <c r="C31" s="656"/>
      <c r="D31" s="656"/>
      <c r="E31" s="656"/>
      <c r="F31" s="656"/>
      <c r="G31" s="656"/>
      <c r="H31" s="656"/>
      <c r="I31" s="656"/>
      <c r="J31" s="656"/>
      <c r="K31" s="656"/>
      <c r="L31" s="656"/>
      <c r="M31" s="656"/>
      <c r="N31" s="656"/>
      <c r="O31" s="656"/>
      <c r="P31" s="656"/>
      <c r="Q31" s="656"/>
      <c r="R31" s="656"/>
      <c r="S31" s="656"/>
      <c r="T31" s="656"/>
      <c r="U31" s="656"/>
      <c r="V31" s="656"/>
      <c r="W31" s="656"/>
      <c r="X31" s="656"/>
      <c r="Y31" s="656"/>
      <c r="Z31" s="656"/>
      <c r="AA31" s="656"/>
      <c r="AB31" s="656"/>
      <c r="AC31" s="656"/>
      <c r="AD31" s="656"/>
    </row>
    <row r="32" spans="1:37" ht="45" customHeight="1">
      <c r="A32" s="36"/>
      <c r="B32" s="18"/>
      <c r="C32" s="718" t="s">
        <v>5467</v>
      </c>
      <c r="D32" s="558"/>
      <c r="E32" s="558"/>
      <c r="F32" s="621"/>
      <c r="G32" s="699"/>
      <c r="H32" s="570"/>
      <c r="I32" s="570"/>
      <c r="J32" s="570"/>
      <c r="K32" s="570"/>
      <c r="L32" s="570"/>
      <c r="M32" s="570"/>
      <c r="N32" s="570"/>
      <c r="O32" s="570"/>
      <c r="P32" s="570"/>
      <c r="Q32" s="570"/>
      <c r="R32" s="570"/>
      <c r="S32" s="570"/>
      <c r="T32" s="570"/>
      <c r="U32" s="570"/>
      <c r="V32" s="570"/>
      <c r="W32" s="570"/>
      <c r="X32" s="570"/>
      <c r="Y32" s="570"/>
      <c r="Z32" s="570"/>
      <c r="AA32" s="570"/>
      <c r="AB32" s="570"/>
      <c r="AC32" s="570"/>
      <c r="AD32" s="687"/>
      <c r="AF32" s="489" t="str">
        <f>SUBSTITUTE( SUBSTITUTE( SUBSTITUTE( SUBSTITUTE( SUBSTITUTE( SUBSTITUTE( SUBSTITUTE( SUBSTITUTE( SUBSTITUTE( SUBSTITUTE(G34, "á", "a"), "é", "e"), "í", "i"), "ó", "o"), "ú", "u"), "Á", "A"), "É", "E"), "Í", "I"), "Ó", "O"), "Ú", "U")</f>
        <v/>
      </c>
      <c r="AH32" s="652" t="s">
        <v>5111</v>
      </c>
      <c r="AI32" s="653"/>
      <c r="AJ32" s="653"/>
      <c r="AK32" s="653"/>
    </row>
    <row r="33" spans="1:37" ht="15" customHeight="1">
      <c r="A33" s="36"/>
      <c r="B33" s="666" t="str">
        <f>IF(AND(AH24&gt;0,G32=""),"Ha registrado algún valor numérico mayor a cero en el numeral 3, debe anotar el nombre de dicha(s) autoridad(es) competente(s) ","")</f>
        <v/>
      </c>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c r="AA33" s="666"/>
      <c r="AB33" s="666"/>
      <c r="AC33" s="666"/>
      <c r="AD33" s="666"/>
      <c r="AE33" s="527"/>
      <c r="AH33" s="490" t="s">
        <v>5112</v>
      </c>
      <c r="AI33" s="490" t="s">
        <v>5113</v>
      </c>
      <c r="AJ33" s="490" t="s">
        <v>5114</v>
      </c>
      <c r="AK33" s="490" t="s">
        <v>5115</v>
      </c>
    </row>
    <row r="34" spans="1:37" ht="45" customHeight="1">
      <c r="A34" s="36"/>
      <c r="B34" s="18"/>
      <c r="C34" s="718" t="s">
        <v>5468</v>
      </c>
      <c r="D34" s="558"/>
      <c r="E34" s="558"/>
      <c r="F34" s="621"/>
      <c r="G34" s="699"/>
      <c r="H34" s="570"/>
      <c r="I34" s="570"/>
      <c r="J34" s="570"/>
      <c r="K34" s="570"/>
      <c r="L34" s="570"/>
      <c r="M34" s="570"/>
      <c r="N34" s="570"/>
      <c r="O34" s="570"/>
      <c r="P34" s="570"/>
      <c r="Q34" s="570"/>
      <c r="R34" s="570"/>
      <c r="S34" s="570"/>
      <c r="T34" s="570"/>
      <c r="U34" s="570"/>
      <c r="V34" s="570"/>
      <c r="W34" s="570"/>
      <c r="X34" s="570"/>
      <c r="Y34" s="570"/>
      <c r="Z34" s="570"/>
      <c r="AA34" s="570"/>
      <c r="AB34" s="570"/>
      <c r="AC34" s="570"/>
      <c r="AD34" s="687"/>
      <c r="AH34" t="s">
        <v>5469</v>
      </c>
      <c r="AI34" t="s">
        <v>5461</v>
      </c>
      <c r="AJ34" s="491" t="str" cm="1">
        <f t="array" ref="AJ34">IF(AF32&lt;&gt;"",_xlfn.TEXTJOIN(" / ", TRUE, _xlfn.UNIQUE(IF($AH$34:$AH$38&lt;&gt;"",IF(ISNUMBER(SEARCH(AF32, $AH$34:$AH$38)) + (_xlfn.MAP($AH$34:$AH$38, _xlfn.LAMBDA(_xlpm.r, SUM(--ISNUMBER(SEARCH(_xlfn.TEXTSPLIT(_xlpm.r, ","), AF32))))))&gt;0,$AI$34:$AI$38, ""), ""))), "")</f>
        <v/>
      </c>
      <c r="AK34" t="str">
        <f>IF(AJ34 = "", "", "Alerta: Revise el texto ingresado en el Especifique ya que podria existir en las opciones resaltadas en amarillo")</f>
        <v/>
      </c>
    </row>
    <row r="35" spans="1:37" ht="15" customHeight="1">
      <c r="A35" s="36"/>
      <c r="B35" s="666" t="str">
        <f>IF(AND(AI24&gt;0,G34=""),"Ha registrado algún valor numérico mayor a cero en el numeral 6, debe anotar el nombre de dicha(s) causa(s)","")</f>
        <v/>
      </c>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527"/>
      <c r="AH35" t="s">
        <v>5470</v>
      </c>
      <c r="AI35" t="s">
        <v>5462</v>
      </c>
    </row>
    <row r="36" spans="1:37" ht="24" customHeight="1">
      <c r="A36" s="16"/>
      <c r="C36" s="661" t="s">
        <v>5116</v>
      </c>
      <c r="D36" s="662"/>
      <c r="E36" s="662"/>
      <c r="F36" s="662"/>
      <c r="G36" s="662"/>
      <c r="H36" s="662"/>
      <c r="I36" s="662"/>
      <c r="J36" s="662"/>
      <c r="K36" s="662"/>
      <c r="L36" s="662"/>
      <c r="M36" s="662"/>
      <c r="N36" s="662"/>
      <c r="O36" s="662"/>
      <c r="P36" s="662"/>
      <c r="Q36" s="662"/>
      <c r="R36" s="662"/>
      <c r="S36" s="662"/>
      <c r="T36" s="662"/>
      <c r="U36" s="662"/>
      <c r="V36" s="662"/>
      <c r="W36" s="662"/>
      <c r="X36" s="662"/>
      <c r="Y36" s="662"/>
      <c r="Z36" s="662"/>
      <c r="AA36" s="662"/>
      <c r="AB36" s="662"/>
      <c r="AC36" s="662"/>
      <c r="AD36" s="662"/>
      <c r="AH36" t="s">
        <v>5471</v>
      </c>
      <c r="AI36" t="s">
        <v>5472</v>
      </c>
    </row>
    <row r="37" spans="1:37" ht="14.25">
      <c r="A37" s="16"/>
      <c r="C37" s="679"/>
      <c r="D37" s="68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1"/>
      <c r="AH37" t="s">
        <v>5473</v>
      </c>
      <c r="AI37" t="s">
        <v>5464</v>
      </c>
    </row>
    <row r="38" spans="1:37" ht="15" customHeight="1">
      <c r="B38" s="670" t="str">
        <f>IF(AJ24&gt;0,"Favor de ingresar toda la información requerida en la pregunta ","")</f>
        <v/>
      </c>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H38" t="s">
        <v>5474</v>
      </c>
      <c r="AI38" t="s">
        <v>5465</v>
      </c>
    </row>
    <row r="39" spans="1:37" ht="15" customHeight="1">
      <c r="B39" s="691" t="str">
        <f>IF(SUM(COUNTIF(Y24:AD29,"NS"))&lt;&gt;0,"Alerta: debido a que cuenta con registros NS, debe proporcionar una justificación en el area de comentarios al final de la pregunta","")</f>
        <v/>
      </c>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row>
    <row r="40" spans="1:37" ht="15" customHeight="1">
      <c r="B40" s="651" t="str">
        <f>IF(AG24&gt;0,"Alerta: debe de proporcionar una justificación de acuerdo a lo establecido en la instrucción 1","")</f>
        <v/>
      </c>
      <c r="C40" s="651"/>
      <c r="D40" s="651"/>
      <c r="E40" s="651"/>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473"/>
    </row>
    <row r="41" spans="1:37" ht="15" customHeight="1"/>
    <row r="42" spans="1:37" ht="15" customHeight="1"/>
    <row r="43" spans="1:37" ht="15" customHeight="1"/>
  </sheetData>
  <sheetProtection algorithmName="SHA-512" hashValue="0VOZkQOAKfRhnkOxSMsdJRXUVY+jl5yCBKxELxqtSrBS6BONFq6B/dmk01Q2Hk12doTV0ONsJ+FZ74UvOjD/Uw==" saltValue="G22uqwBEC8slambRMpYKtw==" spinCount="100000" sheet="1" objects="1" scenarios="1"/>
  <mergeCells count="45">
    <mergeCell ref="B1:AD1"/>
    <mergeCell ref="D24:X24"/>
    <mergeCell ref="Y23:AD23"/>
    <mergeCell ref="C14:AD14"/>
    <mergeCell ref="C36:AD36"/>
    <mergeCell ref="G32:AD32"/>
    <mergeCell ref="D26:X26"/>
    <mergeCell ref="C20:AD20"/>
    <mergeCell ref="B10:AD10"/>
    <mergeCell ref="C32:F32"/>
    <mergeCell ref="C16:AD16"/>
    <mergeCell ref="Y24:AD24"/>
    <mergeCell ref="AA7:AD7"/>
    <mergeCell ref="C12:AD12"/>
    <mergeCell ref="B3:AD3"/>
    <mergeCell ref="Y25:AD25"/>
    <mergeCell ref="B38:AD38"/>
    <mergeCell ref="D28:X28"/>
    <mergeCell ref="Y28:AD28"/>
    <mergeCell ref="B33:AD33"/>
    <mergeCell ref="B35:AD35"/>
    <mergeCell ref="Y29:AD29"/>
    <mergeCell ref="B18:AD18"/>
    <mergeCell ref="C13:AD13"/>
    <mergeCell ref="G34:AD34"/>
    <mergeCell ref="Y27:AD27"/>
    <mergeCell ref="C34:F34"/>
    <mergeCell ref="D29:X29"/>
    <mergeCell ref="B31:AD31"/>
    <mergeCell ref="AH32:AK32"/>
    <mergeCell ref="B40:AD40"/>
    <mergeCell ref="B39:AD39"/>
    <mergeCell ref="B5:AD5"/>
    <mergeCell ref="C21:AD21"/>
    <mergeCell ref="Y30:AD30"/>
    <mergeCell ref="C37:AD37"/>
    <mergeCell ref="C23:X23"/>
    <mergeCell ref="D27:X27"/>
    <mergeCell ref="Y26:AD26"/>
    <mergeCell ref="N8:O8"/>
    <mergeCell ref="B11:AD11"/>
    <mergeCell ref="B8:L8"/>
    <mergeCell ref="D25:X25"/>
    <mergeCell ref="C15:AD15"/>
    <mergeCell ref="C19:AD19"/>
  </mergeCells>
  <conditionalFormatting sqref="A1:XFD1048576">
    <cfRule type="expression" dxfId="377" priority="26" stopIfTrue="1">
      <formula>AND($A$1&lt;&gt;"",SEARCH("igual o mayor",A1)&gt;0)</formula>
    </cfRule>
    <cfRule type="expression" dxfId="376" priority="27" stopIfTrue="1">
      <formula>AND($A$1&lt;&gt;"",SEARCH("igual o menor",A1)&gt;0)</formula>
    </cfRule>
    <cfRule type="expression" dxfId="375" priority="28" stopIfTrue="1">
      <formula>AND($A$1&lt;&gt;"",SEARCH("pase a la pregunta",A1)&gt;0)</formula>
    </cfRule>
    <cfRule type="expression" dxfId="374" priority="29" stopIfTrue="1">
      <formula>AND($A$1&lt;&gt;"",SEARCH("en blanco",A1)&gt;0)</formula>
    </cfRule>
    <cfRule type="expression" dxfId="373" priority="30" stopIfTrue="1">
      <formula>AND($A$1&lt;&gt;"",SEARCH("no puede registrar",A1)&gt;0)</formula>
    </cfRule>
    <cfRule type="expression" dxfId="372" priority="31" stopIfTrue="1">
      <formula>AND($A$1&lt;&gt;"",SUM(A1)&gt;0)</formula>
    </cfRule>
    <cfRule type="expression" dxfId="371" priority="32" stopIfTrue="1">
      <formula>AND($A$1&lt;&gt;"",SEARCH("la pregunta",A1)&gt;0)</formula>
    </cfRule>
  </conditionalFormatting>
  <conditionalFormatting sqref="C19:AD19">
    <cfRule type="expression" dxfId="370" priority="17">
      <formula>AND($AG$24&gt;0,$C$37="")</formula>
    </cfRule>
  </conditionalFormatting>
  <conditionalFormatting sqref="C20:AD20">
    <cfRule type="expression" dxfId="369" priority="22">
      <formula>AND(AH24&gt;0,G32="")</formula>
    </cfRule>
  </conditionalFormatting>
  <conditionalFormatting sqref="C21:AD21">
    <cfRule type="expression" dxfId="368" priority="19">
      <formula>AND(AI24&gt;0,G34="")</formula>
    </cfRule>
  </conditionalFormatting>
  <conditionalFormatting sqref="D24:X28">
    <cfRule type="expression" dxfId="367" priority="25" stopIfTrue="1">
      <formula>ISNUMBER(SEARCH(" " &amp; D24 &amp; " ", " " &amp; SUBSTITUTE($AJ$34, " / ", " ") &amp; " "))</formula>
    </cfRule>
  </conditionalFormatting>
  <conditionalFormatting sqref="G32:AD32">
    <cfRule type="expression" dxfId="366" priority="21">
      <formula>AND(AH24=0,G32="")</formula>
    </cfRule>
    <cfRule type="expression" dxfId="365" priority="23">
      <formula>AND(AH24&gt;0,G32="")</formula>
    </cfRule>
  </conditionalFormatting>
  <conditionalFormatting sqref="G34:AD34">
    <cfRule type="expression" dxfId="364" priority="18">
      <formula>AND(AI24=0,G34="")</formula>
    </cfRule>
    <cfRule type="expression" dxfId="363" priority="20">
      <formula>AND(AI24&gt;0,G34="")</formula>
    </cfRule>
  </conditionalFormatting>
  <conditionalFormatting sqref="AF32">
    <cfRule type="expression" dxfId="362" priority="1" stopIfTrue="1">
      <formula>AND($A$1&lt;&gt;"",SEARCH("igual o mayor",AF32)&gt;0)</formula>
    </cfRule>
    <cfRule type="expression" dxfId="361" priority="2" stopIfTrue="1">
      <formula>AND($A$1&lt;&gt;"",SEARCH("igual o menor",AF32)&gt;0)</formula>
    </cfRule>
    <cfRule type="expression" dxfId="360" priority="3" stopIfTrue="1">
      <formula>AND($A$1&lt;&gt;"",SEARCH("pase a la pregunta",AF32)&gt;0)</formula>
    </cfRule>
    <cfRule type="expression" dxfId="359" priority="4" stopIfTrue="1">
      <formula>AND($A$1&lt;&gt;"",SEARCH("en blanco",AF32)&gt;0)</formula>
    </cfRule>
    <cfRule type="expression" dxfId="358" priority="5" stopIfTrue="1">
      <formula>AND($A$1&lt;&gt;"",SEARCH("no puede registrar",AF32)&gt;0)</formula>
    </cfRule>
    <cfRule type="expression" dxfId="357" priority="6" stopIfTrue="1">
      <formula>AND($A$1&lt;&gt;"",SUM(AF32)&gt;0)</formula>
    </cfRule>
    <cfRule type="expression" dxfId="356" priority="7" stopIfTrue="1">
      <formula>AND($A$1&lt;&gt;"",SEARCH("la pregunta",AF32)&gt;0)</formula>
    </cfRule>
    <cfRule type="expression" dxfId="355" priority="8" stopIfTrue="1">
      <formula>AND($A$1&lt;&gt;"",SEARCH("igual o mayor",AF32)&gt;0)</formula>
    </cfRule>
    <cfRule type="expression" dxfId="354" priority="9" stopIfTrue="1">
      <formula>AND($A$1&lt;&gt;"",SEARCH("igual o menor",AF32)&gt;0)</formula>
    </cfRule>
    <cfRule type="expression" dxfId="353" priority="10" stopIfTrue="1">
      <formula>AND($A$1&lt;&gt;"",SEARCH("pase a la pregunta",AF32)&gt;0)</formula>
    </cfRule>
    <cfRule type="expression" dxfId="352" priority="11" stopIfTrue="1">
      <formula>AND($A$1&lt;&gt;"",SEARCH("en blanco",AF32)&gt;0)</formula>
    </cfRule>
    <cfRule type="expression" dxfId="351" priority="12" stopIfTrue="1">
      <formula>AND($A$1&lt;&gt;"",SEARCH("no puede registrar",AF32)&gt;0)</formula>
    </cfRule>
    <cfRule type="expression" dxfId="350" priority="13" stopIfTrue="1">
      <formula>AND($A$1&lt;&gt;"",SUM(AF32)&gt;0)</formula>
    </cfRule>
    <cfRule type="expression" dxfId="349" priority="14" stopIfTrue="1">
      <formula>AND($A$1&lt;&gt;"",SEARCH("la pregunta",AF32)&gt;0)</formula>
    </cfRule>
  </conditionalFormatting>
  <hyperlinks>
    <hyperlink ref="AA7" location="Índice!C21" display="Índice"/>
  </hyperlinks>
  <printOptions horizontalCentered="1" verticalCentered="1"/>
  <pageMargins left="0.70866141732283472" right="0.70866141732283472" top="0.74803149606299213" bottom="0.74803149606299213" header="0.31496062992125978" footer="0.31496062992125978"/>
  <pageSetup scale="70" orientation="portrait" r:id="rId1"/>
  <headerFooter>
    <oddHeader>&amp;CMódulo 1 Sección IV
Cuestionario</oddHeader>
    <oddFooter>&amp;LCenso Nacional de Gobiernos Estatales 2026&amp;R&amp;P de &amp;N</oddFooter>
  </headerFooter>
  <rowBreaks count="1" manualBreakCount="1">
    <brk id="38" max="30" man="1"/>
  </rowBreaks>
  <drawing r:id="rId2"/>
  <extLst>
    <ext xmlns:x14="http://schemas.microsoft.com/office/spreadsheetml/2009/9/main" uri="{78C0D931-6437-407d-A8EE-F0AAD7539E65}">
      <x14:conditionalFormattings>
        <x14:conditionalFormatting xmlns:xm="http://schemas.microsoft.com/office/excel/2006/main">
          <x14:cfRule type="expression" priority="24" id="{45AB8A1C-FB95-4309-82DE-A759B37CCE99}">
            <xm:f>AND(CNGE_2026_M1_Secc4_Sub1!$C$44&lt;&gt;"",CNGE_2026_M1_Secc4_Sub1!$C$44&lt;&gt;1)</xm:f>
            <x14:dxf>
              <fill>
                <patternFill patternType="mediumGray"/>
              </fill>
            </x14:dxf>
          </x14:cfRule>
          <xm:sqref>Y27:AD27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652"/>
  <sheetViews>
    <sheetView showGridLines="0" view="pageBreakPreview" zoomScale="120" zoomScaleNormal="100" zoomScaleSheetLayoutView="120" workbookViewId="0"/>
  </sheetViews>
  <sheetFormatPr baseColWidth="10" defaultColWidth="0" defaultRowHeight="15" customHeight="1" zeroHeight="1"/>
  <cols>
    <col min="1" max="1" width="5.625" style="100" customWidth="1"/>
    <col min="2" max="30" width="3.625" style="100" customWidth="1"/>
    <col min="31" max="31" width="5.625" style="100" customWidth="1"/>
    <col min="32" max="33" width="13.625" style="100" hidden="1" customWidth="1"/>
    <col min="34" max="43" width="13.625" hidden="1" customWidth="1"/>
    <col min="44" max="152" width="13.625" style="100" hidden="1" customWidth="1"/>
    <col min="153" max="16384" width="3.625" style="100" hidden="1"/>
  </cols>
  <sheetData>
    <row r="1" spans="1:30" ht="173.25" customHeight="1">
      <c r="A1" s="520"/>
      <c r="B1" s="532" t="s">
        <v>0</v>
      </c>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row>
    <row r="6" spans="1:30" ht="15" customHeight="1">
      <c r="A6" s="27"/>
      <c r="B6" s="4"/>
      <c r="C6" s="4"/>
      <c r="D6" s="4"/>
      <c r="E6" s="4"/>
      <c r="F6" s="4"/>
      <c r="G6" s="4"/>
      <c r="H6" s="4"/>
      <c r="I6" s="4"/>
      <c r="J6" s="4"/>
      <c r="K6" s="4"/>
      <c r="L6" s="4"/>
      <c r="M6" s="4"/>
      <c r="N6" s="4"/>
      <c r="O6" s="4"/>
      <c r="P6" s="4"/>
      <c r="Q6" s="4"/>
      <c r="R6" s="4"/>
      <c r="S6" s="4"/>
      <c r="T6" s="4"/>
      <c r="U6" s="4"/>
      <c r="V6" s="4"/>
      <c r="W6" s="4"/>
      <c r="X6" s="4"/>
      <c r="Y6" s="4"/>
      <c r="Z6" s="4"/>
    </row>
    <row r="7" spans="1:30" ht="15" customHeight="1" thickBot="1">
      <c r="B7" s="5" t="s">
        <v>4</v>
      </c>
      <c r="C7" s="2"/>
      <c r="D7" s="2"/>
      <c r="E7" s="2"/>
      <c r="F7" s="2"/>
      <c r="G7" s="2"/>
      <c r="H7" s="2"/>
      <c r="I7" s="2"/>
      <c r="J7" s="2"/>
      <c r="K7" s="2"/>
      <c r="L7" s="2"/>
      <c r="M7" s="2"/>
      <c r="N7" s="5" t="s">
        <v>5</v>
      </c>
      <c r="O7" s="2"/>
      <c r="P7" s="7"/>
      <c r="Q7" s="7"/>
      <c r="R7" s="7"/>
      <c r="S7" s="7"/>
      <c r="T7" s="7"/>
      <c r="U7" s="7"/>
      <c r="V7" s="7"/>
      <c r="W7" s="7"/>
      <c r="X7" s="7"/>
      <c r="Y7" s="7"/>
      <c r="Z7" s="7"/>
      <c r="AA7" s="708" t="s">
        <v>3</v>
      </c>
      <c r="AB7" s="673"/>
      <c r="AC7" s="673"/>
      <c r="AD7" s="673"/>
    </row>
    <row r="8" spans="1:30" ht="15" customHeight="1" thickBot="1">
      <c r="B8" s="533" t="str">
        <f>IF(Presentación!B10="","",Presentación!B10)</f>
        <v>Veracruz de Ignacio de la Llave</v>
      </c>
      <c r="C8" s="534"/>
      <c r="D8" s="534"/>
      <c r="E8" s="534"/>
      <c r="F8" s="534"/>
      <c r="G8" s="534"/>
      <c r="H8" s="534"/>
      <c r="I8" s="534"/>
      <c r="J8" s="534"/>
      <c r="K8" s="534"/>
      <c r="L8" s="535"/>
      <c r="M8" s="2"/>
      <c r="N8" s="533" t="str">
        <f>IF(Presentación!N10="","",Presentación!N10)</f>
        <v>230</v>
      </c>
      <c r="O8" s="535"/>
      <c r="P8" s="7"/>
      <c r="Q8" s="7"/>
      <c r="R8" s="7"/>
      <c r="S8" s="7"/>
      <c r="T8" s="7"/>
      <c r="U8" s="7"/>
      <c r="V8" s="7"/>
      <c r="W8" s="7"/>
      <c r="X8" s="7"/>
      <c r="Y8" s="7"/>
      <c r="Z8" s="7"/>
      <c r="AA8" s="7"/>
      <c r="AB8" s="7"/>
      <c r="AC8" s="7"/>
      <c r="AD8" s="7"/>
    </row>
    <row r="9" spans="1:30" ht="15" customHeight="1" thickBot="1">
      <c r="B9" s="1"/>
      <c r="C9" s="1"/>
      <c r="D9" s="1"/>
      <c r="E9" s="1"/>
      <c r="F9" s="1"/>
      <c r="G9" s="1"/>
      <c r="H9" s="1"/>
      <c r="I9" s="1"/>
      <c r="J9" s="1"/>
      <c r="K9" s="1"/>
      <c r="L9" s="1"/>
      <c r="M9" s="30"/>
      <c r="N9" s="1"/>
      <c r="O9" s="1"/>
      <c r="P9" s="18"/>
      <c r="Q9" s="1"/>
      <c r="R9" s="1"/>
      <c r="S9" s="1"/>
      <c r="T9" s="1"/>
      <c r="U9" s="1"/>
      <c r="V9" s="1"/>
      <c r="W9" s="1"/>
      <c r="X9" s="1"/>
      <c r="Y9" s="1"/>
      <c r="Z9" s="1"/>
      <c r="AA9" s="1"/>
      <c r="AB9" s="30"/>
      <c r="AC9" s="1"/>
      <c r="AD9" s="1"/>
    </row>
    <row r="10" spans="1:30" ht="15" customHeight="1" thickBot="1">
      <c r="A10" s="31"/>
      <c r="B10" s="774" t="s">
        <v>5475</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6"/>
    </row>
    <row r="11" spans="1:30" ht="15" customHeight="1">
      <c r="A11" s="16"/>
      <c r="B11" s="721" t="s">
        <v>5060</v>
      </c>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3"/>
    </row>
    <row r="12" spans="1:30" ht="36" customHeight="1">
      <c r="A12" s="16"/>
      <c r="B12" s="32"/>
      <c r="C12" s="697" t="s">
        <v>5476</v>
      </c>
      <c r="D12" s="673"/>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21"/>
    </row>
    <row r="13" spans="1:30" ht="24" customHeight="1">
      <c r="A13" s="16"/>
      <c r="B13" s="32"/>
      <c r="C13" s="759" t="s">
        <v>5062</v>
      </c>
      <c r="D13" s="673"/>
      <c r="E13" s="673"/>
      <c r="F13" s="673"/>
      <c r="G13" s="673"/>
      <c r="H13" s="673"/>
      <c r="I13" s="673"/>
      <c r="J13" s="673"/>
      <c r="K13" s="673"/>
      <c r="L13" s="673"/>
      <c r="M13" s="673"/>
      <c r="N13" s="673"/>
      <c r="O13" s="673"/>
      <c r="P13" s="673"/>
      <c r="Q13" s="673"/>
      <c r="R13" s="673"/>
      <c r="S13" s="673"/>
      <c r="T13" s="673"/>
      <c r="U13" s="673"/>
      <c r="V13" s="673"/>
      <c r="W13" s="673"/>
      <c r="X13" s="673"/>
      <c r="Y13" s="673"/>
      <c r="Z13" s="673"/>
      <c r="AA13" s="673"/>
      <c r="AB13" s="673"/>
      <c r="AC13" s="673"/>
      <c r="AD13" s="711"/>
    </row>
    <row r="14" spans="1:30" ht="15" customHeight="1">
      <c r="A14" s="16"/>
      <c r="B14" s="32"/>
      <c r="C14" s="697" t="s">
        <v>5477</v>
      </c>
      <c r="D14" s="673"/>
      <c r="E14" s="673"/>
      <c r="F14" s="673"/>
      <c r="G14" s="673"/>
      <c r="H14" s="673"/>
      <c r="I14" s="673"/>
      <c r="J14" s="673"/>
      <c r="K14" s="673"/>
      <c r="L14" s="673"/>
      <c r="M14" s="673"/>
      <c r="N14" s="673"/>
      <c r="O14" s="673"/>
      <c r="P14" s="673"/>
      <c r="Q14" s="673"/>
      <c r="R14" s="673"/>
      <c r="S14" s="673"/>
      <c r="T14" s="673"/>
      <c r="U14" s="673"/>
      <c r="V14" s="673"/>
      <c r="W14" s="673"/>
      <c r="X14" s="673"/>
      <c r="Y14" s="673"/>
      <c r="Z14" s="673"/>
      <c r="AA14" s="673"/>
      <c r="AB14" s="673"/>
      <c r="AC14" s="673"/>
      <c r="AD14" s="621"/>
    </row>
    <row r="15" spans="1:30" ht="24" customHeight="1">
      <c r="A15" s="16"/>
      <c r="B15" s="32"/>
      <c r="C15" s="759" t="s">
        <v>5478</v>
      </c>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711"/>
    </row>
    <row r="16" spans="1:30" ht="36" customHeight="1">
      <c r="A16" s="16"/>
      <c r="B16" s="32"/>
      <c r="C16" s="724" t="s">
        <v>5065</v>
      </c>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21"/>
    </row>
    <row r="17" spans="1:30" ht="48" customHeight="1">
      <c r="A17" s="16"/>
      <c r="B17" s="32"/>
      <c r="C17" s="724" t="s">
        <v>5066</v>
      </c>
      <c r="D17" s="673"/>
      <c r="E17" s="673"/>
      <c r="F17" s="673"/>
      <c r="G17" s="673"/>
      <c r="H17" s="673"/>
      <c r="I17" s="673"/>
      <c r="J17" s="673"/>
      <c r="K17" s="673"/>
      <c r="L17" s="673"/>
      <c r="M17" s="673"/>
      <c r="N17" s="673"/>
      <c r="O17" s="673"/>
      <c r="P17" s="673"/>
      <c r="Q17" s="673"/>
      <c r="R17" s="673"/>
      <c r="S17" s="673"/>
      <c r="T17" s="673"/>
      <c r="U17" s="673"/>
      <c r="V17" s="673"/>
      <c r="W17" s="673"/>
      <c r="X17" s="673"/>
      <c r="Y17" s="673"/>
      <c r="Z17" s="673"/>
      <c r="AA17" s="673"/>
      <c r="AB17" s="673"/>
      <c r="AC17" s="673"/>
      <c r="AD17" s="621"/>
    </row>
    <row r="18" spans="1:30" ht="15" customHeight="1">
      <c r="A18" s="16"/>
      <c r="B18" s="35"/>
      <c r="C18" s="763" t="s">
        <v>5067</v>
      </c>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764"/>
    </row>
    <row r="19" spans="1:30" ht="15" customHeight="1">
      <c r="A19" s="36"/>
      <c r="B19" s="758" t="s">
        <v>5068</v>
      </c>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21"/>
    </row>
    <row r="20" spans="1:30" ht="24" customHeight="1">
      <c r="A20" s="36"/>
      <c r="B20" s="61"/>
      <c r="C20" s="694" t="s">
        <v>5479</v>
      </c>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7"/>
    </row>
    <row r="21" spans="1:30" ht="36" customHeight="1">
      <c r="A21" s="36"/>
      <c r="B21" s="60"/>
      <c r="C21" s="694" t="s">
        <v>5480</v>
      </c>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7"/>
    </row>
    <row r="22" spans="1:30" ht="24" customHeight="1">
      <c r="A22" s="36"/>
      <c r="B22" s="470"/>
      <c r="D22" s="779" t="s">
        <v>5481</v>
      </c>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780"/>
    </row>
    <row r="23" spans="1:30" ht="24" customHeight="1">
      <c r="A23" s="36"/>
      <c r="B23" s="60"/>
      <c r="C23" s="458"/>
      <c r="D23" s="698" t="s">
        <v>5482</v>
      </c>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780"/>
    </row>
    <row r="24" spans="1:30" ht="36" customHeight="1">
      <c r="A24" s="36"/>
      <c r="B24" s="60"/>
      <c r="C24" s="458"/>
      <c r="D24" s="700" t="s">
        <v>5483</v>
      </c>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780"/>
    </row>
    <row r="25" spans="1:30" ht="60" customHeight="1">
      <c r="A25" s="36"/>
      <c r="B25" s="60"/>
      <c r="C25" s="458"/>
      <c r="D25" s="700" t="s">
        <v>5484</v>
      </c>
      <c r="E25" s="698"/>
      <c r="F25" s="698"/>
      <c r="G25" s="698"/>
      <c r="H25" s="698"/>
      <c r="I25" s="698"/>
      <c r="J25" s="698"/>
      <c r="K25" s="698"/>
      <c r="L25" s="698"/>
      <c r="M25" s="698"/>
      <c r="N25" s="698"/>
      <c r="O25" s="698"/>
      <c r="P25" s="698"/>
      <c r="Q25" s="698"/>
      <c r="R25" s="698"/>
      <c r="S25" s="698"/>
      <c r="T25" s="698"/>
      <c r="U25" s="698"/>
      <c r="V25" s="698"/>
      <c r="W25" s="698"/>
      <c r="X25" s="698"/>
      <c r="Y25" s="698"/>
      <c r="Z25" s="698"/>
      <c r="AA25" s="698"/>
      <c r="AB25" s="698"/>
      <c r="AC25" s="698"/>
      <c r="AD25" s="780"/>
    </row>
    <row r="26" spans="1:30" ht="36" customHeight="1">
      <c r="A26" s="36"/>
      <c r="B26" s="62"/>
      <c r="C26" s="454"/>
      <c r="D26" s="773" t="s">
        <v>5485</v>
      </c>
      <c r="E26" s="781"/>
      <c r="F26" s="781"/>
      <c r="G26" s="781"/>
      <c r="H26" s="781"/>
      <c r="I26" s="781"/>
      <c r="J26" s="781"/>
      <c r="K26" s="781"/>
      <c r="L26" s="781"/>
      <c r="M26" s="781"/>
      <c r="N26" s="781"/>
      <c r="O26" s="781"/>
      <c r="P26" s="781"/>
      <c r="Q26" s="781"/>
      <c r="R26" s="781"/>
      <c r="S26" s="781"/>
      <c r="T26" s="781"/>
      <c r="U26" s="781"/>
      <c r="V26" s="781"/>
      <c r="W26" s="781"/>
      <c r="X26" s="781"/>
      <c r="Y26" s="781"/>
      <c r="Z26" s="781"/>
      <c r="AA26" s="781"/>
      <c r="AB26" s="781"/>
      <c r="AC26" s="781"/>
      <c r="AD26" s="782"/>
    </row>
    <row r="27" spans="1:30" ht="15" customHeight="1" thickBot="1">
      <c r="A27" s="36"/>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row>
    <row r="28" spans="1:30" ht="15" customHeight="1" thickBot="1">
      <c r="A28" s="31"/>
      <c r="B28" s="753" t="s">
        <v>5486</v>
      </c>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6"/>
    </row>
    <row r="29" spans="1:30" ht="15" customHeight="1">
      <c r="A29" s="56"/>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36" customHeight="1">
      <c r="A30" s="41" t="s">
        <v>5487</v>
      </c>
      <c r="B30" s="785" t="s">
        <v>5488</v>
      </c>
      <c r="C30" s="673"/>
      <c r="D30" s="673"/>
      <c r="E30" s="673"/>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3"/>
    </row>
    <row r="31" spans="1:30" ht="24" customHeight="1">
      <c r="A31" s="63"/>
      <c r="B31" s="64"/>
      <c r="C31" s="700" t="s">
        <v>5489</v>
      </c>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row>
    <row r="32" spans="1:30" ht="24" customHeight="1">
      <c r="A32" s="63"/>
      <c r="B32" s="64"/>
      <c r="C32" s="700" t="s">
        <v>5490</v>
      </c>
      <c r="D32" s="673"/>
      <c r="E32" s="673"/>
      <c r="F32" s="673"/>
      <c r="G32" s="673"/>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row>
    <row r="33" spans="1:38" ht="15" customHeight="1">
      <c r="A33" s="63"/>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row>
    <row r="34" spans="1:38" ht="36" customHeight="1">
      <c r="A34" s="63"/>
      <c r="B34" s="18"/>
      <c r="C34" s="688" t="s">
        <v>5491</v>
      </c>
      <c r="D34" s="688"/>
      <c r="E34" s="688"/>
      <c r="F34" s="688"/>
      <c r="G34" s="688" t="s">
        <v>5492</v>
      </c>
      <c r="H34" s="688"/>
      <c r="I34" s="688"/>
      <c r="J34" s="688"/>
      <c r="K34" s="688"/>
      <c r="L34" s="688"/>
      <c r="M34" s="688"/>
      <c r="N34" s="688"/>
      <c r="O34" s="688"/>
      <c r="P34" s="688"/>
      <c r="Q34" s="688"/>
      <c r="R34" s="688"/>
      <c r="S34" s="783" t="s">
        <v>5493</v>
      </c>
      <c r="T34" s="784"/>
      <c r="U34" s="784"/>
      <c r="V34" s="784"/>
      <c r="W34" s="784"/>
      <c r="X34" s="784"/>
      <c r="Y34" s="784"/>
      <c r="Z34" s="784"/>
      <c r="AA34" s="784"/>
      <c r="AB34" s="784"/>
      <c r="AC34" s="784"/>
      <c r="AD34" s="705"/>
    </row>
    <row r="35" spans="1:38" ht="15" customHeight="1">
      <c r="A35" s="63"/>
      <c r="B35" s="18"/>
      <c r="C35" s="688"/>
      <c r="D35" s="688"/>
      <c r="E35" s="688"/>
      <c r="F35" s="688"/>
      <c r="G35" s="556" t="s">
        <v>5015</v>
      </c>
      <c r="H35" s="556" t="s">
        <v>5017</v>
      </c>
      <c r="I35" s="747" t="s">
        <v>5019</v>
      </c>
      <c r="J35" s="749"/>
      <c r="K35" s="556" t="s">
        <v>5021</v>
      </c>
      <c r="L35" s="556" t="s">
        <v>5023</v>
      </c>
      <c r="M35" s="556" t="s">
        <v>5025</v>
      </c>
      <c r="N35" s="556" t="s">
        <v>5027</v>
      </c>
      <c r="O35" s="556" t="s">
        <v>5029</v>
      </c>
      <c r="P35" s="556" t="s">
        <v>5031</v>
      </c>
      <c r="Q35" s="556" t="s">
        <v>5032</v>
      </c>
      <c r="R35" s="768" t="s">
        <v>5034</v>
      </c>
      <c r="S35" s="556" t="s">
        <v>5015</v>
      </c>
      <c r="T35" s="556" t="s">
        <v>5017</v>
      </c>
      <c r="U35" s="747" t="s">
        <v>5019</v>
      </c>
      <c r="V35" s="749"/>
      <c r="W35" s="556" t="s">
        <v>5021</v>
      </c>
      <c r="X35" s="556" t="s">
        <v>5023</v>
      </c>
      <c r="Y35" s="556" t="s">
        <v>5025</v>
      </c>
      <c r="Z35" s="556" t="s">
        <v>5027</v>
      </c>
      <c r="AA35" s="556" t="s">
        <v>5029</v>
      </c>
      <c r="AB35" s="556" t="s">
        <v>5031</v>
      </c>
      <c r="AC35" s="556" t="s">
        <v>5032</v>
      </c>
      <c r="AD35" s="768" t="s">
        <v>5034</v>
      </c>
      <c r="AH35" s="741" t="s">
        <v>5127</v>
      </c>
      <c r="AI35" s="742"/>
      <c r="AJ35" s="743"/>
      <c r="AK35" s="328" t="s">
        <v>5094</v>
      </c>
      <c r="AL35" s="325" t="s">
        <v>5095</v>
      </c>
    </row>
    <row r="36" spans="1:38" ht="14.25">
      <c r="A36" s="63"/>
      <c r="B36" s="18"/>
      <c r="C36" s="688"/>
      <c r="D36" s="688"/>
      <c r="E36" s="688"/>
      <c r="F36" s="688"/>
      <c r="G36" s="754"/>
      <c r="H36" s="754"/>
      <c r="I36" s="14" t="s">
        <v>5494</v>
      </c>
      <c r="J36" s="14" t="s">
        <v>5495</v>
      </c>
      <c r="K36" s="754"/>
      <c r="L36" s="754"/>
      <c r="M36" s="754"/>
      <c r="N36" s="754"/>
      <c r="O36" s="754"/>
      <c r="P36" s="754"/>
      <c r="Q36" s="754"/>
      <c r="R36" s="754"/>
      <c r="S36" s="754"/>
      <c r="T36" s="754"/>
      <c r="U36" s="14" t="s">
        <v>5494</v>
      </c>
      <c r="V36" s="14" t="s">
        <v>5495</v>
      </c>
      <c r="W36" s="754"/>
      <c r="X36" s="754"/>
      <c r="Y36" s="754"/>
      <c r="Z36" s="754"/>
      <c r="AA36" s="754"/>
      <c r="AB36" s="754"/>
      <c r="AC36" s="754"/>
      <c r="AD36" s="754"/>
      <c r="AG36" s="406" t="s">
        <v>5104</v>
      </c>
      <c r="AH36" s="283" t="s">
        <v>5130</v>
      </c>
      <c r="AI36" s="284" t="s">
        <v>5131</v>
      </c>
      <c r="AJ36" s="285" t="s">
        <v>5132</v>
      </c>
      <c r="AK36" s="328" t="s">
        <v>5496</v>
      </c>
      <c r="AL36" s="325" t="s">
        <v>5340</v>
      </c>
    </row>
    <row r="37" spans="1:38" ht="15" customHeight="1">
      <c r="A37" s="70"/>
      <c r="B37" s="18"/>
      <c r="C37" s="101" t="s">
        <v>5015</v>
      </c>
      <c r="D37" s="775"/>
      <c r="E37" s="776"/>
      <c r="F37" s="777"/>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G37" s="407">
        <f>IF(AND(COUNTBLANK(D37)=1,COUNTA(G37:AD37)=0),0,IF(AND(COUNTBLANK(D37)=0,COUNTA(G37:AD37)=24),0,1))</f>
        <v>0</v>
      </c>
      <c r="AH37" s="286">
        <f>IF(AG37=0,0,1)</f>
        <v>0</v>
      </c>
      <c r="AI37" s="287" t="str">
        <f>IF(AH37=0,"",
IF(SUM(AH37:AH37)=1,AJ37,
IF(AH157&gt;SUM(AH37:AH37),_xlfn.CONCAT(", ",AJ37),
IF(AH157=SUM(AH37:AH37),_xlfn.CONCAT(" y ",AJ37)))))</f>
        <v/>
      </c>
      <c r="AJ37" s="101" t="s">
        <v>5135</v>
      </c>
      <c r="AK37" s="329">
        <f>IF(OR(SUM(J37:J156)&gt;0,SUM(V37:V156)&gt;0),1,0)</f>
        <v>0</v>
      </c>
      <c r="AL37" s="327">
        <f>IF(OR(SUM(Q37:Q156)&gt;0,SUM(AC37:AC156)&gt;0),1,0)</f>
        <v>0</v>
      </c>
    </row>
    <row r="38" spans="1:38" ht="15" customHeight="1">
      <c r="A38" s="63"/>
      <c r="B38" s="18"/>
      <c r="C38" s="494" t="s">
        <v>5017</v>
      </c>
      <c r="D38" s="775"/>
      <c r="E38" s="776"/>
      <c r="F38" s="777"/>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G38" s="407">
        <f t="shared" ref="AG38:AG101" si="0">IF(AND(COUNTBLANK(D38)=1,COUNTA(G38:AD38)=0),0,IF(AND(COUNTBLANK(D38)=0,COUNTA(G38:AD38)=24),0,1))</f>
        <v>0</v>
      </c>
      <c r="AH38" s="286">
        <f t="shared" ref="AH38:AH101" si="1">IF(AG38=0,0,1)</f>
        <v>0</v>
      </c>
      <c r="AI38" s="287" t="str">
        <f>IF(AH38=0,"",
IF(SUM($AH$37:AH38)=1,AJ38,
IF($AH$157&gt;SUM($AH$37:AH38),_xlfn.CONCAT(", ",AJ38),
IF($AH$157=SUM($AH$37:AH38),_xlfn.CONCAT(" y ",AJ38)))))</f>
        <v/>
      </c>
      <c r="AJ38" s="101" t="s">
        <v>5136</v>
      </c>
    </row>
    <row r="39" spans="1:38" ht="15" customHeight="1">
      <c r="A39" s="63"/>
      <c r="B39" s="18"/>
      <c r="C39" s="91" t="s">
        <v>5019</v>
      </c>
      <c r="D39" s="775"/>
      <c r="E39" s="776"/>
      <c r="F39" s="777"/>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G39" s="407">
        <f t="shared" si="0"/>
        <v>0</v>
      </c>
      <c r="AH39" s="286">
        <f t="shared" si="1"/>
        <v>0</v>
      </c>
      <c r="AI39" s="287" t="str">
        <f>IF(AH39=0,"",
IF(SUM($AH$37:AH39)=1,AJ39,
IF($AH$157&gt;SUM($AH$37:AH39),_xlfn.CONCAT(", ",AJ39),
IF($AH$157=SUM($AH$37:AH39),_xlfn.CONCAT(" y ",AJ39)))))</f>
        <v/>
      </c>
      <c r="AJ39" s="101" t="s">
        <v>5137</v>
      </c>
    </row>
    <row r="40" spans="1:38" ht="15" customHeight="1">
      <c r="A40" s="63"/>
      <c r="B40" s="18"/>
      <c r="C40" s="91" t="s">
        <v>5021</v>
      </c>
      <c r="D40" s="775"/>
      <c r="E40" s="776"/>
      <c r="F40" s="777"/>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G40" s="407">
        <f t="shared" si="0"/>
        <v>0</v>
      </c>
      <c r="AH40" s="286">
        <f t="shared" si="1"/>
        <v>0</v>
      </c>
      <c r="AI40" s="287" t="str">
        <f>IF(AH40=0,"",
IF(SUM($AH$37:AH40)=1,AJ40,
IF($AH$157&gt;SUM($AH$37:AH40),_xlfn.CONCAT(", ",AJ40),
IF($AH$157=SUM($AH$37:AH40),_xlfn.CONCAT(" y ",AJ40)))))</f>
        <v/>
      </c>
      <c r="AJ40" s="101" t="s">
        <v>5138</v>
      </c>
    </row>
    <row r="41" spans="1:38" ht="15" customHeight="1">
      <c r="A41" s="63"/>
      <c r="B41" s="18"/>
      <c r="C41" s="91" t="s">
        <v>5023</v>
      </c>
      <c r="D41" s="775"/>
      <c r="E41" s="776"/>
      <c r="F41" s="777"/>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G41" s="407">
        <f t="shared" si="0"/>
        <v>0</v>
      </c>
      <c r="AH41" s="286">
        <f t="shared" si="1"/>
        <v>0</v>
      </c>
      <c r="AI41" s="287" t="str">
        <f>IF(AH41=0,"",
IF(SUM($AH$37:AH41)=1,AJ41,
IF($AH$157&gt;SUM($AH$37:AH41),_xlfn.CONCAT(", ",AJ41),
IF($AH$157=SUM($AH$37:AH41),_xlfn.CONCAT(" y ",AJ41)))))</f>
        <v/>
      </c>
      <c r="AJ41" s="101" t="s">
        <v>5139</v>
      </c>
    </row>
    <row r="42" spans="1:38" ht="15" customHeight="1">
      <c r="A42" s="63"/>
      <c r="B42" s="18"/>
      <c r="C42" s="91" t="s">
        <v>5025</v>
      </c>
      <c r="D42" s="775"/>
      <c r="E42" s="776"/>
      <c r="F42" s="777"/>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G42" s="407">
        <f t="shared" si="0"/>
        <v>0</v>
      </c>
      <c r="AH42" s="286">
        <f t="shared" si="1"/>
        <v>0</v>
      </c>
      <c r="AI42" s="287" t="str">
        <f>IF(AH42=0,"",
IF(SUM($AH$37:AH42)=1,AJ42,
IF($AH$157&gt;SUM($AH$37:AH42),_xlfn.CONCAT(", ",AJ42),
IF($AH$157=SUM($AH$37:AH42),_xlfn.CONCAT(" y ",AJ42)))))</f>
        <v/>
      </c>
      <c r="AJ42" s="101" t="s">
        <v>5140</v>
      </c>
    </row>
    <row r="43" spans="1:38" ht="15" customHeight="1">
      <c r="A43" s="63"/>
      <c r="B43" s="18"/>
      <c r="C43" s="91" t="s">
        <v>5027</v>
      </c>
      <c r="D43" s="775"/>
      <c r="E43" s="776"/>
      <c r="F43" s="777"/>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G43" s="407">
        <f t="shared" si="0"/>
        <v>0</v>
      </c>
      <c r="AH43" s="286">
        <f t="shared" si="1"/>
        <v>0</v>
      </c>
      <c r="AI43" s="287" t="str">
        <f>IF(AH43=0,"",
IF(SUM($AH$37:AH43)=1,AJ43,
IF($AH$157&gt;SUM($AH$37:AH43),_xlfn.CONCAT(", ",AJ43),
IF($AH$157=SUM($AH$37:AH43),_xlfn.CONCAT(" y ",AJ43)))))</f>
        <v/>
      </c>
      <c r="AJ43" s="101" t="s">
        <v>5141</v>
      </c>
    </row>
    <row r="44" spans="1:38" ht="15" customHeight="1">
      <c r="A44" s="63"/>
      <c r="B44" s="18"/>
      <c r="C44" s="91" t="s">
        <v>5029</v>
      </c>
      <c r="D44" s="775"/>
      <c r="E44" s="776"/>
      <c r="F44" s="777"/>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G44" s="407">
        <f t="shared" si="0"/>
        <v>0</v>
      </c>
      <c r="AH44" s="286">
        <f t="shared" si="1"/>
        <v>0</v>
      </c>
      <c r="AI44" s="287" t="str">
        <f>IF(AH44=0,"",
IF(SUM($AH$37:AH44)=1,AJ44,
IF($AH$157&gt;SUM($AH$37:AH44),_xlfn.CONCAT(", ",AJ44),
IF($AH$157=SUM($AH$37:AH44),_xlfn.CONCAT(" y ",AJ44)))))</f>
        <v/>
      </c>
      <c r="AJ44" s="101" t="s">
        <v>5142</v>
      </c>
    </row>
    <row r="45" spans="1:38" ht="15" customHeight="1">
      <c r="A45" s="63"/>
      <c r="B45" s="18"/>
      <c r="C45" s="91" t="s">
        <v>5031</v>
      </c>
      <c r="D45" s="775"/>
      <c r="E45" s="776"/>
      <c r="F45" s="777"/>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G45" s="407">
        <f t="shared" si="0"/>
        <v>0</v>
      </c>
      <c r="AH45" s="286">
        <f t="shared" si="1"/>
        <v>0</v>
      </c>
      <c r="AI45" s="287" t="str">
        <f>IF(AH45=0,"",
IF(SUM($AH$37:AH45)=1,AJ45,
IF($AH$157&gt;SUM($AH$37:AH45),_xlfn.CONCAT(", ",AJ45),
IF($AH$157=SUM($AH$37:AH45),_xlfn.CONCAT(" y ",AJ45)))))</f>
        <v/>
      </c>
      <c r="AJ45" s="101" t="s">
        <v>5143</v>
      </c>
    </row>
    <row r="46" spans="1:38" ht="15" customHeight="1">
      <c r="A46" s="63"/>
      <c r="B46" s="18"/>
      <c r="C46" s="91" t="s">
        <v>5032</v>
      </c>
      <c r="D46" s="775"/>
      <c r="E46" s="776"/>
      <c r="F46" s="777"/>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G46" s="407">
        <f t="shared" si="0"/>
        <v>0</v>
      </c>
      <c r="AH46" s="286">
        <f t="shared" si="1"/>
        <v>0</v>
      </c>
      <c r="AI46" s="287" t="str">
        <f>IF(AH46=0,"",
IF(SUM($AH$37:AH46)=1,AJ46,
IF($AH$157&gt;SUM($AH$37:AH46),_xlfn.CONCAT(", ",AJ46),
IF($AH$157=SUM($AH$37:AH46),_xlfn.CONCAT(" y ",AJ46)))))</f>
        <v/>
      </c>
      <c r="AJ46" s="101" t="s">
        <v>5144</v>
      </c>
    </row>
    <row r="47" spans="1:38" ht="15" customHeight="1">
      <c r="A47" s="63"/>
      <c r="B47" s="18"/>
      <c r="C47" s="91" t="s">
        <v>5034</v>
      </c>
      <c r="D47" s="775"/>
      <c r="E47" s="776"/>
      <c r="F47" s="777"/>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G47" s="407">
        <f t="shared" si="0"/>
        <v>0</v>
      </c>
      <c r="AH47" s="286">
        <f t="shared" si="1"/>
        <v>0</v>
      </c>
      <c r="AI47" s="287" t="str">
        <f>IF(AH47=0,"",
IF(SUM($AH$37:AH47)=1,AJ47,
IF($AH$157&gt;SUM($AH$37:AH47),_xlfn.CONCAT(", ",AJ47),
IF($AH$157=SUM($AH$37:AH47),_xlfn.CONCAT(" y ",AJ47)))))</f>
        <v/>
      </c>
      <c r="AJ47" s="101" t="s">
        <v>5145</v>
      </c>
    </row>
    <row r="48" spans="1:38" ht="15" customHeight="1">
      <c r="A48" s="63"/>
      <c r="B48" s="18"/>
      <c r="C48" s="91" t="s">
        <v>5035</v>
      </c>
      <c r="D48" s="775"/>
      <c r="E48" s="776"/>
      <c r="F48" s="777"/>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G48" s="407">
        <f t="shared" si="0"/>
        <v>0</v>
      </c>
      <c r="AH48" s="286">
        <f t="shared" si="1"/>
        <v>0</v>
      </c>
      <c r="AI48" s="287" t="str">
        <f>IF(AH48=0,"",
IF(SUM($AH$37:AH48)=1,AJ48,
IF($AH$157&gt;SUM($AH$37:AH48),_xlfn.CONCAT(", ",AJ48),
IF($AH$157=SUM($AH$37:AH48),_xlfn.CONCAT(" y ",AJ48)))))</f>
        <v/>
      </c>
      <c r="AJ48" s="101" t="s">
        <v>5146</v>
      </c>
    </row>
    <row r="49" spans="1:36" ht="15" customHeight="1">
      <c r="A49" s="63"/>
      <c r="B49" s="18"/>
      <c r="C49" s="91" t="s">
        <v>5036</v>
      </c>
      <c r="D49" s="775"/>
      <c r="E49" s="776"/>
      <c r="F49" s="777"/>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G49" s="407">
        <f t="shared" si="0"/>
        <v>0</v>
      </c>
      <c r="AH49" s="286">
        <f t="shared" si="1"/>
        <v>0</v>
      </c>
      <c r="AI49" s="287" t="str">
        <f>IF(AH49=0,"",
IF(SUM($AH$37:AH49)=1,AJ49,
IF($AH$157&gt;SUM($AH$37:AH49),_xlfn.CONCAT(", ",AJ49),
IF($AH$157=SUM($AH$37:AH49),_xlfn.CONCAT(" y ",AJ49)))))</f>
        <v/>
      </c>
      <c r="AJ49" s="101" t="s">
        <v>5147</v>
      </c>
    </row>
    <row r="50" spans="1:36" ht="15" customHeight="1">
      <c r="A50" s="63"/>
      <c r="B50" s="18"/>
      <c r="C50" s="91" t="s">
        <v>5037</v>
      </c>
      <c r="D50" s="775"/>
      <c r="E50" s="776"/>
      <c r="F50" s="777"/>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c r="AG50" s="407">
        <f t="shared" si="0"/>
        <v>0</v>
      </c>
      <c r="AH50" s="286">
        <f t="shared" si="1"/>
        <v>0</v>
      </c>
      <c r="AI50" s="287" t="str">
        <f>IF(AH50=0,"",
IF(SUM($AH$37:AH50)=1,AJ50,
IF($AH$157&gt;SUM($AH$37:AH50),_xlfn.CONCAT(", ",AJ50),
IF($AH$157=SUM($AH$37:AH50),_xlfn.CONCAT(" y ",AJ50)))))</f>
        <v/>
      </c>
      <c r="AJ50" s="101" t="s">
        <v>5148</v>
      </c>
    </row>
    <row r="51" spans="1:36" ht="15" customHeight="1">
      <c r="A51" s="63"/>
      <c r="B51" s="18"/>
      <c r="C51" s="91" t="s">
        <v>5038</v>
      </c>
      <c r="D51" s="775"/>
      <c r="E51" s="776"/>
      <c r="F51" s="777"/>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G51" s="407">
        <f t="shared" si="0"/>
        <v>0</v>
      </c>
      <c r="AH51" s="286">
        <f t="shared" si="1"/>
        <v>0</v>
      </c>
      <c r="AI51" s="287" t="str">
        <f>IF(AH51=0,"",
IF(SUM($AH$37:AH51)=1,AJ51,
IF($AH$157&gt;SUM($AH$37:AH51),_xlfn.CONCAT(", ",AJ51),
IF($AH$157=SUM($AH$37:AH51),_xlfn.CONCAT(" y ",AJ51)))))</f>
        <v/>
      </c>
      <c r="AJ51" s="101" t="s">
        <v>5149</v>
      </c>
    </row>
    <row r="52" spans="1:36" ht="15" customHeight="1">
      <c r="A52" s="63"/>
      <c r="B52" s="18"/>
      <c r="C52" s="91" t="s">
        <v>5039</v>
      </c>
      <c r="D52" s="775"/>
      <c r="E52" s="776"/>
      <c r="F52" s="777"/>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G52" s="407">
        <f t="shared" si="0"/>
        <v>0</v>
      </c>
      <c r="AH52" s="286">
        <f t="shared" si="1"/>
        <v>0</v>
      </c>
      <c r="AI52" s="287" t="str">
        <f>IF(AH52=0,"",
IF(SUM($AH$37:AH52)=1,AJ52,
IF($AH$157&gt;SUM($AH$37:AH52),_xlfn.CONCAT(", ",AJ52),
IF($AH$157=SUM($AH$37:AH52),_xlfn.CONCAT(" y ",AJ52)))))</f>
        <v/>
      </c>
      <c r="AJ52" s="101" t="s">
        <v>5150</v>
      </c>
    </row>
    <row r="53" spans="1:36" ht="15" customHeight="1">
      <c r="A53" s="63"/>
      <c r="B53" s="18"/>
      <c r="C53" s="91" t="s">
        <v>5040</v>
      </c>
      <c r="D53" s="775"/>
      <c r="E53" s="776"/>
      <c r="F53" s="777"/>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G53" s="407">
        <f t="shared" si="0"/>
        <v>0</v>
      </c>
      <c r="AH53" s="286">
        <f t="shared" si="1"/>
        <v>0</v>
      </c>
      <c r="AI53" s="287" t="str">
        <f>IF(AH53=0,"",
IF(SUM($AH$37:AH53)=1,AJ53,
IF($AH$157&gt;SUM($AH$37:AH53),_xlfn.CONCAT(", ",AJ53),
IF($AH$157=SUM($AH$37:AH53),_xlfn.CONCAT(" y ",AJ53)))))</f>
        <v/>
      </c>
      <c r="AJ53" s="101" t="s">
        <v>5151</v>
      </c>
    </row>
    <row r="54" spans="1:36" ht="15" customHeight="1">
      <c r="A54" s="63"/>
      <c r="B54" s="18"/>
      <c r="C54" s="91" t="s">
        <v>5041</v>
      </c>
      <c r="D54" s="775"/>
      <c r="E54" s="776"/>
      <c r="F54" s="777"/>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G54" s="407">
        <f t="shared" si="0"/>
        <v>0</v>
      </c>
      <c r="AH54" s="286">
        <f t="shared" si="1"/>
        <v>0</v>
      </c>
      <c r="AI54" s="287" t="str">
        <f>IF(AH54=0,"",
IF(SUM($AH$37:AH54)=1,AJ54,
IF($AH$157&gt;SUM($AH$37:AH54),_xlfn.CONCAT(", ",AJ54),
IF($AH$157=SUM($AH$37:AH54),_xlfn.CONCAT(" y ",AJ54)))))</f>
        <v/>
      </c>
      <c r="AJ54" s="101" t="s">
        <v>5152</v>
      </c>
    </row>
    <row r="55" spans="1:36" ht="15" customHeight="1">
      <c r="A55" s="63"/>
      <c r="B55" s="18"/>
      <c r="C55" s="91" t="s">
        <v>5042</v>
      </c>
      <c r="D55" s="775"/>
      <c r="E55" s="776"/>
      <c r="F55" s="777"/>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G55" s="407">
        <f t="shared" si="0"/>
        <v>0</v>
      </c>
      <c r="AH55" s="286">
        <f t="shared" si="1"/>
        <v>0</v>
      </c>
      <c r="AI55" s="287" t="str">
        <f>IF(AH55=0,"",
IF(SUM($AH$37:AH55)=1,AJ55,
IF($AH$157&gt;SUM($AH$37:AH55),_xlfn.CONCAT(", ",AJ55),
IF($AH$157=SUM($AH$37:AH55),_xlfn.CONCAT(" y ",AJ55)))))</f>
        <v/>
      </c>
      <c r="AJ55" s="101" t="s">
        <v>5153</v>
      </c>
    </row>
    <row r="56" spans="1:36" ht="15" customHeight="1">
      <c r="A56" s="63"/>
      <c r="B56" s="18"/>
      <c r="C56" s="89" t="s">
        <v>5043</v>
      </c>
      <c r="D56" s="775"/>
      <c r="E56" s="776"/>
      <c r="F56" s="777"/>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G56" s="407">
        <f t="shared" si="0"/>
        <v>0</v>
      </c>
      <c r="AH56" s="286">
        <f t="shared" si="1"/>
        <v>0</v>
      </c>
      <c r="AI56" s="287" t="str">
        <f>IF(AH56=0,"",
IF(SUM($AH$37:AH56)=1,AJ56,
IF($AH$157&gt;SUM($AH$37:AH56),_xlfn.CONCAT(", ",AJ56),
IF($AH$157=SUM($AH$37:AH56),_xlfn.CONCAT(" y ",AJ56)))))</f>
        <v/>
      </c>
      <c r="AJ56" s="101" t="s">
        <v>5154</v>
      </c>
    </row>
    <row r="57" spans="1:36" ht="15" customHeight="1">
      <c r="A57" s="63"/>
      <c r="B57" s="18"/>
      <c r="C57" s="89" t="s">
        <v>5044</v>
      </c>
      <c r="D57" s="775"/>
      <c r="E57" s="776"/>
      <c r="F57" s="777"/>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G57" s="407">
        <f t="shared" si="0"/>
        <v>0</v>
      </c>
      <c r="AH57" s="286">
        <f t="shared" si="1"/>
        <v>0</v>
      </c>
      <c r="AI57" s="287" t="str">
        <f>IF(AH57=0,"",
IF(SUM($AH$37:AH57)=1,AJ57,
IF($AH$157&gt;SUM($AH$37:AH57),_xlfn.CONCAT(", ",AJ57),
IF($AH$157=SUM($AH$37:AH57),_xlfn.CONCAT(" y ",AJ57)))))</f>
        <v/>
      </c>
      <c r="AJ57" s="101" t="s">
        <v>5155</v>
      </c>
    </row>
    <row r="58" spans="1:36" ht="15" customHeight="1">
      <c r="A58" s="63"/>
      <c r="B58" s="18"/>
      <c r="C58" s="89" t="s">
        <v>5045</v>
      </c>
      <c r="D58" s="775"/>
      <c r="E58" s="776"/>
      <c r="F58" s="777"/>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G58" s="407">
        <f t="shared" si="0"/>
        <v>0</v>
      </c>
      <c r="AH58" s="286">
        <f t="shared" si="1"/>
        <v>0</v>
      </c>
      <c r="AI58" s="287" t="str">
        <f>IF(AH58=0,"",
IF(SUM($AH$37:AH58)=1,AJ58,
IF($AH$157&gt;SUM($AH$37:AH58),_xlfn.CONCAT(", ",AJ58),
IF($AH$157=SUM($AH$37:AH58),_xlfn.CONCAT(" y ",AJ58)))))</f>
        <v/>
      </c>
      <c r="AJ58" s="101" t="s">
        <v>5156</v>
      </c>
    </row>
    <row r="59" spans="1:36" ht="15" customHeight="1">
      <c r="A59" s="63"/>
      <c r="B59" s="18"/>
      <c r="C59" s="89" t="s">
        <v>5046</v>
      </c>
      <c r="D59" s="775"/>
      <c r="E59" s="776"/>
      <c r="F59" s="777"/>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c r="AG59" s="407">
        <f t="shared" si="0"/>
        <v>0</v>
      </c>
      <c r="AH59" s="286">
        <f t="shared" si="1"/>
        <v>0</v>
      </c>
      <c r="AI59" s="287" t="str">
        <f>IF(AH59=0,"",
IF(SUM($AH$37:AH59)=1,AJ59,
IF($AH$157&gt;SUM($AH$37:AH59),_xlfn.CONCAT(", ",AJ59),
IF($AH$157=SUM($AH$37:AH59),_xlfn.CONCAT(" y ",AJ59)))))</f>
        <v/>
      </c>
      <c r="AJ59" s="101" t="s">
        <v>5157</v>
      </c>
    </row>
    <row r="60" spans="1:36" ht="15" customHeight="1">
      <c r="A60" s="63"/>
      <c r="B60" s="18"/>
      <c r="C60" s="89" t="s">
        <v>5047</v>
      </c>
      <c r="D60" s="775"/>
      <c r="E60" s="776"/>
      <c r="F60" s="777"/>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G60" s="407">
        <f t="shared" si="0"/>
        <v>0</v>
      </c>
      <c r="AH60" s="286">
        <f t="shared" si="1"/>
        <v>0</v>
      </c>
      <c r="AI60" s="287" t="str">
        <f>IF(AH60=0,"",
IF(SUM($AH$37:AH60)=1,AJ60,
IF($AH$157&gt;SUM($AH$37:AH60),_xlfn.CONCAT(", ",AJ60),
IF($AH$157=SUM($AH$37:AH60),_xlfn.CONCAT(" y ",AJ60)))))</f>
        <v/>
      </c>
      <c r="AJ60" s="101" t="s">
        <v>5158</v>
      </c>
    </row>
    <row r="61" spans="1:36" ht="15" customHeight="1">
      <c r="A61" s="63"/>
      <c r="B61" s="18"/>
      <c r="C61" s="89" t="s">
        <v>5048</v>
      </c>
      <c r="D61" s="775"/>
      <c r="E61" s="776"/>
      <c r="F61" s="777"/>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G61" s="407">
        <f t="shared" si="0"/>
        <v>0</v>
      </c>
      <c r="AH61" s="286">
        <f t="shared" si="1"/>
        <v>0</v>
      </c>
      <c r="AI61" s="287" t="str">
        <f>IF(AH61=0,"",
IF(SUM($AH$37:AH61)=1,AJ61,
IF($AH$157&gt;SUM($AH$37:AH61),_xlfn.CONCAT(", ",AJ61),
IF($AH$157=SUM($AH$37:AH61),_xlfn.CONCAT(" y ",AJ61)))))</f>
        <v/>
      </c>
      <c r="AJ61" s="101" t="s">
        <v>5159</v>
      </c>
    </row>
    <row r="62" spans="1:36" ht="15" customHeight="1">
      <c r="A62" s="63"/>
      <c r="B62" s="18"/>
      <c r="C62" s="89" t="s">
        <v>5049</v>
      </c>
      <c r="D62" s="775"/>
      <c r="E62" s="776"/>
      <c r="F62" s="777"/>
      <c r="G62" s="493"/>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G62" s="407">
        <f t="shared" si="0"/>
        <v>0</v>
      </c>
      <c r="AH62" s="286">
        <f t="shared" si="1"/>
        <v>0</v>
      </c>
      <c r="AI62" s="287" t="str">
        <f>IF(AH62=0,"",
IF(SUM($AH$37:AH62)=1,AJ62,
IF($AH$157&gt;SUM($AH$37:AH62),_xlfn.CONCAT(", ",AJ62),
IF($AH$157=SUM($AH$37:AH62),_xlfn.CONCAT(" y ",AJ62)))))</f>
        <v/>
      </c>
      <c r="AJ62" s="101" t="s">
        <v>5160</v>
      </c>
    </row>
    <row r="63" spans="1:36" ht="15" customHeight="1">
      <c r="A63" s="63"/>
      <c r="B63" s="18"/>
      <c r="C63" s="89" t="s">
        <v>5050</v>
      </c>
      <c r="D63" s="775"/>
      <c r="E63" s="776"/>
      <c r="F63" s="777"/>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c r="AG63" s="407">
        <f t="shared" si="0"/>
        <v>0</v>
      </c>
      <c r="AH63" s="286">
        <f t="shared" si="1"/>
        <v>0</v>
      </c>
      <c r="AI63" s="287" t="str">
        <f>IF(AH63=0,"",
IF(SUM($AH$37:AH63)=1,AJ63,
IF($AH$157&gt;SUM($AH$37:AH63),_xlfn.CONCAT(", ",AJ63),
IF($AH$157=SUM($AH$37:AH63),_xlfn.CONCAT(" y ",AJ63)))))</f>
        <v/>
      </c>
      <c r="AJ63" s="101" t="s">
        <v>5161</v>
      </c>
    </row>
    <row r="64" spans="1:36" ht="15" customHeight="1">
      <c r="A64" s="63"/>
      <c r="B64" s="18"/>
      <c r="C64" s="89" t="s">
        <v>5051</v>
      </c>
      <c r="D64" s="775"/>
      <c r="E64" s="776"/>
      <c r="F64" s="777"/>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G64" s="407">
        <f t="shared" si="0"/>
        <v>0</v>
      </c>
      <c r="AH64" s="286">
        <f t="shared" si="1"/>
        <v>0</v>
      </c>
      <c r="AI64" s="287" t="str">
        <f>IF(AH64=0,"",
IF(SUM($AH$37:AH64)=1,AJ64,
IF($AH$157&gt;SUM($AH$37:AH64),_xlfn.CONCAT(", ",AJ64),
IF($AH$157=SUM($AH$37:AH64),_xlfn.CONCAT(" y ",AJ64)))))</f>
        <v/>
      </c>
      <c r="AJ64" s="101" t="s">
        <v>5162</v>
      </c>
    </row>
    <row r="65" spans="1:36" ht="15" customHeight="1">
      <c r="A65" s="63"/>
      <c r="B65" s="18"/>
      <c r="C65" s="89" t="s">
        <v>5052</v>
      </c>
      <c r="D65" s="775"/>
      <c r="E65" s="776"/>
      <c r="F65" s="777"/>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G65" s="407">
        <f t="shared" si="0"/>
        <v>0</v>
      </c>
      <c r="AH65" s="286">
        <f t="shared" si="1"/>
        <v>0</v>
      </c>
      <c r="AI65" s="287" t="str">
        <f>IF(AH65=0,"",
IF(SUM($AH$37:AH65)=1,AJ65,
IF($AH$157&gt;SUM($AH$37:AH65),_xlfn.CONCAT(", ",AJ65),
IF($AH$157=SUM($AH$37:AH65),_xlfn.CONCAT(" y ",AJ65)))))</f>
        <v/>
      </c>
      <c r="AJ65" s="101" t="s">
        <v>5163</v>
      </c>
    </row>
    <row r="66" spans="1:36" ht="15" customHeight="1">
      <c r="A66" s="63"/>
      <c r="B66" s="18"/>
      <c r="C66" s="89" t="s">
        <v>5053</v>
      </c>
      <c r="D66" s="775"/>
      <c r="E66" s="776"/>
      <c r="F66" s="777"/>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G66" s="407">
        <f t="shared" si="0"/>
        <v>0</v>
      </c>
      <c r="AH66" s="286">
        <f t="shared" si="1"/>
        <v>0</v>
      </c>
      <c r="AI66" s="287" t="str">
        <f>IF(AH66=0,"",
IF(SUM($AH$37:AH66)=1,AJ66,
IF($AH$157&gt;SUM($AH$37:AH66),_xlfn.CONCAT(", ",AJ66),
IF($AH$157=SUM($AH$37:AH66),_xlfn.CONCAT(" y ",AJ66)))))</f>
        <v/>
      </c>
      <c r="AJ66" s="101" t="s">
        <v>5164</v>
      </c>
    </row>
    <row r="67" spans="1:36" ht="15" customHeight="1">
      <c r="A67" s="63"/>
      <c r="B67" s="18"/>
      <c r="C67" s="89" t="s">
        <v>5054</v>
      </c>
      <c r="D67" s="775"/>
      <c r="E67" s="776"/>
      <c r="F67" s="777"/>
      <c r="G67" s="493"/>
      <c r="H67" s="493"/>
      <c r="I67" s="493"/>
      <c r="J67" s="493"/>
      <c r="K67" s="493"/>
      <c r="L67" s="493"/>
      <c r="M67" s="493"/>
      <c r="N67" s="493"/>
      <c r="O67" s="493"/>
      <c r="P67" s="493"/>
      <c r="Q67" s="493"/>
      <c r="R67" s="493"/>
      <c r="S67" s="493"/>
      <c r="T67" s="493"/>
      <c r="U67" s="493"/>
      <c r="V67" s="493"/>
      <c r="W67" s="493"/>
      <c r="X67" s="493"/>
      <c r="Y67" s="493"/>
      <c r="Z67" s="493"/>
      <c r="AA67" s="493"/>
      <c r="AB67" s="493"/>
      <c r="AC67" s="493"/>
      <c r="AD67" s="493"/>
      <c r="AG67" s="407">
        <f t="shared" si="0"/>
        <v>0</v>
      </c>
      <c r="AH67" s="286">
        <f t="shared" si="1"/>
        <v>0</v>
      </c>
      <c r="AI67" s="287" t="str">
        <f>IF(AH67=0,"",
IF(SUM($AH$37:AH67)=1,AJ67,
IF($AH$157&gt;SUM($AH$37:AH67),_xlfn.CONCAT(", ",AJ67),
IF($AH$157=SUM($AH$37:AH67),_xlfn.CONCAT(" y ",AJ67)))))</f>
        <v/>
      </c>
      <c r="AJ67" s="101" t="s">
        <v>5165</v>
      </c>
    </row>
    <row r="68" spans="1:36" ht="15" customHeight="1">
      <c r="A68" s="63"/>
      <c r="B68" s="18"/>
      <c r="C68" s="89" t="s">
        <v>5055</v>
      </c>
      <c r="D68" s="775"/>
      <c r="E68" s="776"/>
      <c r="F68" s="777"/>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G68" s="407">
        <f t="shared" si="0"/>
        <v>0</v>
      </c>
      <c r="AH68" s="286">
        <f t="shared" si="1"/>
        <v>0</v>
      </c>
      <c r="AI68" s="287" t="str">
        <f>IF(AH68=0,"",
IF(SUM($AH$37:AH68)=1,AJ68,
IF($AH$157&gt;SUM($AH$37:AH68),_xlfn.CONCAT(", ",AJ68),
IF($AH$157=SUM($AH$37:AH68),_xlfn.CONCAT(" y ",AJ68)))))</f>
        <v/>
      </c>
      <c r="AJ68" s="101" t="s">
        <v>5166</v>
      </c>
    </row>
    <row r="69" spans="1:36" ht="15" customHeight="1">
      <c r="A69" s="63"/>
      <c r="B69" s="18"/>
      <c r="C69" s="89" t="s">
        <v>5056</v>
      </c>
      <c r="D69" s="775"/>
      <c r="E69" s="776"/>
      <c r="F69" s="777"/>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c r="AG69" s="407">
        <f t="shared" si="0"/>
        <v>0</v>
      </c>
      <c r="AH69" s="286">
        <f t="shared" si="1"/>
        <v>0</v>
      </c>
      <c r="AI69" s="287" t="str">
        <f>IF(AH69=0,"",
IF(SUM($AH$37:AH69)=1,AJ69,
IF($AH$157&gt;SUM($AH$37:AH69),_xlfn.CONCAT(", ",AJ69),
IF($AH$157=SUM($AH$37:AH69),_xlfn.CONCAT(" y ",AJ69)))))</f>
        <v/>
      </c>
      <c r="AJ69" s="101" t="s">
        <v>5167</v>
      </c>
    </row>
    <row r="70" spans="1:36" ht="15" customHeight="1">
      <c r="A70" s="63"/>
      <c r="B70" s="18"/>
      <c r="C70" s="89" t="s">
        <v>5057</v>
      </c>
      <c r="D70" s="775"/>
      <c r="E70" s="776"/>
      <c r="F70" s="777"/>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G70" s="407">
        <f t="shared" si="0"/>
        <v>0</v>
      </c>
      <c r="AH70" s="286">
        <f t="shared" si="1"/>
        <v>0</v>
      </c>
      <c r="AI70" s="287" t="str">
        <f>IF(AH70=0,"",
IF(SUM($AH$37:AH70)=1,AJ70,
IF($AH$157&gt;SUM($AH$37:AH70),_xlfn.CONCAT(", ",AJ70),
IF($AH$157=SUM($AH$37:AH70),_xlfn.CONCAT(" y ",AJ70)))))</f>
        <v/>
      </c>
      <c r="AJ70" s="101" t="s">
        <v>5168</v>
      </c>
    </row>
    <row r="71" spans="1:36" ht="15" customHeight="1">
      <c r="A71" s="63"/>
      <c r="B71" s="18"/>
      <c r="C71" s="89" t="s">
        <v>5058</v>
      </c>
      <c r="D71" s="775"/>
      <c r="E71" s="776"/>
      <c r="F71" s="777"/>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G71" s="407">
        <f t="shared" si="0"/>
        <v>0</v>
      </c>
      <c r="AH71" s="286">
        <f t="shared" si="1"/>
        <v>0</v>
      </c>
      <c r="AI71" s="287" t="str">
        <f>IF(AH71=0,"",
IF(SUM($AH$37:AH71)=1,AJ71,
IF($AH$157&gt;SUM($AH$37:AH71),_xlfn.CONCAT(", ",AJ71),
IF($AH$157=SUM($AH$37:AH71),_xlfn.CONCAT(" y ",AJ71)))))</f>
        <v/>
      </c>
      <c r="AJ71" s="101" t="s">
        <v>5169</v>
      </c>
    </row>
    <row r="72" spans="1:36" ht="15" customHeight="1">
      <c r="A72" s="63"/>
      <c r="B72" s="18"/>
      <c r="C72" s="89" t="s">
        <v>5170</v>
      </c>
      <c r="D72" s="775"/>
      <c r="E72" s="776"/>
      <c r="F72" s="777"/>
      <c r="G72" s="493"/>
      <c r="H72" s="493"/>
      <c r="I72" s="493"/>
      <c r="J72" s="493"/>
      <c r="K72" s="493"/>
      <c r="L72" s="493"/>
      <c r="M72" s="493"/>
      <c r="N72" s="493"/>
      <c r="O72" s="493"/>
      <c r="P72" s="493"/>
      <c r="Q72" s="493"/>
      <c r="R72" s="493"/>
      <c r="S72" s="493"/>
      <c r="T72" s="493"/>
      <c r="U72" s="493"/>
      <c r="V72" s="493"/>
      <c r="W72" s="493"/>
      <c r="X72" s="493"/>
      <c r="Y72" s="493"/>
      <c r="Z72" s="493"/>
      <c r="AA72" s="493"/>
      <c r="AB72" s="493"/>
      <c r="AC72" s="493"/>
      <c r="AD72" s="493"/>
      <c r="AG72" s="407">
        <f t="shared" si="0"/>
        <v>0</v>
      </c>
      <c r="AH72" s="286">
        <f t="shared" si="1"/>
        <v>0</v>
      </c>
      <c r="AI72" s="287" t="str">
        <f>IF(AH72=0,"",
IF(SUM($AH$37:AH72)=1,AJ72,
IF($AH$157&gt;SUM($AH$37:AH72),_xlfn.CONCAT(", ",AJ72),
IF($AH$157=SUM($AH$37:AH72),_xlfn.CONCAT(" y ",AJ72)))))</f>
        <v/>
      </c>
      <c r="AJ72" s="101" t="s">
        <v>5171</v>
      </c>
    </row>
    <row r="73" spans="1:36" ht="15" customHeight="1">
      <c r="A73" s="63"/>
      <c r="B73" s="18"/>
      <c r="C73" s="89" t="s">
        <v>5172</v>
      </c>
      <c r="D73" s="775"/>
      <c r="E73" s="776"/>
      <c r="F73" s="777"/>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c r="AG73" s="407">
        <f t="shared" si="0"/>
        <v>0</v>
      </c>
      <c r="AH73" s="286">
        <f t="shared" si="1"/>
        <v>0</v>
      </c>
      <c r="AI73" s="287" t="str">
        <f>IF(AH73=0,"",
IF(SUM($AH$37:AH73)=1,AJ73,
IF($AH$157&gt;SUM($AH$37:AH73),_xlfn.CONCAT(", ",AJ73),
IF($AH$157=SUM($AH$37:AH73),_xlfn.CONCAT(" y ",AJ73)))))</f>
        <v/>
      </c>
      <c r="AJ73" s="101" t="s">
        <v>5173</v>
      </c>
    </row>
    <row r="74" spans="1:36" ht="15" customHeight="1">
      <c r="A74" s="63"/>
      <c r="B74" s="18"/>
      <c r="C74" s="89" t="s">
        <v>5174</v>
      </c>
      <c r="D74" s="775"/>
      <c r="E74" s="776"/>
      <c r="F74" s="777"/>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c r="AG74" s="407">
        <f t="shared" si="0"/>
        <v>0</v>
      </c>
      <c r="AH74" s="286">
        <f t="shared" si="1"/>
        <v>0</v>
      </c>
      <c r="AI74" s="287" t="str">
        <f>IF(AH74=0,"",
IF(SUM($AH$37:AH74)=1,AJ74,
IF($AH$157&gt;SUM($AH$37:AH74),_xlfn.CONCAT(", ",AJ74),
IF($AH$157=SUM($AH$37:AH74),_xlfn.CONCAT(" y ",AJ74)))))</f>
        <v/>
      </c>
      <c r="AJ74" s="101" t="s">
        <v>5175</v>
      </c>
    </row>
    <row r="75" spans="1:36" ht="15" customHeight="1">
      <c r="A75" s="63"/>
      <c r="B75" s="18"/>
      <c r="C75" s="89" t="s">
        <v>5176</v>
      </c>
      <c r="D75" s="775"/>
      <c r="E75" s="776"/>
      <c r="F75" s="777"/>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c r="AG75" s="407">
        <f t="shared" si="0"/>
        <v>0</v>
      </c>
      <c r="AH75" s="286">
        <f t="shared" si="1"/>
        <v>0</v>
      </c>
      <c r="AI75" s="287" t="str">
        <f>IF(AH75=0,"",
IF(SUM($AH$37:AH75)=1,AJ75,
IF($AH$157&gt;SUM($AH$37:AH75),_xlfn.CONCAT(", ",AJ75),
IF($AH$157=SUM($AH$37:AH75),_xlfn.CONCAT(" y ",AJ75)))))</f>
        <v/>
      </c>
      <c r="AJ75" s="101" t="s">
        <v>5177</v>
      </c>
    </row>
    <row r="76" spans="1:36" ht="15" customHeight="1">
      <c r="A76" s="63"/>
      <c r="B76" s="18"/>
      <c r="C76" s="89" t="s">
        <v>5178</v>
      </c>
      <c r="D76" s="775"/>
      <c r="E76" s="776"/>
      <c r="F76" s="777"/>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G76" s="407">
        <f t="shared" si="0"/>
        <v>0</v>
      </c>
      <c r="AH76" s="286">
        <f t="shared" si="1"/>
        <v>0</v>
      </c>
      <c r="AI76" s="287" t="str">
        <f>IF(AH76=0,"",
IF(SUM($AH$37:AH76)=1,AJ76,
IF($AH$157&gt;SUM($AH$37:AH76),_xlfn.CONCAT(", ",AJ76),
IF($AH$157=SUM($AH$37:AH76),_xlfn.CONCAT(" y ",AJ76)))))</f>
        <v/>
      </c>
      <c r="AJ76" s="101" t="s">
        <v>5179</v>
      </c>
    </row>
    <row r="77" spans="1:36" ht="15" customHeight="1">
      <c r="A77" s="63"/>
      <c r="B77" s="18"/>
      <c r="C77" s="89" t="s">
        <v>5180</v>
      </c>
      <c r="D77" s="775"/>
      <c r="E77" s="776"/>
      <c r="F77" s="777"/>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c r="AG77" s="407">
        <f t="shared" si="0"/>
        <v>0</v>
      </c>
      <c r="AH77" s="286">
        <f t="shared" si="1"/>
        <v>0</v>
      </c>
      <c r="AI77" s="287" t="str">
        <f>IF(AH77=0,"",
IF(SUM($AH$37:AH77)=1,AJ77,
IF($AH$157&gt;SUM($AH$37:AH77),_xlfn.CONCAT(", ",AJ77),
IF($AH$157=SUM($AH$37:AH77),_xlfn.CONCAT(" y ",AJ77)))))</f>
        <v/>
      </c>
      <c r="AJ77" s="101" t="s">
        <v>5181</v>
      </c>
    </row>
    <row r="78" spans="1:36" ht="15" customHeight="1">
      <c r="A78" s="63"/>
      <c r="B78" s="18"/>
      <c r="C78" s="89" t="s">
        <v>5182</v>
      </c>
      <c r="D78" s="775"/>
      <c r="E78" s="776"/>
      <c r="F78" s="777"/>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G78" s="407">
        <f t="shared" si="0"/>
        <v>0</v>
      </c>
      <c r="AH78" s="286">
        <f t="shared" si="1"/>
        <v>0</v>
      </c>
      <c r="AI78" s="287" t="str">
        <f>IF(AH78=0,"",
IF(SUM($AH$37:AH78)=1,AJ78,
IF($AH$157&gt;SUM($AH$37:AH78),_xlfn.CONCAT(", ",AJ78),
IF($AH$157=SUM($AH$37:AH78),_xlfn.CONCAT(" y ",AJ78)))))</f>
        <v/>
      </c>
      <c r="AJ78" s="101" t="s">
        <v>5183</v>
      </c>
    </row>
    <row r="79" spans="1:36" ht="15" customHeight="1">
      <c r="A79" s="63"/>
      <c r="B79" s="18"/>
      <c r="C79" s="89" t="s">
        <v>5184</v>
      </c>
      <c r="D79" s="775"/>
      <c r="E79" s="776"/>
      <c r="F79" s="777"/>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G79" s="407">
        <f t="shared" si="0"/>
        <v>0</v>
      </c>
      <c r="AH79" s="286">
        <f t="shared" si="1"/>
        <v>0</v>
      </c>
      <c r="AI79" s="287" t="str">
        <f>IF(AH79=0,"",
IF(SUM($AH$37:AH79)=1,AJ79,
IF($AH$157&gt;SUM($AH$37:AH79),_xlfn.CONCAT(", ",AJ79),
IF($AH$157=SUM($AH$37:AH79),_xlfn.CONCAT(" y ",AJ79)))))</f>
        <v/>
      </c>
      <c r="AJ79" s="101" t="s">
        <v>5185</v>
      </c>
    </row>
    <row r="80" spans="1:36" ht="15" customHeight="1">
      <c r="A80" s="63"/>
      <c r="B80" s="18"/>
      <c r="C80" s="89" t="s">
        <v>5186</v>
      </c>
      <c r="D80" s="775"/>
      <c r="E80" s="776"/>
      <c r="F80" s="777"/>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c r="AG80" s="407">
        <f t="shared" si="0"/>
        <v>0</v>
      </c>
      <c r="AH80" s="286">
        <f t="shared" si="1"/>
        <v>0</v>
      </c>
      <c r="AI80" s="287" t="str">
        <f>IF(AH80=0,"",
IF(SUM($AH$37:AH80)=1,AJ80,
IF($AH$157&gt;SUM($AH$37:AH80),_xlfn.CONCAT(", ",AJ80),
IF($AH$157=SUM($AH$37:AH80),_xlfn.CONCAT(" y ",AJ80)))))</f>
        <v/>
      </c>
      <c r="AJ80" s="101" t="s">
        <v>5187</v>
      </c>
    </row>
    <row r="81" spans="1:36" ht="15" customHeight="1">
      <c r="A81" s="63"/>
      <c r="B81" s="18"/>
      <c r="C81" s="89" t="s">
        <v>5188</v>
      </c>
      <c r="D81" s="775"/>
      <c r="E81" s="776"/>
      <c r="F81" s="777"/>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c r="AG81" s="407">
        <f t="shared" si="0"/>
        <v>0</v>
      </c>
      <c r="AH81" s="286">
        <f t="shared" si="1"/>
        <v>0</v>
      </c>
      <c r="AI81" s="287" t="str">
        <f>IF(AH81=0,"",
IF(SUM($AH$37:AH81)=1,AJ81,
IF($AH$157&gt;SUM($AH$37:AH81),_xlfn.CONCAT(", ",AJ81),
IF($AH$157=SUM($AH$37:AH81),_xlfn.CONCAT(" y ",AJ81)))))</f>
        <v/>
      </c>
      <c r="AJ81" s="101" t="s">
        <v>5189</v>
      </c>
    </row>
    <row r="82" spans="1:36" ht="15" customHeight="1">
      <c r="A82" s="63"/>
      <c r="B82" s="18"/>
      <c r="C82" s="89" t="s">
        <v>5190</v>
      </c>
      <c r="D82" s="775"/>
      <c r="E82" s="776"/>
      <c r="F82" s="777"/>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c r="AG82" s="407">
        <f t="shared" si="0"/>
        <v>0</v>
      </c>
      <c r="AH82" s="286">
        <f t="shared" si="1"/>
        <v>0</v>
      </c>
      <c r="AI82" s="287" t="str">
        <f>IF(AH82=0,"",
IF(SUM($AH$37:AH82)=1,AJ82,
IF($AH$157&gt;SUM($AH$37:AH82),_xlfn.CONCAT(", ",AJ82),
IF($AH$157=SUM($AH$37:AH82),_xlfn.CONCAT(" y ",AJ82)))))</f>
        <v/>
      </c>
      <c r="AJ82" s="101" t="s">
        <v>5191</v>
      </c>
    </row>
    <row r="83" spans="1:36" ht="15" customHeight="1">
      <c r="A83" s="63"/>
      <c r="B83" s="18"/>
      <c r="C83" s="89" t="s">
        <v>5192</v>
      </c>
      <c r="D83" s="775"/>
      <c r="E83" s="776"/>
      <c r="F83" s="777"/>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c r="AG83" s="407">
        <f t="shared" si="0"/>
        <v>0</v>
      </c>
      <c r="AH83" s="286">
        <f t="shared" si="1"/>
        <v>0</v>
      </c>
      <c r="AI83" s="287" t="str">
        <f>IF(AH83=0,"",
IF(SUM($AH$37:AH83)=1,AJ83,
IF($AH$157&gt;SUM($AH$37:AH83),_xlfn.CONCAT(", ",AJ83),
IF($AH$157=SUM($AH$37:AH83),_xlfn.CONCAT(" y ",AJ83)))))</f>
        <v/>
      </c>
      <c r="AJ83" s="101" t="s">
        <v>5193</v>
      </c>
    </row>
    <row r="84" spans="1:36" ht="15" customHeight="1">
      <c r="A84" s="63"/>
      <c r="B84" s="18"/>
      <c r="C84" s="89" t="s">
        <v>5194</v>
      </c>
      <c r="D84" s="775"/>
      <c r="E84" s="776"/>
      <c r="F84" s="777"/>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c r="AG84" s="407">
        <f t="shared" si="0"/>
        <v>0</v>
      </c>
      <c r="AH84" s="286">
        <f t="shared" si="1"/>
        <v>0</v>
      </c>
      <c r="AI84" s="287" t="str">
        <f>IF(AH84=0,"",
IF(SUM($AH$37:AH84)=1,AJ84,
IF($AH$157&gt;SUM($AH$37:AH84),_xlfn.CONCAT(", ",AJ84),
IF($AH$157=SUM($AH$37:AH84),_xlfn.CONCAT(" y ",AJ84)))))</f>
        <v/>
      </c>
      <c r="AJ84" s="101" t="s">
        <v>5195</v>
      </c>
    </row>
    <row r="85" spans="1:36" ht="15" customHeight="1">
      <c r="A85" s="63"/>
      <c r="B85" s="18"/>
      <c r="C85" s="89" t="s">
        <v>5196</v>
      </c>
      <c r="D85" s="775"/>
      <c r="E85" s="776"/>
      <c r="F85" s="777"/>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c r="AG85" s="407">
        <f t="shared" si="0"/>
        <v>0</v>
      </c>
      <c r="AH85" s="286">
        <f t="shared" si="1"/>
        <v>0</v>
      </c>
      <c r="AI85" s="287" t="str">
        <f>IF(AH85=0,"",
IF(SUM($AH$37:AH85)=1,AJ85,
IF($AH$157&gt;SUM($AH$37:AH85),_xlfn.CONCAT(", ",AJ85),
IF($AH$157=SUM($AH$37:AH85),_xlfn.CONCAT(" y ",AJ85)))))</f>
        <v/>
      </c>
      <c r="AJ85" s="101" t="s">
        <v>5197</v>
      </c>
    </row>
    <row r="86" spans="1:36" ht="15" customHeight="1">
      <c r="A86" s="63"/>
      <c r="B86" s="18"/>
      <c r="C86" s="89" t="s">
        <v>5198</v>
      </c>
      <c r="D86" s="775"/>
      <c r="E86" s="776"/>
      <c r="F86" s="777"/>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c r="AG86" s="407">
        <f t="shared" si="0"/>
        <v>0</v>
      </c>
      <c r="AH86" s="286">
        <f t="shared" si="1"/>
        <v>0</v>
      </c>
      <c r="AI86" s="287" t="str">
        <f>IF(AH86=0,"",
IF(SUM($AH$37:AH86)=1,AJ86,
IF($AH$157&gt;SUM($AH$37:AH86),_xlfn.CONCAT(", ",AJ86),
IF($AH$157=SUM($AH$37:AH86),_xlfn.CONCAT(" y ",AJ86)))))</f>
        <v/>
      </c>
      <c r="AJ86" s="101" t="s">
        <v>5199</v>
      </c>
    </row>
    <row r="87" spans="1:36" ht="15" customHeight="1">
      <c r="A87" s="63"/>
      <c r="B87" s="18"/>
      <c r="C87" s="89" t="s">
        <v>5200</v>
      </c>
      <c r="D87" s="775"/>
      <c r="E87" s="776"/>
      <c r="F87" s="777"/>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G87" s="407">
        <f t="shared" si="0"/>
        <v>0</v>
      </c>
      <c r="AH87" s="286">
        <f t="shared" si="1"/>
        <v>0</v>
      </c>
      <c r="AI87" s="287" t="str">
        <f>IF(AH87=0,"",
IF(SUM($AH$37:AH87)=1,AJ87,
IF($AH$157&gt;SUM($AH$37:AH87),_xlfn.CONCAT(", ",AJ87),
IF($AH$157=SUM($AH$37:AH87),_xlfn.CONCAT(" y ",AJ87)))))</f>
        <v/>
      </c>
      <c r="AJ87" s="101" t="s">
        <v>5201</v>
      </c>
    </row>
    <row r="88" spans="1:36" ht="15" customHeight="1">
      <c r="A88" s="63"/>
      <c r="B88" s="18"/>
      <c r="C88" s="89" t="s">
        <v>5202</v>
      </c>
      <c r="D88" s="775"/>
      <c r="E88" s="776"/>
      <c r="F88" s="777"/>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c r="AG88" s="407">
        <f t="shared" si="0"/>
        <v>0</v>
      </c>
      <c r="AH88" s="286">
        <f t="shared" si="1"/>
        <v>0</v>
      </c>
      <c r="AI88" s="287" t="str">
        <f>IF(AH88=0,"",
IF(SUM($AH$37:AH88)=1,AJ88,
IF($AH$157&gt;SUM($AH$37:AH88),_xlfn.CONCAT(", ",AJ88),
IF($AH$157=SUM($AH$37:AH88),_xlfn.CONCAT(" y ",AJ88)))))</f>
        <v/>
      </c>
      <c r="AJ88" s="101" t="s">
        <v>5203</v>
      </c>
    </row>
    <row r="89" spans="1:36" ht="15" customHeight="1">
      <c r="A89" s="63"/>
      <c r="B89" s="18"/>
      <c r="C89" s="89" t="s">
        <v>5204</v>
      </c>
      <c r="D89" s="775"/>
      <c r="E89" s="776"/>
      <c r="F89" s="777"/>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c r="AG89" s="407">
        <f t="shared" si="0"/>
        <v>0</v>
      </c>
      <c r="AH89" s="286">
        <f t="shared" si="1"/>
        <v>0</v>
      </c>
      <c r="AI89" s="287" t="str">
        <f>IF(AH89=0,"",
IF(SUM($AH$37:AH89)=1,AJ89,
IF($AH$157&gt;SUM($AH$37:AH89),_xlfn.CONCAT(", ",AJ89),
IF($AH$157=SUM($AH$37:AH89),_xlfn.CONCAT(" y ",AJ89)))))</f>
        <v/>
      </c>
      <c r="AJ89" s="101" t="s">
        <v>5205</v>
      </c>
    </row>
    <row r="90" spans="1:36" ht="15" customHeight="1">
      <c r="A90" s="63"/>
      <c r="B90" s="18"/>
      <c r="C90" s="89" t="s">
        <v>5206</v>
      </c>
      <c r="D90" s="775"/>
      <c r="E90" s="776"/>
      <c r="F90" s="777"/>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G90" s="407">
        <f t="shared" si="0"/>
        <v>0</v>
      </c>
      <c r="AH90" s="286">
        <f t="shared" si="1"/>
        <v>0</v>
      </c>
      <c r="AI90" s="287" t="str">
        <f>IF(AH90=0,"",
IF(SUM($AH$37:AH90)=1,AJ90,
IF($AH$157&gt;SUM($AH$37:AH90),_xlfn.CONCAT(", ",AJ90),
IF($AH$157=SUM($AH$37:AH90),_xlfn.CONCAT(" y ",AJ90)))))</f>
        <v/>
      </c>
      <c r="AJ90" s="101" t="s">
        <v>5207</v>
      </c>
    </row>
    <row r="91" spans="1:36" ht="15" customHeight="1">
      <c r="A91" s="63"/>
      <c r="B91" s="18"/>
      <c r="C91" s="89" t="s">
        <v>5208</v>
      </c>
      <c r="D91" s="775"/>
      <c r="E91" s="776"/>
      <c r="F91" s="777"/>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G91" s="407">
        <f t="shared" si="0"/>
        <v>0</v>
      </c>
      <c r="AH91" s="286">
        <f t="shared" si="1"/>
        <v>0</v>
      </c>
      <c r="AI91" s="287" t="str">
        <f>IF(AH91=0,"",
IF(SUM($AH$37:AH91)=1,AJ91,
IF($AH$157&gt;SUM($AH$37:AH91),_xlfn.CONCAT(", ",AJ91),
IF($AH$157=SUM($AH$37:AH91),_xlfn.CONCAT(" y ",AJ91)))))</f>
        <v/>
      </c>
      <c r="AJ91" s="101" t="s">
        <v>5209</v>
      </c>
    </row>
    <row r="92" spans="1:36" ht="15" customHeight="1">
      <c r="A92" s="63"/>
      <c r="B92" s="18"/>
      <c r="C92" s="89" t="s">
        <v>5210</v>
      </c>
      <c r="D92" s="775"/>
      <c r="E92" s="776"/>
      <c r="F92" s="777"/>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c r="AG92" s="407">
        <f t="shared" si="0"/>
        <v>0</v>
      </c>
      <c r="AH92" s="286">
        <f t="shared" si="1"/>
        <v>0</v>
      </c>
      <c r="AI92" s="287" t="str">
        <f>IF(AH92=0,"",
IF(SUM($AH$37:AH92)=1,AJ92,
IF($AH$157&gt;SUM($AH$37:AH92),_xlfn.CONCAT(", ",AJ92),
IF($AH$157=SUM($AH$37:AH92),_xlfn.CONCAT(" y ",AJ92)))))</f>
        <v/>
      </c>
      <c r="AJ92" s="101" t="s">
        <v>5211</v>
      </c>
    </row>
    <row r="93" spans="1:36" ht="15" customHeight="1">
      <c r="A93" s="63"/>
      <c r="B93" s="18"/>
      <c r="C93" s="89" t="s">
        <v>5212</v>
      </c>
      <c r="D93" s="775"/>
      <c r="E93" s="776"/>
      <c r="F93" s="777"/>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c r="AG93" s="407">
        <f t="shared" si="0"/>
        <v>0</v>
      </c>
      <c r="AH93" s="286">
        <f t="shared" si="1"/>
        <v>0</v>
      </c>
      <c r="AI93" s="287" t="str">
        <f>IF(AH93=0,"",
IF(SUM($AH$37:AH93)=1,AJ93,
IF($AH$157&gt;SUM($AH$37:AH93),_xlfn.CONCAT(", ",AJ93),
IF($AH$157=SUM($AH$37:AH93),_xlfn.CONCAT(" y ",AJ93)))))</f>
        <v/>
      </c>
      <c r="AJ93" s="101" t="s">
        <v>5213</v>
      </c>
    </row>
    <row r="94" spans="1:36" ht="15" customHeight="1">
      <c r="A94" s="63"/>
      <c r="B94" s="18"/>
      <c r="C94" s="89" t="s">
        <v>5214</v>
      </c>
      <c r="D94" s="775"/>
      <c r="E94" s="776"/>
      <c r="F94" s="777"/>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c r="AG94" s="407">
        <f t="shared" si="0"/>
        <v>0</v>
      </c>
      <c r="AH94" s="286">
        <f t="shared" si="1"/>
        <v>0</v>
      </c>
      <c r="AI94" s="287" t="str">
        <f>IF(AH94=0,"",
IF(SUM($AH$37:AH94)=1,AJ94,
IF($AH$157&gt;SUM($AH$37:AH94),_xlfn.CONCAT(", ",AJ94),
IF($AH$157=SUM($AH$37:AH94),_xlfn.CONCAT(" y ",AJ94)))))</f>
        <v/>
      </c>
      <c r="AJ94" s="101" t="s">
        <v>5215</v>
      </c>
    </row>
    <row r="95" spans="1:36" ht="15" customHeight="1">
      <c r="A95" s="63"/>
      <c r="B95" s="18"/>
      <c r="C95" s="89" t="s">
        <v>5216</v>
      </c>
      <c r="D95" s="775"/>
      <c r="E95" s="776"/>
      <c r="F95" s="777"/>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c r="AG95" s="407">
        <f t="shared" si="0"/>
        <v>0</v>
      </c>
      <c r="AH95" s="286">
        <f t="shared" si="1"/>
        <v>0</v>
      </c>
      <c r="AI95" s="287" t="str">
        <f>IF(AH95=0,"",
IF(SUM($AH$37:AH95)=1,AJ95,
IF($AH$157&gt;SUM($AH$37:AH95),_xlfn.CONCAT(", ",AJ95),
IF($AH$157=SUM($AH$37:AH95),_xlfn.CONCAT(" y ",AJ95)))))</f>
        <v/>
      </c>
      <c r="AJ95" s="101" t="s">
        <v>5217</v>
      </c>
    </row>
    <row r="96" spans="1:36" ht="15" customHeight="1">
      <c r="A96" s="63"/>
      <c r="B96" s="18"/>
      <c r="C96" s="89" t="s">
        <v>5218</v>
      </c>
      <c r="D96" s="775"/>
      <c r="E96" s="776"/>
      <c r="F96" s="777"/>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c r="AG96" s="407">
        <f t="shared" si="0"/>
        <v>0</v>
      </c>
      <c r="AH96" s="286">
        <f t="shared" si="1"/>
        <v>0</v>
      </c>
      <c r="AI96" s="287" t="str">
        <f>IF(AH96=0,"",
IF(SUM($AH$37:AH96)=1,AJ96,
IF($AH$157&gt;SUM($AH$37:AH96),_xlfn.CONCAT(", ",AJ96),
IF($AH$157=SUM($AH$37:AH96),_xlfn.CONCAT(" y ",AJ96)))))</f>
        <v/>
      </c>
      <c r="AJ96" s="101" t="s">
        <v>5219</v>
      </c>
    </row>
    <row r="97" spans="1:36" ht="15" customHeight="1">
      <c r="A97" s="63"/>
      <c r="B97" s="18"/>
      <c r="C97" s="89" t="s">
        <v>5220</v>
      </c>
      <c r="D97" s="775"/>
      <c r="E97" s="776"/>
      <c r="F97" s="777"/>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c r="AG97" s="407">
        <f t="shared" si="0"/>
        <v>0</v>
      </c>
      <c r="AH97" s="286">
        <f t="shared" si="1"/>
        <v>0</v>
      </c>
      <c r="AI97" s="287" t="str">
        <f>IF(AH97=0,"",
IF(SUM($AH$37:AH97)=1,AJ97,
IF($AH$157&gt;SUM($AH$37:AH97),_xlfn.CONCAT(", ",AJ97),
IF($AH$157=SUM($AH$37:AH97),_xlfn.CONCAT(" y ",AJ97)))))</f>
        <v/>
      </c>
      <c r="AJ97" s="101" t="s">
        <v>5221</v>
      </c>
    </row>
    <row r="98" spans="1:36" ht="15" customHeight="1">
      <c r="A98" s="63"/>
      <c r="B98" s="18"/>
      <c r="C98" s="89" t="s">
        <v>5222</v>
      </c>
      <c r="D98" s="775"/>
      <c r="E98" s="776"/>
      <c r="F98" s="777"/>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c r="AG98" s="407">
        <f t="shared" si="0"/>
        <v>0</v>
      </c>
      <c r="AH98" s="286">
        <f t="shared" si="1"/>
        <v>0</v>
      </c>
      <c r="AI98" s="287" t="str">
        <f>IF(AH98=0,"",
IF(SUM($AH$37:AH98)=1,AJ98,
IF($AH$157&gt;SUM($AH$37:AH98),_xlfn.CONCAT(", ",AJ98),
IF($AH$157=SUM($AH$37:AH98),_xlfn.CONCAT(" y ",AJ98)))))</f>
        <v/>
      </c>
      <c r="AJ98" s="101" t="s">
        <v>5223</v>
      </c>
    </row>
    <row r="99" spans="1:36" ht="15" customHeight="1">
      <c r="A99" s="63"/>
      <c r="B99" s="18"/>
      <c r="C99" s="89" t="s">
        <v>5224</v>
      </c>
      <c r="D99" s="775"/>
      <c r="E99" s="776"/>
      <c r="F99" s="777"/>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c r="AG99" s="407">
        <f t="shared" si="0"/>
        <v>0</v>
      </c>
      <c r="AH99" s="286">
        <f t="shared" si="1"/>
        <v>0</v>
      </c>
      <c r="AI99" s="287" t="str">
        <f>IF(AH99=0,"",
IF(SUM($AH$37:AH99)=1,AJ99,
IF($AH$157&gt;SUM($AH$37:AH99),_xlfn.CONCAT(", ",AJ99),
IF($AH$157=SUM($AH$37:AH99),_xlfn.CONCAT(" y ",AJ99)))))</f>
        <v/>
      </c>
      <c r="AJ99" s="101" t="s">
        <v>5225</v>
      </c>
    </row>
    <row r="100" spans="1:36" ht="15" customHeight="1">
      <c r="A100" s="63"/>
      <c r="B100" s="18"/>
      <c r="C100" s="89" t="s">
        <v>5226</v>
      </c>
      <c r="D100" s="775"/>
      <c r="E100" s="776"/>
      <c r="F100" s="777"/>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G100" s="407">
        <f t="shared" si="0"/>
        <v>0</v>
      </c>
      <c r="AH100" s="286">
        <f t="shared" si="1"/>
        <v>0</v>
      </c>
      <c r="AI100" s="287" t="str">
        <f>IF(AH100=0,"",
IF(SUM($AH$37:AH100)=1,AJ100,
IF($AH$157&gt;SUM($AH$37:AH100),_xlfn.CONCAT(", ",AJ100),
IF($AH$157=SUM($AH$37:AH100),_xlfn.CONCAT(" y ",AJ100)))))</f>
        <v/>
      </c>
      <c r="AJ100" s="101" t="s">
        <v>5227</v>
      </c>
    </row>
    <row r="101" spans="1:36" ht="15" customHeight="1">
      <c r="A101" s="63"/>
      <c r="B101" s="18"/>
      <c r="C101" s="89" t="s">
        <v>5228</v>
      </c>
      <c r="D101" s="775"/>
      <c r="E101" s="776"/>
      <c r="F101" s="777"/>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G101" s="407">
        <f t="shared" si="0"/>
        <v>0</v>
      </c>
      <c r="AH101" s="286">
        <f t="shared" si="1"/>
        <v>0</v>
      </c>
      <c r="AI101" s="287" t="str">
        <f>IF(AH101=0,"",
IF(SUM($AH$37:AH101)=1,AJ101,
IF($AH$157&gt;SUM($AH$37:AH101),_xlfn.CONCAT(", ",AJ101),
IF($AH$157=SUM($AH$37:AH101),_xlfn.CONCAT(" y ",AJ101)))))</f>
        <v/>
      </c>
      <c r="AJ101" s="101" t="s">
        <v>5229</v>
      </c>
    </row>
    <row r="102" spans="1:36" ht="15" customHeight="1">
      <c r="A102" s="63"/>
      <c r="B102" s="18"/>
      <c r="C102" s="89" t="s">
        <v>5230</v>
      </c>
      <c r="D102" s="775"/>
      <c r="E102" s="776"/>
      <c r="F102" s="777"/>
      <c r="G102" s="493"/>
      <c r="H102" s="493"/>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G102" s="407">
        <f t="shared" ref="AG102:AG156" si="2">IF(AND(COUNTBLANK(D102)=1,COUNTA(G102:AD102)=0),0,IF(AND(COUNTBLANK(D102)=0,COUNTA(G102:AD102)=24),0,1))</f>
        <v>0</v>
      </c>
      <c r="AH102" s="286">
        <f t="shared" ref="AH102:AH155" si="3">IF(AG102=0,0,1)</f>
        <v>0</v>
      </c>
      <c r="AI102" s="287" t="str">
        <f>IF(AH102=0,"",
IF(SUM($AH$37:AH102)=1,AJ102,
IF($AH$157&gt;SUM($AH$37:AH102),_xlfn.CONCAT(", ",AJ102),
IF($AH$157=SUM($AH$37:AH102),_xlfn.CONCAT(" y ",AJ102)))))</f>
        <v/>
      </c>
      <c r="AJ102" s="101" t="s">
        <v>5231</v>
      </c>
    </row>
    <row r="103" spans="1:36" ht="15" customHeight="1">
      <c r="A103" s="63"/>
      <c r="B103" s="18"/>
      <c r="C103" s="89" t="s">
        <v>5232</v>
      </c>
      <c r="D103" s="775"/>
      <c r="E103" s="776"/>
      <c r="F103" s="777"/>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G103" s="407">
        <f t="shared" si="2"/>
        <v>0</v>
      </c>
      <c r="AH103" s="286">
        <f t="shared" si="3"/>
        <v>0</v>
      </c>
      <c r="AI103" s="287" t="str">
        <f>IF(AH103=0,"",
IF(SUM($AH$37:AH103)=1,AJ103,
IF($AH$157&gt;SUM($AH$37:AH103),_xlfn.CONCAT(", ",AJ103),
IF($AH$157=SUM($AH$37:AH103),_xlfn.CONCAT(" y ",AJ103)))))</f>
        <v/>
      </c>
      <c r="AJ103" s="101" t="s">
        <v>5233</v>
      </c>
    </row>
    <row r="104" spans="1:36" ht="15" customHeight="1">
      <c r="A104" s="63"/>
      <c r="B104" s="18"/>
      <c r="C104" s="89" t="s">
        <v>5234</v>
      </c>
      <c r="D104" s="775"/>
      <c r="E104" s="776"/>
      <c r="F104" s="777"/>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G104" s="407">
        <f t="shared" si="2"/>
        <v>0</v>
      </c>
      <c r="AH104" s="286">
        <f t="shared" si="3"/>
        <v>0</v>
      </c>
      <c r="AI104" s="287" t="str">
        <f>IF(AH104=0,"",
IF(SUM($AH$37:AH104)=1,AJ104,
IF($AH$157&gt;SUM($AH$37:AH104),_xlfn.CONCAT(", ",AJ104),
IF($AH$157=SUM($AH$37:AH104),_xlfn.CONCAT(" y ",AJ104)))))</f>
        <v/>
      </c>
      <c r="AJ104" s="101" t="s">
        <v>5235</v>
      </c>
    </row>
    <row r="105" spans="1:36" ht="15" customHeight="1">
      <c r="A105" s="63"/>
      <c r="B105" s="18"/>
      <c r="C105" s="89" t="s">
        <v>5236</v>
      </c>
      <c r="D105" s="775"/>
      <c r="E105" s="776"/>
      <c r="F105" s="777"/>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G105" s="407">
        <f t="shared" si="2"/>
        <v>0</v>
      </c>
      <c r="AH105" s="286">
        <f t="shared" si="3"/>
        <v>0</v>
      </c>
      <c r="AI105" s="287" t="str">
        <f>IF(AH105=0,"",
IF(SUM($AH$37:AH105)=1,AJ105,
IF($AH$157&gt;SUM($AH$37:AH105),_xlfn.CONCAT(", ",AJ105),
IF($AH$157=SUM($AH$37:AH105),_xlfn.CONCAT(" y ",AJ105)))))</f>
        <v/>
      </c>
      <c r="AJ105" s="101" t="s">
        <v>5237</v>
      </c>
    </row>
    <row r="106" spans="1:36" ht="15" customHeight="1">
      <c r="A106" s="63"/>
      <c r="B106" s="18"/>
      <c r="C106" s="89" t="s">
        <v>5238</v>
      </c>
      <c r="D106" s="775"/>
      <c r="E106" s="776"/>
      <c r="F106" s="777"/>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G106" s="407">
        <f t="shared" si="2"/>
        <v>0</v>
      </c>
      <c r="AH106" s="286">
        <f t="shared" si="3"/>
        <v>0</v>
      </c>
      <c r="AI106" s="287" t="str">
        <f>IF(AH106=0,"",
IF(SUM($AH$37:AH106)=1,AJ106,
IF($AH$157&gt;SUM($AH$37:AH106),_xlfn.CONCAT(", ",AJ106),
IF($AH$157=SUM($AH$37:AH106),_xlfn.CONCAT(" y ",AJ106)))))</f>
        <v/>
      </c>
      <c r="AJ106" s="101" t="s">
        <v>5239</v>
      </c>
    </row>
    <row r="107" spans="1:36" ht="15" customHeight="1">
      <c r="A107" s="63"/>
      <c r="B107" s="18"/>
      <c r="C107" s="89" t="s">
        <v>5240</v>
      </c>
      <c r="D107" s="775"/>
      <c r="E107" s="776"/>
      <c r="F107" s="777"/>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G107" s="407">
        <f t="shared" si="2"/>
        <v>0</v>
      </c>
      <c r="AH107" s="286">
        <f t="shared" si="3"/>
        <v>0</v>
      </c>
      <c r="AI107" s="287" t="str">
        <f>IF(AH107=0,"",
IF(SUM($AH$37:AH107)=1,AJ107,
IF($AH$157&gt;SUM($AH$37:AH107),_xlfn.CONCAT(", ",AJ107),
IF($AH$157=SUM($AH$37:AH107),_xlfn.CONCAT(" y ",AJ107)))))</f>
        <v/>
      </c>
      <c r="AJ107" s="101" t="s">
        <v>5241</v>
      </c>
    </row>
    <row r="108" spans="1:36" ht="15" customHeight="1">
      <c r="A108" s="63"/>
      <c r="B108" s="18"/>
      <c r="C108" s="89" t="s">
        <v>5242</v>
      </c>
      <c r="D108" s="775"/>
      <c r="E108" s="776"/>
      <c r="F108" s="777"/>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G108" s="407">
        <f t="shared" si="2"/>
        <v>0</v>
      </c>
      <c r="AH108" s="286">
        <f t="shared" si="3"/>
        <v>0</v>
      </c>
      <c r="AI108" s="287" t="str">
        <f>IF(AH108=0,"",
IF(SUM($AH$37:AH108)=1,AJ108,
IF($AH$157&gt;SUM($AH$37:AH108),_xlfn.CONCAT(", ",AJ108),
IF($AH$157=SUM($AH$37:AH108),_xlfn.CONCAT(" y ",AJ108)))))</f>
        <v/>
      </c>
      <c r="AJ108" s="101" t="s">
        <v>5243</v>
      </c>
    </row>
    <row r="109" spans="1:36" ht="15" customHeight="1">
      <c r="A109" s="63"/>
      <c r="B109" s="18"/>
      <c r="C109" s="89" t="s">
        <v>5244</v>
      </c>
      <c r="D109" s="775"/>
      <c r="E109" s="776"/>
      <c r="F109" s="777"/>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G109" s="407">
        <f t="shared" si="2"/>
        <v>0</v>
      </c>
      <c r="AH109" s="286">
        <f t="shared" si="3"/>
        <v>0</v>
      </c>
      <c r="AI109" s="287" t="str">
        <f>IF(AH109=0,"",
IF(SUM($AH$37:AH109)=1,AJ109,
IF($AH$157&gt;SUM($AH$37:AH109),_xlfn.CONCAT(", ",AJ109),
IF($AH$157=SUM($AH$37:AH109),_xlfn.CONCAT(" y ",AJ109)))))</f>
        <v/>
      </c>
      <c r="AJ109" s="101" t="s">
        <v>5245</v>
      </c>
    </row>
    <row r="110" spans="1:36" ht="15" customHeight="1">
      <c r="A110" s="63"/>
      <c r="B110" s="18"/>
      <c r="C110" s="89" t="s">
        <v>5246</v>
      </c>
      <c r="D110" s="775"/>
      <c r="E110" s="776"/>
      <c r="F110" s="777"/>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G110" s="407">
        <f t="shared" si="2"/>
        <v>0</v>
      </c>
      <c r="AH110" s="286">
        <f t="shared" si="3"/>
        <v>0</v>
      </c>
      <c r="AI110" s="287" t="str">
        <f>IF(AH110=0,"",
IF(SUM($AH$37:AH110)=1,AJ110,
IF($AH$157&gt;SUM($AH$37:AH110),_xlfn.CONCAT(", ",AJ110),
IF($AH$157=SUM($AH$37:AH110),_xlfn.CONCAT(" y ",AJ110)))))</f>
        <v/>
      </c>
      <c r="AJ110" s="101" t="s">
        <v>5247</v>
      </c>
    </row>
    <row r="111" spans="1:36" ht="15" customHeight="1">
      <c r="A111" s="63"/>
      <c r="B111" s="18"/>
      <c r="C111" s="89" t="s">
        <v>5248</v>
      </c>
      <c r="D111" s="775"/>
      <c r="E111" s="776"/>
      <c r="F111" s="777"/>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G111" s="407">
        <f t="shared" si="2"/>
        <v>0</v>
      </c>
      <c r="AH111" s="286">
        <f t="shared" si="3"/>
        <v>0</v>
      </c>
      <c r="AI111" s="287" t="str">
        <f>IF(AH111=0,"",
IF(SUM($AH$37:AH111)=1,AJ111,
IF($AH$157&gt;SUM($AH$37:AH111),_xlfn.CONCAT(", ",AJ111),
IF($AH$157=SUM($AH$37:AH111),_xlfn.CONCAT(" y ",AJ111)))))</f>
        <v/>
      </c>
      <c r="AJ111" s="101" t="s">
        <v>5249</v>
      </c>
    </row>
    <row r="112" spans="1:36" ht="15" customHeight="1">
      <c r="A112" s="63"/>
      <c r="B112" s="18"/>
      <c r="C112" s="89" t="s">
        <v>5250</v>
      </c>
      <c r="D112" s="775"/>
      <c r="E112" s="776"/>
      <c r="F112" s="777"/>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G112" s="407">
        <f t="shared" si="2"/>
        <v>0</v>
      </c>
      <c r="AH112" s="286">
        <f t="shared" si="3"/>
        <v>0</v>
      </c>
      <c r="AI112" s="287" t="str">
        <f>IF(AH112=0,"",
IF(SUM($AH$37:AH112)=1,AJ112,
IF($AH$157&gt;SUM($AH$37:AH112),_xlfn.CONCAT(", ",AJ112),
IF($AH$157=SUM($AH$37:AH112),_xlfn.CONCAT(" y ",AJ112)))))</f>
        <v/>
      </c>
      <c r="AJ112" s="101" t="s">
        <v>5251</v>
      </c>
    </row>
    <row r="113" spans="1:36" ht="15" customHeight="1">
      <c r="A113" s="63"/>
      <c r="B113" s="18"/>
      <c r="C113" s="89" t="s">
        <v>5252</v>
      </c>
      <c r="D113" s="775"/>
      <c r="E113" s="776"/>
      <c r="F113" s="777"/>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G113" s="407">
        <f t="shared" si="2"/>
        <v>0</v>
      </c>
      <c r="AH113" s="286">
        <f t="shared" si="3"/>
        <v>0</v>
      </c>
      <c r="AI113" s="287" t="str">
        <f>IF(AH113=0,"",
IF(SUM($AH$37:AH113)=1,AJ113,
IF($AH$157&gt;SUM($AH$37:AH113),_xlfn.CONCAT(", ",AJ113),
IF($AH$157=SUM($AH$37:AH113),_xlfn.CONCAT(" y ",AJ113)))))</f>
        <v/>
      </c>
      <c r="AJ113" s="101" t="s">
        <v>5253</v>
      </c>
    </row>
    <row r="114" spans="1:36" ht="15" customHeight="1">
      <c r="A114" s="63"/>
      <c r="B114" s="18"/>
      <c r="C114" s="89" t="s">
        <v>5254</v>
      </c>
      <c r="D114" s="775"/>
      <c r="E114" s="776"/>
      <c r="F114" s="777"/>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G114" s="407">
        <f t="shared" si="2"/>
        <v>0</v>
      </c>
      <c r="AH114" s="286">
        <f t="shared" si="3"/>
        <v>0</v>
      </c>
      <c r="AI114" s="287" t="str">
        <f>IF(AH114=0,"",
IF(SUM($AH$37:AH114)=1,AJ114,
IF($AH$157&gt;SUM($AH$37:AH114),_xlfn.CONCAT(", ",AJ114),
IF($AH$157=SUM($AH$37:AH114),_xlfn.CONCAT(" y ",AJ114)))))</f>
        <v/>
      </c>
      <c r="AJ114" s="101" t="s">
        <v>5255</v>
      </c>
    </row>
    <row r="115" spans="1:36" ht="15" customHeight="1">
      <c r="A115" s="63"/>
      <c r="B115" s="18"/>
      <c r="C115" s="90" t="s">
        <v>5256</v>
      </c>
      <c r="D115" s="775"/>
      <c r="E115" s="776"/>
      <c r="F115" s="777"/>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G115" s="407">
        <f t="shared" si="2"/>
        <v>0</v>
      </c>
      <c r="AH115" s="286">
        <f t="shared" si="3"/>
        <v>0</v>
      </c>
      <c r="AI115" s="287" t="str">
        <f>IF(AH115=0,"",
IF(SUM($AH$37:AH115)=1,AJ115,
IF($AH$157&gt;SUM($AH$37:AH115),_xlfn.CONCAT(", ",AJ115),
IF($AH$157=SUM($AH$37:AH115),_xlfn.CONCAT(" y ",AJ115)))))</f>
        <v/>
      </c>
      <c r="AJ115" s="101" t="s">
        <v>5257</v>
      </c>
    </row>
    <row r="116" spans="1:36" ht="15" customHeight="1">
      <c r="A116" s="63"/>
      <c r="B116" s="18"/>
      <c r="C116" s="89" t="s">
        <v>5258</v>
      </c>
      <c r="D116" s="775"/>
      <c r="E116" s="776"/>
      <c r="F116" s="777"/>
      <c r="G116" s="493"/>
      <c r="H116" s="49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G116" s="407">
        <f t="shared" si="2"/>
        <v>0</v>
      </c>
      <c r="AH116" s="286">
        <f t="shared" si="3"/>
        <v>0</v>
      </c>
      <c r="AI116" s="287" t="str">
        <f>IF(AH116=0,"",
IF(SUM($AH$37:AH116)=1,AJ116,
IF($AH$157&gt;SUM($AH$37:AH116),_xlfn.CONCAT(", ",AJ116),
IF($AH$157=SUM($AH$37:AH116),_xlfn.CONCAT(" y ",AJ116)))))</f>
        <v/>
      </c>
      <c r="AJ116" s="101" t="s">
        <v>5259</v>
      </c>
    </row>
    <row r="117" spans="1:36" ht="15" customHeight="1">
      <c r="A117" s="63"/>
      <c r="B117" s="18"/>
      <c r="C117" s="89" t="s">
        <v>5260</v>
      </c>
      <c r="D117" s="775"/>
      <c r="E117" s="776"/>
      <c r="F117" s="777"/>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G117" s="407">
        <f t="shared" si="2"/>
        <v>0</v>
      </c>
      <c r="AH117" s="286">
        <f t="shared" si="3"/>
        <v>0</v>
      </c>
      <c r="AI117" s="287" t="str">
        <f>IF(AH117=0,"",
IF(SUM($AH$37:AH117)=1,AJ117,
IF($AH$157&gt;SUM($AH$37:AH117),_xlfn.CONCAT(", ",AJ117),
IF($AH$157=SUM($AH$37:AH117),_xlfn.CONCAT(" y ",AJ117)))))</f>
        <v/>
      </c>
      <c r="AJ117" s="101" t="s">
        <v>5261</v>
      </c>
    </row>
    <row r="118" spans="1:36" ht="15" customHeight="1">
      <c r="A118" s="63"/>
      <c r="B118" s="18"/>
      <c r="C118" s="89" t="s">
        <v>5262</v>
      </c>
      <c r="D118" s="775"/>
      <c r="E118" s="776"/>
      <c r="F118" s="777"/>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G118" s="407">
        <f t="shared" si="2"/>
        <v>0</v>
      </c>
      <c r="AH118" s="286">
        <f t="shared" si="3"/>
        <v>0</v>
      </c>
      <c r="AI118" s="287" t="str">
        <f>IF(AH118=0,"",
IF(SUM($AH$37:AH118)=1,AJ118,
IF($AH$157&gt;SUM($AH$37:AH118),_xlfn.CONCAT(", ",AJ118),
IF($AH$157=SUM($AH$37:AH118),_xlfn.CONCAT(" y ",AJ118)))))</f>
        <v/>
      </c>
      <c r="AJ118" s="101" t="s">
        <v>5263</v>
      </c>
    </row>
    <row r="119" spans="1:36" ht="15" customHeight="1">
      <c r="A119" s="63"/>
      <c r="B119" s="18"/>
      <c r="C119" s="89" t="s">
        <v>5264</v>
      </c>
      <c r="D119" s="775"/>
      <c r="E119" s="776"/>
      <c r="F119" s="777"/>
      <c r="G119" s="493"/>
      <c r="H119" s="49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G119" s="407">
        <f t="shared" si="2"/>
        <v>0</v>
      </c>
      <c r="AH119" s="286">
        <f t="shared" si="3"/>
        <v>0</v>
      </c>
      <c r="AI119" s="287" t="str">
        <f>IF(AH119=0,"",
IF(SUM($AH$37:AH119)=1,AJ119,
IF($AH$157&gt;SUM($AH$37:AH119),_xlfn.CONCAT(", ",AJ119),
IF($AH$157=SUM($AH$37:AH119),_xlfn.CONCAT(" y ",AJ119)))))</f>
        <v/>
      </c>
      <c r="AJ119" s="101" t="s">
        <v>5265</v>
      </c>
    </row>
    <row r="120" spans="1:36" ht="15" customHeight="1">
      <c r="A120" s="63"/>
      <c r="B120" s="18"/>
      <c r="C120" s="89" t="s">
        <v>5266</v>
      </c>
      <c r="D120" s="775"/>
      <c r="E120" s="776"/>
      <c r="F120" s="777"/>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G120" s="407">
        <f t="shared" si="2"/>
        <v>0</v>
      </c>
      <c r="AH120" s="286">
        <f t="shared" si="3"/>
        <v>0</v>
      </c>
      <c r="AI120" s="287" t="str">
        <f>IF(AH120=0,"",
IF(SUM($AH$37:AH120)=1,AJ120,
IF($AH$157&gt;SUM($AH$37:AH120),_xlfn.CONCAT(", ",AJ120),
IF($AH$157=SUM($AH$37:AH120),_xlfn.CONCAT(" y ",AJ120)))))</f>
        <v/>
      </c>
      <c r="AJ120" s="101" t="s">
        <v>5267</v>
      </c>
    </row>
    <row r="121" spans="1:36" ht="15" customHeight="1">
      <c r="A121" s="63"/>
      <c r="B121" s="18"/>
      <c r="C121" s="89" t="s">
        <v>5268</v>
      </c>
      <c r="D121" s="775"/>
      <c r="E121" s="776"/>
      <c r="F121" s="777"/>
      <c r="G121" s="493"/>
      <c r="H121" s="493"/>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G121" s="407">
        <f t="shared" si="2"/>
        <v>0</v>
      </c>
      <c r="AH121" s="286">
        <f t="shared" si="3"/>
        <v>0</v>
      </c>
      <c r="AI121" s="287" t="str">
        <f>IF(AH121=0,"",
IF(SUM($AH$37:AH121)=1,AJ121,
IF($AH$157&gt;SUM($AH$37:AH121),_xlfn.CONCAT(", ",AJ121),
IF($AH$157=SUM($AH$37:AH121),_xlfn.CONCAT(" y ",AJ121)))))</f>
        <v/>
      </c>
      <c r="AJ121" s="101" t="s">
        <v>5269</v>
      </c>
    </row>
    <row r="122" spans="1:36" ht="15" customHeight="1">
      <c r="A122" s="63"/>
      <c r="B122" s="18"/>
      <c r="C122" s="89" t="s">
        <v>5270</v>
      </c>
      <c r="D122" s="775"/>
      <c r="E122" s="776"/>
      <c r="F122" s="777"/>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G122" s="407">
        <f t="shared" si="2"/>
        <v>0</v>
      </c>
      <c r="AH122" s="286">
        <f t="shared" si="3"/>
        <v>0</v>
      </c>
      <c r="AI122" s="287" t="str">
        <f>IF(AH122=0,"",
IF(SUM($AH$37:AH122)=1,AJ122,
IF($AH$157&gt;SUM($AH$37:AH122),_xlfn.CONCAT(", ",AJ122),
IF($AH$157=SUM($AH$37:AH122),_xlfn.CONCAT(" y ",AJ122)))))</f>
        <v/>
      </c>
      <c r="AJ122" s="101" t="s">
        <v>5271</v>
      </c>
    </row>
    <row r="123" spans="1:36" ht="15" customHeight="1">
      <c r="A123" s="63"/>
      <c r="B123" s="18"/>
      <c r="C123" s="89" t="s">
        <v>5272</v>
      </c>
      <c r="D123" s="775"/>
      <c r="E123" s="776"/>
      <c r="F123" s="777"/>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G123" s="407">
        <f t="shared" si="2"/>
        <v>0</v>
      </c>
      <c r="AH123" s="286">
        <f t="shared" si="3"/>
        <v>0</v>
      </c>
      <c r="AI123" s="287" t="str">
        <f>IF(AH123=0,"",
IF(SUM($AH$37:AH123)=1,AJ123,
IF($AH$157&gt;SUM($AH$37:AH123),_xlfn.CONCAT(", ",AJ123),
IF($AH$157=SUM($AH$37:AH123),_xlfn.CONCAT(" y ",AJ123)))))</f>
        <v/>
      </c>
      <c r="AJ123" s="101" t="s">
        <v>5273</v>
      </c>
    </row>
    <row r="124" spans="1:36" ht="15" customHeight="1">
      <c r="A124" s="63"/>
      <c r="B124" s="18"/>
      <c r="C124" s="89" t="s">
        <v>5274</v>
      </c>
      <c r="D124" s="775"/>
      <c r="E124" s="776"/>
      <c r="F124" s="777"/>
      <c r="G124" s="493"/>
      <c r="H124" s="493"/>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G124" s="407">
        <f t="shared" si="2"/>
        <v>0</v>
      </c>
      <c r="AH124" s="286">
        <f t="shared" si="3"/>
        <v>0</v>
      </c>
      <c r="AI124" s="287" t="str">
        <f>IF(AH124=0,"",
IF(SUM($AH$37:AH124)=1,AJ124,
IF($AH$157&gt;SUM($AH$37:AH124),_xlfn.CONCAT(", ",AJ124),
IF($AH$157=SUM($AH$37:AH124),_xlfn.CONCAT(" y ",AJ124)))))</f>
        <v/>
      </c>
      <c r="AJ124" s="101" t="s">
        <v>5275</v>
      </c>
    </row>
    <row r="125" spans="1:36" ht="15" customHeight="1">
      <c r="A125" s="63"/>
      <c r="B125" s="18"/>
      <c r="C125" s="89" t="s">
        <v>5276</v>
      </c>
      <c r="D125" s="775"/>
      <c r="E125" s="776"/>
      <c r="F125" s="777"/>
      <c r="G125" s="493"/>
      <c r="H125" s="493"/>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G125" s="407">
        <f t="shared" si="2"/>
        <v>0</v>
      </c>
      <c r="AH125" s="286">
        <f t="shared" si="3"/>
        <v>0</v>
      </c>
      <c r="AI125" s="287" t="str">
        <f>IF(AH125=0,"",
IF(SUM($AH$37:AH125)=1,AJ125,
IF($AH$157&gt;SUM($AH$37:AH125),_xlfn.CONCAT(", ",AJ125),
IF($AH$157=SUM($AH$37:AH125),_xlfn.CONCAT(" y ",AJ125)))))</f>
        <v/>
      </c>
      <c r="AJ125" s="101" t="s">
        <v>5277</v>
      </c>
    </row>
    <row r="126" spans="1:36" ht="15" customHeight="1">
      <c r="A126" s="63"/>
      <c r="B126" s="18"/>
      <c r="C126" s="89" t="s">
        <v>5278</v>
      </c>
      <c r="D126" s="775"/>
      <c r="E126" s="776"/>
      <c r="F126" s="777"/>
      <c r="G126" s="493"/>
      <c r="H126" s="493"/>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G126" s="407">
        <f t="shared" si="2"/>
        <v>0</v>
      </c>
      <c r="AH126" s="286">
        <f t="shared" si="3"/>
        <v>0</v>
      </c>
      <c r="AI126" s="287" t="str">
        <f>IF(AH126=0,"",
IF(SUM($AH$37:AH126)=1,AJ126,
IF($AH$157&gt;SUM($AH$37:AH126),_xlfn.CONCAT(", ",AJ126),
IF($AH$157=SUM($AH$37:AH126),_xlfn.CONCAT(" y ",AJ126)))))</f>
        <v/>
      </c>
      <c r="AJ126" s="101" t="s">
        <v>5279</v>
      </c>
    </row>
    <row r="127" spans="1:36" ht="15" customHeight="1">
      <c r="A127" s="63"/>
      <c r="B127" s="18"/>
      <c r="C127" s="89" t="s">
        <v>5280</v>
      </c>
      <c r="D127" s="775"/>
      <c r="E127" s="776"/>
      <c r="F127" s="777"/>
      <c r="G127" s="493"/>
      <c r="H127" s="493"/>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G127" s="407">
        <f t="shared" si="2"/>
        <v>0</v>
      </c>
      <c r="AH127" s="286">
        <f t="shared" si="3"/>
        <v>0</v>
      </c>
      <c r="AI127" s="287" t="str">
        <f>IF(AH127=0,"",
IF(SUM($AH$37:AH127)=1,AJ127,
IF($AH$157&gt;SUM($AH$37:AH127),_xlfn.CONCAT(", ",AJ127),
IF($AH$157=SUM($AH$37:AH127),_xlfn.CONCAT(" y ",AJ127)))))</f>
        <v/>
      </c>
      <c r="AJ127" s="101" t="s">
        <v>5281</v>
      </c>
    </row>
    <row r="128" spans="1:36" ht="15" customHeight="1">
      <c r="A128" s="63"/>
      <c r="B128" s="18"/>
      <c r="C128" s="89" t="s">
        <v>5282</v>
      </c>
      <c r="D128" s="775"/>
      <c r="E128" s="776"/>
      <c r="F128" s="777"/>
      <c r="G128" s="493"/>
      <c r="H128" s="493"/>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G128" s="407">
        <f t="shared" si="2"/>
        <v>0</v>
      </c>
      <c r="AH128" s="286">
        <f t="shared" si="3"/>
        <v>0</v>
      </c>
      <c r="AI128" s="287" t="str">
        <f>IF(AH128=0,"",
IF(SUM($AH$37:AH128)=1,AJ128,
IF($AH$157&gt;SUM($AH$37:AH128),_xlfn.CONCAT(", ",AJ128),
IF($AH$157=SUM($AH$37:AH128),_xlfn.CONCAT(" y ",AJ128)))))</f>
        <v/>
      </c>
      <c r="AJ128" s="101" t="s">
        <v>5283</v>
      </c>
    </row>
    <row r="129" spans="1:36" ht="15" customHeight="1">
      <c r="A129" s="63"/>
      <c r="B129" s="18"/>
      <c r="C129" s="89" t="s">
        <v>5284</v>
      </c>
      <c r="D129" s="775"/>
      <c r="E129" s="776"/>
      <c r="F129" s="777"/>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G129" s="407">
        <f t="shared" si="2"/>
        <v>0</v>
      </c>
      <c r="AH129" s="286">
        <f t="shared" si="3"/>
        <v>0</v>
      </c>
      <c r="AI129" s="287" t="str">
        <f>IF(AH129=0,"",
IF(SUM($AH$37:AH129)=1,AJ129,
IF($AH$157&gt;SUM($AH$37:AH129),_xlfn.CONCAT(", ",AJ129),
IF($AH$157=SUM($AH$37:AH129),_xlfn.CONCAT(" y ",AJ129)))))</f>
        <v/>
      </c>
      <c r="AJ129" s="101" t="s">
        <v>5285</v>
      </c>
    </row>
    <row r="130" spans="1:36" ht="15" customHeight="1">
      <c r="A130" s="63"/>
      <c r="B130" s="18"/>
      <c r="C130" s="89" t="s">
        <v>5286</v>
      </c>
      <c r="D130" s="775"/>
      <c r="E130" s="776"/>
      <c r="F130" s="777"/>
      <c r="G130" s="493"/>
      <c r="H130" s="493"/>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G130" s="407">
        <f t="shared" si="2"/>
        <v>0</v>
      </c>
      <c r="AH130" s="286">
        <f t="shared" si="3"/>
        <v>0</v>
      </c>
      <c r="AI130" s="287" t="str">
        <f>IF(AH130=0,"",
IF(SUM($AH$37:AH130)=1,AJ130,
IF($AH$157&gt;SUM($AH$37:AH130),_xlfn.CONCAT(", ",AJ130),
IF($AH$157=SUM($AH$37:AH130),_xlfn.CONCAT(" y ",AJ130)))))</f>
        <v/>
      </c>
      <c r="AJ130" s="101" t="s">
        <v>5287</v>
      </c>
    </row>
    <row r="131" spans="1:36" ht="15" customHeight="1">
      <c r="A131" s="63"/>
      <c r="B131" s="18"/>
      <c r="C131" s="89" t="s">
        <v>5288</v>
      </c>
      <c r="D131" s="775"/>
      <c r="E131" s="776"/>
      <c r="F131" s="777"/>
      <c r="G131" s="493"/>
      <c r="H131" s="493"/>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G131" s="407">
        <f t="shared" si="2"/>
        <v>0</v>
      </c>
      <c r="AH131" s="286">
        <f t="shared" si="3"/>
        <v>0</v>
      </c>
      <c r="AI131" s="287" t="str">
        <f>IF(AH131=0,"",
IF(SUM($AH$37:AH131)=1,AJ131,
IF($AH$157&gt;SUM($AH$37:AH131),_xlfn.CONCAT(", ",AJ131),
IF($AH$157=SUM($AH$37:AH131),_xlfn.CONCAT(" y ",AJ131)))))</f>
        <v/>
      </c>
      <c r="AJ131" s="101" t="s">
        <v>5289</v>
      </c>
    </row>
    <row r="132" spans="1:36" ht="15" customHeight="1">
      <c r="A132" s="63"/>
      <c r="B132" s="18"/>
      <c r="C132" s="89" t="s">
        <v>5290</v>
      </c>
      <c r="D132" s="775"/>
      <c r="E132" s="776"/>
      <c r="F132" s="777"/>
      <c r="G132" s="493"/>
      <c r="H132" s="493"/>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G132" s="407">
        <f t="shared" si="2"/>
        <v>0</v>
      </c>
      <c r="AH132" s="286">
        <f t="shared" si="3"/>
        <v>0</v>
      </c>
      <c r="AI132" s="287" t="str">
        <f>IF(AH132=0,"",
IF(SUM($AH$37:AH132)=1,AJ132,
IF($AH$157&gt;SUM($AH$37:AH132),_xlfn.CONCAT(", ",AJ132),
IF($AH$157=SUM($AH$37:AH132),_xlfn.CONCAT(" y ",AJ132)))))</f>
        <v/>
      </c>
      <c r="AJ132" s="101" t="s">
        <v>5291</v>
      </c>
    </row>
    <row r="133" spans="1:36" ht="15" customHeight="1">
      <c r="A133" s="63"/>
      <c r="B133" s="18"/>
      <c r="C133" s="89" t="s">
        <v>5292</v>
      </c>
      <c r="D133" s="775"/>
      <c r="E133" s="776"/>
      <c r="F133" s="777"/>
      <c r="G133" s="493"/>
      <c r="H133" s="493"/>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G133" s="407">
        <f t="shared" si="2"/>
        <v>0</v>
      </c>
      <c r="AH133" s="286">
        <f t="shared" si="3"/>
        <v>0</v>
      </c>
      <c r="AI133" s="287" t="str">
        <f>IF(AH133=0,"",
IF(SUM($AH$37:AH133)=1,AJ133,
IF($AH$157&gt;SUM($AH$37:AH133),_xlfn.CONCAT(", ",AJ133),
IF($AH$157=SUM($AH$37:AH133),_xlfn.CONCAT(" y ",AJ133)))))</f>
        <v/>
      </c>
      <c r="AJ133" s="101" t="s">
        <v>5293</v>
      </c>
    </row>
    <row r="134" spans="1:36" ht="15" customHeight="1">
      <c r="A134" s="63"/>
      <c r="B134" s="18"/>
      <c r="C134" s="89" t="s">
        <v>5294</v>
      </c>
      <c r="D134" s="775"/>
      <c r="E134" s="776"/>
      <c r="F134" s="777"/>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G134" s="407">
        <f t="shared" si="2"/>
        <v>0</v>
      </c>
      <c r="AH134" s="286">
        <f t="shared" si="3"/>
        <v>0</v>
      </c>
      <c r="AI134" s="287" t="str">
        <f>IF(AH134=0,"",
IF(SUM($AH$37:AH134)=1,AJ134,
IF($AH$157&gt;SUM($AH$37:AH134),_xlfn.CONCAT(", ",AJ134),
IF($AH$157=SUM($AH$37:AH134),_xlfn.CONCAT(" y ",AJ134)))))</f>
        <v/>
      </c>
      <c r="AJ134" s="101" t="s">
        <v>5295</v>
      </c>
    </row>
    <row r="135" spans="1:36" ht="15" customHeight="1">
      <c r="A135" s="63"/>
      <c r="B135" s="18"/>
      <c r="C135" s="89" t="s">
        <v>5296</v>
      </c>
      <c r="D135" s="775"/>
      <c r="E135" s="776"/>
      <c r="F135" s="777"/>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G135" s="407">
        <f t="shared" si="2"/>
        <v>0</v>
      </c>
      <c r="AH135" s="286">
        <f t="shared" si="3"/>
        <v>0</v>
      </c>
      <c r="AI135" s="287" t="str">
        <f>IF(AH135=0,"",
IF(SUM($AH$37:AH135)=1,AJ135,
IF($AH$157&gt;SUM($AH$37:AH135),_xlfn.CONCAT(", ",AJ135),
IF($AH$157=SUM($AH$37:AH135),_xlfn.CONCAT(" y ",AJ135)))))</f>
        <v/>
      </c>
      <c r="AJ135" s="101" t="s">
        <v>5297</v>
      </c>
    </row>
    <row r="136" spans="1:36" ht="15" customHeight="1">
      <c r="A136" s="63"/>
      <c r="B136" s="18"/>
      <c r="C136" s="91" t="s">
        <v>5298</v>
      </c>
      <c r="D136" s="775"/>
      <c r="E136" s="776"/>
      <c r="F136" s="777"/>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G136" s="407">
        <f t="shared" si="2"/>
        <v>0</v>
      </c>
      <c r="AH136" s="286">
        <f t="shared" si="3"/>
        <v>0</v>
      </c>
      <c r="AI136" s="287" t="str">
        <f>IF(AH136=0,"",
IF(SUM($AH$37:AH136)=1,AJ136,
IF($AH$157&gt;SUM($AH$37:AH136),_xlfn.CONCAT(", ",AJ136),
IF($AH$157=SUM($AH$37:AH136),_xlfn.CONCAT(" y ",AJ136)))))</f>
        <v/>
      </c>
      <c r="AJ136" s="101" t="s">
        <v>5299</v>
      </c>
    </row>
    <row r="137" spans="1:36" ht="15" customHeight="1">
      <c r="A137" s="63"/>
      <c r="B137" s="18"/>
      <c r="C137" s="91" t="s">
        <v>5300</v>
      </c>
      <c r="D137" s="775"/>
      <c r="E137" s="776"/>
      <c r="F137" s="777"/>
      <c r="G137" s="493"/>
      <c r="H137" s="493"/>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G137" s="407">
        <f t="shared" si="2"/>
        <v>0</v>
      </c>
      <c r="AH137" s="286">
        <f t="shared" si="3"/>
        <v>0</v>
      </c>
      <c r="AI137" s="287" t="str">
        <f>IF(AH137=0,"",
IF(SUM($AH$37:AH137)=1,AJ137,
IF($AH$157&gt;SUM($AH$37:AH137),_xlfn.CONCAT(", ",AJ137),
IF($AH$157=SUM($AH$37:AH137),_xlfn.CONCAT(" y ",AJ137)))))</f>
        <v/>
      </c>
      <c r="AJ137" s="101" t="s">
        <v>5301</v>
      </c>
    </row>
    <row r="138" spans="1:36" ht="15" customHeight="1">
      <c r="A138" s="63"/>
      <c r="B138" s="18"/>
      <c r="C138" s="91" t="s">
        <v>5302</v>
      </c>
      <c r="D138" s="775"/>
      <c r="E138" s="776"/>
      <c r="F138" s="777"/>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G138" s="407">
        <f t="shared" si="2"/>
        <v>0</v>
      </c>
      <c r="AH138" s="286">
        <f t="shared" si="3"/>
        <v>0</v>
      </c>
      <c r="AI138" s="287" t="str">
        <f>IF(AH138=0,"",
IF(SUM($AH$37:AH138)=1,AJ138,
IF($AH$157&gt;SUM($AH$37:AH138),_xlfn.CONCAT(", ",AJ138),
IF($AH$157=SUM($AH$37:AH138),_xlfn.CONCAT(" y ",AJ138)))))</f>
        <v/>
      </c>
      <c r="AJ138" s="101" t="s">
        <v>5303</v>
      </c>
    </row>
    <row r="139" spans="1:36" ht="15" customHeight="1">
      <c r="A139" s="63"/>
      <c r="B139" s="18"/>
      <c r="C139" s="91" t="s">
        <v>5304</v>
      </c>
      <c r="D139" s="775"/>
      <c r="E139" s="776"/>
      <c r="F139" s="777"/>
      <c r="G139" s="493"/>
      <c r="H139" s="493"/>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G139" s="407">
        <f t="shared" si="2"/>
        <v>0</v>
      </c>
      <c r="AH139" s="286">
        <f t="shared" si="3"/>
        <v>0</v>
      </c>
      <c r="AI139" s="287" t="str">
        <f>IF(AH139=0,"",
IF(SUM($AH$37:AH139)=1,AJ139,
IF($AH$157&gt;SUM($AH$37:AH139),_xlfn.CONCAT(", ",AJ139),
IF($AH$157=SUM($AH$37:AH139),_xlfn.CONCAT(" y ",AJ139)))))</f>
        <v/>
      </c>
      <c r="AJ139" s="101" t="s">
        <v>5305</v>
      </c>
    </row>
    <row r="140" spans="1:36" ht="15" customHeight="1">
      <c r="A140" s="63"/>
      <c r="B140" s="18"/>
      <c r="C140" s="91" t="s">
        <v>5306</v>
      </c>
      <c r="D140" s="775"/>
      <c r="E140" s="776"/>
      <c r="F140" s="777"/>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G140" s="407">
        <f t="shared" si="2"/>
        <v>0</v>
      </c>
      <c r="AH140" s="286">
        <f t="shared" si="3"/>
        <v>0</v>
      </c>
      <c r="AI140" s="287" t="str">
        <f>IF(AH140=0,"",
IF(SUM($AH$37:AH140)=1,AJ140,
IF($AH$157&gt;SUM($AH$37:AH140),_xlfn.CONCAT(", ",AJ140),
IF($AH$157=SUM($AH$37:AH140),_xlfn.CONCAT(" y ",AJ140)))))</f>
        <v/>
      </c>
      <c r="AJ140" s="101" t="s">
        <v>5307</v>
      </c>
    </row>
    <row r="141" spans="1:36" ht="15" customHeight="1">
      <c r="A141" s="63"/>
      <c r="B141" s="18"/>
      <c r="C141" s="91" t="s">
        <v>5308</v>
      </c>
      <c r="D141" s="775"/>
      <c r="E141" s="776"/>
      <c r="F141" s="777"/>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G141" s="407">
        <f t="shared" si="2"/>
        <v>0</v>
      </c>
      <c r="AH141" s="286">
        <f t="shared" si="3"/>
        <v>0</v>
      </c>
      <c r="AI141" s="287" t="str">
        <f>IF(AH141=0,"",
IF(SUM($AH$37:AH141)=1,AJ141,
IF($AH$157&gt;SUM($AH$37:AH141),_xlfn.CONCAT(", ",AJ141),
IF($AH$157=SUM($AH$37:AH141),_xlfn.CONCAT(" y ",AJ141)))))</f>
        <v/>
      </c>
      <c r="AJ141" s="101" t="s">
        <v>5309</v>
      </c>
    </row>
    <row r="142" spans="1:36" ht="15" customHeight="1">
      <c r="A142" s="63"/>
      <c r="B142" s="18"/>
      <c r="C142" s="91" t="s">
        <v>5310</v>
      </c>
      <c r="D142" s="775"/>
      <c r="E142" s="776"/>
      <c r="F142" s="777"/>
      <c r="G142" s="493"/>
      <c r="H142" s="493"/>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G142" s="407">
        <f t="shared" si="2"/>
        <v>0</v>
      </c>
      <c r="AH142" s="286">
        <f t="shared" si="3"/>
        <v>0</v>
      </c>
      <c r="AI142" s="287" t="str">
        <f>IF(AH142=0,"",
IF(SUM($AH$37:AH142)=1,AJ142,
IF($AH$157&gt;SUM($AH$37:AH142),_xlfn.CONCAT(", ",AJ142),
IF($AH$157=SUM($AH$37:AH142),_xlfn.CONCAT(" y ",AJ142)))))</f>
        <v/>
      </c>
      <c r="AJ142" s="101" t="s">
        <v>5311</v>
      </c>
    </row>
    <row r="143" spans="1:36" ht="15" customHeight="1">
      <c r="A143" s="63"/>
      <c r="B143" s="18"/>
      <c r="C143" s="91" t="s">
        <v>5312</v>
      </c>
      <c r="D143" s="775"/>
      <c r="E143" s="776"/>
      <c r="F143" s="777"/>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G143" s="407">
        <f t="shared" si="2"/>
        <v>0</v>
      </c>
      <c r="AH143" s="286">
        <f t="shared" si="3"/>
        <v>0</v>
      </c>
      <c r="AI143" s="287" t="str">
        <f>IF(AH143=0,"",
IF(SUM($AH$37:AH143)=1,AJ143,
IF($AH$157&gt;SUM($AH$37:AH143),_xlfn.CONCAT(", ",AJ143),
IF($AH$157=SUM($AH$37:AH143),_xlfn.CONCAT(" y ",AJ143)))))</f>
        <v/>
      </c>
      <c r="AJ143" s="101" t="s">
        <v>5313</v>
      </c>
    </row>
    <row r="144" spans="1:36" ht="15" customHeight="1">
      <c r="A144" s="63"/>
      <c r="B144" s="18"/>
      <c r="C144" s="91" t="s">
        <v>5314</v>
      </c>
      <c r="D144" s="775"/>
      <c r="E144" s="776"/>
      <c r="F144" s="777"/>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G144" s="407">
        <f t="shared" si="2"/>
        <v>0</v>
      </c>
      <c r="AH144" s="286">
        <f t="shared" si="3"/>
        <v>0</v>
      </c>
      <c r="AI144" s="287" t="str">
        <f>IF(AH144=0,"",
IF(SUM($AH$37:AH144)=1,AJ144,
IF($AH$157&gt;SUM($AH$37:AH144),_xlfn.CONCAT(", ",AJ144),
IF($AH$157=SUM($AH$37:AH144),_xlfn.CONCAT(" y ",AJ144)))))</f>
        <v/>
      </c>
      <c r="AJ144" s="101" t="s">
        <v>5315</v>
      </c>
    </row>
    <row r="145" spans="1:42" ht="15" customHeight="1">
      <c r="A145" s="63"/>
      <c r="B145" s="18"/>
      <c r="C145" s="91" t="s">
        <v>5316</v>
      </c>
      <c r="D145" s="775"/>
      <c r="E145" s="776"/>
      <c r="F145" s="777"/>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G145" s="407">
        <f t="shared" si="2"/>
        <v>0</v>
      </c>
      <c r="AH145" s="286">
        <f t="shared" si="3"/>
        <v>0</v>
      </c>
      <c r="AI145" s="287" t="str">
        <f>IF(AH145=0,"",
IF(SUM($AH$37:AH145)=1,AJ145,
IF($AH$157&gt;SUM($AH$37:AH145),_xlfn.CONCAT(", ",AJ145),
IF($AH$157=SUM($AH$37:AH145),_xlfn.CONCAT(" y ",AJ145)))))</f>
        <v/>
      </c>
      <c r="AJ145" s="101" t="s">
        <v>5317</v>
      </c>
    </row>
    <row r="146" spans="1:42" ht="15" customHeight="1">
      <c r="A146" s="63"/>
      <c r="B146" s="18"/>
      <c r="C146" s="91" t="s">
        <v>5318</v>
      </c>
      <c r="D146" s="775"/>
      <c r="E146" s="776"/>
      <c r="F146" s="777"/>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G146" s="407">
        <f t="shared" si="2"/>
        <v>0</v>
      </c>
      <c r="AH146" s="286">
        <f t="shared" si="3"/>
        <v>0</v>
      </c>
      <c r="AI146" s="287" t="str">
        <f>IF(AH146=0,"",
IF(SUM($AH$37:AH146)=1,AJ146,
IF($AH$157&gt;SUM($AH$37:AH146),_xlfn.CONCAT(", ",AJ146),
IF($AH$157=SUM($AH$37:AH146),_xlfn.CONCAT(" y ",AJ146)))))</f>
        <v/>
      </c>
      <c r="AJ146" s="101" t="s">
        <v>5319</v>
      </c>
    </row>
    <row r="147" spans="1:42" ht="15" customHeight="1">
      <c r="A147" s="63"/>
      <c r="B147" s="18"/>
      <c r="C147" s="91" t="s">
        <v>5497</v>
      </c>
      <c r="D147" s="775"/>
      <c r="E147" s="776"/>
      <c r="F147" s="777"/>
      <c r="G147" s="493"/>
      <c r="H147" s="493"/>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G147" s="407">
        <f t="shared" si="2"/>
        <v>0</v>
      </c>
      <c r="AH147" s="286">
        <f t="shared" si="3"/>
        <v>0</v>
      </c>
      <c r="AI147" s="287" t="str">
        <f>IF(AH147=0,"",
IF(SUM($AH$37:AH147)=1,AJ147,
IF($AH$157&gt;SUM($AH$37:AH147),_xlfn.CONCAT(", ",AJ147),
IF($AH$157=SUM($AH$37:AH147),_xlfn.CONCAT(" y ",AJ147)))))</f>
        <v/>
      </c>
      <c r="AJ147" s="101" t="s">
        <v>5498</v>
      </c>
    </row>
    <row r="148" spans="1:42" ht="15" customHeight="1">
      <c r="A148" s="63"/>
      <c r="B148" s="18"/>
      <c r="C148" s="91" t="s">
        <v>5499</v>
      </c>
      <c r="D148" s="775"/>
      <c r="E148" s="776"/>
      <c r="F148" s="777"/>
      <c r="G148" s="493"/>
      <c r="H148" s="493"/>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G148" s="407">
        <f t="shared" si="2"/>
        <v>0</v>
      </c>
      <c r="AH148" s="286">
        <f t="shared" si="3"/>
        <v>0</v>
      </c>
      <c r="AI148" s="287" t="str">
        <f>IF(AH148=0,"",
IF(SUM($AH$37:AH148)=1,AJ148,
IF($AH$157&gt;SUM($AH$37:AH148),_xlfn.CONCAT(", ",AJ148),
IF($AH$157=SUM($AH$37:AH148),_xlfn.CONCAT(" y ",AJ148)))))</f>
        <v/>
      </c>
      <c r="AJ148" s="101" t="s">
        <v>5500</v>
      </c>
    </row>
    <row r="149" spans="1:42" ht="15" customHeight="1">
      <c r="A149" s="63"/>
      <c r="B149" s="18"/>
      <c r="C149" s="91" t="s">
        <v>5501</v>
      </c>
      <c r="D149" s="775"/>
      <c r="E149" s="776"/>
      <c r="F149" s="777"/>
      <c r="G149" s="493"/>
      <c r="H149" s="493"/>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G149" s="407">
        <f t="shared" si="2"/>
        <v>0</v>
      </c>
      <c r="AH149" s="286">
        <f t="shared" si="3"/>
        <v>0</v>
      </c>
      <c r="AI149" s="287" t="str">
        <f>IF(AH149=0,"",
IF(SUM($AH$37:AH149)=1,AJ149,
IF($AH$157&gt;SUM($AH$37:AH149),_xlfn.CONCAT(", ",AJ149),
IF($AH$157=SUM($AH$37:AH149),_xlfn.CONCAT(" y ",AJ149)))))</f>
        <v/>
      </c>
      <c r="AJ149" s="101" t="s">
        <v>5502</v>
      </c>
    </row>
    <row r="150" spans="1:42" ht="15" customHeight="1">
      <c r="A150" s="63"/>
      <c r="B150" s="18"/>
      <c r="C150" s="91" t="s">
        <v>5503</v>
      </c>
      <c r="D150" s="775"/>
      <c r="E150" s="776"/>
      <c r="F150" s="777"/>
      <c r="G150" s="493"/>
      <c r="H150" s="493"/>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G150" s="407">
        <f t="shared" si="2"/>
        <v>0</v>
      </c>
      <c r="AH150" s="286">
        <f t="shared" si="3"/>
        <v>0</v>
      </c>
      <c r="AI150" s="287" t="str">
        <f>IF(AH150=0,"",
IF(SUM($AH$37:AH150)=1,AJ150,
IF($AH$157&gt;SUM($AH$37:AH150),_xlfn.CONCAT(", ",AJ150),
IF($AH$157=SUM($AH$37:AH150),_xlfn.CONCAT(" y ",AJ150)))))</f>
        <v/>
      </c>
      <c r="AJ150" s="101" t="s">
        <v>5504</v>
      </c>
    </row>
    <row r="151" spans="1:42" ht="15" customHeight="1">
      <c r="A151" s="63"/>
      <c r="B151" s="18"/>
      <c r="C151" s="91" t="s">
        <v>5505</v>
      </c>
      <c r="D151" s="775"/>
      <c r="E151" s="776"/>
      <c r="F151" s="777"/>
      <c r="G151" s="493"/>
      <c r="H151" s="493"/>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G151" s="407">
        <f t="shared" si="2"/>
        <v>0</v>
      </c>
      <c r="AH151" s="286">
        <f t="shared" si="3"/>
        <v>0</v>
      </c>
      <c r="AI151" s="287" t="str">
        <f>IF(AH151=0,"",
IF(SUM($AH$37:AH151)=1,AJ151,
IF($AH$157&gt;SUM($AH$37:AH151),_xlfn.CONCAT(", ",AJ151),
IF($AH$157=SUM($AH$37:AH151),_xlfn.CONCAT(" y ",AJ151)))))</f>
        <v/>
      </c>
      <c r="AJ151" s="101" t="s">
        <v>5506</v>
      </c>
    </row>
    <row r="152" spans="1:42" ht="15" customHeight="1">
      <c r="A152" s="63"/>
      <c r="B152" s="18"/>
      <c r="C152" s="91" t="s">
        <v>5507</v>
      </c>
      <c r="D152" s="775"/>
      <c r="E152" s="776"/>
      <c r="F152" s="777"/>
      <c r="G152" s="493"/>
      <c r="H152" s="49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G152" s="407">
        <f t="shared" si="2"/>
        <v>0</v>
      </c>
      <c r="AH152" s="286">
        <f t="shared" si="3"/>
        <v>0</v>
      </c>
      <c r="AI152" s="287" t="str">
        <f>IF(AH152=0,"",
IF(SUM($AH$37:AH152)=1,AJ152,
IF($AH$157&gt;SUM($AH$37:AH152),_xlfn.CONCAT(", ",AJ152),
IF($AH$157=SUM($AH$37:AH152),_xlfn.CONCAT(" y ",AJ152)))))</f>
        <v/>
      </c>
      <c r="AJ152" s="101" t="s">
        <v>5508</v>
      </c>
    </row>
    <row r="153" spans="1:42" ht="15" customHeight="1">
      <c r="A153" s="63"/>
      <c r="B153" s="18"/>
      <c r="C153" s="91" t="s">
        <v>5509</v>
      </c>
      <c r="D153" s="775"/>
      <c r="E153" s="776"/>
      <c r="F153" s="777"/>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G153" s="407">
        <f t="shared" si="2"/>
        <v>0</v>
      </c>
      <c r="AH153" s="286">
        <f t="shared" si="3"/>
        <v>0</v>
      </c>
      <c r="AI153" s="287" t="str">
        <f>IF(AH153=0,"",
IF(SUM($AH$37:AH153)=1,AJ153,
IF($AH$157&gt;SUM($AH$37:AH153),_xlfn.CONCAT(", ",AJ153),
IF($AH$157=SUM($AH$37:AH153),_xlfn.CONCAT(" y ",AJ153)))))</f>
        <v/>
      </c>
      <c r="AJ153" s="101" t="s">
        <v>5510</v>
      </c>
    </row>
    <row r="154" spans="1:42" ht="15" customHeight="1">
      <c r="A154" s="63"/>
      <c r="B154" s="18"/>
      <c r="C154" s="91" t="s">
        <v>5511</v>
      </c>
      <c r="D154" s="775"/>
      <c r="E154" s="776"/>
      <c r="F154" s="777"/>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G154" s="407">
        <f t="shared" si="2"/>
        <v>0</v>
      </c>
      <c r="AH154" s="286">
        <f t="shared" si="3"/>
        <v>0</v>
      </c>
      <c r="AI154" s="287" t="str">
        <f>IF(AH154=0,"",
IF(SUM($AH$37:AH154)=1,AJ154,
IF($AH$157&gt;SUM($AH$37:AH154),_xlfn.CONCAT(", ",AJ154),
IF($AH$157=SUM($AH$37:AH154),_xlfn.CONCAT(" y ",AJ154)))))</f>
        <v/>
      </c>
      <c r="AJ154" s="101" t="s">
        <v>5512</v>
      </c>
    </row>
    <row r="155" spans="1:42" ht="15" customHeight="1">
      <c r="A155" s="63"/>
      <c r="B155" s="18"/>
      <c r="C155" s="91" t="s">
        <v>5513</v>
      </c>
      <c r="D155" s="775"/>
      <c r="E155" s="776"/>
      <c r="F155" s="777"/>
      <c r="G155" s="493"/>
      <c r="H155" s="493"/>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G155" s="407">
        <f t="shared" si="2"/>
        <v>0</v>
      </c>
      <c r="AH155" s="286">
        <f t="shared" si="3"/>
        <v>0</v>
      </c>
      <c r="AI155" s="287" t="str">
        <f>IF(AH155=0,"",
IF(SUM($AH$37:AH155)=1,AJ155,
IF($AH$157&gt;SUM($AH$37:AH155),_xlfn.CONCAT(", ",AJ155),
IF($AH$157=SUM($AH$37:AH155),_xlfn.CONCAT(" y ",AJ155)))))</f>
        <v/>
      </c>
      <c r="AJ155" s="101" t="s">
        <v>5514</v>
      </c>
    </row>
    <row r="156" spans="1:42" ht="15" customHeight="1">
      <c r="A156" s="63"/>
      <c r="B156" s="18"/>
      <c r="C156" s="91" t="s">
        <v>5515</v>
      </c>
      <c r="D156" s="786"/>
      <c r="E156" s="786"/>
      <c r="F156" s="786"/>
      <c r="G156" s="493"/>
      <c r="H156" s="493"/>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G156" s="407">
        <f t="shared" si="2"/>
        <v>0</v>
      </c>
      <c r="AH156" s="286">
        <f>IF(AG156=0,0,1)</f>
        <v>0</v>
      </c>
      <c r="AI156" s="287" t="str">
        <f>IF(AH156=0,"",
IF(SUM($AH$37:AH156)=1,AJ156,
IF($AH$157&gt;SUM($AH$37:AH156),_xlfn.CONCAT(", ",AJ156),
IF($AH$157=SUM($AH$37:AH156),_xlfn.CONCAT(" y ",AJ156)))))</f>
        <v/>
      </c>
      <c r="AJ156" s="101" t="s">
        <v>5516</v>
      </c>
    </row>
    <row r="157" spans="1:42" ht="15" customHeight="1">
      <c r="A157" s="63"/>
      <c r="B157" s="18"/>
      <c r="C157" s="18"/>
      <c r="E157" s="453"/>
      <c r="F157" s="50" t="s">
        <v>5320</v>
      </c>
      <c r="G157" s="87">
        <f t="shared" ref="G157:AD157" si="4">IF(AND(SUM(G37:G156)=0,COUNTIF(G37:G156,"NS")&gt;0),"NS",IF(AND(SUM(G37:G156)=0,COUNTIF(G37:G156,0)&gt;0),0,IF(AND(SUM(G37:G156)=0,COUNTIF(G37:G156,"NA")&gt;0),"NA",SUM(G37:G156))))</f>
        <v>0</v>
      </c>
      <c r="H157" s="87">
        <f t="shared" si="4"/>
        <v>0</v>
      </c>
      <c r="I157" s="87">
        <f t="shared" si="4"/>
        <v>0</v>
      </c>
      <c r="J157" s="87">
        <f t="shared" si="4"/>
        <v>0</v>
      </c>
      <c r="K157" s="87">
        <f t="shared" si="4"/>
        <v>0</v>
      </c>
      <c r="L157" s="87">
        <f t="shared" si="4"/>
        <v>0</v>
      </c>
      <c r="M157" s="87">
        <f t="shared" si="4"/>
        <v>0</v>
      </c>
      <c r="N157" s="87">
        <f t="shared" si="4"/>
        <v>0</v>
      </c>
      <c r="O157" s="87">
        <f t="shared" si="4"/>
        <v>0</v>
      </c>
      <c r="P157" s="87">
        <f t="shared" si="4"/>
        <v>0</v>
      </c>
      <c r="Q157" s="87">
        <f t="shared" si="4"/>
        <v>0</v>
      </c>
      <c r="R157" s="87">
        <f t="shared" si="4"/>
        <v>0</v>
      </c>
      <c r="S157" s="87">
        <f t="shared" si="4"/>
        <v>0</v>
      </c>
      <c r="T157" s="87">
        <f t="shared" si="4"/>
        <v>0</v>
      </c>
      <c r="U157" s="87">
        <f t="shared" si="4"/>
        <v>0</v>
      </c>
      <c r="V157" s="87">
        <f t="shared" si="4"/>
        <v>0</v>
      </c>
      <c r="W157" s="87">
        <f t="shared" si="4"/>
        <v>0</v>
      </c>
      <c r="X157" s="87">
        <f t="shared" si="4"/>
        <v>0</v>
      </c>
      <c r="Y157" s="87">
        <f t="shared" si="4"/>
        <v>0</v>
      </c>
      <c r="Z157" s="87">
        <f t="shared" si="4"/>
        <v>0</v>
      </c>
      <c r="AA157" s="87">
        <f t="shared" si="4"/>
        <v>0</v>
      </c>
      <c r="AB157" s="87">
        <f t="shared" si="4"/>
        <v>0</v>
      </c>
      <c r="AC157" s="87">
        <f t="shared" si="4"/>
        <v>0</v>
      </c>
      <c r="AD157" s="87">
        <f t="shared" si="4"/>
        <v>0</v>
      </c>
      <c r="AH157" s="288">
        <f>SUM(AH37:AH156)</f>
        <v>0</v>
      </c>
      <c r="AI157" s="288" t="str">
        <f>IF(AH157=0,"",_xlfn.CONCAT(AI37:AI156))</f>
        <v/>
      </c>
      <c r="AJ157" s="289" t="str">
        <f>IF(AH157=0,"",
IF(AH157&gt;10,"Favor de ingresar toda la información requerida en la pregunta",
IF(AH157=1,_xlfn.CONCAT("Favor de revisar la información capturada en el numeral: ",AI157),_xlfn.CONCAT("Favor de revisar la información capturada en los numerales: ",AI157))))</f>
        <v/>
      </c>
    </row>
    <row r="158" spans="1:42" ht="15" customHeight="1">
      <c r="A158" s="63"/>
      <c r="B158" s="656" t="str">
        <f>IF(AK161&lt;&gt;"",AK161,IF(AP161&lt;&gt;"",AP161,""))</f>
        <v/>
      </c>
      <c r="C158" s="656"/>
      <c r="D158" s="656"/>
      <c r="E158" s="656"/>
      <c r="F158" s="656"/>
      <c r="G158" s="656"/>
      <c r="H158" s="656"/>
      <c r="I158" s="656"/>
      <c r="J158" s="656"/>
      <c r="K158" s="656"/>
      <c r="L158" s="656"/>
      <c r="M158" s="656"/>
      <c r="N158" s="656"/>
      <c r="O158" s="656"/>
      <c r="P158" s="656"/>
      <c r="Q158" s="656"/>
      <c r="R158" s="656"/>
      <c r="S158" s="656"/>
      <c r="T158" s="656"/>
      <c r="U158" s="656"/>
      <c r="V158" s="656"/>
      <c r="W158" s="656"/>
      <c r="X158" s="656"/>
      <c r="Y158" s="656"/>
      <c r="Z158" s="656"/>
      <c r="AA158" s="656"/>
      <c r="AB158" s="656"/>
      <c r="AC158" s="656"/>
      <c r="AD158" s="656"/>
    </row>
    <row r="159" spans="1:42" ht="45" customHeight="1">
      <c r="A159" s="63"/>
      <c r="B159" s="18"/>
      <c r="C159" s="706" t="s">
        <v>5517</v>
      </c>
      <c r="D159" s="673"/>
      <c r="E159" s="673"/>
      <c r="F159" s="686"/>
      <c r="G159" s="570"/>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687"/>
      <c r="AF159" s="489" t="str">
        <f>SUBSTITUTE( SUBSTITUTE( SUBSTITUTE( SUBSTITUTE( SUBSTITUTE( SUBSTITUTE( SUBSTITUTE( SUBSTITUTE( SUBSTITUTE( SUBSTITUTE(F159, "á", "a"), "é", "e"), "í", "i"), "ó", "o"), "ú", "u"), "Á", "A"), "É", "E"), "Í", "I"), "Ó", "O"), "Ú", "U")</f>
        <v/>
      </c>
      <c r="AH159" s="652" t="s">
        <v>5111</v>
      </c>
      <c r="AI159" s="653"/>
      <c r="AJ159" s="653"/>
      <c r="AK159" s="653"/>
      <c r="AM159" s="652" t="s">
        <v>5111</v>
      </c>
      <c r="AN159" s="653"/>
      <c r="AO159" s="653"/>
      <c r="AP159" s="653"/>
    </row>
    <row r="160" spans="1:42" ht="15" customHeight="1">
      <c r="A160" s="63"/>
      <c r="B160" s="666" t="str">
        <f>IF(AND(AK37&gt;0,F159=""),"Ha registrado algún valor numérico mayor a cero en el numeral 3.3, debe anotar el nombre de dicho(s) sistema(s) informático(s)","")</f>
        <v/>
      </c>
      <c r="C160" s="666"/>
      <c r="D160" s="666"/>
      <c r="E160" s="666"/>
      <c r="F160" s="666"/>
      <c r="G160" s="666"/>
      <c r="H160" s="666"/>
      <c r="I160" s="666"/>
      <c r="J160" s="666"/>
      <c r="K160" s="666"/>
      <c r="L160" s="666"/>
      <c r="M160" s="666"/>
      <c r="N160" s="666"/>
      <c r="O160" s="666"/>
      <c r="P160" s="666"/>
      <c r="Q160" s="666"/>
      <c r="R160" s="666"/>
      <c r="S160" s="666"/>
      <c r="T160" s="666"/>
      <c r="U160" s="666"/>
      <c r="V160" s="666"/>
      <c r="W160" s="666"/>
      <c r="X160" s="666"/>
      <c r="Y160" s="666"/>
      <c r="Z160" s="666"/>
      <c r="AA160" s="666"/>
      <c r="AB160" s="666"/>
      <c r="AC160" s="666"/>
      <c r="AD160" s="666"/>
      <c r="AE160" s="527"/>
      <c r="AH160" s="490" t="s">
        <v>5112</v>
      </c>
      <c r="AI160" s="490" t="s">
        <v>5113</v>
      </c>
      <c r="AJ160" s="490" t="s">
        <v>5114</v>
      </c>
      <c r="AK160" s="490" t="s">
        <v>5115</v>
      </c>
      <c r="AM160" s="490" t="s">
        <v>5112</v>
      </c>
      <c r="AN160" s="490" t="s">
        <v>5113</v>
      </c>
      <c r="AO160" s="490" t="s">
        <v>5114</v>
      </c>
      <c r="AP160" s="490" t="s">
        <v>5115</v>
      </c>
    </row>
    <row r="161" spans="1:59" ht="45" customHeight="1">
      <c r="A161" s="63"/>
      <c r="B161" s="18"/>
      <c r="C161" s="706" t="s">
        <v>5518</v>
      </c>
      <c r="D161" s="673"/>
      <c r="E161" s="673"/>
      <c r="F161" s="686"/>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570"/>
      <c r="AD161" s="687"/>
      <c r="AF161" s="495" t="str">
        <f>SUBSTITUTE( SUBSTITUTE( SUBSTITUTE( SUBSTITUTE( SUBSTITUTE( SUBSTITUTE( SUBSTITUTE( SUBSTITUTE( SUBSTITUTE( SUBSTITUTE(F161, "á", "a"), "é", "e"), "í", "i"), "ó", "o"), "ú", "u"), "Á", "A"), "É", "E"), "Í", "I"), "Ó", "O"), "Ú", "U")</f>
        <v/>
      </c>
      <c r="AH161" t="s">
        <v>5519</v>
      </c>
      <c r="AI161" t="s">
        <v>5520</v>
      </c>
      <c r="AJ161" s="491" t="str" cm="1">
        <f t="array" ref="AJ161">IF(AF159&lt;&gt;"",_xlfn.TEXTJOIN(" / ", TRUE, _xlfn.UNIQUE(IF($AH$161&lt;&gt;"",IF(ISNUMBER(SEARCH(AF159, $AH$161)) + (_xlfn.MAP($AH$161, _xlfn.LAMBDA(_xlpm.r, SUM(--ISNUMBER(SEARCH(_xlfn.TEXTSPLIT(_xlpm.r, ","), AF159))))))&gt;0,$AI$161, ""), ""))), "")</f>
        <v/>
      </c>
      <c r="AK161" t="str">
        <f>IF(AJ161 = "", "", "Alerta: Revise el texto ingresado en el Especifique ya que podria existir en las opciones resaltadas en amarillo")</f>
        <v/>
      </c>
      <c r="AM161" t="s">
        <v>5521</v>
      </c>
      <c r="AN161" t="s">
        <v>5522</v>
      </c>
      <c r="AO161" s="491" t="str" cm="1">
        <f t="array" ref="AO161">IF(AF161&lt;&gt;"",_xlfn.TEXTJOIN(" / ", TRUE, _xlfn.UNIQUE(IF($AM$161:$AM$168&lt;&gt;"",IF(ISNUMBER(SEARCH(AF161, $AM$161:$AM$168)) + (_xlfn.MAP($AM$161:$AM$168, _xlfn.LAMBDA(_xlpm.r, SUM(--ISNUMBER(SEARCH(_xlfn.TEXTSPLIT(_xlpm.r, ","), AF161))))))&gt;0,$AN$161:$AN$168, ""), ""))), "")</f>
        <v/>
      </c>
      <c r="AP161" t="str">
        <f>IF(AO161 = "", "", "Alerta: Revise el texto ingresado en el Especifique ya que podria existir en las opciones resaltadas en amarillo")</f>
        <v/>
      </c>
      <c r="AR161"/>
      <c r="AS161"/>
      <c r="AT161"/>
      <c r="AU161"/>
      <c r="AV161"/>
      <c r="AW161"/>
      <c r="AX161"/>
      <c r="AY161"/>
      <c r="AZ161"/>
      <c r="BA161"/>
      <c r="BB161"/>
      <c r="BC161"/>
      <c r="BD161"/>
      <c r="BE161"/>
      <c r="BF161"/>
      <c r="BG161"/>
    </row>
    <row r="162" spans="1:59" ht="15" customHeight="1">
      <c r="A162" s="63"/>
      <c r="B162" s="666" t="str">
        <f>IF(AND(AL37&gt;0,F161=""),"Ha registrado algún valor numérico mayor a cero en el numeral 10, debe anotar el nombre de dicho(s) medio(s) de recepción","")</f>
        <v/>
      </c>
      <c r="C162" s="666"/>
      <c r="D162" s="666"/>
      <c r="E162" s="666"/>
      <c r="F162" s="666"/>
      <c r="G162" s="666"/>
      <c r="H162" s="666"/>
      <c r="I162" s="666"/>
      <c r="J162" s="666"/>
      <c r="K162" s="666"/>
      <c r="L162" s="666"/>
      <c r="M162" s="666"/>
      <c r="N162" s="666"/>
      <c r="O162" s="666"/>
      <c r="P162" s="666"/>
      <c r="Q162" s="666"/>
      <c r="R162" s="666"/>
      <c r="S162" s="666"/>
      <c r="T162" s="666"/>
      <c r="U162" s="666"/>
      <c r="V162" s="666"/>
      <c r="W162" s="666"/>
      <c r="X162" s="666"/>
      <c r="Y162" s="666"/>
      <c r="Z162" s="666"/>
      <c r="AA162" s="666"/>
      <c r="AB162" s="666"/>
      <c r="AC162" s="666"/>
      <c r="AD162" s="666"/>
      <c r="AE162" s="527"/>
      <c r="AM162" t="s">
        <v>5521</v>
      </c>
      <c r="AN162" t="s">
        <v>5523</v>
      </c>
    </row>
    <row r="163" spans="1:59" ht="15" customHeight="1">
      <c r="A163" s="63"/>
      <c r="B163" s="18"/>
      <c r="C163" s="688" t="s">
        <v>5524</v>
      </c>
      <c r="D163" s="572"/>
      <c r="E163" s="572"/>
      <c r="F163" s="572"/>
      <c r="G163" s="572"/>
      <c r="H163" s="572"/>
      <c r="I163" s="572"/>
      <c r="J163" s="572"/>
      <c r="K163" s="572"/>
      <c r="L163" s="572"/>
      <c r="M163" s="572"/>
      <c r="N163" s="572"/>
      <c r="O163" s="572"/>
      <c r="P163" s="572"/>
      <c r="Q163" s="572"/>
      <c r="R163" s="572"/>
      <c r="S163" s="572"/>
      <c r="T163" s="572"/>
      <c r="U163" s="572"/>
      <c r="V163" s="572"/>
      <c r="W163" s="572"/>
      <c r="X163" s="572"/>
      <c r="Y163" s="572"/>
      <c r="Z163" s="572"/>
      <c r="AA163" s="572"/>
      <c r="AB163" s="572"/>
      <c r="AC163" s="572"/>
      <c r="AD163" s="573"/>
      <c r="AM163" t="s">
        <v>5525</v>
      </c>
      <c r="AN163" t="s">
        <v>5526</v>
      </c>
    </row>
    <row r="164" spans="1:59" ht="15" customHeight="1">
      <c r="A164" s="63"/>
      <c r="B164" s="18"/>
      <c r="C164" s="556" t="s">
        <v>5015</v>
      </c>
      <c r="D164" s="572"/>
      <c r="E164" s="573"/>
      <c r="F164" s="689" t="s">
        <v>5527</v>
      </c>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3"/>
      <c r="AM164" t="s">
        <v>5528</v>
      </c>
      <c r="AN164" t="s">
        <v>5529</v>
      </c>
    </row>
    <row r="165" spans="1:59" ht="15" customHeight="1">
      <c r="A165" s="63"/>
      <c r="B165" s="18"/>
      <c r="C165" s="556" t="s">
        <v>5017</v>
      </c>
      <c r="D165" s="572"/>
      <c r="E165" s="573"/>
      <c r="F165" s="689" t="s">
        <v>5530</v>
      </c>
      <c r="G165" s="572"/>
      <c r="H165" s="572"/>
      <c r="I165" s="572"/>
      <c r="J165" s="572"/>
      <c r="K165" s="572"/>
      <c r="L165" s="572"/>
      <c r="M165" s="572"/>
      <c r="N165" s="572"/>
      <c r="O165" s="572"/>
      <c r="P165" s="572"/>
      <c r="Q165" s="572"/>
      <c r="R165" s="572"/>
      <c r="S165" s="572"/>
      <c r="T165" s="572"/>
      <c r="U165" s="572"/>
      <c r="V165" s="572"/>
      <c r="W165" s="572"/>
      <c r="X165" s="572"/>
      <c r="Y165" s="572"/>
      <c r="Z165" s="572"/>
      <c r="AA165" s="572"/>
      <c r="AB165" s="572"/>
      <c r="AC165" s="572"/>
      <c r="AD165" s="573"/>
      <c r="AM165" t="s">
        <v>5531</v>
      </c>
      <c r="AN165" t="s">
        <v>5532</v>
      </c>
    </row>
    <row r="166" spans="1:59" ht="30" customHeight="1">
      <c r="A166" s="63"/>
      <c r="B166" s="18"/>
      <c r="C166" s="709" t="s">
        <v>5533</v>
      </c>
      <c r="D166" s="703"/>
      <c r="E166" s="14" t="s">
        <v>5494</v>
      </c>
      <c r="F166" s="689" t="s">
        <v>5520</v>
      </c>
      <c r="G166" s="572"/>
      <c r="H166" s="572"/>
      <c r="I166" s="572"/>
      <c r="J166" s="572"/>
      <c r="K166" s="572"/>
      <c r="L166" s="572"/>
      <c r="M166" s="572"/>
      <c r="N166" s="572"/>
      <c r="O166" s="572"/>
      <c r="P166" s="572"/>
      <c r="Q166" s="572"/>
      <c r="R166" s="572"/>
      <c r="S166" s="572"/>
      <c r="T166" s="572"/>
      <c r="U166" s="572"/>
      <c r="V166" s="572"/>
      <c r="W166" s="572"/>
      <c r="X166" s="572"/>
      <c r="Y166" s="572"/>
      <c r="Z166" s="572"/>
      <c r="AA166" s="572"/>
      <c r="AB166" s="572"/>
      <c r="AC166" s="572"/>
      <c r="AD166" s="573"/>
      <c r="AM166" t="s">
        <v>5534</v>
      </c>
      <c r="AN166" t="s">
        <v>5535</v>
      </c>
    </row>
    <row r="167" spans="1:59" ht="30" customHeight="1">
      <c r="A167" s="63"/>
      <c r="B167" s="18"/>
      <c r="C167" s="704"/>
      <c r="D167" s="647"/>
      <c r="E167" s="14">
        <v>3.2</v>
      </c>
      <c r="F167" s="689" t="s">
        <v>5536</v>
      </c>
      <c r="G167" s="572"/>
      <c r="H167" s="572"/>
      <c r="I167" s="572"/>
      <c r="J167" s="572"/>
      <c r="K167" s="572"/>
      <c r="L167" s="572"/>
      <c r="M167" s="572"/>
      <c r="N167" s="572"/>
      <c r="O167" s="572"/>
      <c r="P167" s="572"/>
      <c r="Q167" s="572"/>
      <c r="R167" s="572"/>
      <c r="S167" s="572"/>
      <c r="T167" s="572"/>
      <c r="U167" s="572"/>
      <c r="V167" s="572"/>
      <c r="W167" s="572"/>
      <c r="X167" s="572"/>
      <c r="Y167" s="572"/>
      <c r="Z167" s="572"/>
      <c r="AA167" s="572"/>
      <c r="AB167" s="572"/>
      <c r="AC167" s="572"/>
      <c r="AD167" s="573"/>
      <c r="AM167" t="s">
        <v>5537</v>
      </c>
      <c r="AN167" t="s">
        <v>5538</v>
      </c>
    </row>
    <row r="168" spans="1:59" ht="15" customHeight="1">
      <c r="A168" s="63"/>
      <c r="B168" s="18"/>
      <c r="C168" s="556" t="s">
        <v>5021</v>
      </c>
      <c r="D168" s="572"/>
      <c r="E168" s="573"/>
      <c r="F168" s="689" t="s">
        <v>5539</v>
      </c>
      <c r="G168" s="572"/>
      <c r="H168" s="572"/>
      <c r="I168" s="572"/>
      <c r="J168" s="572"/>
      <c r="K168" s="572"/>
      <c r="L168" s="572"/>
      <c r="M168" s="572"/>
      <c r="N168" s="572"/>
      <c r="O168" s="572"/>
      <c r="P168" s="572"/>
      <c r="Q168" s="572"/>
      <c r="R168" s="572"/>
      <c r="S168" s="572"/>
      <c r="T168" s="572"/>
      <c r="U168" s="572"/>
      <c r="V168" s="572"/>
      <c r="W168" s="572"/>
      <c r="X168" s="572"/>
      <c r="Y168" s="572"/>
      <c r="Z168" s="572"/>
      <c r="AA168" s="572"/>
      <c r="AB168" s="572"/>
      <c r="AC168" s="572"/>
      <c r="AD168" s="573"/>
      <c r="AM168" t="s">
        <v>5540</v>
      </c>
      <c r="AN168" t="s">
        <v>5541</v>
      </c>
    </row>
    <row r="169" spans="1:59" ht="15" customHeight="1">
      <c r="A169" s="63"/>
      <c r="B169" s="18"/>
      <c r="C169" s="556" t="s">
        <v>5023</v>
      </c>
      <c r="D169" s="572"/>
      <c r="E169" s="573"/>
      <c r="F169" s="689" t="s">
        <v>5542</v>
      </c>
      <c r="G169" s="572"/>
      <c r="H169" s="572"/>
      <c r="I169" s="572"/>
      <c r="J169" s="572"/>
      <c r="K169" s="572"/>
      <c r="L169" s="572"/>
      <c r="M169" s="572"/>
      <c r="N169" s="572"/>
      <c r="O169" s="572"/>
      <c r="P169" s="572"/>
      <c r="Q169" s="572"/>
      <c r="R169" s="572"/>
      <c r="S169" s="572"/>
      <c r="T169" s="572"/>
      <c r="U169" s="572"/>
      <c r="V169" s="572"/>
      <c r="W169" s="572"/>
      <c r="X169" s="572"/>
      <c r="Y169" s="572"/>
      <c r="Z169" s="572"/>
      <c r="AA169" s="572"/>
      <c r="AB169" s="572"/>
      <c r="AC169" s="572"/>
      <c r="AD169" s="573"/>
    </row>
    <row r="170" spans="1:59" ht="15" customHeight="1">
      <c r="A170" s="63"/>
      <c r="B170" s="18"/>
      <c r="C170" s="556" t="s">
        <v>5025</v>
      </c>
      <c r="D170" s="572"/>
      <c r="E170" s="573"/>
      <c r="F170" s="689" t="s">
        <v>5543</v>
      </c>
      <c r="G170" s="572"/>
      <c r="H170" s="572"/>
      <c r="I170" s="572"/>
      <c r="J170" s="572"/>
      <c r="K170" s="572"/>
      <c r="L170" s="572"/>
      <c r="M170" s="572"/>
      <c r="N170" s="572"/>
      <c r="O170" s="572"/>
      <c r="P170" s="572"/>
      <c r="Q170" s="572"/>
      <c r="R170" s="572"/>
      <c r="S170" s="572"/>
      <c r="T170" s="572"/>
      <c r="U170" s="572"/>
      <c r="V170" s="572"/>
      <c r="W170" s="572"/>
      <c r="X170" s="572"/>
      <c r="Y170" s="572"/>
      <c r="Z170" s="572"/>
      <c r="AA170" s="572"/>
      <c r="AB170" s="572"/>
      <c r="AC170" s="572"/>
      <c r="AD170" s="573"/>
    </row>
    <row r="171" spans="1:59" ht="15" customHeight="1">
      <c r="A171" s="63"/>
      <c r="C171" s="556" t="s">
        <v>5027</v>
      </c>
      <c r="D171" s="572"/>
      <c r="E171" s="573"/>
      <c r="F171" s="689" t="s">
        <v>5544</v>
      </c>
      <c r="G171" s="572"/>
      <c r="H171" s="572"/>
      <c r="I171" s="572"/>
      <c r="J171" s="572"/>
      <c r="K171" s="572"/>
      <c r="L171" s="572"/>
      <c r="M171" s="572"/>
      <c r="N171" s="572"/>
      <c r="O171" s="572"/>
      <c r="P171" s="572"/>
      <c r="Q171" s="572"/>
      <c r="R171" s="572"/>
      <c r="S171" s="572"/>
      <c r="T171" s="572"/>
      <c r="U171" s="572"/>
      <c r="V171" s="572"/>
      <c r="W171" s="572"/>
      <c r="X171" s="572"/>
      <c r="Y171" s="572"/>
      <c r="Z171" s="572"/>
      <c r="AA171" s="572"/>
      <c r="AB171" s="572"/>
      <c r="AC171" s="572"/>
      <c r="AD171" s="573"/>
    </row>
    <row r="172" spans="1:59" ht="15" customHeight="1">
      <c r="A172" s="63"/>
      <c r="C172" s="556" t="s">
        <v>5029</v>
      </c>
      <c r="D172" s="572"/>
      <c r="E172" s="573"/>
      <c r="F172" s="689" t="s">
        <v>5545</v>
      </c>
      <c r="G172" s="572"/>
      <c r="H172" s="572"/>
      <c r="I172" s="572"/>
      <c r="J172" s="572"/>
      <c r="K172" s="572"/>
      <c r="L172" s="572"/>
      <c r="M172" s="572"/>
      <c r="N172" s="572"/>
      <c r="O172" s="572"/>
      <c r="P172" s="572"/>
      <c r="Q172" s="572"/>
      <c r="R172" s="572"/>
      <c r="S172" s="572"/>
      <c r="T172" s="572"/>
      <c r="U172" s="572"/>
      <c r="V172" s="572"/>
      <c r="W172" s="572"/>
      <c r="X172" s="572"/>
      <c r="Y172" s="572"/>
      <c r="Z172" s="572"/>
      <c r="AA172" s="572"/>
      <c r="AB172" s="572"/>
      <c r="AC172" s="572"/>
      <c r="AD172" s="573"/>
    </row>
    <row r="173" spans="1:59" ht="15" customHeight="1">
      <c r="A173" s="63"/>
      <c r="C173" s="556" t="s">
        <v>5031</v>
      </c>
      <c r="D173" s="572"/>
      <c r="E173" s="573"/>
      <c r="F173" s="689" t="s">
        <v>5546</v>
      </c>
      <c r="G173" s="572"/>
      <c r="H173" s="572"/>
      <c r="I173" s="572"/>
      <c r="J173" s="572"/>
      <c r="K173" s="572"/>
      <c r="L173" s="572"/>
      <c r="M173" s="572"/>
      <c r="N173" s="572"/>
      <c r="O173" s="572"/>
      <c r="P173" s="572"/>
      <c r="Q173" s="572"/>
      <c r="R173" s="572"/>
      <c r="S173" s="572"/>
      <c r="T173" s="572"/>
      <c r="U173" s="572"/>
      <c r="V173" s="572"/>
      <c r="W173" s="572"/>
      <c r="X173" s="572"/>
      <c r="Y173" s="572"/>
      <c r="Z173" s="572"/>
      <c r="AA173" s="572"/>
      <c r="AB173" s="572"/>
      <c r="AC173" s="572"/>
      <c r="AD173" s="573"/>
    </row>
    <row r="174" spans="1:59" ht="15" customHeight="1">
      <c r="A174" s="63"/>
      <c r="C174" s="556" t="s">
        <v>5032</v>
      </c>
      <c r="D174" s="572"/>
      <c r="E174" s="573"/>
      <c r="F174" s="689" t="s">
        <v>5547</v>
      </c>
      <c r="G174" s="572"/>
      <c r="H174" s="572"/>
      <c r="I174" s="572"/>
      <c r="J174" s="572"/>
      <c r="K174" s="572"/>
      <c r="L174" s="572"/>
      <c r="M174" s="572"/>
      <c r="N174" s="572"/>
      <c r="O174" s="572"/>
      <c r="P174" s="572"/>
      <c r="Q174" s="572"/>
      <c r="R174" s="572"/>
      <c r="S174" s="572"/>
      <c r="T174" s="572"/>
      <c r="U174" s="572"/>
      <c r="V174" s="572"/>
      <c r="W174" s="572"/>
      <c r="X174" s="572"/>
      <c r="Y174" s="572"/>
      <c r="Z174" s="572"/>
      <c r="AA174" s="572"/>
      <c r="AB174" s="572"/>
      <c r="AC174" s="572"/>
      <c r="AD174" s="573"/>
    </row>
    <row r="175" spans="1:59" ht="15" customHeight="1">
      <c r="A175" s="63"/>
      <c r="C175" s="768" t="s">
        <v>5296</v>
      </c>
      <c r="D175" s="572"/>
      <c r="E175" s="573"/>
      <c r="F175" s="689" t="s">
        <v>5548</v>
      </c>
      <c r="G175" s="572"/>
      <c r="H175" s="572"/>
      <c r="I175" s="572"/>
      <c r="J175" s="572"/>
      <c r="K175" s="572"/>
      <c r="L175" s="572"/>
      <c r="M175" s="572"/>
      <c r="N175" s="572"/>
      <c r="O175" s="572"/>
      <c r="P175" s="572"/>
      <c r="Q175" s="572"/>
      <c r="R175" s="572"/>
      <c r="S175" s="572"/>
      <c r="T175" s="572"/>
      <c r="U175" s="572"/>
      <c r="V175" s="572"/>
      <c r="W175" s="572"/>
      <c r="X175" s="572"/>
      <c r="Y175" s="572"/>
      <c r="Z175" s="572"/>
      <c r="AA175" s="572"/>
      <c r="AB175" s="572"/>
      <c r="AC175" s="572"/>
      <c r="AD175" s="573"/>
    </row>
    <row r="176" spans="1:59" ht="15" customHeight="1">
      <c r="A176" s="63"/>
      <c r="C176" s="93"/>
      <c r="D176" s="93"/>
      <c r="E176" s="93"/>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7" ht="24" customHeight="1">
      <c r="A177" s="63"/>
      <c r="B177" s="16"/>
      <c r="C177" s="700" t="s">
        <v>5116</v>
      </c>
      <c r="D177" s="673"/>
      <c r="E177" s="673"/>
      <c r="F177" s="673"/>
      <c r="G177" s="673"/>
      <c r="H177" s="673"/>
      <c r="I177" s="673"/>
      <c r="J177" s="673"/>
      <c r="K177" s="673"/>
      <c r="L177" s="673"/>
      <c r="M177" s="673"/>
      <c r="N177" s="673"/>
      <c r="O177" s="673"/>
      <c r="P177" s="673"/>
      <c r="Q177" s="673"/>
      <c r="R177" s="673"/>
      <c r="S177" s="673"/>
      <c r="T177" s="673"/>
      <c r="U177" s="673"/>
      <c r="V177" s="673"/>
      <c r="W177" s="673"/>
      <c r="X177" s="673"/>
      <c r="Y177" s="673"/>
      <c r="Z177" s="673"/>
      <c r="AA177" s="673"/>
      <c r="AB177" s="673"/>
      <c r="AC177" s="673"/>
      <c r="AD177" s="673"/>
    </row>
    <row r="178" spans="1:37" ht="60" customHeight="1">
      <c r="A178" s="63"/>
      <c r="B178" s="16"/>
      <c r="C178" s="786"/>
      <c r="D178" s="570"/>
      <c r="E178" s="570"/>
      <c r="F178" s="570"/>
      <c r="G178" s="570"/>
      <c r="H178" s="570"/>
      <c r="I178" s="570"/>
      <c r="J178" s="570"/>
      <c r="K178" s="570"/>
      <c r="L178" s="570"/>
      <c r="M178" s="570"/>
      <c r="N178" s="570"/>
      <c r="O178" s="570"/>
      <c r="P178" s="570"/>
      <c r="Q178" s="570"/>
      <c r="R178" s="570"/>
      <c r="S178" s="570"/>
      <c r="T178" s="570"/>
      <c r="U178" s="570"/>
      <c r="V178" s="570"/>
      <c r="W178" s="570"/>
      <c r="X178" s="570"/>
      <c r="Y178" s="570"/>
      <c r="Z178" s="570"/>
      <c r="AA178" s="570"/>
      <c r="AB178" s="570"/>
      <c r="AC178" s="570"/>
      <c r="AD178" s="687"/>
    </row>
    <row r="179" spans="1:37" ht="15" customHeight="1">
      <c r="A179" s="63"/>
      <c r="B179" s="670" t="str">
        <f>AJ157</f>
        <v/>
      </c>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row>
    <row r="180" spans="1:37" ht="15" customHeight="1">
      <c r="A180" s="63"/>
      <c r="B180" s="691" t="str">
        <f>IF(SUM(COUNTIF(E37:AD156,"NS"))&lt;&gt;0,"Alerta: debido a que cuenta con registros NS, debe proporcionar una justificación en el area de comentarios al final de la pregunta","")</f>
        <v/>
      </c>
      <c r="C180" s="691"/>
      <c r="D180" s="691"/>
      <c r="E180" s="691"/>
      <c r="F180" s="691"/>
      <c r="G180" s="691"/>
      <c r="H180" s="691"/>
      <c r="I180" s="691"/>
      <c r="J180" s="691"/>
      <c r="K180" s="691"/>
      <c r="L180" s="691"/>
      <c r="M180" s="691"/>
      <c r="N180" s="691"/>
      <c r="O180" s="691"/>
      <c r="P180" s="691"/>
      <c r="Q180" s="691"/>
      <c r="R180" s="691"/>
      <c r="S180" s="691"/>
      <c r="T180" s="691"/>
      <c r="U180" s="691"/>
      <c r="V180" s="691"/>
      <c r="W180" s="691"/>
      <c r="X180" s="691"/>
      <c r="Y180" s="691"/>
      <c r="Z180" s="691"/>
      <c r="AA180" s="691"/>
      <c r="AB180" s="691"/>
      <c r="AC180" s="691"/>
      <c r="AD180" s="691"/>
    </row>
    <row r="181" spans="1:37" ht="15" customHeight="1">
      <c r="A181" s="63"/>
      <c r="B181" s="18"/>
      <c r="C181" s="18"/>
      <c r="D181" s="59"/>
      <c r="E181" s="18"/>
      <c r="F181" s="18"/>
      <c r="G181" s="18"/>
      <c r="H181" s="18"/>
      <c r="I181" s="18"/>
      <c r="J181" s="18"/>
      <c r="K181" s="18"/>
      <c r="L181" s="18"/>
      <c r="M181" s="18"/>
      <c r="N181" s="18"/>
      <c r="O181" s="18"/>
      <c r="P181" s="18"/>
      <c r="Q181" s="18"/>
      <c r="R181" s="50"/>
      <c r="S181" s="12"/>
      <c r="T181" s="12"/>
      <c r="U181" s="12"/>
      <c r="V181" s="12"/>
      <c r="W181" s="12"/>
      <c r="X181" s="12"/>
      <c r="Y181" s="12"/>
      <c r="Z181" s="12"/>
      <c r="AA181" s="12"/>
      <c r="AB181" s="12"/>
      <c r="AC181" s="12"/>
      <c r="AD181" s="12"/>
    </row>
    <row r="182" spans="1:37" ht="15" customHeight="1">
      <c r="A182" s="63"/>
      <c r="B182" s="18"/>
      <c r="C182" s="18"/>
      <c r="D182" s="59"/>
      <c r="E182" s="18"/>
      <c r="F182" s="18"/>
      <c r="G182" s="18"/>
      <c r="H182" s="18"/>
      <c r="I182" s="18"/>
      <c r="J182" s="18"/>
      <c r="K182" s="18"/>
      <c r="L182" s="18"/>
      <c r="M182" s="18"/>
      <c r="N182" s="18"/>
      <c r="O182" s="18"/>
      <c r="P182" s="18"/>
      <c r="Q182" s="18"/>
      <c r="R182" s="50"/>
      <c r="S182" s="12"/>
      <c r="T182" s="12"/>
      <c r="U182" s="12"/>
      <c r="V182" s="12"/>
      <c r="W182" s="12"/>
      <c r="X182" s="12"/>
      <c r="Y182" s="12"/>
      <c r="Z182" s="12"/>
      <c r="AA182" s="12"/>
      <c r="AB182" s="12"/>
      <c r="AC182" s="12"/>
      <c r="AD182" s="12"/>
    </row>
    <row r="183" spans="1:37" ht="15" customHeight="1">
      <c r="A183" s="63"/>
      <c r="B183" s="18"/>
      <c r="C183" s="18"/>
      <c r="D183" s="59"/>
      <c r="E183" s="18"/>
      <c r="F183" s="18"/>
      <c r="G183" s="18"/>
      <c r="H183" s="18"/>
      <c r="I183" s="18"/>
      <c r="J183" s="18"/>
      <c r="K183" s="18"/>
      <c r="L183" s="18"/>
      <c r="M183" s="18"/>
      <c r="N183" s="18"/>
      <c r="O183" s="18"/>
      <c r="P183" s="18"/>
      <c r="Q183" s="18"/>
      <c r="R183" s="50"/>
      <c r="S183" s="12"/>
      <c r="T183" s="12"/>
      <c r="U183" s="12"/>
      <c r="V183" s="12"/>
      <c r="W183" s="12"/>
      <c r="X183" s="12"/>
      <c r="Y183" s="12"/>
      <c r="Z183" s="12"/>
      <c r="AA183" s="12"/>
      <c r="AB183" s="12"/>
      <c r="AC183" s="12"/>
      <c r="AD183" s="12"/>
    </row>
    <row r="184" spans="1:37" ht="15" customHeight="1">
      <c r="A184" s="63"/>
      <c r="B184" s="18"/>
      <c r="C184" s="18"/>
      <c r="D184" s="59"/>
      <c r="E184" s="18"/>
      <c r="F184" s="18"/>
      <c r="G184" s="18"/>
      <c r="H184" s="18"/>
      <c r="I184" s="18"/>
      <c r="J184" s="18"/>
      <c r="K184" s="18"/>
      <c r="L184" s="18"/>
      <c r="M184" s="18"/>
      <c r="N184" s="18"/>
      <c r="O184" s="18"/>
      <c r="P184" s="18"/>
      <c r="Q184" s="18"/>
      <c r="R184" s="50"/>
      <c r="S184" s="12"/>
      <c r="T184" s="12"/>
      <c r="U184" s="12"/>
      <c r="V184" s="12"/>
      <c r="W184" s="12"/>
      <c r="X184" s="12"/>
      <c r="Y184" s="12"/>
      <c r="Z184" s="12"/>
      <c r="AA184" s="12"/>
      <c r="AB184" s="12"/>
      <c r="AC184" s="12"/>
      <c r="AD184" s="12"/>
    </row>
    <row r="185" spans="1:37" ht="24" customHeight="1">
      <c r="A185" s="41" t="s">
        <v>5549</v>
      </c>
      <c r="B185" s="701" t="s">
        <v>5550</v>
      </c>
      <c r="C185" s="673"/>
      <c r="D185" s="673"/>
      <c r="E185" s="673"/>
      <c r="F185" s="673"/>
      <c r="G185" s="673"/>
      <c r="H185" s="673"/>
      <c r="I185" s="673"/>
      <c r="J185" s="673"/>
      <c r="K185" s="673"/>
      <c r="L185" s="673"/>
      <c r="M185" s="673"/>
      <c r="N185" s="673"/>
      <c r="O185" s="673"/>
      <c r="P185" s="673"/>
      <c r="Q185" s="673"/>
      <c r="R185" s="673"/>
      <c r="S185" s="673"/>
      <c r="T185" s="673"/>
      <c r="U185" s="673"/>
      <c r="V185" s="673"/>
      <c r="W185" s="673"/>
      <c r="X185" s="673"/>
      <c r="Y185" s="673"/>
      <c r="Z185" s="673"/>
      <c r="AA185" s="673"/>
      <c r="AB185" s="673"/>
      <c r="AC185" s="673"/>
      <c r="AD185" s="673"/>
    </row>
    <row r="186" spans="1:37" ht="36" customHeight="1">
      <c r="A186" s="41"/>
      <c r="B186" s="52"/>
      <c r="C186" s="700" t="s">
        <v>5551</v>
      </c>
      <c r="D186" s="673"/>
      <c r="E186" s="673"/>
      <c r="F186" s="673"/>
      <c r="G186" s="673"/>
      <c r="H186" s="673"/>
      <c r="I186" s="673"/>
      <c r="J186" s="673"/>
      <c r="K186" s="673"/>
      <c r="L186" s="673"/>
      <c r="M186" s="673"/>
      <c r="N186" s="673"/>
      <c r="O186" s="673"/>
      <c r="P186" s="673"/>
      <c r="Q186" s="673"/>
      <c r="R186" s="673"/>
      <c r="S186" s="673"/>
      <c r="T186" s="673"/>
      <c r="U186" s="673"/>
      <c r="V186" s="673"/>
      <c r="W186" s="673"/>
      <c r="X186" s="673"/>
      <c r="Y186" s="673"/>
      <c r="Z186" s="673"/>
      <c r="AA186" s="673"/>
      <c r="AB186" s="673"/>
      <c r="AC186" s="673"/>
      <c r="AD186" s="673"/>
    </row>
    <row r="187" spans="1:37" ht="24" customHeight="1">
      <c r="A187" s="41"/>
      <c r="B187" s="52"/>
      <c r="C187" s="707" t="s">
        <v>5552</v>
      </c>
      <c r="D187" s="673"/>
      <c r="E187" s="673"/>
      <c r="F187" s="673"/>
      <c r="G187" s="673"/>
      <c r="H187" s="673"/>
      <c r="I187" s="673"/>
      <c r="J187" s="673"/>
      <c r="K187" s="673"/>
      <c r="L187" s="673"/>
      <c r="M187" s="673"/>
      <c r="N187" s="673"/>
      <c r="O187" s="673"/>
      <c r="P187" s="673"/>
      <c r="Q187" s="673"/>
      <c r="R187" s="673"/>
      <c r="S187" s="673"/>
      <c r="T187" s="673"/>
      <c r="U187" s="673"/>
      <c r="V187" s="673"/>
      <c r="W187" s="673"/>
      <c r="X187" s="673"/>
      <c r="Y187" s="673"/>
      <c r="Z187" s="673"/>
      <c r="AA187" s="673"/>
      <c r="AB187" s="673"/>
      <c r="AC187" s="673"/>
      <c r="AD187" s="673"/>
    </row>
    <row r="188" spans="1:37" ht="36" customHeight="1">
      <c r="A188" s="41"/>
      <c r="B188" s="52"/>
      <c r="C188" s="698" t="s">
        <v>5553</v>
      </c>
      <c r="D188" s="673"/>
      <c r="E188" s="673"/>
      <c r="F188" s="673"/>
      <c r="G188" s="673"/>
      <c r="H188" s="673"/>
      <c r="I188" s="673"/>
      <c r="J188" s="673"/>
      <c r="K188" s="673"/>
      <c r="L188" s="673"/>
      <c r="M188" s="673"/>
      <c r="N188" s="673"/>
      <c r="O188" s="673"/>
      <c r="P188" s="673"/>
      <c r="Q188" s="673"/>
      <c r="R188" s="673"/>
      <c r="S188" s="673"/>
      <c r="T188" s="673"/>
      <c r="U188" s="673"/>
      <c r="V188" s="673"/>
      <c r="W188" s="673"/>
      <c r="X188" s="673"/>
      <c r="Y188" s="673"/>
      <c r="Z188" s="673"/>
      <c r="AA188" s="673"/>
      <c r="AB188" s="673"/>
      <c r="AC188" s="673"/>
      <c r="AD188" s="673"/>
    </row>
    <row r="189" spans="1:37" ht="48" customHeight="1">
      <c r="A189" s="41"/>
      <c r="B189" s="52"/>
      <c r="C189" s="698" t="s">
        <v>5554</v>
      </c>
      <c r="D189" s="673"/>
      <c r="E189" s="673"/>
      <c r="F189" s="673"/>
      <c r="G189" s="673"/>
      <c r="H189" s="673"/>
      <c r="I189" s="673"/>
      <c r="J189" s="673"/>
      <c r="K189" s="673"/>
      <c r="L189" s="673"/>
      <c r="M189" s="673"/>
      <c r="N189" s="673"/>
      <c r="O189" s="673"/>
      <c r="P189" s="673"/>
      <c r="Q189" s="673"/>
      <c r="R189" s="673"/>
      <c r="S189" s="673"/>
      <c r="T189" s="673"/>
      <c r="U189" s="673"/>
      <c r="V189" s="673"/>
      <c r="W189" s="673"/>
      <c r="X189" s="673"/>
      <c r="Y189" s="673"/>
      <c r="Z189" s="673"/>
      <c r="AA189" s="673"/>
      <c r="AB189" s="673"/>
      <c r="AC189" s="673"/>
      <c r="AD189" s="673"/>
    </row>
    <row r="190" spans="1:37" ht="15" customHeight="1">
      <c r="A190" s="3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I190" s="361" t="s">
        <v>5091</v>
      </c>
      <c r="AJ190" s="744" t="s">
        <v>5097</v>
      </c>
      <c r="AK190" s="745"/>
    </row>
    <row r="191" spans="1:37" ht="36" customHeight="1">
      <c r="A191" s="36"/>
      <c r="B191" s="66"/>
      <c r="C191" s="688" t="s">
        <v>5555</v>
      </c>
      <c r="D191" s="572"/>
      <c r="E191" s="572"/>
      <c r="F191" s="572"/>
      <c r="G191" s="572"/>
      <c r="H191" s="572"/>
      <c r="I191" s="572"/>
      <c r="J191" s="572"/>
      <c r="K191" s="572"/>
      <c r="L191" s="572"/>
      <c r="M191" s="572"/>
      <c r="N191" s="572"/>
      <c r="O191" s="572"/>
      <c r="P191" s="572"/>
      <c r="Q191" s="572"/>
      <c r="R191" s="572"/>
      <c r="S191" s="572"/>
      <c r="T191" s="572"/>
      <c r="U191" s="572"/>
      <c r="V191" s="572"/>
      <c r="W191" s="572"/>
      <c r="X191" s="573"/>
      <c r="Y191" s="688" t="s">
        <v>5556</v>
      </c>
      <c r="Z191" s="572"/>
      <c r="AA191" s="572"/>
      <c r="AB191" s="572"/>
      <c r="AC191" s="572"/>
      <c r="AD191" s="573"/>
      <c r="AG191" s="408" t="s">
        <v>5557</v>
      </c>
      <c r="AH191" s="409" t="s">
        <v>5104</v>
      </c>
      <c r="AI191" s="361" t="s">
        <v>5558</v>
      </c>
      <c r="AJ191" s="410" t="s">
        <v>5559</v>
      </c>
      <c r="AK191" s="496" t="s">
        <v>5558</v>
      </c>
    </row>
    <row r="192" spans="1:37" ht="15" customHeight="1">
      <c r="A192" s="36"/>
      <c r="B192" s="66"/>
      <c r="C192" s="20" t="s">
        <v>5015</v>
      </c>
      <c r="D192" s="689" t="s">
        <v>5560</v>
      </c>
      <c r="E192" s="572"/>
      <c r="F192" s="572"/>
      <c r="G192" s="572"/>
      <c r="H192" s="572"/>
      <c r="I192" s="572"/>
      <c r="J192" s="572"/>
      <c r="K192" s="572"/>
      <c r="L192" s="572"/>
      <c r="M192" s="572"/>
      <c r="N192" s="572"/>
      <c r="O192" s="572"/>
      <c r="P192" s="572"/>
      <c r="Q192" s="572"/>
      <c r="R192" s="572"/>
      <c r="S192" s="572"/>
      <c r="T192" s="572"/>
      <c r="U192" s="572"/>
      <c r="V192" s="572"/>
      <c r="W192" s="572"/>
      <c r="X192" s="573"/>
      <c r="Y192" s="658"/>
      <c r="Z192" s="685"/>
      <c r="AA192" s="685"/>
      <c r="AB192" s="685"/>
      <c r="AC192" s="685"/>
      <c r="AD192" s="659"/>
      <c r="AG192" s="411">
        <f>IF(AND(SUM($R$157:$AD$157)=0,COUNTA(Y192:AD197)&gt;0),1,0)</f>
        <v>0</v>
      </c>
      <c r="AH192" s="407">
        <f>IF(AND(SUM(R157:AD157)=0,COUNTA(Y192:AD197)=0),0,IF(AND(SUM(R157:AD157)&gt;0,COUNTA(Y192:AD197)=6),0,1))</f>
        <v>0</v>
      </c>
      <c r="AI192" s="497">
        <f>IF(OR(Y198="NS",COUNTIF($R$157:$AD$157,"NS")&gt;0),0,IF(AND(Y198="NA",COUNTIF($R$157:$AD$157,"NA")=13),0,IF(Y198&gt;=SUM($R$157:$AD$157),0,1)))</f>
        <v>0</v>
      </c>
      <c r="AJ192" s="362" t="s">
        <v>5561</v>
      </c>
      <c r="AK192" s="498">
        <f>IF(OR($Y192="NS",COUNTIF($R$157:$AD$157,"NS")&gt;0),0,IF(AND($Y192="NA",COUNTIF($R$157:$AD$157,"NA")=13),0,IF($Y192&lt;=SUM($R$157:$AD$157),0,1)))</f>
        <v>0</v>
      </c>
    </row>
    <row r="193" spans="1:37" ht="15" customHeight="1">
      <c r="A193" s="36"/>
      <c r="B193" s="16"/>
      <c r="C193" s="20" t="s">
        <v>5017</v>
      </c>
      <c r="D193" s="689" t="s">
        <v>5562</v>
      </c>
      <c r="E193" s="572"/>
      <c r="F193" s="572"/>
      <c r="G193" s="572"/>
      <c r="H193" s="572"/>
      <c r="I193" s="572"/>
      <c r="J193" s="572"/>
      <c r="K193" s="572"/>
      <c r="L193" s="572"/>
      <c r="M193" s="572"/>
      <c r="N193" s="572"/>
      <c r="O193" s="572"/>
      <c r="P193" s="572"/>
      <c r="Q193" s="572"/>
      <c r="R193" s="572"/>
      <c r="S193" s="572"/>
      <c r="T193" s="572"/>
      <c r="U193" s="572"/>
      <c r="V193" s="572"/>
      <c r="W193" s="572"/>
      <c r="X193" s="573"/>
      <c r="Y193" s="658"/>
      <c r="Z193" s="685"/>
      <c r="AA193" s="685"/>
      <c r="AB193" s="685"/>
      <c r="AC193" s="685"/>
      <c r="AD193" s="659"/>
      <c r="AJ193" s="363" t="s">
        <v>5563</v>
      </c>
      <c r="AK193" s="499">
        <f>IF(OR($Y193="NS",COUNTIF($R$157:$AD$157,"NS")&gt;0),0,IF(AND($Y193="NA",COUNTIF($R$157:$AD$157,"NA")=13),0,IF($Y193&lt;=SUM($R$157:$AD$157),0,1)))</f>
        <v>0</v>
      </c>
    </row>
    <row r="194" spans="1:37" ht="15" customHeight="1">
      <c r="A194" s="36"/>
      <c r="B194" s="16"/>
      <c r="C194" s="20" t="s">
        <v>5019</v>
      </c>
      <c r="D194" s="689" t="s">
        <v>5564</v>
      </c>
      <c r="E194" s="572"/>
      <c r="F194" s="572"/>
      <c r="G194" s="572"/>
      <c r="H194" s="572"/>
      <c r="I194" s="572"/>
      <c r="J194" s="572"/>
      <c r="K194" s="572"/>
      <c r="L194" s="572"/>
      <c r="M194" s="572"/>
      <c r="N194" s="572"/>
      <c r="O194" s="572"/>
      <c r="P194" s="572"/>
      <c r="Q194" s="572"/>
      <c r="R194" s="572"/>
      <c r="S194" s="572"/>
      <c r="T194" s="572"/>
      <c r="U194" s="572"/>
      <c r="V194" s="572"/>
      <c r="W194" s="572"/>
      <c r="X194" s="573"/>
      <c r="Y194" s="658"/>
      <c r="Z194" s="685"/>
      <c r="AA194" s="685"/>
      <c r="AB194" s="685"/>
      <c r="AC194" s="685"/>
      <c r="AD194" s="659"/>
      <c r="AG194" s="412"/>
      <c r="AJ194" s="362" t="s">
        <v>5565</v>
      </c>
      <c r="AK194" s="498">
        <f t="shared" ref="AK194:AK196" si="5">IF(OR($Y194="NS",COUNTIF($R$157:$AD$157,"NS")&gt;0),0,IF(AND($Y194="NA",COUNTIF($R$157:$AD$157,"NA")=13),0,IF($Y194&lt;=SUM($R$157:$AD$157),0,1)))</f>
        <v>0</v>
      </c>
    </row>
    <row r="195" spans="1:37" ht="15" customHeight="1">
      <c r="A195" s="36"/>
      <c r="B195" s="16"/>
      <c r="C195" s="55" t="s">
        <v>5021</v>
      </c>
      <c r="D195" s="689" t="s">
        <v>5566</v>
      </c>
      <c r="E195" s="572"/>
      <c r="F195" s="572"/>
      <c r="G195" s="572"/>
      <c r="H195" s="572"/>
      <c r="I195" s="572"/>
      <c r="J195" s="572"/>
      <c r="K195" s="572"/>
      <c r="L195" s="572"/>
      <c r="M195" s="572"/>
      <c r="N195" s="572"/>
      <c r="O195" s="572"/>
      <c r="P195" s="572"/>
      <c r="Q195" s="572"/>
      <c r="R195" s="572"/>
      <c r="S195" s="572"/>
      <c r="T195" s="572"/>
      <c r="U195" s="572"/>
      <c r="V195" s="572"/>
      <c r="W195" s="572"/>
      <c r="X195" s="573"/>
      <c r="Y195" s="658"/>
      <c r="Z195" s="685"/>
      <c r="AA195" s="685"/>
      <c r="AB195" s="685"/>
      <c r="AC195" s="685"/>
      <c r="AD195" s="659"/>
      <c r="AJ195" s="363" t="s">
        <v>5567</v>
      </c>
      <c r="AK195" s="499">
        <f t="shared" si="5"/>
        <v>0</v>
      </c>
    </row>
    <row r="196" spans="1:37" ht="15" customHeight="1">
      <c r="A196" s="36"/>
      <c r="B196" s="16"/>
      <c r="C196" s="55" t="s">
        <v>5023</v>
      </c>
      <c r="D196" s="689" t="s">
        <v>5568</v>
      </c>
      <c r="E196" s="572"/>
      <c r="F196" s="572"/>
      <c r="G196" s="572"/>
      <c r="H196" s="572"/>
      <c r="I196" s="572"/>
      <c r="J196" s="572"/>
      <c r="K196" s="572"/>
      <c r="L196" s="572"/>
      <c r="M196" s="572"/>
      <c r="N196" s="572"/>
      <c r="O196" s="572"/>
      <c r="P196" s="572"/>
      <c r="Q196" s="572"/>
      <c r="R196" s="572"/>
      <c r="S196" s="572"/>
      <c r="T196" s="572"/>
      <c r="U196" s="572"/>
      <c r="V196" s="572"/>
      <c r="W196" s="572"/>
      <c r="X196" s="573"/>
      <c r="Y196" s="658"/>
      <c r="Z196" s="685"/>
      <c r="AA196" s="685"/>
      <c r="AB196" s="685"/>
      <c r="AC196" s="685"/>
      <c r="AD196" s="659"/>
      <c r="AJ196" s="362" t="s">
        <v>5569</v>
      </c>
      <c r="AK196" s="498">
        <f t="shared" si="5"/>
        <v>0</v>
      </c>
    </row>
    <row r="197" spans="1:37" ht="15" customHeight="1">
      <c r="A197" s="34"/>
      <c r="B197" s="16"/>
      <c r="C197" s="14" t="s">
        <v>5025</v>
      </c>
      <c r="D197" s="689" t="s">
        <v>5548</v>
      </c>
      <c r="E197" s="572"/>
      <c r="F197" s="572"/>
      <c r="G197" s="572"/>
      <c r="H197" s="572"/>
      <c r="I197" s="572"/>
      <c r="J197" s="572"/>
      <c r="K197" s="572"/>
      <c r="L197" s="572"/>
      <c r="M197" s="572"/>
      <c r="N197" s="572"/>
      <c r="O197" s="572"/>
      <c r="P197" s="572"/>
      <c r="Q197" s="572"/>
      <c r="R197" s="572"/>
      <c r="S197" s="572"/>
      <c r="T197" s="572"/>
      <c r="U197" s="572"/>
      <c r="V197" s="572"/>
      <c r="W197" s="572"/>
      <c r="X197" s="573"/>
      <c r="Y197" s="658"/>
      <c r="Z197" s="685"/>
      <c r="AA197" s="685"/>
      <c r="AB197" s="685"/>
      <c r="AC197" s="685"/>
      <c r="AD197" s="659"/>
      <c r="AJ197" s="363" t="s">
        <v>5570</v>
      </c>
      <c r="AK197" s="499">
        <f>IF(OR($Y197="NS",COUNTIF($R$157:$AD$157,"NS")&gt;0),0,IF(AND($Y197="NA",COUNTIF($R$157:$AD$157,"NA")=13),0,IF($Y197&lt;=SUM($R$157:$AD$157),0,1)))</f>
        <v>0</v>
      </c>
    </row>
    <row r="198" spans="1:37" ht="15" customHeight="1">
      <c r="A198" s="36"/>
      <c r="B198" s="16"/>
      <c r="C198" s="16"/>
      <c r="D198" s="16"/>
      <c r="E198" s="16"/>
      <c r="F198" s="16"/>
      <c r="G198" s="16"/>
      <c r="H198" s="16"/>
      <c r="I198" s="16"/>
      <c r="J198" s="16"/>
      <c r="K198" s="16"/>
      <c r="L198" s="16"/>
      <c r="M198" s="16"/>
      <c r="N198" s="16"/>
      <c r="O198" s="16"/>
      <c r="P198" s="16"/>
      <c r="Q198" s="16"/>
      <c r="R198" s="16"/>
      <c r="S198" s="16"/>
      <c r="T198" s="16"/>
      <c r="U198" s="16"/>
      <c r="V198" s="16"/>
      <c r="W198" s="16"/>
      <c r="X198" s="65" t="s">
        <v>5320</v>
      </c>
      <c r="Y198" s="677">
        <f>IF(AND(SUM(Y192:Y197)=0,COUNTIF(Y192:Y197,"NS")&gt;0),"NS",IF(AND(SUM(Y192:Y197)=0,COUNTIF(Y192:Y197,0)&gt;0),0,IF(AND(SUM(Y192:Y197)=0,COUNTIF(Y192:Y197,"NA")&gt;0),"NA",SUM(Y192:Y197))))</f>
        <v>0</v>
      </c>
      <c r="Z198" s="572"/>
      <c r="AA198" s="572"/>
      <c r="AB198" s="572"/>
      <c r="AC198" s="572"/>
      <c r="AD198" s="573"/>
      <c r="AK198" s="500">
        <f>SUM(AK192:AK196)</f>
        <v>0</v>
      </c>
    </row>
    <row r="199" spans="1:37" ht="15" customHeight="1">
      <c r="A199" s="3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7" ht="24" customHeight="1">
      <c r="A200" s="34"/>
      <c r="B200" s="16"/>
      <c r="C200" s="661" t="s">
        <v>5116</v>
      </c>
      <c r="D200" s="662"/>
      <c r="E200" s="662"/>
      <c r="F200" s="662"/>
      <c r="G200" s="662"/>
      <c r="H200" s="662"/>
      <c r="I200" s="662"/>
      <c r="J200" s="662"/>
      <c r="K200" s="662"/>
      <c r="L200" s="662"/>
      <c r="M200" s="662"/>
      <c r="N200" s="662"/>
      <c r="O200" s="662"/>
      <c r="P200" s="662"/>
      <c r="Q200" s="662"/>
      <c r="R200" s="662"/>
      <c r="S200" s="662"/>
      <c r="T200" s="662"/>
      <c r="U200" s="662"/>
      <c r="V200" s="662"/>
      <c r="W200" s="662"/>
      <c r="X200" s="662"/>
      <c r="Y200" s="662"/>
      <c r="Z200" s="662"/>
      <c r="AA200" s="662"/>
      <c r="AB200" s="662"/>
      <c r="AC200" s="662"/>
      <c r="AD200" s="662"/>
    </row>
    <row r="201" spans="1:37" ht="60" customHeight="1">
      <c r="A201" s="34"/>
      <c r="B201" s="16"/>
      <c r="C201" s="679"/>
      <c r="D201" s="680"/>
      <c r="E201" s="680"/>
      <c r="F201" s="680"/>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1"/>
    </row>
    <row r="202" spans="1:37" ht="15" customHeight="1">
      <c r="A202" s="36"/>
      <c r="B202" s="670" t="str">
        <f>IF(AH192&gt;0,"Favor de ingresar toda la información requerida en la pregunta ","")</f>
        <v/>
      </c>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row>
    <row r="203" spans="1:37" ht="15" customHeight="1">
      <c r="A203" s="36"/>
      <c r="B203" s="656" t="str">
        <f>IF(SUM(COUNTIF(Y192:AD197,"NS"))&lt;&gt;0,"Alerta: debido a que cuenta con registros NS, debe proporcionar una justificación en el area de comentarios al final de la pregunta","")</f>
        <v/>
      </c>
      <c r="C203" s="673"/>
      <c r="D203" s="673"/>
      <c r="E203" s="673"/>
      <c r="F203" s="673"/>
      <c r="G203" s="673"/>
      <c r="H203" s="673"/>
      <c r="I203" s="673"/>
      <c r="J203" s="673"/>
      <c r="K203" s="673"/>
      <c r="L203" s="673"/>
      <c r="M203" s="673"/>
      <c r="N203" s="673"/>
      <c r="O203" s="673"/>
      <c r="P203" s="673"/>
      <c r="Q203" s="673"/>
      <c r="R203" s="673"/>
      <c r="S203" s="673"/>
      <c r="T203" s="673"/>
      <c r="U203" s="673"/>
      <c r="V203" s="673"/>
      <c r="W203" s="673"/>
      <c r="X203" s="673"/>
      <c r="Y203" s="673"/>
      <c r="Z203" s="673"/>
      <c r="AA203" s="673"/>
      <c r="AB203" s="673"/>
      <c r="AC203" s="673"/>
      <c r="AD203" s="673"/>
      <c r="AE203" s="673"/>
    </row>
    <row r="204" spans="1:37" ht="15" customHeight="1">
      <c r="A204" s="36"/>
      <c r="B204" s="666" t="str">
        <f>IF(AI192&gt;0,"Favor de revisar la instrucción 3, ya que no se cumplen los criterios establecidos","")</f>
        <v/>
      </c>
      <c r="C204" s="666"/>
      <c r="D204" s="666"/>
      <c r="E204" s="666"/>
      <c r="F204" s="666"/>
      <c r="G204" s="666"/>
      <c r="H204" s="666"/>
      <c r="I204" s="666"/>
      <c r="J204" s="666"/>
      <c r="K204" s="666"/>
      <c r="L204" s="666"/>
      <c r="M204" s="666"/>
      <c r="N204" s="666"/>
      <c r="O204" s="666"/>
      <c r="P204" s="666"/>
      <c r="Q204" s="666"/>
      <c r="R204" s="666"/>
      <c r="S204" s="666"/>
      <c r="T204" s="666"/>
      <c r="U204" s="666"/>
      <c r="V204" s="666"/>
      <c r="W204" s="666"/>
      <c r="X204" s="666"/>
      <c r="Y204" s="666"/>
      <c r="Z204" s="666"/>
      <c r="AA204" s="666"/>
      <c r="AB204" s="666"/>
      <c r="AC204" s="666"/>
      <c r="AD204" s="666"/>
      <c r="AE204"/>
    </row>
    <row r="205" spans="1:37" ht="15" customHeight="1">
      <c r="A205" s="36"/>
      <c r="B205" s="651" t="str">
        <f>IF(AK198&gt;0,"Alerta: debe de proporcionar una justificación de acuerdo a lo establecido en la instrucción 4 ","")</f>
        <v/>
      </c>
      <c r="C205" s="651"/>
      <c r="D205" s="651"/>
      <c r="E205" s="651"/>
      <c r="F205" s="651"/>
      <c r="G205" s="651"/>
      <c r="H205" s="651"/>
      <c r="I205" s="651"/>
      <c r="J205" s="651"/>
      <c r="K205" s="651"/>
      <c r="L205" s="651"/>
      <c r="M205" s="651"/>
      <c r="N205" s="651"/>
      <c r="O205" s="651"/>
      <c r="P205" s="651"/>
      <c r="Q205" s="651"/>
      <c r="R205" s="651"/>
      <c r="S205" s="651"/>
      <c r="T205" s="651"/>
      <c r="U205" s="651"/>
      <c r="V205" s="651"/>
      <c r="W205" s="651"/>
      <c r="X205" s="651"/>
      <c r="Y205" s="651"/>
      <c r="Z205" s="651"/>
      <c r="AA205" s="651"/>
      <c r="AB205" s="651"/>
      <c r="AC205" s="651"/>
      <c r="AD205" s="651"/>
      <c r="AE205" s="651"/>
    </row>
    <row r="206" spans="1:37" ht="15" customHeight="1">
      <c r="A206" s="36"/>
      <c r="B206" s="672" t="str">
        <f>IF(AG192&gt;0,"Favor de verificar que no tenga información en celdas sombreadas","")</f>
        <v/>
      </c>
      <c r="C206" s="673"/>
      <c r="D206" s="673"/>
      <c r="E206" s="673"/>
      <c r="F206" s="673"/>
      <c r="G206" s="673"/>
      <c r="H206" s="673"/>
      <c r="I206" s="673"/>
      <c r="J206" s="673"/>
      <c r="K206" s="673"/>
      <c r="L206" s="673"/>
      <c r="M206" s="673"/>
      <c r="N206" s="673"/>
      <c r="O206" s="673"/>
      <c r="P206" s="673"/>
      <c r="Q206" s="673"/>
      <c r="R206" s="673"/>
      <c r="S206" s="673"/>
      <c r="T206" s="673"/>
      <c r="U206" s="673"/>
      <c r="V206" s="673"/>
      <c r="W206" s="673"/>
      <c r="X206" s="673"/>
      <c r="Y206" s="673"/>
      <c r="Z206" s="673"/>
      <c r="AA206" s="673"/>
      <c r="AB206" s="673"/>
      <c r="AC206" s="673"/>
      <c r="AD206" s="673"/>
      <c r="AE206"/>
    </row>
    <row r="207" spans="1:37" ht="15" customHeight="1">
      <c r="A207" s="3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7" ht="24" customHeight="1">
      <c r="A208" s="41" t="s">
        <v>5571</v>
      </c>
      <c r="B208" s="660" t="s">
        <v>5572</v>
      </c>
      <c r="C208" s="673"/>
      <c r="D208" s="673"/>
      <c r="E208" s="673"/>
      <c r="F208" s="673"/>
      <c r="G208" s="673"/>
      <c r="H208" s="673"/>
      <c r="I208" s="673"/>
      <c r="J208" s="673"/>
      <c r="K208" s="673"/>
      <c r="L208" s="673"/>
      <c r="M208" s="673"/>
      <c r="N208" s="673"/>
      <c r="O208" s="673"/>
      <c r="P208" s="673"/>
      <c r="Q208" s="673"/>
      <c r="R208" s="673"/>
      <c r="S208" s="673"/>
      <c r="T208" s="673"/>
      <c r="U208" s="673"/>
      <c r="V208" s="673"/>
      <c r="W208" s="673"/>
      <c r="X208" s="673"/>
      <c r="Y208" s="673"/>
      <c r="Z208" s="673"/>
      <c r="AA208" s="673"/>
      <c r="AB208" s="673"/>
      <c r="AC208" s="673"/>
      <c r="AD208" s="673"/>
    </row>
    <row r="209" spans="1:41" ht="24" customHeight="1">
      <c r="A209" s="41"/>
      <c r="B209" s="44"/>
      <c r="C209" s="700" t="s">
        <v>5573</v>
      </c>
      <c r="D209" s="673"/>
      <c r="E209" s="673"/>
      <c r="F209" s="673"/>
      <c r="G209" s="673"/>
      <c r="H209" s="673"/>
      <c r="I209" s="673"/>
      <c r="J209" s="673"/>
      <c r="K209" s="673"/>
      <c r="L209" s="673"/>
      <c r="M209" s="673"/>
      <c r="N209" s="673"/>
      <c r="O209" s="673"/>
      <c r="P209" s="673"/>
      <c r="Q209" s="673"/>
      <c r="R209" s="673"/>
      <c r="S209" s="673"/>
      <c r="T209" s="673"/>
      <c r="U209" s="673"/>
      <c r="V209" s="673"/>
      <c r="W209" s="673"/>
      <c r="X209" s="673"/>
      <c r="Y209" s="673"/>
      <c r="Z209" s="673"/>
      <c r="AA209" s="673"/>
      <c r="AB209" s="673"/>
      <c r="AC209" s="673"/>
      <c r="AD209" s="673"/>
    </row>
    <row r="210" spans="1:41" ht="36" customHeight="1">
      <c r="A210" s="41"/>
      <c r="B210" s="44"/>
      <c r="C210" s="694" t="s">
        <v>5574</v>
      </c>
      <c r="D210" s="673"/>
      <c r="E210" s="673"/>
      <c r="F210" s="673"/>
      <c r="G210" s="673"/>
      <c r="H210" s="673"/>
      <c r="I210" s="673"/>
      <c r="J210" s="673"/>
      <c r="K210" s="673"/>
      <c r="L210" s="673"/>
      <c r="M210" s="673"/>
      <c r="N210" s="673"/>
      <c r="O210" s="673"/>
      <c r="P210" s="673"/>
      <c r="Q210" s="673"/>
      <c r="R210" s="673"/>
      <c r="S210" s="673"/>
      <c r="T210" s="673"/>
      <c r="U210" s="673"/>
      <c r="V210" s="673"/>
      <c r="W210" s="673"/>
      <c r="X210" s="673"/>
      <c r="Y210" s="673"/>
      <c r="Z210" s="673"/>
      <c r="AA210" s="673"/>
      <c r="AB210" s="673"/>
      <c r="AC210" s="673"/>
      <c r="AD210" s="673"/>
    </row>
    <row r="211" spans="1:41" ht="15" customHeight="1">
      <c r="A211" s="36"/>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41" ht="15" customHeight="1">
      <c r="A212" s="36"/>
      <c r="B212" s="67"/>
      <c r="C212" s="10" t="s">
        <v>5575</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41" ht="15" customHeight="1">
      <c r="A213" s="36"/>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41" ht="15" customHeight="1">
      <c r="A214" s="36"/>
      <c r="B214" s="68"/>
      <c r="C214" s="540" t="s">
        <v>5576</v>
      </c>
      <c r="D214" s="572"/>
      <c r="E214" s="572"/>
      <c r="F214" s="572"/>
      <c r="G214" s="572"/>
      <c r="H214" s="572"/>
      <c r="I214" s="572"/>
      <c r="J214" s="572"/>
      <c r="K214" s="572"/>
      <c r="L214" s="572"/>
      <c r="M214" s="572"/>
      <c r="N214" s="572"/>
      <c r="O214" s="572"/>
      <c r="P214" s="572"/>
      <c r="Q214" s="572"/>
      <c r="R214" s="572"/>
      <c r="S214" s="572"/>
      <c r="T214" s="572"/>
      <c r="U214" s="572"/>
      <c r="V214" s="572"/>
      <c r="W214" s="572"/>
      <c r="X214" s="572"/>
      <c r="Y214" s="572"/>
      <c r="Z214" s="572"/>
      <c r="AA214" s="572"/>
      <c r="AB214" s="572"/>
      <c r="AC214" s="572"/>
      <c r="AD214" s="573"/>
      <c r="AM214" s="485" t="s">
        <v>5094</v>
      </c>
      <c r="AO214" s="364" t="s">
        <v>5095</v>
      </c>
    </row>
    <row r="215" spans="1:41" ht="15" customHeight="1">
      <c r="A215" s="36"/>
      <c r="B215" s="68"/>
      <c r="C215" s="540" t="s">
        <v>5092</v>
      </c>
      <c r="D215" s="572"/>
      <c r="E215" s="572"/>
      <c r="F215" s="572"/>
      <c r="G215" s="572"/>
      <c r="H215" s="573"/>
      <c r="I215" s="677" t="s">
        <v>5577</v>
      </c>
      <c r="J215" s="572"/>
      <c r="K215" s="572"/>
      <c r="L215" s="572"/>
      <c r="M215" s="573"/>
      <c r="N215" s="677" t="s">
        <v>5578</v>
      </c>
      <c r="O215" s="572"/>
      <c r="P215" s="572"/>
      <c r="Q215" s="572"/>
      <c r="R215" s="573"/>
      <c r="S215" s="677" t="s">
        <v>5579</v>
      </c>
      <c r="T215" s="572"/>
      <c r="U215" s="572"/>
      <c r="V215" s="572"/>
      <c r="W215" s="572"/>
      <c r="X215" s="573"/>
      <c r="Y215" s="677" t="s">
        <v>5548</v>
      </c>
      <c r="Z215" s="572"/>
      <c r="AA215" s="572"/>
      <c r="AB215" s="572"/>
      <c r="AC215" s="572"/>
      <c r="AD215" s="573"/>
      <c r="AI215" t="s">
        <v>5334</v>
      </c>
      <c r="AJ215" t="s">
        <v>5335</v>
      </c>
      <c r="AK215" t="s">
        <v>5336</v>
      </c>
      <c r="AL215" t="s">
        <v>5337</v>
      </c>
      <c r="AM215" s="408" t="s">
        <v>5557</v>
      </c>
      <c r="AN215" s="406" t="s">
        <v>5104</v>
      </c>
      <c r="AO215" s="364" t="s">
        <v>5558</v>
      </c>
    </row>
    <row r="216" spans="1:41" ht="15" customHeight="1">
      <c r="A216" s="36"/>
      <c r="B216" s="8"/>
      <c r="C216" s="658"/>
      <c r="D216" s="685"/>
      <c r="E216" s="685"/>
      <c r="F216" s="685"/>
      <c r="G216" s="685"/>
      <c r="H216" s="659"/>
      <c r="I216" s="658"/>
      <c r="J216" s="685"/>
      <c r="K216" s="685"/>
      <c r="L216" s="685"/>
      <c r="M216" s="659"/>
      <c r="N216" s="658"/>
      <c r="O216" s="685"/>
      <c r="P216" s="685"/>
      <c r="Q216" s="685"/>
      <c r="R216" s="659"/>
      <c r="S216" s="658"/>
      <c r="T216" s="685"/>
      <c r="U216" s="685"/>
      <c r="V216" s="685"/>
      <c r="W216" s="685"/>
      <c r="X216" s="659"/>
      <c r="Y216" s="658"/>
      <c r="Z216" s="685"/>
      <c r="AA216" s="685"/>
      <c r="AB216" s="685"/>
      <c r="AC216" s="685"/>
      <c r="AD216" s="659"/>
      <c r="AI216">
        <f>C216</f>
        <v>0</v>
      </c>
      <c r="AJ216">
        <f>COUNTIF(I216:AD216,"NS")</f>
        <v>0</v>
      </c>
      <c r="AK216">
        <f>SUM(I216:AD216)</f>
        <v>0</v>
      </c>
      <c r="AL216">
        <f>IF(COUNTIF(C216:AD216,"NA")=5,0,IF(OR(AND(AI216=0,AJ216&gt;0),AND(AI216="NS",AK216&gt;0), AND(AI216="NS", AJ216=0,AK216=0)), 1, IF(OR(AND(AI216&gt;0,AJ216&gt;1,AI216&gt;AK216), AND(AI216="NS",AJ216=2), AND(AI216="NS",AK216=0,AJ216&gt;0),AI216=AK216), 0, 1)))</f>
        <v>0</v>
      </c>
      <c r="AM216" s="411">
        <f>IF(AND(SUM($E$157:$Q$157)=0,COUNTA(C216:AD216)&gt;0),1,0)</f>
        <v>0</v>
      </c>
      <c r="AN216" s="407">
        <f>IF(AND(SUM($E$157:$Q$157)=0,COUNTA(C216:AD216)=0),0,IF(AND(SUM($E$157:$Q$157)&gt;0,COUNTA(C216:AD216)=5),0,1))</f>
        <v>0</v>
      </c>
      <c r="AO216" s="365">
        <f>IF(AND($C$216="NS",COUNTIF(E157:Q157,"NS")=13),0,IF(AND($C$216="NA",COUNTIF(E157:Q157,"NA")=13),0,IF($C$216=SUM(E157:Q157),0,1)))</f>
        <v>0</v>
      </c>
    </row>
    <row r="217" spans="1:41" ht="15" customHeight="1">
      <c r="A217" s="36"/>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L217" s="237">
        <f>SUM(AL216:AL216)</f>
        <v>0</v>
      </c>
    </row>
    <row r="218" spans="1:41" ht="24" customHeight="1">
      <c r="A218" s="34"/>
      <c r="B218" s="16"/>
      <c r="C218" s="661" t="s">
        <v>5116</v>
      </c>
      <c r="D218" s="662"/>
      <c r="E218" s="662"/>
      <c r="F218" s="662"/>
      <c r="G218" s="662"/>
      <c r="H218" s="662"/>
      <c r="I218" s="662"/>
      <c r="J218" s="662"/>
      <c r="K218" s="662"/>
      <c r="L218" s="662"/>
      <c r="M218" s="662"/>
      <c r="N218" s="662"/>
      <c r="O218" s="662"/>
      <c r="P218" s="662"/>
      <c r="Q218" s="662"/>
      <c r="R218" s="662"/>
      <c r="S218" s="662"/>
      <c r="T218" s="662"/>
      <c r="U218" s="662"/>
      <c r="V218" s="662"/>
      <c r="W218" s="662"/>
      <c r="X218" s="662"/>
      <c r="Y218" s="662"/>
      <c r="Z218" s="662"/>
      <c r="AA218" s="662"/>
      <c r="AB218" s="662"/>
      <c r="AC218" s="662"/>
      <c r="AD218" s="662"/>
      <c r="AI218" t="s">
        <v>5357</v>
      </c>
      <c r="AJ218" s="238">
        <f>SUM(AL217)</f>
        <v>0</v>
      </c>
    </row>
    <row r="219" spans="1:41" ht="60" customHeight="1">
      <c r="A219" s="34"/>
      <c r="B219" s="16"/>
      <c r="C219" s="679"/>
      <c r="D219" s="680"/>
      <c r="E219" s="680"/>
      <c r="F219" s="680"/>
      <c r="G219" s="680"/>
      <c r="H219" s="680"/>
      <c r="I219" s="680"/>
      <c r="J219" s="680"/>
      <c r="K219" s="680"/>
      <c r="L219" s="680"/>
      <c r="M219" s="680"/>
      <c r="N219" s="680"/>
      <c r="O219" s="680"/>
      <c r="P219" s="680"/>
      <c r="Q219" s="680"/>
      <c r="R219" s="680"/>
      <c r="S219" s="680"/>
      <c r="T219" s="680"/>
      <c r="U219" s="680"/>
      <c r="V219" s="680"/>
      <c r="W219" s="680"/>
      <c r="X219" s="680"/>
      <c r="Y219" s="680"/>
      <c r="Z219" s="680"/>
      <c r="AA219" s="680"/>
      <c r="AB219" s="680"/>
      <c r="AC219" s="680"/>
      <c r="AD219" s="681"/>
    </row>
    <row r="220" spans="1:41" ht="15" customHeight="1">
      <c r="A220" s="36"/>
      <c r="B220" s="670" t="str">
        <f>IF(AN216&gt;0,"Favor de ingresar toda la información requerida en la pregunta ","")</f>
        <v/>
      </c>
      <c r="C220" s="671"/>
      <c r="D220" s="671"/>
      <c r="E220" s="671"/>
      <c r="F220" s="671"/>
      <c r="G220" s="671"/>
      <c r="H220" s="671"/>
      <c r="I220" s="671"/>
      <c r="J220" s="671"/>
      <c r="K220" s="671"/>
      <c r="L220" s="671"/>
      <c r="M220" s="671"/>
      <c r="N220" s="671"/>
      <c r="O220" s="671"/>
      <c r="P220" s="671"/>
      <c r="Q220" s="671"/>
      <c r="R220" s="671"/>
      <c r="S220" s="671"/>
      <c r="T220" s="671"/>
      <c r="U220" s="671"/>
      <c r="V220" s="671"/>
      <c r="W220" s="671"/>
      <c r="X220" s="671"/>
      <c r="Y220" s="671"/>
      <c r="Z220" s="671"/>
      <c r="AA220" s="671"/>
      <c r="AB220" s="671"/>
      <c r="AC220" s="671"/>
      <c r="AD220" s="671"/>
    </row>
    <row r="221" spans="1:41" ht="15" customHeight="1">
      <c r="A221" s="36"/>
      <c r="B221" s="656" t="str">
        <f>IF(SUM(COUNTIF(C216:AD216,"NS"))&lt;&gt;0,"Alerta: debido a que cuenta con registros NS, debe proporcionar una justificación en el area de comentarios al final de la pregunta","")</f>
        <v/>
      </c>
      <c r="C221" s="673"/>
      <c r="D221" s="673"/>
      <c r="E221" s="673"/>
      <c r="F221" s="673"/>
      <c r="G221" s="673"/>
      <c r="H221" s="673"/>
      <c r="I221" s="673"/>
      <c r="J221" s="673"/>
      <c r="K221" s="673"/>
      <c r="L221" s="673"/>
      <c r="M221" s="673"/>
      <c r="N221" s="673"/>
      <c r="O221" s="673"/>
      <c r="P221" s="673"/>
      <c r="Q221" s="673"/>
      <c r="R221" s="673"/>
      <c r="S221" s="673"/>
      <c r="T221" s="673"/>
      <c r="U221" s="673"/>
      <c r="V221" s="673"/>
      <c r="W221" s="673"/>
      <c r="X221" s="673"/>
      <c r="Y221" s="673"/>
      <c r="Z221" s="673"/>
      <c r="AA221" s="673"/>
      <c r="AB221" s="673"/>
      <c r="AC221" s="673"/>
      <c r="AD221" s="673"/>
      <c r="AE221" s="673"/>
    </row>
    <row r="222" spans="1:41" ht="15" customHeight="1">
      <c r="A222" s="36"/>
      <c r="B222" s="657" t="str">
        <f>IF(AJ218&gt;0,"Favor de revisar la suma y consistencia de totales y/o subtotales por filas (numéricos y NS)","")</f>
        <v/>
      </c>
      <c r="C222" s="673"/>
      <c r="D222" s="673"/>
      <c r="E222" s="673"/>
      <c r="F222" s="673"/>
      <c r="G222" s="673"/>
      <c r="H222" s="673"/>
      <c r="I222" s="673"/>
      <c r="J222" s="673"/>
      <c r="K222" s="673"/>
      <c r="L222" s="673"/>
      <c r="M222" s="673"/>
      <c r="N222" s="673"/>
      <c r="O222" s="673"/>
      <c r="P222" s="673"/>
      <c r="Q222" s="673"/>
      <c r="R222" s="673"/>
      <c r="S222" s="673"/>
      <c r="T222" s="673"/>
      <c r="U222" s="673"/>
      <c r="V222" s="673"/>
      <c r="W222" s="673"/>
      <c r="X222" s="673"/>
      <c r="Y222" s="673"/>
      <c r="Z222" s="673"/>
      <c r="AA222" s="673"/>
      <c r="AB222" s="673"/>
      <c r="AC222" s="673"/>
      <c r="AD222" s="673"/>
      <c r="AE222" s="673"/>
    </row>
    <row r="223" spans="1:41" ht="15" customHeight="1">
      <c r="A223" s="36"/>
      <c r="B223" s="717" t="str">
        <f>IF(AO216&gt;0,"Alerta: debe de proporcionar una justificación de acuerdo a lo establecido en la instrucción 2","")</f>
        <v/>
      </c>
      <c r="C223" s="717"/>
      <c r="D223" s="717"/>
      <c r="E223" s="717"/>
      <c r="F223" s="717"/>
      <c r="G223" s="717"/>
      <c r="H223" s="717"/>
      <c r="I223" s="717"/>
      <c r="J223" s="717"/>
      <c r="K223" s="717"/>
      <c r="L223" s="717"/>
      <c r="M223" s="717"/>
      <c r="N223" s="717"/>
      <c r="O223" s="717"/>
      <c r="P223" s="717"/>
      <c r="Q223" s="717"/>
      <c r="R223" s="717"/>
      <c r="S223" s="717"/>
      <c r="T223" s="717"/>
      <c r="U223" s="717"/>
      <c r="V223" s="717"/>
      <c r="W223" s="717"/>
      <c r="X223" s="717"/>
      <c r="Y223" s="717"/>
      <c r="Z223" s="717"/>
      <c r="AA223" s="717"/>
      <c r="AB223" s="717"/>
      <c r="AC223" s="717"/>
      <c r="AD223" s="717"/>
    </row>
    <row r="224" spans="1:41" ht="15" customHeight="1">
      <c r="A224" s="36"/>
      <c r="B224" s="672" t="str">
        <f>IF(AM216&gt;0,"Favor de verificar que no tenga información en celdas sombreadas","")</f>
        <v/>
      </c>
      <c r="C224" s="673"/>
      <c r="D224" s="673"/>
      <c r="E224" s="673"/>
      <c r="F224" s="673"/>
      <c r="G224" s="673"/>
      <c r="H224" s="673"/>
      <c r="I224" s="673"/>
      <c r="J224" s="673"/>
      <c r="K224" s="673"/>
      <c r="L224" s="673"/>
      <c r="M224" s="673"/>
      <c r="N224" s="673"/>
      <c r="O224" s="673"/>
      <c r="P224" s="673"/>
      <c r="Q224" s="673"/>
      <c r="R224" s="673"/>
      <c r="S224" s="673"/>
      <c r="T224" s="673"/>
      <c r="U224" s="673"/>
      <c r="V224" s="673"/>
      <c r="W224" s="673"/>
      <c r="X224" s="673"/>
      <c r="Y224" s="673"/>
      <c r="Z224" s="673"/>
      <c r="AA224" s="673"/>
      <c r="AB224" s="673"/>
      <c r="AC224" s="673"/>
      <c r="AD224" s="673"/>
    </row>
    <row r="225" spans="1:41" ht="15" customHeight="1">
      <c r="A225" s="3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41" ht="15" customHeight="1">
      <c r="A226" s="36"/>
      <c r="B226" s="69"/>
      <c r="C226" s="53" t="s">
        <v>5580</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41" ht="15" customHeight="1">
      <c r="A227" s="3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41" ht="15" customHeight="1">
      <c r="A228" s="36"/>
      <c r="B228" s="68"/>
      <c r="C228" s="540" t="s">
        <v>5581</v>
      </c>
      <c r="D228" s="572"/>
      <c r="E228" s="572"/>
      <c r="F228" s="572"/>
      <c r="G228" s="572"/>
      <c r="H228" s="572"/>
      <c r="I228" s="572"/>
      <c r="J228" s="572"/>
      <c r="K228" s="572"/>
      <c r="L228" s="572"/>
      <c r="M228" s="572"/>
      <c r="N228" s="572"/>
      <c r="O228" s="572"/>
      <c r="P228" s="572"/>
      <c r="Q228" s="572"/>
      <c r="R228" s="572"/>
      <c r="S228" s="572"/>
      <c r="T228" s="572"/>
      <c r="U228" s="572"/>
      <c r="V228" s="572"/>
      <c r="W228" s="572"/>
      <c r="X228" s="572"/>
      <c r="Y228" s="572"/>
      <c r="Z228" s="572"/>
      <c r="AA228" s="572"/>
      <c r="AB228" s="572"/>
      <c r="AC228" s="572"/>
      <c r="AD228" s="573"/>
      <c r="AM228" s="501" t="s">
        <v>5094</v>
      </c>
      <c r="AO228" s="502" t="s">
        <v>5095</v>
      </c>
    </row>
    <row r="229" spans="1:41" ht="15" customHeight="1">
      <c r="A229" s="36"/>
      <c r="B229" s="16"/>
      <c r="C229" s="549" t="s">
        <v>5092</v>
      </c>
      <c r="D229" s="572"/>
      <c r="E229" s="572"/>
      <c r="F229" s="572"/>
      <c r="G229" s="572"/>
      <c r="H229" s="572"/>
      <c r="I229" s="572"/>
      <c r="J229" s="787" t="s">
        <v>5577</v>
      </c>
      <c r="K229" s="572"/>
      <c r="L229" s="572"/>
      <c r="M229" s="572"/>
      <c r="N229" s="572"/>
      <c r="O229" s="572"/>
      <c r="P229" s="572"/>
      <c r="Q229" s="787" t="s">
        <v>5578</v>
      </c>
      <c r="R229" s="572"/>
      <c r="S229" s="572"/>
      <c r="T229" s="572"/>
      <c r="U229" s="572"/>
      <c r="V229" s="572"/>
      <c r="W229" s="572"/>
      <c r="X229" s="677" t="s">
        <v>5548</v>
      </c>
      <c r="Y229" s="572"/>
      <c r="Z229" s="572"/>
      <c r="AA229" s="572"/>
      <c r="AB229" s="572"/>
      <c r="AC229" s="572"/>
      <c r="AD229" s="573"/>
      <c r="AI229" t="s">
        <v>5334</v>
      </c>
      <c r="AJ229" t="s">
        <v>5335</v>
      </c>
      <c r="AK229" t="s">
        <v>5336</v>
      </c>
      <c r="AL229" t="s">
        <v>5337</v>
      </c>
      <c r="AM229" s="413" t="s">
        <v>5557</v>
      </c>
      <c r="AN229" s="414" t="s">
        <v>5104</v>
      </c>
      <c r="AO229" s="502" t="s">
        <v>5558</v>
      </c>
    </row>
    <row r="230" spans="1:41" ht="15" customHeight="1">
      <c r="A230" s="36"/>
      <c r="B230" s="16"/>
      <c r="C230" s="658"/>
      <c r="D230" s="685"/>
      <c r="E230" s="685"/>
      <c r="F230" s="685"/>
      <c r="G230" s="685"/>
      <c r="H230" s="685"/>
      <c r="I230" s="659"/>
      <c r="J230" s="658"/>
      <c r="K230" s="685"/>
      <c r="L230" s="685"/>
      <c r="M230" s="685"/>
      <c r="N230" s="685"/>
      <c r="O230" s="685"/>
      <c r="P230" s="659"/>
      <c r="Q230" s="658"/>
      <c r="R230" s="685"/>
      <c r="S230" s="685"/>
      <c r="T230" s="685"/>
      <c r="U230" s="685"/>
      <c r="V230" s="685"/>
      <c r="W230" s="659"/>
      <c r="X230" s="658"/>
      <c r="Y230" s="685"/>
      <c r="Z230" s="685"/>
      <c r="AA230" s="685"/>
      <c r="AB230" s="685"/>
      <c r="AC230" s="685"/>
      <c r="AD230" s="659"/>
      <c r="AI230">
        <f>C230</f>
        <v>0</v>
      </c>
      <c r="AJ230">
        <f>COUNTIF(J230:AD230,"NS")</f>
        <v>0</v>
      </c>
      <c r="AK230">
        <f>SUM(J230:AD230)</f>
        <v>0</v>
      </c>
      <c r="AL230">
        <f>IF(COUNTIF(C230:AD230,"NA")=4,0,IF(OR(AND(AI230=0,AJ230&gt;0),AND(AI230="NS",AK230&gt;0), AND(AI230="NS", AJ230=0,AK230=0)), 1, IF(OR(AND(AI230&gt;0,AJ230&gt;1,AI230&gt;AK230), AND(AI230="NS",AJ230=2), AND(AI230="NS",AK230=0,AJ230&gt;0),AI230=AK230), 0, 1)))</f>
        <v>0</v>
      </c>
      <c r="AM230" s="503">
        <f>IF(AND(SUM($R$157:$AD$157)=0,COUNTA(C230:AD230)&gt;0),1,0)</f>
        <v>0</v>
      </c>
      <c r="AN230" s="415">
        <f>IF(AND(SUM($R$157:$AD$157)=0,COUNTA(C230:AD230)=0),0,IF(AND(SUM($R$157:$AD$157)&gt;0,COUNTA(C230:AD230)=4),0,1))</f>
        <v>0</v>
      </c>
      <c r="AO230" s="504">
        <f>IF(AND(C230="NS",COUNTIF($R$157:$AD$157,"NS")=13),0,IF(AND(C230="NA",COUNTIF($R$157:$AD$157,"NA")=13),0,IF(C230=SUM($R$157:$AD$157),0,1)))</f>
        <v>0</v>
      </c>
    </row>
    <row r="231" spans="1:41" ht="15" customHeight="1">
      <c r="A231" s="36"/>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L231" s="237">
        <f>SUM(AL230:AL230)</f>
        <v>0</v>
      </c>
    </row>
    <row r="232" spans="1:41" ht="24" customHeight="1">
      <c r="A232" s="36"/>
      <c r="B232" s="16"/>
      <c r="C232" s="661" t="s">
        <v>5116</v>
      </c>
      <c r="D232" s="662"/>
      <c r="E232" s="662"/>
      <c r="F232" s="662"/>
      <c r="G232" s="662"/>
      <c r="H232" s="662"/>
      <c r="I232" s="662"/>
      <c r="J232" s="662"/>
      <c r="K232" s="662"/>
      <c r="L232" s="662"/>
      <c r="M232" s="662"/>
      <c r="N232" s="662"/>
      <c r="O232" s="662"/>
      <c r="P232" s="662"/>
      <c r="Q232" s="662"/>
      <c r="R232" s="662"/>
      <c r="S232" s="662"/>
      <c r="T232" s="662"/>
      <c r="U232" s="662"/>
      <c r="V232" s="662"/>
      <c r="W232" s="662"/>
      <c r="X232" s="662"/>
      <c r="Y232" s="662"/>
      <c r="Z232" s="662"/>
      <c r="AA232" s="662"/>
      <c r="AB232" s="662"/>
      <c r="AC232" s="662"/>
      <c r="AD232" s="662"/>
      <c r="AI232" t="s">
        <v>5357</v>
      </c>
      <c r="AJ232" s="238">
        <f>SUM(AL231)</f>
        <v>0</v>
      </c>
    </row>
    <row r="233" spans="1:41" ht="60" customHeight="1">
      <c r="A233" s="36"/>
      <c r="B233" s="16"/>
      <c r="C233" s="679"/>
      <c r="D233" s="680"/>
      <c r="E233" s="680"/>
      <c r="F233" s="680"/>
      <c r="G233" s="680"/>
      <c r="H233" s="680"/>
      <c r="I233" s="680"/>
      <c r="J233" s="680"/>
      <c r="K233" s="680"/>
      <c r="L233" s="680"/>
      <c r="M233" s="680"/>
      <c r="N233" s="680"/>
      <c r="O233" s="680"/>
      <c r="P233" s="680"/>
      <c r="Q233" s="680"/>
      <c r="R233" s="680"/>
      <c r="S233" s="680"/>
      <c r="T233" s="680"/>
      <c r="U233" s="680"/>
      <c r="V233" s="680"/>
      <c r="W233" s="680"/>
      <c r="X233" s="680"/>
      <c r="Y233" s="680"/>
      <c r="Z233" s="680"/>
      <c r="AA233" s="680"/>
      <c r="AB233" s="680"/>
      <c r="AC233" s="680"/>
      <c r="AD233" s="681"/>
    </row>
    <row r="234" spans="1:41" ht="15" customHeight="1">
      <c r="A234" s="36"/>
      <c r="B234" s="670" t="str">
        <f>IF(AN230&gt;0,"Favor de ingresar toda la información requerida en la pregunta ","")</f>
        <v/>
      </c>
      <c r="C234" s="671"/>
      <c r="D234" s="671"/>
      <c r="E234" s="671"/>
      <c r="F234" s="671"/>
      <c r="G234" s="671"/>
      <c r="H234" s="671"/>
      <c r="I234" s="671"/>
      <c r="J234" s="671"/>
      <c r="K234" s="671"/>
      <c r="L234" s="671"/>
      <c r="M234" s="671"/>
      <c r="N234" s="671"/>
      <c r="O234" s="671"/>
      <c r="P234" s="671"/>
      <c r="Q234" s="671"/>
      <c r="R234" s="671"/>
      <c r="S234" s="671"/>
      <c r="T234" s="671"/>
      <c r="U234" s="671"/>
      <c r="V234" s="671"/>
      <c r="W234" s="671"/>
      <c r="X234" s="671"/>
      <c r="Y234" s="671"/>
      <c r="Z234" s="671"/>
      <c r="AA234" s="671"/>
      <c r="AB234" s="671"/>
      <c r="AC234" s="671"/>
      <c r="AD234" s="671"/>
    </row>
    <row r="235" spans="1:41" ht="15" customHeight="1">
      <c r="A235" s="36"/>
      <c r="B235" s="656" t="str">
        <f>IF(SUM(COUNTIF(C230:AD230,"NS"))&lt;&gt;0,"Alerta: debido a que cuenta con registros NS, debe proporcionar una justificación en el area de comentarios al final de la pregunta","")</f>
        <v/>
      </c>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c r="AD235" s="673"/>
      <c r="AE235" s="673"/>
    </row>
    <row r="236" spans="1:41" ht="15" customHeight="1">
      <c r="A236" s="36"/>
      <c r="B236" s="657" t="str">
        <f>IF(AJ232&gt;0,"Favor de revisar la suma y consistencia de totales y/o subtotales por filas (numéricos y NS)","")</f>
        <v/>
      </c>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c r="AD236" s="673"/>
      <c r="AE236" s="673"/>
    </row>
    <row r="237" spans="1:41" ht="15" customHeight="1">
      <c r="A237" s="36"/>
      <c r="B237" s="717" t="str">
        <f>IF(AO230&gt;0,"Alerta: debe de proporcionar una justificación de acuerdo a lo establecido en la instrucción 2","")</f>
        <v/>
      </c>
      <c r="C237" s="717"/>
      <c r="D237" s="717"/>
      <c r="E237" s="717"/>
      <c r="F237" s="717"/>
      <c r="G237" s="717"/>
      <c r="H237" s="717"/>
      <c r="I237" s="717"/>
      <c r="J237" s="717"/>
      <c r="K237" s="717"/>
      <c r="L237" s="717"/>
      <c r="M237" s="717"/>
      <c r="N237" s="717"/>
      <c r="O237" s="717"/>
      <c r="P237" s="717"/>
      <c r="Q237" s="717"/>
      <c r="R237" s="717"/>
      <c r="S237" s="717"/>
      <c r="T237" s="717"/>
      <c r="U237" s="717"/>
      <c r="V237" s="717"/>
      <c r="W237" s="717"/>
      <c r="X237" s="717"/>
      <c r="Y237" s="717"/>
      <c r="Z237" s="717"/>
      <c r="AA237" s="717"/>
      <c r="AB237" s="717"/>
      <c r="AC237" s="717"/>
      <c r="AD237" s="717"/>
    </row>
    <row r="238" spans="1:41" ht="15" customHeight="1">
      <c r="A238" s="36"/>
      <c r="B238" s="672" t="str">
        <f>IF(AM230&gt;0,"Favor de verificar que no tenga información en celdas sombreadas","")</f>
        <v/>
      </c>
      <c r="C238" s="673"/>
      <c r="D238" s="673"/>
      <c r="E238" s="673"/>
      <c r="F238" s="673"/>
      <c r="G238" s="673"/>
      <c r="H238" s="673"/>
      <c r="I238" s="673"/>
      <c r="J238" s="673"/>
      <c r="K238" s="673"/>
      <c r="L238" s="673"/>
      <c r="M238" s="673"/>
      <c r="N238" s="673"/>
      <c r="O238" s="673"/>
      <c r="P238" s="673"/>
      <c r="Q238" s="673"/>
      <c r="R238" s="673"/>
      <c r="S238" s="673"/>
      <c r="T238" s="673"/>
      <c r="U238" s="673"/>
      <c r="V238" s="673"/>
      <c r="W238" s="673"/>
      <c r="X238" s="673"/>
      <c r="Y238" s="673"/>
      <c r="Z238" s="673"/>
      <c r="AA238" s="673"/>
      <c r="AB238" s="673"/>
      <c r="AC238" s="673"/>
      <c r="AD238" s="673"/>
    </row>
    <row r="239" spans="1:41" ht="15" customHeight="1" thickBot="1">
      <c r="A239" s="3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41" ht="15" customHeight="1" thickBot="1">
      <c r="A240" s="71"/>
      <c r="B240" s="753" t="s">
        <v>5582</v>
      </c>
      <c r="C240" s="755"/>
      <c r="D240" s="755"/>
      <c r="E240" s="755"/>
      <c r="F240" s="755"/>
      <c r="G240" s="755"/>
      <c r="H240" s="755"/>
      <c r="I240" s="755"/>
      <c r="J240" s="755"/>
      <c r="K240" s="755"/>
      <c r="L240" s="755"/>
      <c r="M240" s="755"/>
      <c r="N240" s="755"/>
      <c r="O240" s="755"/>
      <c r="P240" s="755"/>
      <c r="Q240" s="755"/>
      <c r="R240" s="755"/>
      <c r="S240" s="755"/>
      <c r="T240" s="755"/>
      <c r="U240" s="755"/>
      <c r="V240" s="755"/>
      <c r="W240" s="755"/>
      <c r="X240" s="755"/>
      <c r="Y240" s="755"/>
      <c r="Z240" s="755"/>
      <c r="AA240" s="755"/>
      <c r="AB240" s="755"/>
      <c r="AC240" s="755"/>
      <c r="AD240" s="756"/>
    </row>
    <row r="241" spans="1:48" ht="15" customHeight="1">
      <c r="A241" s="36"/>
      <c r="B241" s="762" t="s">
        <v>5583</v>
      </c>
      <c r="C241" s="673"/>
      <c r="D241" s="673"/>
      <c r="E241" s="673"/>
      <c r="F241" s="673"/>
      <c r="G241" s="673"/>
      <c r="H241" s="673"/>
      <c r="I241" s="673"/>
      <c r="J241" s="673"/>
      <c r="K241" s="673"/>
      <c r="L241" s="673"/>
      <c r="M241" s="673"/>
      <c r="N241" s="673"/>
      <c r="O241" s="673"/>
      <c r="P241" s="673"/>
      <c r="Q241" s="673"/>
      <c r="R241" s="673"/>
      <c r="S241" s="673"/>
      <c r="T241" s="673"/>
      <c r="U241" s="673"/>
      <c r="V241" s="673"/>
      <c r="W241" s="673"/>
      <c r="X241" s="673"/>
      <c r="Y241" s="673"/>
      <c r="Z241" s="673"/>
      <c r="AA241" s="673"/>
      <c r="AB241" s="673"/>
      <c r="AC241" s="673"/>
      <c r="AD241" s="621"/>
    </row>
    <row r="242" spans="1:48" ht="36" customHeight="1">
      <c r="A242" s="36"/>
      <c r="B242" s="72"/>
      <c r="C242" s="719" t="s">
        <v>5584</v>
      </c>
      <c r="D242" s="646"/>
      <c r="E242" s="646"/>
      <c r="F242" s="646"/>
      <c r="G242" s="646"/>
      <c r="H242" s="646"/>
      <c r="I242" s="646"/>
      <c r="J242" s="646"/>
      <c r="K242" s="646"/>
      <c r="L242" s="646"/>
      <c r="M242" s="646"/>
      <c r="N242" s="646"/>
      <c r="O242" s="646"/>
      <c r="P242" s="646"/>
      <c r="Q242" s="646"/>
      <c r="R242" s="646"/>
      <c r="S242" s="646"/>
      <c r="T242" s="646"/>
      <c r="U242" s="646"/>
      <c r="V242" s="646"/>
      <c r="W242" s="646"/>
      <c r="X242" s="646"/>
      <c r="Y242" s="646"/>
      <c r="Z242" s="646"/>
      <c r="AA242" s="646"/>
      <c r="AB242" s="646"/>
      <c r="AC242" s="646"/>
      <c r="AD242" s="647"/>
    </row>
    <row r="243" spans="1:48" ht="15" customHeight="1">
      <c r="A243" s="3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48" ht="24" customHeight="1">
      <c r="A244" s="41" t="s">
        <v>5585</v>
      </c>
      <c r="B244" s="660" t="s">
        <v>5586</v>
      </c>
      <c r="C244" s="673"/>
      <c r="D244" s="673"/>
      <c r="E244" s="673"/>
      <c r="F244" s="673"/>
      <c r="G244" s="673"/>
      <c r="H244" s="673"/>
      <c r="I244" s="673"/>
      <c r="J244" s="673"/>
      <c r="K244" s="673"/>
      <c r="L244" s="673"/>
      <c r="M244" s="673"/>
      <c r="N244" s="673"/>
      <c r="O244" s="673"/>
      <c r="P244" s="673"/>
      <c r="Q244" s="673"/>
      <c r="R244" s="673"/>
      <c r="S244" s="673"/>
      <c r="T244" s="673"/>
      <c r="U244" s="673"/>
      <c r="V244" s="673"/>
      <c r="W244" s="673"/>
      <c r="X244" s="673"/>
      <c r="Y244" s="673"/>
      <c r="Z244" s="673"/>
      <c r="AA244" s="673"/>
      <c r="AB244" s="673"/>
      <c r="AC244" s="673"/>
      <c r="AD244" s="673"/>
    </row>
    <row r="245" spans="1:48" ht="24" customHeight="1">
      <c r="A245" s="73"/>
      <c r="B245" s="44"/>
      <c r="C245" s="700" t="s">
        <v>5587</v>
      </c>
      <c r="D245" s="673"/>
      <c r="E245" s="673"/>
      <c r="F245" s="673"/>
      <c r="G245" s="673"/>
      <c r="H245" s="673"/>
      <c r="I245" s="673"/>
      <c r="J245" s="673"/>
      <c r="K245" s="673"/>
      <c r="L245" s="673"/>
      <c r="M245" s="673"/>
      <c r="N245" s="673"/>
      <c r="O245" s="673"/>
      <c r="P245" s="673"/>
      <c r="Q245" s="673"/>
      <c r="R245" s="673"/>
      <c r="S245" s="673"/>
      <c r="T245" s="673"/>
      <c r="U245" s="673"/>
      <c r="V245" s="673"/>
      <c r="W245" s="673"/>
      <c r="X245" s="673"/>
      <c r="Y245" s="673"/>
      <c r="Z245" s="673"/>
      <c r="AA245" s="673"/>
      <c r="AB245" s="673"/>
      <c r="AC245" s="673"/>
      <c r="AD245" s="673"/>
    </row>
    <row r="246" spans="1:48" ht="24" customHeight="1">
      <c r="A246" s="73"/>
      <c r="B246" s="44"/>
      <c r="C246" s="700" t="s">
        <v>5588</v>
      </c>
      <c r="D246" s="673"/>
      <c r="E246" s="673"/>
      <c r="F246" s="673"/>
      <c r="G246" s="673"/>
      <c r="H246" s="673"/>
      <c r="I246" s="673"/>
      <c r="J246" s="673"/>
      <c r="K246" s="673"/>
      <c r="L246" s="673"/>
      <c r="M246" s="673"/>
      <c r="N246" s="673"/>
      <c r="O246" s="673"/>
      <c r="P246" s="673"/>
      <c r="Q246" s="673"/>
      <c r="R246" s="673"/>
      <c r="S246" s="673"/>
      <c r="T246" s="673"/>
      <c r="U246" s="673"/>
      <c r="V246" s="673"/>
      <c r="W246" s="673"/>
      <c r="X246" s="673"/>
      <c r="Y246" s="673"/>
      <c r="Z246" s="673"/>
      <c r="AA246" s="673"/>
      <c r="AB246" s="673"/>
      <c r="AC246" s="673"/>
      <c r="AD246" s="673"/>
    </row>
    <row r="247" spans="1:48" ht="15" customHeight="1">
      <c r="A247" s="74"/>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48" ht="24" customHeight="1">
      <c r="A248" s="74"/>
      <c r="B248" s="8"/>
      <c r="C248" s="540" t="s">
        <v>5589</v>
      </c>
      <c r="D248" s="702"/>
      <c r="E248" s="702"/>
      <c r="F248" s="702"/>
      <c r="G248" s="702"/>
      <c r="H248" s="702"/>
      <c r="I248" s="702"/>
      <c r="J248" s="702"/>
      <c r="K248" s="702"/>
      <c r="L248" s="702"/>
      <c r="M248" s="702"/>
      <c r="N248" s="703"/>
      <c r="O248" s="688" t="s">
        <v>5590</v>
      </c>
      <c r="P248" s="572"/>
      <c r="Q248" s="572"/>
      <c r="R248" s="572"/>
      <c r="S248" s="572"/>
      <c r="T248" s="572"/>
      <c r="U248" s="572"/>
      <c r="V248" s="572"/>
      <c r="W248" s="572"/>
      <c r="X248" s="572"/>
      <c r="Y248" s="572"/>
      <c r="Z248" s="572"/>
      <c r="AA248" s="572"/>
      <c r="AB248" s="572"/>
      <c r="AC248" s="572"/>
      <c r="AD248" s="573"/>
    </row>
    <row r="249" spans="1:48" ht="24" customHeight="1">
      <c r="A249" s="74"/>
      <c r="B249" s="8"/>
      <c r="C249" s="734"/>
      <c r="D249" s="673"/>
      <c r="E249" s="673"/>
      <c r="F249" s="673"/>
      <c r="G249" s="673"/>
      <c r="H249" s="673"/>
      <c r="I249" s="673"/>
      <c r="J249" s="673"/>
      <c r="K249" s="673"/>
      <c r="L249" s="673"/>
      <c r="M249" s="673"/>
      <c r="N249" s="621"/>
      <c r="O249" s="556" t="s">
        <v>5591</v>
      </c>
      <c r="P249" s="572"/>
      <c r="Q249" s="572"/>
      <c r="R249" s="572"/>
      <c r="S249" s="572"/>
      <c r="T249" s="572"/>
      <c r="U249" s="572"/>
      <c r="V249" s="573"/>
      <c r="W249" s="556" t="s">
        <v>5592</v>
      </c>
      <c r="X249" s="572"/>
      <c r="Y249" s="572"/>
      <c r="Z249" s="572"/>
      <c r="AA249" s="572"/>
      <c r="AB249" s="572"/>
      <c r="AC249" s="572"/>
      <c r="AD249" s="573"/>
      <c r="AQ249" s="737" t="s">
        <v>5094</v>
      </c>
      <c r="AR249" s="737"/>
      <c r="AU249" s="739" t="s">
        <v>5095</v>
      </c>
      <c r="AV249" s="739"/>
    </row>
    <row r="250" spans="1:48" ht="200.1" customHeight="1">
      <c r="A250" s="74"/>
      <c r="B250" s="8"/>
      <c r="C250" s="704"/>
      <c r="D250" s="646"/>
      <c r="E250" s="646"/>
      <c r="F250" s="646"/>
      <c r="G250" s="646"/>
      <c r="H250" s="646"/>
      <c r="I250" s="646"/>
      <c r="J250" s="646"/>
      <c r="K250" s="646"/>
      <c r="L250" s="646"/>
      <c r="M250" s="646"/>
      <c r="N250" s="647"/>
      <c r="O250" s="688" t="s">
        <v>5092</v>
      </c>
      <c r="P250" s="573"/>
      <c r="Q250" s="709" t="s">
        <v>5593</v>
      </c>
      <c r="R250" s="573"/>
      <c r="S250" s="709" t="s">
        <v>5594</v>
      </c>
      <c r="T250" s="573"/>
      <c r="U250" s="709" t="s">
        <v>5548</v>
      </c>
      <c r="V250" s="573"/>
      <c r="W250" s="688" t="s">
        <v>5092</v>
      </c>
      <c r="X250" s="573"/>
      <c r="Y250" s="709" t="s">
        <v>5593</v>
      </c>
      <c r="Z250" s="573"/>
      <c r="AA250" s="709" t="s">
        <v>5594</v>
      </c>
      <c r="AB250" s="573"/>
      <c r="AC250" s="709" t="s">
        <v>5548</v>
      </c>
      <c r="AD250" s="573"/>
      <c r="AI250" t="s">
        <v>5334</v>
      </c>
      <c r="AJ250" t="s">
        <v>5335</v>
      </c>
      <c r="AK250" t="s">
        <v>5336</v>
      </c>
      <c r="AL250" t="s">
        <v>5337</v>
      </c>
      <c r="AM250" t="s">
        <v>5595</v>
      </c>
      <c r="AN250" t="s">
        <v>5596</v>
      </c>
      <c r="AO250" t="s">
        <v>5597</v>
      </c>
      <c r="AP250" t="s">
        <v>5598</v>
      </c>
      <c r="AQ250" s="416" t="s">
        <v>5599</v>
      </c>
      <c r="AR250" s="417" t="s">
        <v>5600</v>
      </c>
      <c r="AS250" s="418" t="s">
        <v>5601</v>
      </c>
      <c r="AT250" s="419" t="s">
        <v>5602</v>
      </c>
      <c r="AU250" s="369" t="s">
        <v>5603</v>
      </c>
      <c r="AV250" s="367" t="s">
        <v>5604</v>
      </c>
    </row>
    <row r="251" spans="1:48" ht="15" customHeight="1">
      <c r="A251" s="74"/>
      <c r="B251" s="8"/>
      <c r="C251" s="20" t="s">
        <v>5015</v>
      </c>
      <c r="D251" s="676" t="s">
        <v>5605</v>
      </c>
      <c r="E251" s="572"/>
      <c r="F251" s="572"/>
      <c r="G251" s="572"/>
      <c r="H251" s="572"/>
      <c r="I251" s="572"/>
      <c r="J251" s="572"/>
      <c r="K251" s="572"/>
      <c r="L251" s="572"/>
      <c r="M251" s="572"/>
      <c r="N251" s="573"/>
      <c r="O251" s="658"/>
      <c r="P251" s="659"/>
      <c r="Q251" s="658"/>
      <c r="R251" s="659"/>
      <c r="S251" s="658"/>
      <c r="T251" s="659"/>
      <c r="U251" s="658"/>
      <c r="V251" s="659"/>
      <c r="W251" s="658"/>
      <c r="X251" s="659"/>
      <c r="Y251" s="658"/>
      <c r="Z251" s="659"/>
      <c r="AA251" s="658"/>
      <c r="AB251" s="659"/>
      <c r="AC251" s="658"/>
      <c r="AD251" s="659"/>
      <c r="AI251" s="478">
        <f>O251</f>
        <v>0</v>
      </c>
      <c r="AJ251">
        <f>COUNTIF(Q251:V251,"NS")</f>
        <v>0</v>
      </c>
      <c r="AK251" s="478">
        <f>SUM(Q251:V251)</f>
        <v>0</v>
      </c>
      <c r="AL251">
        <f>IF(COUNTIF(O251:V251,"NA")=4,0,IF(OR(AND(AI251=0,AJ251&gt;0),AND(AI251="NS",AK251&gt;0), AND(AI251="NS", AJ251=0,AK251=0)), 1, IF(OR(AND(AI251&gt;0,AJ251&gt;1,AI251&gt;AK251), AND(AI251="NS",AJ251=2), AND(AI251="NS",AK251=0,AJ251&gt;0),AI251=AK251), 0, 1)))</f>
        <v>0</v>
      </c>
      <c r="AM251" s="478">
        <f>W251</f>
        <v>0</v>
      </c>
      <c r="AN251">
        <f>COUNTIF(Y251:AD251,"NS")</f>
        <v>0</v>
      </c>
      <c r="AO251" s="478">
        <f>SUM(Y251:AD251)</f>
        <v>0</v>
      </c>
      <c r="AP251">
        <f>IF(COUNTIF(W251:AD251,"NA")=4,0,IF(OR(AND(AM251=0,AN251&gt;0),AND(AM251="NS",AO251&gt;0), AND(AM251="NS", AN251=0,AO251=0)), 1, IF(OR(AND(AM251&gt;0,AN251&gt;1,AM251&gt;AO251), AND(AM251="NS",AN251=2), AND(AM251="NS",AO251=0,AN251&gt;0),AM251=AO251), 0, 1)))</f>
        <v>0</v>
      </c>
      <c r="AQ251" s="411">
        <f>IF(AND(SUM($E$157:$Q$157)=0,COUNTA(O251:V251)&gt;0),1,0)</f>
        <v>0</v>
      </c>
      <c r="AR251" s="420">
        <f>IF(AND(SUM($R$157:$AD$157)=0,COUNTA(O252:V252)&gt;0),1,0)</f>
        <v>0</v>
      </c>
      <c r="AS251" s="421">
        <f>IF(AND(SUM($E$157:$Q$157)=0,COUNTA(O251:V251)=0,COUNTA(W251:AD251)=4),0,IF(AND(SUM($E$157:$Q$157)&gt;0,COUNTA(O251:V251)=4,COUNTA(W251:AD251)=4),0,IF(COUNTA(O251:AD251)=0,0,1)))</f>
        <v>0</v>
      </c>
      <c r="AT251" s="422">
        <f>IF(AND(SUM($R$157:$AD$157)=0,COUNTA(O252:V252)=0,COUNTA(W252:AD252)=4),0,IF(AND(SUM($R$157:$AD$157)&gt;0,COUNTA(O252:V252)=4,COUNTA(W252:AD252)=4),0,IF(COUNTA(O252:AD252)=0,0,1)))</f>
        <v>0</v>
      </c>
      <c r="AU251" s="367" t="s">
        <v>5561</v>
      </c>
      <c r="AV251" s="368">
        <f>IF(OR(O251="NS",COUNTIF(E157:Q157,"NS")&gt;0),0,IF(AND(O251="NA",COUNTIF(E157:Q157,"NA")=13),0,IF(O251&lt;=SUM(E157:Q157),0,1)))</f>
        <v>0</v>
      </c>
    </row>
    <row r="252" spans="1:48" ht="15" customHeight="1">
      <c r="A252" s="74"/>
      <c r="B252" s="8"/>
      <c r="C252" s="20" t="s">
        <v>5017</v>
      </c>
      <c r="D252" s="676" t="s">
        <v>5606</v>
      </c>
      <c r="E252" s="572"/>
      <c r="F252" s="572"/>
      <c r="G252" s="572"/>
      <c r="H252" s="572"/>
      <c r="I252" s="572"/>
      <c r="J252" s="572"/>
      <c r="K252" s="572"/>
      <c r="L252" s="572"/>
      <c r="M252" s="572"/>
      <c r="N252" s="573"/>
      <c r="O252" s="658"/>
      <c r="P252" s="659"/>
      <c r="Q252" s="658"/>
      <c r="R252" s="659"/>
      <c r="S252" s="658"/>
      <c r="T252" s="659"/>
      <c r="U252" s="658"/>
      <c r="V252" s="659"/>
      <c r="W252" s="658"/>
      <c r="X252" s="659"/>
      <c r="Y252" s="658"/>
      <c r="Z252" s="659"/>
      <c r="AA252" s="658"/>
      <c r="AB252" s="659"/>
      <c r="AC252" s="658"/>
      <c r="AD252" s="659"/>
      <c r="AI252">
        <f>O252</f>
        <v>0</v>
      </c>
      <c r="AJ252">
        <f>COUNTIF(Q252:V252,"NS")</f>
        <v>0</v>
      </c>
      <c r="AK252">
        <f>SUM(Q252:V252)</f>
        <v>0</v>
      </c>
      <c r="AL252">
        <f>IF(COUNTIF(O252:V252,"NA")=4,0,IF(OR(AND(AI252=0,AJ252&gt;0),AND(AI252="NS",AK252&gt;0), AND(AI252="NS", AJ252=0,AK252=0)), 1, IF(OR(AND(AI252&gt;0,AJ252&gt;1,AI252&gt;AK252), AND(AI252="NS",AJ252=2), AND(AI252="NS",AK252=0,AJ252&gt;0),AI252=AK252), 0, 1)))</f>
        <v>0</v>
      </c>
      <c r="AM252">
        <f>W252</f>
        <v>0</v>
      </c>
      <c r="AN252">
        <f>COUNTIF(Y252:AD252,"NS")</f>
        <v>0</v>
      </c>
      <c r="AO252">
        <f>SUM(Y252:AD252)</f>
        <v>0</v>
      </c>
      <c r="AP252">
        <f>IF(COUNTIF(W252:AD252,"NA")=4,0,IF(OR(AND(AM252=0,AN252&gt;0),AND(AM252="NS",AO252&gt;0), AND(AM252="NS", AN252=0,AO252=0)), 1, IF(OR(AND(AM252&gt;0,AN252&gt;1,AM252&gt;AO252), AND(AM252="NS",AN252=2), AND(AM252="NS",AO252=0,AN252&gt;0),AM252=AO252), 0, 1)))</f>
        <v>0</v>
      </c>
      <c r="AR252" s="423">
        <f>SUM(AQ251:AR251)</f>
        <v>0</v>
      </c>
      <c r="AS252" s="319"/>
      <c r="AT252" s="422">
        <f>IF(COUNTA(W251:AD252)=8,0,IF(COUNTA(W251:AD252)=0,0,1))</f>
        <v>0</v>
      </c>
      <c r="AU252" s="369" t="s">
        <v>5607</v>
      </c>
      <c r="AV252" s="366">
        <f>IF(OR(O252="NS",COUNTIF(R157:AD157,"NS")&gt;0),0,IF(AND(O252="NA",COUNTIF(R157:AD157,"NA")=13),0,IF(O252&lt;=SUM(R157:AD157),0,1)))</f>
        <v>0</v>
      </c>
    </row>
    <row r="253" spans="1:48" ht="15" customHeight="1">
      <c r="A253" s="74"/>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L253" s="237">
        <f>SUM(AL251:AL252)</f>
        <v>0</v>
      </c>
      <c r="AP253" s="237">
        <f>SUM(AP251:AP252)</f>
        <v>0</v>
      </c>
      <c r="AT253" s="424">
        <f>SUM(AS251,AT251:AT252)</f>
        <v>0</v>
      </c>
      <c r="AU253" s="319"/>
      <c r="AV253" s="367">
        <f>SUM(AV251:AV252)</f>
        <v>0</v>
      </c>
    </row>
    <row r="254" spans="1:48" ht="24" customHeight="1">
      <c r="A254" s="34"/>
      <c r="B254" s="8"/>
      <c r="C254" s="661" t="s">
        <v>5116</v>
      </c>
      <c r="D254" s="662"/>
      <c r="E254" s="662"/>
      <c r="F254" s="662"/>
      <c r="G254" s="662"/>
      <c r="H254" s="662"/>
      <c r="I254" s="662"/>
      <c r="J254" s="662"/>
      <c r="K254" s="662"/>
      <c r="L254" s="662"/>
      <c r="M254" s="662"/>
      <c r="N254" s="662"/>
      <c r="O254" s="662"/>
      <c r="P254" s="662"/>
      <c r="Q254" s="662"/>
      <c r="R254" s="662"/>
      <c r="S254" s="662"/>
      <c r="T254" s="662"/>
      <c r="U254" s="662"/>
      <c r="V254" s="662"/>
      <c r="W254" s="662"/>
      <c r="X254" s="662"/>
      <c r="Y254" s="662"/>
      <c r="Z254" s="662"/>
      <c r="AA254" s="662"/>
      <c r="AB254" s="662"/>
      <c r="AC254" s="662"/>
      <c r="AD254" s="662"/>
      <c r="AI254" t="s">
        <v>5357</v>
      </c>
      <c r="AJ254" s="238">
        <f>SUM(AL253,AP253)</f>
        <v>0</v>
      </c>
    </row>
    <row r="255" spans="1:48" ht="60" customHeight="1">
      <c r="A255" s="34"/>
      <c r="B255" s="16"/>
      <c r="C255" s="679"/>
      <c r="D255" s="680"/>
      <c r="E255" s="680"/>
      <c r="F255" s="680"/>
      <c r="G255" s="680"/>
      <c r="H255" s="680"/>
      <c r="I255" s="680"/>
      <c r="J255" s="680"/>
      <c r="K255" s="680"/>
      <c r="L255" s="680"/>
      <c r="M255" s="680"/>
      <c r="N255" s="680"/>
      <c r="O255" s="680"/>
      <c r="P255" s="680"/>
      <c r="Q255" s="680"/>
      <c r="R255" s="680"/>
      <c r="S255" s="680"/>
      <c r="T255" s="680"/>
      <c r="U255" s="680"/>
      <c r="V255" s="680"/>
      <c r="W255" s="680"/>
      <c r="X255" s="680"/>
      <c r="Y255" s="680"/>
      <c r="Z255" s="680"/>
      <c r="AA255" s="680"/>
      <c r="AB255" s="680"/>
      <c r="AC255" s="680"/>
      <c r="AD255" s="681"/>
    </row>
    <row r="256" spans="1:48" ht="15" customHeight="1">
      <c r="A256" s="36"/>
      <c r="B256" s="670" t="str">
        <f>IF(AT253&gt;0,"Favor de ingresar toda la información requerida en la pregunta ","")</f>
        <v/>
      </c>
      <c r="C256" s="671"/>
      <c r="D256" s="671"/>
      <c r="E256" s="671"/>
      <c r="F256" s="671"/>
      <c r="G256" s="671"/>
      <c r="H256" s="671"/>
      <c r="I256" s="671"/>
      <c r="J256" s="671"/>
      <c r="K256" s="671"/>
      <c r="L256" s="671"/>
      <c r="M256" s="671"/>
      <c r="N256" s="671"/>
      <c r="O256" s="671"/>
      <c r="P256" s="671"/>
      <c r="Q256" s="671"/>
      <c r="R256" s="671"/>
      <c r="S256" s="671"/>
      <c r="T256" s="671"/>
      <c r="U256" s="671"/>
      <c r="V256" s="671"/>
      <c r="W256" s="671"/>
      <c r="X256" s="671"/>
      <c r="Y256" s="671"/>
      <c r="Z256" s="671"/>
      <c r="AA256" s="671"/>
      <c r="AB256" s="671"/>
      <c r="AC256" s="671"/>
      <c r="AD256" s="671"/>
    </row>
    <row r="257" spans="1:31" ht="15" customHeight="1">
      <c r="A257" s="36"/>
      <c r="B257" s="656" t="str">
        <f>IF(SUM(COUNTIF(O251:AD252,"NS"))&lt;&gt;0,"Alerta: debido a que cuenta con registros NS, debe proporcionar una justificación en el area de comentarios al final de la pregunta","")</f>
        <v/>
      </c>
      <c r="C257" s="673"/>
      <c r="D257" s="673"/>
      <c r="E257" s="673"/>
      <c r="F257" s="673"/>
      <c r="G257" s="673"/>
      <c r="H257" s="673"/>
      <c r="I257" s="673"/>
      <c r="J257" s="673"/>
      <c r="K257" s="673"/>
      <c r="L257" s="673"/>
      <c r="M257" s="673"/>
      <c r="N257" s="673"/>
      <c r="O257" s="673"/>
      <c r="P257" s="673"/>
      <c r="Q257" s="673"/>
      <c r="R257" s="673"/>
      <c r="S257" s="673"/>
      <c r="T257" s="673"/>
      <c r="U257" s="673"/>
      <c r="V257" s="673"/>
      <c r="W257" s="673"/>
      <c r="X257" s="673"/>
      <c r="Y257" s="673"/>
      <c r="Z257" s="673"/>
      <c r="AA257" s="673"/>
      <c r="AB257" s="673"/>
      <c r="AC257" s="673"/>
      <c r="AD257" s="673"/>
      <c r="AE257" s="673"/>
    </row>
    <row r="258" spans="1:31" ht="15" customHeight="1">
      <c r="A258" s="36"/>
      <c r="B258" s="657" t="str">
        <f>IF(AJ254&gt;0,"Favor de revisar la suma y consistencia de totales y/o subtotales por filas (numéricos y NS)","")</f>
        <v/>
      </c>
      <c r="C258" s="673"/>
      <c r="D258" s="673"/>
      <c r="E258" s="673"/>
      <c r="F258" s="673"/>
      <c r="G258" s="673"/>
      <c r="H258" s="673"/>
      <c r="I258" s="673"/>
      <c r="J258" s="673"/>
      <c r="K258" s="673"/>
      <c r="L258" s="673"/>
      <c r="M258" s="673"/>
      <c r="N258" s="673"/>
      <c r="O258" s="673"/>
      <c r="P258" s="673"/>
      <c r="Q258" s="673"/>
      <c r="R258" s="673"/>
      <c r="S258" s="673"/>
      <c r="T258" s="673"/>
      <c r="U258" s="673"/>
      <c r="V258" s="673"/>
      <c r="W258" s="673"/>
      <c r="X258" s="673"/>
      <c r="Y258" s="673"/>
      <c r="Z258" s="673"/>
      <c r="AA258" s="673"/>
      <c r="AB258" s="673"/>
      <c r="AC258" s="673"/>
      <c r="AD258" s="673"/>
      <c r="AE258" s="673"/>
    </row>
    <row r="259" spans="1:31" ht="15" customHeight="1">
      <c r="A259" s="36"/>
      <c r="B259" s="666" t="str">
        <f>IF(AV253&gt;0,"Favor de revisar la instrucción 2, ya que no se cumplen los criterios establecidos","")</f>
        <v/>
      </c>
      <c r="C259" s="666"/>
      <c r="D259" s="666"/>
      <c r="E259" s="666"/>
      <c r="F259" s="666"/>
      <c r="G259" s="666"/>
      <c r="H259" s="666"/>
      <c r="I259" s="666"/>
      <c r="J259" s="666"/>
      <c r="K259" s="666"/>
      <c r="L259" s="666"/>
      <c r="M259" s="666"/>
      <c r="N259" s="666"/>
      <c r="O259" s="666"/>
      <c r="P259" s="666"/>
      <c r="Q259" s="666"/>
      <c r="R259" s="666"/>
      <c r="S259" s="666"/>
      <c r="T259" s="666"/>
      <c r="U259" s="666"/>
      <c r="V259" s="666"/>
      <c r="W259" s="666"/>
      <c r="X259" s="666"/>
      <c r="Y259" s="666"/>
      <c r="Z259" s="666"/>
      <c r="AA259" s="666"/>
      <c r="AB259" s="666"/>
      <c r="AC259" s="666"/>
      <c r="AD259" s="666"/>
    </row>
    <row r="260" spans="1:31" ht="15" customHeight="1">
      <c r="A260" s="36"/>
      <c r="B260" s="672" t="str">
        <f>IF(AR252&gt;0,"Favor de verificar que no tenga información en celdas sombreadas","")</f>
        <v/>
      </c>
      <c r="C260" s="673"/>
      <c r="D260" s="673"/>
      <c r="E260" s="673"/>
      <c r="F260" s="673"/>
      <c r="G260" s="673"/>
      <c r="H260" s="673"/>
      <c r="I260" s="673"/>
      <c r="J260" s="673"/>
      <c r="K260" s="673"/>
      <c r="L260" s="673"/>
      <c r="M260" s="673"/>
      <c r="N260" s="673"/>
      <c r="O260" s="673"/>
      <c r="P260" s="673"/>
      <c r="Q260" s="673"/>
      <c r="R260" s="673"/>
      <c r="S260" s="673"/>
      <c r="T260" s="673"/>
      <c r="U260" s="673"/>
      <c r="V260" s="673"/>
      <c r="W260" s="673"/>
      <c r="X260" s="673"/>
      <c r="Y260" s="673"/>
      <c r="Z260" s="673"/>
      <c r="AA260" s="673"/>
      <c r="AB260" s="673"/>
      <c r="AC260" s="673"/>
      <c r="AD260" s="673"/>
    </row>
    <row r="261" spans="1:31" ht="15" customHeight="1" thickBot="1">
      <c r="A261" s="3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1" ht="15" customHeight="1" thickBot="1">
      <c r="A262" s="75"/>
      <c r="B262" s="753" t="s">
        <v>5608</v>
      </c>
      <c r="C262" s="755"/>
      <c r="D262" s="755"/>
      <c r="E262" s="755"/>
      <c r="F262" s="755"/>
      <c r="G262" s="755"/>
      <c r="H262" s="755"/>
      <c r="I262" s="755"/>
      <c r="J262" s="755"/>
      <c r="K262" s="755"/>
      <c r="L262" s="755"/>
      <c r="M262" s="755"/>
      <c r="N262" s="755"/>
      <c r="O262" s="755"/>
      <c r="P262" s="755"/>
      <c r="Q262" s="755"/>
      <c r="R262" s="755"/>
      <c r="S262" s="755"/>
      <c r="T262" s="755"/>
      <c r="U262" s="755"/>
      <c r="V262" s="755"/>
      <c r="W262" s="755"/>
      <c r="X262" s="755"/>
      <c r="Y262" s="755"/>
      <c r="Z262" s="755"/>
      <c r="AA262" s="755"/>
      <c r="AB262" s="755"/>
      <c r="AC262" s="755"/>
      <c r="AD262" s="756"/>
    </row>
    <row r="263" spans="1:31" ht="15" customHeight="1">
      <c r="A263" s="36"/>
      <c r="B263" s="769" t="s">
        <v>5609</v>
      </c>
      <c r="C263" s="601"/>
      <c r="D263" s="601"/>
      <c r="E263" s="601"/>
      <c r="F263" s="601"/>
      <c r="G263" s="601"/>
      <c r="H263" s="601"/>
      <c r="I263" s="601"/>
      <c r="J263" s="601"/>
      <c r="K263" s="601"/>
      <c r="L263" s="601"/>
      <c r="M263" s="601"/>
      <c r="N263" s="601"/>
      <c r="O263" s="601"/>
      <c r="P263" s="601"/>
      <c r="Q263" s="601"/>
      <c r="R263" s="601"/>
      <c r="S263" s="601"/>
      <c r="T263" s="601"/>
      <c r="U263" s="601"/>
      <c r="V263" s="601"/>
      <c r="W263" s="601"/>
      <c r="X263" s="601"/>
      <c r="Y263" s="601"/>
      <c r="Z263" s="601"/>
      <c r="AA263" s="601"/>
      <c r="AB263" s="601"/>
      <c r="AC263" s="601"/>
      <c r="AD263" s="770"/>
    </row>
    <row r="264" spans="1:31" ht="36" customHeight="1">
      <c r="A264" s="36"/>
      <c r="B264" s="76"/>
      <c r="C264" s="700" t="s">
        <v>5610</v>
      </c>
      <c r="D264" s="700"/>
      <c r="E264" s="700"/>
      <c r="F264" s="700"/>
      <c r="G264" s="700"/>
      <c r="H264" s="700"/>
      <c r="I264" s="700"/>
      <c r="J264" s="700"/>
      <c r="K264" s="700"/>
      <c r="L264" s="700"/>
      <c r="M264" s="700"/>
      <c r="N264" s="700"/>
      <c r="O264" s="700"/>
      <c r="P264" s="700"/>
      <c r="Q264" s="700"/>
      <c r="R264" s="700"/>
      <c r="S264" s="700"/>
      <c r="T264" s="700"/>
      <c r="U264" s="700"/>
      <c r="V264" s="700"/>
      <c r="W264" s="700"/>
      <c r="X264" s="700"/>
      <c r="Y264" s="700"/>
      <c r="Z264" s="700"/>
      <c r="AA264" s="700"/>
      <c r="AB264" s="700"/>
      <c r="AC264" s="700"/>
      <c r="AD264" s="724"/>
    </row>
    <row r="265" spans="1:31" ht="36" customHeight="1">
      <c r="A265" s="36"/>
      <c r="B265" s="76"/>
      <c r="C265" s="694" t="s">
        <v>5611</v>
      </c>
      <c r="D265" s="694"/>
      <c r="E265" s="694"/>
      <c r="F265" s="694"/>
      <c r="G265" s="694"/>
      <c r="H265" s="694"/>
      <c r="I265" s="694"/>
      <c r="J265" s="694"/>
      <c r="K265" s="694"/>
      <c r="L265" s="694"/>
      <c r="M265" s="694"/>
      <c r="N265" s="694"/>
      <c r="O265" s="694"/>
      <c r="P265" s="694"/>
      <c r="Q265" s="694"/>
      <c r="R265" s="694"/>
      <c r="S265" s="694"/>
      <c r="T265" s="694"/>
      <c r="U265" s="694"/>
      <c r="V265" s="694"/>
      <c r="W265" s="694"/>
      <c r="X265" s="694"/>
      <c r="Y265" s="694"/>
      <c r="Z265" s="694"/>
      <c r="AA265" s="694"/>
      <c r="AB265" s="694"/>
      <c r="AC265" s="694"/>
      <c r="AD265" s="697"/>
    </row>
    <row r="266" spans="1:31" ht="48" customHeight="1">
      <c r="A266" s="36"/>
      <c r="B266" s="76"/>
      <c r="C266" s="694" t="s">
        <v>5612</v>
      </c>
      <c r="D266" s="694"/>
      <c r="E266" s="694"/>
      <c r="F266" s="694"/>
      <c r="G266" s="694"/>
      <c r="H266" s="694"/>
      <c r="I266" s="694"/>
      <c r="J266" s="694"/>
      <c r="K266" s="694"/>
      <c r="L266" s="694"/>
      <c r="M266" s="694"/>
      <c r="N266" s="694"/>
      <c r="O266" s="694"/>
      <c r="P266" s="694"/>
      <c r="Q266" s="694"/>
      <c r="R266" s="694"/>
      <c r="S266" s="694"/>
      <c r="T266" s="694"/>
      <c r="U266" s="694"/>
      <c r="V266" s="694"/>
      <c r="W266" s="694"/>
      <c r="X266" s="694"/>
      <c r="Y266" s="694"/>
      <c r="Z266" s="694"/>
      <c r="AA266" s="694"/>
      <c r="AB266" s="694"/>
      <c r="AC266" s="694"/>
      <c r="AD266" s="697"/>
    </row>
    <row r="267" spans="1:31" ht="36" customHeight="1">
      <c r="A267" s="36"/>
      <c r="B267" s="77"/>
      <c r="C267" s="694" t="s">
        <v>5613</v>
      </c>
      <c r="D267" s="694"/>
      <c r="E267" s="694"/>
      <c r="F267" s="694"/>
      <c r="G267" s="694"/>
      <c r="H267" s="694"/>
      <c r="I267" s="694"/>
      <c r="J267" s="694"/>
      <c r="K267" s="694"/>
      <c r="L267" s="694"/>
      <c r="M267" s="694"/>
      <c r="N267" s="694"/>
      <c r="O267" s="694"/>
      <c r="P267" s="694"/>
      <c r="Q267" s="694"/>
      <c r="R267" s="694"/>
      <c r="S267" s="694"/>
      <c r="T267" s="694"/>
      <c r="U267" s="694"/>
      <c r="V267" s="694"/>
      <c r="W267" s="694"/>
      <c r="X267" s="694"/>
      <c r="Y267" s="694"/>
      <c r="Z267" s="694"/>
      <c r="AA267" s="694"/>
      <c r="AB267" s="694"/>
      <c r="AC267" s="694"/>
      <c r="AD267" s="697"/>
    </row>
    <row r="268" spans="1:31" ht="24" customHeight="1">
      <c r="A268" s="36"/>
      <c r="B268" s="78"/>
      <c r="C268" s="773" t="s">
        <v>5614</v>
      </c>
      <c r="D268" s="773"/>
      <c r="E268" s="773"/>
      <c r="F268" s="773"/>
      <c r="G268" s="773"/>
      <c r="H268" s="773"/>
      <c r="I268" s="773"/>
      <c r="J268" s="773"/>
      <c r="K268" s="773"/>
      <c r="L268" s="773"/>
      <c r="M268" s="773"/>
      <c r="N268" s="773"/>
      <c r="O268" s="773"/>
      <c r="P268" s="773"/>
      <c r="Q268" s="773"/>
      <c r="R268" s="773"/>
      <c r="S268" s="773"/>
      <c r="T268" s="773"/>
      <c r="U268" s="773"/>
      <c r="V268" s="773"/>
      <c r="W268" s="773"/>
      <c r="X268" s="773"/>
      <c r="Y268" s="773"/>
      <c r="Z268" s="773"/>
      <c r="AA268" s="773"/>
      <c r="AB268" s="773"/>
      <c r="AC268" s="773"/>
      <c r="AD268" s="719"/>
    </row>
    <row r="269" spans="1:31" ht="15" customHeight="1">
      <c r="A269" s="56"/>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1" ht="24" customHeight="1">
      <c r="A270" s="41" t="s">
        <v>5615</v>
      </c>
      <c r="B270" s="767" t="s">
        <v>5616</v>
      </c>
      <c r="C270" s="673"/>
      <c r="D270" s="673"/>
      <c r="E270" s="673"/>
      <c r="F270" s="673"/>
      <c r="G270" s="673"/>
      <c r="H270" s="673"/>
      <c r="I270" s="673"/>
      <c r="J270" s="673"/>
      <c r="K270" s="673"/>
      <c r="L270" s="673"/>
      <c r="M270" s="673"/>
      <c r="N270" s="673"/>
      <c r="O270" s="673"/>
      <c r="P270" s="673"/>
      <c r="Q270" s="673"/>
      <c r="R270" s="673"/>
      <c r="S270" s="673"/>
      <c r="T270" s="673"/>
      <c r="U270" s="673"/>
      <c r="V270" s="673"/>
      <c r="W270" s="673"/>
      <c r="X270" s="673"/>
      <c r="Y270" s="673"/>
      <c r="Z270" s="673"/>
      <c r="AA270" s="673"/>
      <c r="AB270" s="673"/>
      <c r="AC270" s="673"/>
      <c r="AD270" s="673"/>
    </row>
    <row r="271" spans="1:31" ht="15" customHeight="1">
      <c r="A271" s="74"/>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1" ht="36" customHeight="1">
      <c r="A272" s="74"/>
      <c r="B272" s="8"/>
      <c r="C272" s="688" t="s">
        <v>5491</v>
      </c>
      <c r="D272" s="702"/>
      <c r="E272" s="702"/>
      <c r="F272" s="702"/>
      <c r="G272" s="702"/>
      <c r="H272" s="702"/>
      <c r="I272" s="702"/>
      <c r="J272" s="702"/>
      <c r="K272" s="702"/>
      <c r="L272" s="702"/>
      <c r="M272" s="702"/>
      <c r="N272" s="703"/>
      <c r="O272" s="688" t="s">
        <v>5617</v>
      </c>
      <c r="P272" s="572"/>
      <c r="Q272" s="572"/>
      <c r="R272" s="572"/>
      <c r="S272" s="572"/>
      <c r="T272" s="572"/>
      <c r="U272" s="572"/>
      <c r="V272" s="573"/>
      <c r="W272" s="688" t="s">
        <v>5618</v>
      </c>
      <c r="X272" s="572"/>
      <c r="Y272" s="572"/>
      <c r="Z272" s="572"/>
      <c r="AA272" s="572"/>
      <c r="AB272" s="572"/>
      <c r="AC272" s="572"/>
      <c r="AD272" s="573"/>
    </row>
    <row r="273" spans="1:49" ht="36" customHeight="1">
      <c r="A273" s="74"/>
      <c r="B273" s="8"/>
      <c r="C273" s="771"/>
      <c r="D273" s="558"/>
      <c r="E273" s="558"/>
      <c r="F273" s="558"/>
      <c r="G273" s="558"/>
      <c r="H273" s="558"/>
      <c r="I273" s="558"/>
      <c r="J273" s="558"/>
      <c r="K273" s="558"/>
      <c r="L273" s="558"/>
      <c r="M273" s="558"/>
      <c r="N273" s="621"/>
      <c r="O273" s="688" t="s">
        <v>5092</v>
      </c>
      <c r="P273" s="688"/>
      <c r="Q273" s="772" t="s">
        <v>5619</v>
      </c>
      <c r="R273" s="772"/>
      <c r="S273" s="772"/>
      <c r="T273" s="772"/>
      <c r="U273" s="709" t="s">
        <v>5620</v>
      </c>
      <c r="V273" s="709"/>
      <c r="W273" s="688" t="s">
        <v>5092</v>
      </c>
      <c r="X273" s="688"/>
      <c r="Y273" s="772" t="s">
        <v>5619</v>
      </c>
      <c r="Z273" s="772"/>
      <c r="AA273" s="772"/>
      <c r="AB273" s="772"/>
      <c r="AC273" s="709" t="s">
        <v>5620</v>
      </c>
      <c r="AD273" s="709"/>
      <c r="AQ273" s="667" t="s">
        <v>5432</v>
      </c>
      <c r="AR273" s="572"/>
      <c r="AS273" s="573"/>
      <c r="AU273" s="728" t="s">
        <v>5127</v>
      </c>
      <c r="AV273" s="729"/>
      <c r="AW273" s="729"/>
    </row>
    <row r="274" spans="1:49" ht="82.5" customHeight="1">
      <c r="A274" s="74"/>
      <c r="B274" s="8"/>
      <c r="C274" s="704"/>
      <c r="D274" s="646"/>
      <c r="E274" s="646"/>
      <c r="F274" s="646"/>
      <c r="G274" s="646"/>
      <c r="H274" s="646"/>
      <c r="I274" s="646"/>
      <c r="J274" s="646"/>
      <c r="K274" s="646"/>
      <c r="L274" s="646"/>
      <c r="M274" s="646"/>
      <c r="N274" s="647"/>
      <c r="O274" s="688"/>
      <c r="P274" s="688"/>
      <c r="Q274" s="760" t="s">
        <v>5621</v>
      </c>
      <c r="R274" s="573"/>
      <c r="S274" s="709" t="s">
        <v>5622</v>
      </c>
      <c r="T274" s="572"/>
      <c r="U274" s="709"/>
      <c r="V274" s="709"/>
      <c r="W274" s="688"/>
      <c r="X274" s="688"/>
      <c r="Y274" s="760" t="s">
        <v>5621</v>
      </c>
      <c r="Z274" s="573"/>
      <c r="AA274" s="709" t="s">
        <v>5622</v>
      </c>
      <c r="AB274" s="572"/>
      <c r="AC274" s="709"/>
      <c r="AD274" s="709"/>
      <c r="AI274" t="s">
        <v>5334</v>
      </c>
      <c r="AJ274" t="s">
        <v>5335</v>
      </c>
      <c r="AK274" t="s">
        <v>5336</v>
      </c>
      <c r="AL274" t="s">
        <v>5337</v>
      </c>
      <c r="AM274" t="s">
        <v>5595</v>
      </c>
      <c r="AN274" t="s">
        <v>5596</v>
      </c>
      <c r="AO274" t="s">
        <v>5597</v>
      </c>
      <c r="AP274" t="s">
        <v>5598</v>
      </c>
      <c r="AQ274" s="342" t="s">
        <v>5434</v>
      </c>
      <c r="AR274" s="344" t="s">
        <v>5131</v>
      </c>
      <c r="AS274" s="343" t="s">
        <v>5132</v>
      </c>
      <c r="AT274" s="414" t="s">
        <v>5104</v>
      </c>
      <c r="AU274" s="283" t="s">
        <v>5130</v>
      </c>
      <c r="AV274" s="284" t="s">
        <v>5131</v>
      </c>
      <c r="AW274" s="285" t="s">
        <v>5132</v>
      </c>
    </row>
    <row r="275" spans="1:49" ht="14.25">
      <c r="A275" s="74"/>
      <c r="B275" s="8"/>
      <c r="C275" s="92" t="s">
        <v>5015</v>
      </c>
      <c r="D275" s="689" t="str">
        <f t="shared" ref="D275:D306" si="6">IF(D37="","",D37)</f>
        <v/>
      </c>
      <c r="E275" s="572"/>
      <c r="F275" s="572"/>
      <c r="G275" s="572"/>
      <c r="H275" s="572"/>
      <c r="I275" s="572"/>
      <c r="J275" s="572"/>
      <c r="K275" s="572"/>
      <c r="L275" s="572"/>
      <c r="M275" s="572"/>
      <c r="N275" s="573"/>
      <c r="O275" s="693"/>
      <c r="P275" s="659"/>
      <c r="Q275" s="693"/>
      <c r="R275" s="659"/>
      <c r="S275" s="693"/>
      <c r="T275" s="659"/>
      <c r="U275" s="693"/>
      <c r="V275" s="659"/>
      <c r="W275" s="693"/>
      <c r="X275" s="659"/>
      <c r="Y275" s="693"/>
      <c r="Z275" s="659"/>
      <c r="AA275" s="693"/>
      <c r="AB275" s="659"/>
      <c r="AC275" s="693"/>
      <c r="AD275" s="659"/>
      <c r="AI275" s="478">
        <f>O275</f>
        <v>0</v>
      </c>
      <c r="AJ275">
        <f>COUNTIF(Q275:V275,"NS")</f>
        <v>0</v>
      </c>
      <c r="AK275" s="478">
        <f>SUM(Q275:V275)</f>
        <v>0</v>
      </c>
      <c r="AL275">
        <f>IF(COUNTIF(O275:V275,"NA")=4,0,IF(OR(AND(AI275=0,AJ275&gt;0),AND(AI275="NS",AK275&gt;0), AND(AI275="NS", AJ275=0,AK275=0)), 1, IF(OR(AND(AI275&gt;0,AJ275&gt;1,AI275&gt;AK275), AND(AI275="NS",AJ275=2), AND(AI275="NS",AK275=0,AJ275&gt;0),AI275=AK275), 0, 1)))</f>
        <v>0</v>
      </c>
      <c r="AM275" s="478">
        <f>W275</f>
        <v>0</v>
      </c>
      <c r="AN275">
        <f>COUNTIF(Y275:AD275,"NS")</f>
        <v>0</v>
      </c>
      <c r="AO275" s="478">
        <f>SUM(Y275:AD275)</f>
        <v>0</v>
      </c>
      <c r="AP275">
        <f>IF(COUNTIF(W275:AD275,"NA")=4,0,IF(OR(AND(AM275=0,AN275&gt;0),AND(AM275="NS",AO275&gt;0), AND(AM275="NS", AN275=0,AO275=0)), 1, IF(OR(AND(AM275&gt;0,AN275&gt;1,AM275&gt;AO275), AND(AM275="NS",AN275=2), AND(AM275="NS",AO275=0,AN275&gt;0),AM275=AO275), 0, 1)))</f>
        <v>0</v>
      </c>
      <c r="AQ275" s="286">
        <f>IF(SUM(AL275,AP275)=0,0,1)</f>
        <v>0</v>
      </c>
      <c r="AR275" s="340" t="str">
        <f>IF(AQ275=0,"",
IF(SUM($AQ$275:AQ275)=1,AS275,
IF($AQ$395&gt;SUM($AQ$275:AQ275),_xlfn.CONCAT(", ",AS275),
IF($AQ$395=SUM($AQ$275:AQ275),_xlfn.CONCAT(" y ",AS275)))))</f>
        <v/>
      </c>
      <c r="AS275" s="341" t="s">
        <v>5135</v>
      </c>
      <c r="AT275" s="415">
        <f>IF(AND(COUNTBLANK(D275)=0,COUNTA(O275:AD275)=8),0,IF(AND(COUNTBLANK(D275)=1,COUNTA(O275:AD275)=0),0,1))</f>
        <v>0</v>
      </c>
      <c r="AU275" s="286">
        <f>IF(AT275=0,0,1)</f>
        <v>0</v>
      </c>
      <c r="AV275" s="287" t="str">
        <f>IF(AU275=0,"",
IF(SUM($AU$275:AU275)=1,AW275,
IF($AU$395&gt;SUM($AU$275:AU275),_xlfn.CONCAT(", ",AW275),
IF($AU$395=SUM($AU$275:AU275),_xlfn.CONCAT(" y ",AW275)))))</f>
        <v/>
      </c>
      <c r="AW275" s="101" t="s">
        <v>5135</v>
      </c>
    </row>
    <row r="276" spans="1:49" ht="15" customHeight="1">
      <c r="A276" s="74"/>
      <c r="B276" s="8"/>
      <c r="C276" s="88" t="s">
        <v>5017</v>
      </c>
      <c r="D276" s="689" t="str">
        <f t="shared" si="6"/>
        <v/>
      </c>
      <c r="E276" s="572"/>
      <c r="F276" s="572"/>
      <c r="G276" s="572"/>
      <c r="H276" s="572"/>
      <c r="I276" s="572"/>
      <c r="J276" s="572"/>
      <c r="K276" s="572"/>
      <c r="L276" s="572"/>
      <c r="M276" s="572"/>
      <c r="N276" s="573"/>
      <c r="O276" s="693"/>
      <c r="P276" s="659"/>
      <c r="Q276" s="693"/>
      <c r="R276" s="659"/>
      <c r="S276" s="693"/>
      <c r="T276" s="659"/>
      <c r="U276" s="693"/>
      <c r="V276" s="659"/>
      <c r="W276" s="693"/>
      <c r="X276" s="659"/>
      <c r="Y276" s="693"/>
      <c r="Z276" s="659"/>
      <c r="AA276" s="693"/>
      <c r="AB276" s="659"/>
      <c r="AC276" s="693"/>
      <c r="AD276" s="659"/>
      <c r="AI276">
        <f t="shared" ref="AI276:AI306" si="7">O276</f>
        <v>0</v>
      </c>
      <c r="AJ276">
        <f t="shared" ref="AJ276:AJ306" si="8">COUNTIF(Q276:V276,"NS")</f>
        <v>0</v>
      </c>
      <c r="AK276">
        <f t="shared" ref="AK276:AK306" si="9">SUM(Q276:V276)</f>
        <v>0</v>
      </c>
      <c r="AL276">
        <f t="shared" ref="AL276:AL306" si="10">IF(COUNTIF(O276:V276,"NA")=4,0,IF(OR(AND(AI276=0,AJ276&gt;0),AND(AI276="NS",AK276&gt;0), AND(AI276="NS", AJ276=0,AK276=0)), 1, IF(OR(AND(AI276&gt;0,AJ276&gt;1,AI276&gt;AK276), AND(AI276="NS",AJ276=2), AND(AI276="NS",AK276=0,AJ276&gt;0),AI276=AK276), 0, 1)))</f>
        <v>0</v>
      </c>
      <c r="AM276">
        <f t="shared" ref="AM276:AM306" si="11">W276</f>
        <v>0</v>
      </c>
      <c r="AN276">
        <f t="shared" ref="AN276:AN306" si="12">COUNTIF(Y276:AD276,"NS")</f>
        <v>0</v>
      </c>
      <c r="AO276">
        <f t="shared" ref="AO276:AO306" si="13">SUM(Y276:AD276)</f>
        <v>0</v>
      </c>
      <c r="AP276">
        <f t="shared" ref="AP276:AP306" si="14">IF(COUNTIF(W276:AD276,"NA")=4,0,IF(OR(AND(AM276=0,AN276&gt;0),AND(AM276="NS",AO276&gt;0), AND(AM276="NS", AN276=0,AO276=0)), 1, IF(OR(AND(AM276&gt;0,AN276&gt;1,AM276&gt;AO276), AND(AM276="NS",AN276=2), AND(AM276="NS",AO276=0,AN276&gt;0),AM276=AO276), 0, 1)))</f>
        <v>0</v>
      </c>
      <c r="AQ276" s="286">
        <f t="shared" ref="AQ276:AQ339" si="15">IF(SUM(AL276,AP276)=0,0,1)</f>
        <v>0</v>
      </c>
      <c r="AR276" s="340" t="str">
        <f>IF(AQ276=0,"",
IF(SUM($AQ$275:AQ276)=1,AS276,
IF($AQ$395&gt;SUM($AQ$275:AQ276),_xlfn.CONCAT(", ",AS276),
IF($AQ$395=SUM($AQ$275:AQ276),_xlfn.CONCAT(" y ",AS276)))))</f>
        <v/>
      </c>
      <c r="AS276" s="341" t="s">
        <v>5136</v>
      </c>
      <c r="AT276" s="415">
        <f t="shared" ref="AT276:AT339" si="16">IF(AND(COUNTBLANK(D276)=0,COUNTA(O276:AD276)=8),0,IF(AND(COUNTBLANK(D276)=1,COUNTA(O276:AD276)=0),0,1))</f>
        <v>0</v>
      </c>
      <c r="AU276" s="286">
        <f t="shared" ref="AU276:AU339" si="17">IF(AT276=0,0,1)</f>
        <v>0</v>
      </c>
      <c r="AV276" s="287" t="str">
        <f>IF(AU276=0,"",
IF(SUM($AU$275:AU276)=1,AW276,
IF($AU$395&gt;SUM($AU$275:AU276),_xlfn.CONCAT(", ",AW276),
IF($AU$395=SUM($AU$275:AU276),_xlfn.CONCAT(" y ",AW276)))))</f>
        <v/>
      </c>
      <c r="AW276" s="101" t="s">
        <v>5136</v>
      </c>
    </row>
    <row r="277" spans="1:49" ht="15" customHeight="1">
      <c r="A277" s="74"/>
      <c r="B277" s="8"/>
      <c r="C277" s="89" t="s">
        <v>5019</v>
      </c>
      <c r="D277" s="689" t="str">
        <f t="shared" si="6"/>
        <v/>
      </c>
      <c r="E277" s="572"/>
      <c r="F277" s="572"/>
      <c r="G277" s="572"/>
      <c r="H277" s="572"/>
      <c r="I277" s="572"/>
      <c r="J277" s="572"/>
      <c r="K277" s="572"/>
      <c r="L277" s="572"/>
      <c r="M277" s="572"/>
      <c r="N277" s="573"/>
      <c r="O277" s="693"/>
      <c r="P277" s="659"/>
      <c r="Q277" s="693"/>
      <c r="R277" s="659"/>
      <c r="S277" s="693"/>
      <c r="T277" s="659"/>
      <c r="U277" s="693"/>
      <c r="V277" s="659"/>
      <c r="W277" s="693"/>
      <c r="X277" s="659"/>
      <c r="Y277" s="693"/>
      <c r="Z277" s="659"/>
      <c r="AA277" s="693"/>
      <c r="AB277" s="659"/>
      <c r="AC277" s="693"/>
      <c r="AD277" s="659"/>
      <c r="AI277">
        <f t="shared" si="7"/>
        <v>0</v>
      </c>
      <c r="AJ277">
        <f t="shared" si="8"/>
        <v>0</v>
      </c>
      <c r="AK277">
        <f t="shared" si="9"/>
        <v>0</v>
      </c>
      <c r="AL277">
        <f t="shared" si="10"/>
        <v>0</v>
      </c>
      <c r="AM277">
        <f t="shared" si="11"/>
        <v>0</v>
      </c>
      <c r="AN277">
        <f t="shared" si="12"/>
        <v>0</v>
      </c>
      <c r="AO277">
        <f t="shared" si="13"/>
        <v>0</v>
      </c>
      <c r="AP277">
        <f t="shared" si="14"/>
        <v>0</v>
      </c>
      <c r="AQ277" s="286">
        <f t="shared" si="15"/>
        <v>0</v>
      </c>
      <c r="AR277" s="340" t="str">
        <f>IF(AQ277=0,"",
IF(SUM($AQ$275:AQ277)=1,AS277,
IF($AQ$395&gt;SUM($AQ$275:AQ277),_xlfn.CONCAT(", ",AS277),
IF($AQ$395=SUM($AQ$275:AQ277),_xlfn.CONCAT(" y ",AS277)))))</f>
        <v/>
      </c>
      <c r="AS277" s="341" t="s">
        <v>5137</v>
      </c>
      <c r="AT277" s="415">
        <f t="shared" si="16"/>
        <v>0</v>
      </c>
      <c r="AU277" s="286">
        <f t="shared" si="17"/>
        <v>0</v>
      </c>
      <c r="AV277" s="287" t="str">
        <f>IF(AU277=0,"",
IF(SUM($AU$275:AU277)=1,AW277,
IF($AU$395&gt;SUM($AU$275:AU277),_xlfn.CONCAT(", ",AW277),
IF($AU$395=SUM($AU$275:AU277),_xlfn.CONCAT(" y ",AW277)))))</f>
        <v/>
      </c>
      <c r="AW277" s="101" t="s">
        <v>5137</v>
      </c>
    </row>
    <row r="278" spans="1:49" ht="15" customHeight="1">
      <c r="A278" s="74"/>
      <c r="B278" s="8"/>
      <c r="C278" s="89" t="s">
        <v>5021</v>
      </c>
      <c r="D278" s="689" t="str">
        <f t="shared" si="6"/>
        <v/>
      </c>
      <c r="E278" s="572"/>
      <c r="F278" s="572"/>
      <c r="G278" s="572"/>
      <c r="H278" s="572"/>
      <c r="I278" s="572"/>
      <c r="J278" s="572"/>
      <c r="K278" s="572"/>
      <c r="L278" s="572"/>
      <c r="M278" s="572"/>
      <c r="N278" s="573"/>
      <c r="O278" s="693"/>
      <c r="P278" s="659"/>
      <c r="Q278" s="693"/>
      <c r="R278" s="659"/>
      <c r="S278" s="693"/>
      <c r="T278" s="659"/>
      <c r="U278" s="693"/>
      <c r="V278" s="659"/>
      <c r="W278" s="693"/>
      <c r="X278" s="659"/>
      <c r="Y278" s="693"/>
      <c r="Z278" s="659"/>
      <c r="AA278" s="693"/>
      <c r="AB278" s="659"/>
      <c r="AC278" s="693"/>
      <c r="AD278" s="659"/>
      <c r="AI278">
        <f t="shared" si="7"/>
        <v>0</v>
      </c>
      <c r="AJ278">
        <f t="shared" si="8"/>
        <v>0</v>
      </c>
      <c r="AK278">
        <f t="shared" si="9"/>
        <v>0</v>
      </c>
      <c r="AL278">
        <f t="shared" si="10"/>
        <v>0</v>
      </c>
      <c r="AM278">
        <f t="shared" si="11"/>
        <v>0</v>
      </c>
      <c r="AN278">
        <f t="shared" si="12"/>
        <v>0</v>
      </c>
      <c r="AO278">
        <f t="shared" si="13"/>
        <v>0</v>
      </c>
      <c r="AP278">
        <f t="shared" si="14"/>
        <v>0</v>
      </c>
      <c r="AQ278" s="286">
        <f t="shared" si="15"/>
        <v>0</v>
      </c>
      <c r="AR278" s="340" t="str">
        <f>IF(AQ278=0,"",
IF(SUM($AQ$275:AQ278)=1,AS278,
IF($AQ$395&gt;SUM($AQ$275:AQ278),_xlfn.CONCAT(", ",AS278),
IF($AQ$395=SUM($AQ$275:AQ278),_xlfn.CONCAT(" y ",AS278)))))</f>
        <v/>
      </c>
      <c r="AS278" s="341" t="s">
        <v>5138</v>
      </c>
      <c r="AT278" s="415">
        <f t="shared" si="16"/>
        <v>0</v>
      </c>
      <c r="AU278" s="286">
        <f t="shared" si="17"/>
        <v>0</v>
      </c>
      <c r="AV278" s="287" t="str">
        <f>IF(AU278=0,"",
IF(SUM($AU$275:AU278)=1,AW278,
IF($AU$395&gt;SUM($AU$275:AU278),_xlfn.CONCAT(", ",AW278),
IF($AU$395=SUM($AU$275:AU278),_xlfn.CONCAT(" y ",AW278)))))</f>
        <v/>
      </c>
      <c r="AW278" s="101" t="s">
        <v>5138</v>
      </c>
    </row>
    <row r="279" spans="1:49" ht="15" customHeight="1">
      <c r="A279" s="74"/>
      <c r="B279" s="8"/>
      <c r="C279" s="89" t="s">
        <v>5023</v>
      </c>
      <c r="D279" s="689" t="str">
        <f t="shared" si="6"/>
        <v/>
      </c>
      <c r="E279" s="572"/>
      <c r="F279" s="572"/>
      <c r="G279" s="572"/>
      <c r="H279" s="572"/>
      <c r="I279" s="572"/>
      <c r="J279" s="572"/>
      <c r="K279" s="572"/>
      <c r="L279" s="572"/>
      <c r="M279" s="572"/>
      <c r="N279" s="573"/>
      <c r="O279" s="693"/>
      <c r="P279" s="659"/>
      <c r="Q279" s="693"/>
      <c r="R279" s="659"/>
      <c r="S279" s="693"/>
      <c r="T279" s="659"/>
      <c r="U279" s="693"/>
      <c r="V279" s="659"/>
      <c r="W279" s="693"/>
      <c r="X279" s="659"/>
      <c r="Y279" s="693"/>
      <c r="Z279" s="659"/>
      <c r="AA279" s="693"/>
      <c r="AB279" s="659"/>
      <c r="AC279" s="693"/>
      <c r="AD279" s="659"/>
      <c r="AI279">
        <f t="shared" si="7"/>
        <v>0</v>
      </c>
      <c r="AJ279">
        <f t="shared" si="8"/>
        <v>0</v>
      </c>
      <c r="AK279">
        <f t="shared" si="9"/>
        <v>0</v>
      </c>
      <c r="AL279">
        <f t="shared" si="10"/>
        <v>0</v>
      </c>
      <c r="AM279">
        <f t="shared" si="11"/>
        <v>0</v>
      </c>
      <c r="AN279">
        <f t="shared" si="12"/>
        <v>0</v>
      </c>
      <c r="AO279">
        <f t="shared" si="13"/>
        <v>0</v>
      </c>
      <c r="AP279">
        <f t="shared" si="14"/>
        <v>0</v>
      </c>
      <c r="AQ279" s="286">
        <f t="shared" si="15"/>
        <v>0</v>
      </c>
      <c r="AR279" s="340" t="str">
        <f>IF(AQ279=0,"",
IF(SUM($AQ$275:AQ279)=1,AS279,
IF($AQ$395&gt;SUM($AQ$275:AQ279),_xlfn.CONCAT(", ",AS279),
IF($AQ$395=SUM($AQ$275:AQ279),_xlfn.CONCAT(" y ",AS279)))))</f>
        <v/>
      </c>
      <c r="AS279" s="341" t="s">
        <v>5139</v>
      </c>
      <c r="AT279" s="415">
        <f t="shared" si="16"/>
        <v>0</v>
      </c>
      <c r="AU279" s="286">
        <f t="shared" si="17"/>
        <v>0</v>
      </c>
      <c r="AV279" s="287" t="str">
        <f>IF(AU279=0,"",
IF(SUM($AU$275:AU279)=1,AW279,
IF($AU$395&gt;SUM($AU$275:AU279),_xlfn.CONCAT(", ",AW279),
IF($AU$395=SUM($AU$275:AU279),_xlfn.CONCAT(" y ",AW279)))))</f>
        <v/>
      </c>
      <c r="AW279" s="101" t="s">
        <v>5139</v>
      </c>
    </row>
    <row r="280" spans="1:49" ht="15" customHeight="1">
      <c r="A280" s="74"/>
      <c r="B280" s="8"/>
      <c r="C280" s="89" t="s">
        <v>5025</v>
      </c>
      <c r="D280" s="689" t="str">
        <f t="shared" si="6"/>
        <v/>
      </c>
      <c r="E280" s="572"/>
      <c r="F280" s="572"/>
      <c r="G280" s="572"/>
      <c r="H280" s="572"/>
      <c r="I280" s="572"/>
      <c r="J280" s="572"/>
      <c r="K280" s="572"/>
      <c r="L280" s="572"/>
      <c r="M280" s="572"/>
      <c r="N280" s="573"/>
      <c r="O280" s="693"/>
      <c r="P280" s="659"/>
      <c r="Q280" s="693"/>
      <c r="R280" s="659"/>
      <c r="S280" s="693"/>
      <c r="T280" s="659"/>
      <c r="U280" s="693"/>
      <c r="V280" s="659"/>
      <c r="W280" s="693"/>
      <c r="X280" s="659"/>
      <c r="Y280" s="693"/>
      <c r="Z280" s="659"/>
      <c r="AA280" s="693"/>
      <c r="AB280" s="659"/>
      <c r="AC280" s="693"/>
      <c r="AD280" s="659"/>
      <c r="AI280">
        <f t="shared" si="7"/>
        <v>0</v>
      </c>
      <c r="AJ280">
        <f t="shared" si="8"/>
        <v>0</v>
      </c>
      <c r="AK280">
        <f t="shared" si="9"/>
        <v>0</v>
      </c>
      <c r="AL280">
        <f t="shared" si="10"/>
        <v>0</v>
      </c>
      <c r="AM280">
        <f t="shared" si="11"/>
        <v>0</v>
      </c>
      <c r="AN280">
        <f t="shared" si="12"/>
        <v>0</v>
      </c>
      <c r="AO280">
        <f t="shared" si="13"/>
        <v>0</v>
      </c>
      <c r="AP280">
        <f t="shared" si="14"/>
        <v>0</v>
      </c>
      <c r="AQ280" s="286">
        <f t="shared" si="15"/>
        <v>0</v>
      </c>
      <c r="AR280" s="340" t="str">
        <f>IF(AQ280=0,"",
IF(SUM($AQ$275:AQ280)=1,AS280,
IF($AQ$395&gt;SUM($AQ$275:AQ280),_xlfn.CONCAT(", ",AS280),
IF($AQ$395=SUM($AQ$275:AQ280),_xlfn.CONCAT(" y ",AS280)))))</f>
        <v/>
      </c>
      <c r="AS280" s="341" t="s">
        <v>5140</v>
      </c>
      <c r="AT280" s="415">
        <f t="shared" si="16"/>
        <v>0</v>
      </c>
      <c r="AU280" s="286">
        <f t="shared" si="17"/>
        <v>0</v>
      </c>
      <c r="AV280" s="287" t="str">
        <f>IF(AU280=0,"",
IF(SUM($AU$275:AU280)=1,AW280,
IF($AU$395&gt;SUM($AU$275:AU280),_xlfn.CONCAT(", ",AW280),
IF($AU$395=SUM($AU$275:AU280),_xlfn.CONCAT(" y ",AW280)))))</f>
        <v/>
      </c>
      <c r="AW280" s="101" t="s">
        <v>5140</v>
      </c>
    </row>
    <row r="281" spans="1:49" ht="15" customHeight="1">
      <c r="A281" s="74"/>
      <c r="B281" s="8"/>
      <c r="C281" s="89" t="s">
        <v>5027</v>
      </c>
      <c r="D281" s="689" t="str">
        <f t="shared" si="6"/>
        <v/>
      </c>
      <c r="E281" s="572"/>
      <c r="F281" s="572"/>
      <c r="G281" s="572"/>
      <c r="H281" s="572"/>
      <c r="I281" s="572"/>
      <c r="J281" s="572"/>
      <c r="K281" s="572"/>
      <c r="L281" s="572"/>
      <c r="M281" s="572"/>
      <c r="N281" s="573"/>
      <c r="O281" s="693"/>
      <c r="P281" s="659"/>
      <c r="Q281" s="693"/>
      <c r="R281" s="659"/>
      <c r="S281" s="693"/>
      <c r="T281" s="659"/>
      <c r="U281" s="693"/>
      <c r="V281" s="659"/>
      <c r="W281" s="693"/>
      <c r="X281" s="659"/>
      <c r="Y281" s="693"/>
      <c r="Z281" s="659"/>
      <c r="AA281" s="693"/>
      <c r="AB281" s="659"/>
      <c r="AC281" s="693"/>
      <c r="AD281" s="659"/>
      <c r="AI281">
        <f t="shared" si="7"/>
        <v>0</v>
      </c>
      <c r="AJ281">
        <f t="shared" si="8"/>
        <v>0</v>
      </c>
      <c r="AK281">
        <f t="shared" si="9"/>
        <v>0</v>
      </c>
      <c r="AL281">
        <f t="shared" si="10"/>
        <v>0</v>
      </c>
      <c r="AM281">
        <f t="shared" si="11"/>
        <v>0</v>
      </c>
      <c r="AN281">
        <f t="shared" si="12"/>
        <v>0</v>
      </c>
      <c r="AO281">
        <f t="shared" si="13"/>
        <v>0</v>
      </c>
      <c r="AP281">
        <f t="shared" si="14"/>
        <v>0</v>
      </c>
      <c r="AQ281" s="286">
        <f t="shared" si="15"/>
        <v>0</v>
      </c>
      <c r="AR281" s="340" t="str">
        <f>IF(AQ281=0,"",
IF(SUM($AQ$275:AQ281)=1,AS281,
IF($AQ$395&gt;SUM($AQ$275:AQ281),_xlfn.CONCAT(", ",AS281),
IF($AQ$395=SUM($AQ$275:AQ281),_xlfn.CONCAT(" y ",AS281)))))</f>
        <v/>
      </c>
      <c r="AS281" s="341" t="s">
        <v>5141</v>
      </c>
      <c r="AT281" s="415">
        <f t="shared" si="16"/>
        <v>0</v>
      </c>
      <c r="AU281" s="286">
        <f t="shared" si="17"/>
        <v>0</v>
      </c>
      <c r="AV281" s="287" t="str">
        <f>IF(AU281=0,"",
IF(SUM($AU$275:AU281)=1,AW281,
IF($AU$395&gt;SUM($AU$275:AU281),_xlfn.CONCAT(", ",AW281),
IF($AU$395=SUM($AU$275:AU281),_xlfn.CONCAT(" y ",AW281)))))</f>
        <v/>
      </c>
      <c r="AW281" s="101" t="s">
        <v>5141</v>
      </c>
    </row>
    <row r="282" spans="1:49" ht="15" customHeight="1">
      <c r="A282" s="74"/>
      <c r="B282" s="8"/>
      <c r="C282" s="89" t="s">
        <v>5029</v>
      </c>
      <c r="D282" s="689" t="str">
        <f t="shared" si="6"/>
        <v/>
      </c>
      <c r="E282" s="572"/>
      <c r="F282" s="572"/>
      <c r="G282" s="572"/>
      <c r="H282" s="572"/>
      <c r="I282" s="572"/>
      <c r="J282" s="572"/>
      <c r="K282" s="572"/>
      <c r="L282" s="572"/>
      <c r="M282" s="572"/>
      <c r="N282" s="573"/>
      <c r="O282" s="693"/>
      <c r="P282" s="659"/>
      <c r="Q282" s="693"/>
      <c r="R282" s="659"/>
      <c r="S282" s="693"/>
      <c r="T282" s="659"/>
      <c r="U282" s="693"/>
      <c r="V282" s="659"/>
      <c r="W282" s="693"/>
      <c r="X282" s="659"/>
      <c r="Y282" s="693"/>
      <c r="Z282" s="659"/>
      <c r="AA282" s="693"/>
      <c r="AB282" s="659"/>
      <c r="AC282" s="693"/>
      <c r="AD282" s="659"/>
      <c r="AI282">
        <f t="shared" si="7"/>
        <v>0</v>
      </c>
      <c r="AJ282">
        <f t="shared" si="8"/>
        <v>0</v>
      </c>
      <c r="AK282">
        <f t="shared" si="9"/>
        <v>0</v>
      </c>
      <c r="AL282">
        <f t="shared" si="10"/>
        <v>0</v>
      </c>
      <c r="AM282">
        <f t="shared" si="11"/>
        <v>0</v>
      </c>
      <c r="AN282">
        <f t="shared" si="12"/>
        <v>0</v>
      </c>
      <c r="AO282">
        <f t="shared" si="13"/>
        <v>0</v>
      </c>
      <c r="AP282">
        <f t="shared" si="14"/>
        <v>0</v>
      </c>
      <c r="AQ282" s="286">
        <f t="shared" si="15"/>
        <v>0</v>
      </c>
      <c r="AR282" s="340" t="str">
        <f>IF(AQ282=0,"",
IF(SUM($AQ$275:AQ282)=1,AS282,
IF($AQ$395&gt;SUM($AQ$275:AQ282),_xlfn.CONCAT(", ",AS282),
IF($AQ$395=SUM($AQ$275:AQ282),_xlfn.CONCAT(" y ",AS282)))))</f>
        <v/>
      </c>
      <c r="AS282" s="341" t="s">
        <v>5142</v>
      </c>
      <c r="AT282" s="415">
        <f t="shared" si="16"/>
        <v>0</v>
      </c>
      <c r="AU282" s="286">
        <f t="shared" si="17"/>
        <v>0</v>
      </c>
      <c r="AV282" s="287" t="str">
        <f>IF(AU282=0,"",
IF(SUM($AU$275:AU282)=1,AW282,
IF($AU$395&gt;SUM($AU$275:AU282),_xlfn.CONCAT(", ",AW282),
IF($AU$395=SUM($AU$275:AU282),_xlfn.CONCAT(" y ",AW282)))))</f>
        <v/>
      </c>
      <c r="AW282" s="101" t="s">
        <v>5142</v>
      </c>
    </row>
    <row r="283" spans="1:49" ht="15" customHeight="1">
      <c r="A283" s="74"/>
      <c r="B283" s="8"/>
      <c r="C283" s="89" t="s">
        <v>5031</v>
      </c>
      <c r="D283" s="689" t="str">
        <f t="shared" si="6"/>
        <v/>
      </c>
      <c r="E283" s="572"/>
      <c r="F283" s="572"/>
      <c r="G283" s="572"/>
      <c r="H283" s="572"/>
      <c r="I283" s="572"/>
      <c r="J283" s="572"/>
      <c r="K283" s="572"/>
      <c r="L283" s="572"/>
      <c r="M283" s="572"/>
      <c r="N283" s="573"/>
      <c r="O283" s="693"/>
      <c r="P283" s="659"/>
      <c r="Q283" s="693"/>
      <c r="R283" s="659"/>
      <c r="S283" s="693"/>
      <c r="T283" s="659"/>
      <c r="U283" s="693"/>
      <c r="V283" s="659"/>
      <c r="W283" s="693"/>
      <c r="X283" s="659"/>
      <c r="Y283" s="693"/>
      <c r="Z283" s="659"/>
      <c r="AA283" s="693"/>
      <c r="AB283" s="659"/>
      <c r="AC283" s="693"/>
      <c r="AD283" s="659"/>
      <c r="AI283">
        <f t="shared" si="7"/>
        <v>0</v>
      </c>
      <c r="AJ283">
        <f t="shared" si="8"/>
        <v>0</v>
      </c>
      <c r="AK283">
        <f t="shared" si="9"/>
        <v>0</v>
      </c>
      <c r="AL283">
        <f t="shared" si="10"/>
        <v>0</v>
      </c>
      <c r="AM283">
        <f t="shared" si="11"/>
        <v>0</v>
      </c>
      <c r="AN283">
        <f t="shared" si="12"/>
        <v>0</v>
      </c>
      <c r="AO283">
        <f t="shared" si="13"/>
        <v>0</v>
      </c>
      <c r="AP283">
        <f t="shared" si="14"/>
        <v>0</v>
      </c>
      <c r="AQ283" s="286">
        <f t="shared" si="15"/>
        <v>0</v>
      </c>
      <c r="AR283" s="340" t="str">
        <f>IF(AQ283=0,"",
IF(SUM($AQ$275:AQ283)=1,AS283,
IF($AQ$395&gt;SUM($AQ$275:AQ283),_xlfn.CONCAT(", ",AS283),
IF($AQ$395=SUM($AQ$275:AQ283),_xlfn.CONCAT(" y ",AS283)))))</f>
        <v/>
      </c>
      <c r="AS283" s="341" t="s">
        <v>5143</v>
      </c>
      <c r="AT283" s="415">
        <f t="shared" si="16"/>
        <v>0</v>
      </c>
      <c r="AU283" s="286">
        <f t="shared" si="17"/>
        <v>0</v>
      </c>
      <c r="AV283" s="287" t="str">
        <f>IF(AU283=0,"",
IF(SUM($AU$275:AU283)=1,AW283,
IF($AU$395&gt;SUM($AU$275:AU283),_xlfn.CONCAT(", ",AW283),
IF($AU$395=SUM($AU$275:AU283),_xlfn.CONCAT(" y ",AW283)))))</f>
        <v/>
      </c>
      <c r="AW283" s="101" t="s">
        <v>5143</v>
      </c>
    </row>
    <row r="284" spans="1:49" ht="15" customHeight="1">
      <c r="A284" s="74"/>
      <c r="B284" s="8"/>
      <c r="C284" s="89" t="s">
        <v>5032</v>
      </c>
      <c r="D284" s="689" t="str">
        <f t="shared" si="6"/>
        <v/>
      </c>
      <c r="E284" s="572"/>
      <c r="F284" s="572"/>
      <c r="G284" s="572"/>
      <c r="H284" s="572"/>
      <c r="I284" s="572"/>
      <c r="J284" s="572"/>
      <c r="K284" s="572"/>
      <c r="L284" s="572"/>
      <c r="M284" s="572"/>
      <c r="N284" s="573"/>
      <c r="O284" s="693"/>
      <c r="P284" s="659"/>
      <c r="Q284" s="693"/>
      <c r="R284" s="659"/>
      <c r="S284" s="693"/>
      <c r="T284" s="659"/>
      <c r="U284" s="693"/>
      <c r="V284" s="659"/>
      <c r="W284" s="693"/>
      <c r="X284" s="659"/>
      <c r="Y284" s="693"/>
      <c r="Z284" s="659"/>
      <c r="AA284" s="693"/>
      <c r="AB284" s="659"/>
      <c r="AC284" s="693"/>
      <c r="AD284" s="659"/>
      <c r="AI284">
        <f t="shared" si="7"/>
        <v>0</v>
      </c>
      <c r="AJ284">
        <f t="shared" si="8"/>
        <v>0</v>
      </c>
      <c r="AK284">
        <f t="shared" si="9"/>
        <v>0</v>
      </c>
      <c r="AL284">
        <f t="shared" si="10"/>
        <v>0</v>
      </c>
      <c r="AM284">
        <f t="shared" si="11"/>
        <v>0</v>
      </c>
      <c r="AN284">
        <f t="shared" si="12"/>
        <v>0</v>
      </c>
      <c r="AO284">
        <f t="shared" si="13"/>
        <v>0</v>
      </c>
      <c r="AP284">
        <f t="shared" si="14"/>
        <v>0</v>
      </c>
      <c r="AQ284" s="286">
        <f t="shared" si="15"/>
        <v>0</v>
      </c>
      <c r="AR284" s="340" t="str">
        <f>IF(AQ284=0,"",
IF(SUM($AQ$275:AQ284)=1,AS284,
IF($AQ$395&gt;SUM($AQ$275:AQ284),_xlfn.CONCAT(", ",AS284),
IF($AQ$395=SUM($AQ$275:AQ284),_xlfn.CONCAT(" y ",AS284)))))</f>
        <v/>
      </c>
      <c r="AS284" s="341" t="s">
        <v>5144</v>
      </c>
      <c r="AT284" s="415">
        <f t="shared" si="16"/>
        <v>0</v>
      </c>
      <c r="AU284" s="286">
        <f t="shared" si="17"/>
        <v>0</v>
      </c>
      <c r="AV284" s="287" t="str">
        <f>IF(AU284=0,"",
IF(SUM($AU$275:AU284)=1,AW284,
IF($AU$395&gt;SUM($AU$275:AU284),_xlfn.CONCAT(", ",AW284),
IF($AU$395=SUM($AU$275:AU284),_xlfn.CONCAT(" y ",AW284)))))</f>
        <v/>
      </c>
      <c r="AW284" s="101" t="s">
        <v>5144</v>
      </c>
    </row>
    <row r="285" spans="1:49" ht="15" customHeight="1">
      <c r="A285" s="74"/>
      <c r="B285" s="8"/>
      <c r="C285" s="89" t="s">
        <v>5034</v>
      </c>
      <c r="D285" s="689" t="str">
        <f t="shared" si="6"/>
        <v/>
      </c>
      <c r="E285" s="572"/>
      <c r="F285" s="572"/>
      <c r="G285" s="572"/>
      <c r="H285" s="572"/>
      <c r="I285" s="572"/>
      <c r="J285" s="572"/>
      <c r="K285" s="572"/>
      <c r="L285" s="572"/>
      <c r="M285" s="572"/>
      <c r="N285" s="573"/>
      <c r="O285" s="693"/>
      <c r="P285" s="659"/>
      <c r="Q285" s="693"/>
      <c r="R285" s="659"/>
      <c r="S285" s="693"/>
      <c r="T285" s="659"/>
      <c r="U285" s="693"/>
      <c r="V285" s="659"/>
      <c r="W285" s="693"/>
      <c r="X285" s="659"/>
      <c r="Y285" s="693"/>
      <c r="Z285" s="659"/>
      <c r="AA285" s="693"/>
      <c r="AB285" s="659"/>
      <c r="AC285" s="693"/>
      <c r="AD285" s="659"/>
      <c r="AI285">
        <f t="shared" si="7"/>
        <v>0</v>
      </c>
      <c r="AJ285">
        <f t="shared" si="8"/>
        <v>0</v>
      </c>
      <c r="AK285">
        <f t="shared" si="9"/>
        <v>0</v>
      </c>
      <c r="AL285">
        <f t="shared" si="10"/>
        <v>0</v>
      </c>
      <c r="AM285">
        <f t="shared" si="11"/>
        <v>0</v>
      </c>
      <c r="AN285">
        <f t="shared" si="12"/>
        <v>0</v>
      </c>
      <c r="AO285">
        <f t="shared" si="13"/>
        <v>0</v>
      </c>
      <c r="AP285">
        <f t="shared" si="14"/>
        <v>0</v>
      </c>
      <c r="AQ285" s="286">
        <f t="shared" si="15"/>
        <v>0</v>
      </c>
      <c r="AR285" s="340" t="str">
        <f>IF(AQ285=0,"",
IF(SUM($AQ$275:AQ285)=1,AS285,
IF($AQ$395&gt;SUM($AQ$275:AQ285),_xlfn.CONCAT(", ",AS285),
IF($AQ$395=SUM($AQ$275:AQ285),_xlfn.CONCAT(" y ",AS285)))))</f>
        <v/>
      </c>
      <c r="AS285" s="341" t="s">
        <v>5145</v>
      </c>
      <c r="AT285" s="415">
        <f t="shared" si="16"/>
        <v>0</v>
      </c>
      <c r="AU285" s="286">
        <f t="shared" si="17"/>
        <v>0</v>
      </c>
      <c r="AV285" s="287" t="str">
        <f>IF(AU285=0,"",
IF(SUM($AU$275:AU285)=1,AW285,
IF($AU$395&gt;SUM($AU$275:AU285),_xlfn.CONCAT(", ",AW285),
IF($AU$395=SUM($AU$275:AU285),_xlfn.CONCAT(" y ",AW285)))))</f>
        <v/>
      </c>
      <c r="AW285" s="101" t="s">
        <v>5145</v>
      </c>
    </row>
    <row r="286" spans="1:49" ht="15" customHeight="1">
      <c r="A286" s="74"/>
      <c r="B286" s="8"/>
      <c r="C286" s="89" t="s">
        <v>5035</v>
      </c>
      <c r="D286" s="689" t="str">
        <f t="shared" si="6"/>
        <v/>
      </c>
      <c r="E286" s="572"/>
      <c r="F286" s="572"/>
      <c r="G286" s="572"/>
      <c r="H286" s="572"/>
      <c r="I286" s="572"/>
      <c r="J286" s="572"/>
      <c r="K286" s="572"/>
      <c r="L286" s="572"/>
      <c r="M286" s="572"/>
      <c r="N286" s="573"/>
      <c r="O286" s="693"/>
      <c r="P286" s="659"/>
      <c r="Q286" s="693"/>
      <c r="R286" s="659"/>
      <c r="S286" s="693"/>
      <c r="T286" s="659"/>
      <c r="U286" s="693"/>
      <c r="V286" s="659"/>
      <c r="W286" s="693"/>
      <c r="X286" s="659"/>
      <c r="Y286" s="693"/>
      <c r="Z286" s="659"/>
      <c r="AA286" s="693"/>
      <c r="AB286" s="659"/>
      <c r="AC286" s="693"/>
      <c r="AD286" s="659"/>
      <c r="AI286">
        <f t="shared" si="7"/>
        <v>0</v>
      </c>
      <c r="AJ286">
        <f t="shared" si="8"/>
        <v>0</v>
      </c>
      <c r="AK286">
        <f t="shared" si="9"/>
        <v>0</v>
      </c>
      <c r="AL286">
        <f t="shared" si="10"/>
        <v>0</v>
      </c>
      <c r="AM286">
        <f t="shared" si="11"/>
        <v>0</v>
      </c>
      <c r="AN286">
        <f t="shared" si="12"/>
        <v>0</v>
      </c>
      <c r="AO286">
        <f t="shared" si="13"/>
        <v>0</v>
      </c>
      <c r="AP286">
        <f t="shared" si="14"/>
        <v>0</v>
      </c>
      <c r="AQ286" s="286">
        <f t="shared" si="15"/>
        <v>0</v>
      </c>
      <c r="AR286" s="340" t="str">
        <f>IF(AQ286=0,"",
IF(SUM($AQ$275:AQ286)=1,AS286,
IF($AQ$395&gt;SUM($AQ$275:AQ286),_xlfn.CONCAT(", ",AS286),
IF($AQ$395=SUM($AQ$275:AQ286),_xlfn.CONCAT(" y ",AS286)))))</f>
        <v/>
      </c>
      <c r="AS286" s="341" t="s">
        <v>5146</v>
      </c>
      <c r="AT286" s="415">
        <f t="shared" si="16"/>
        <v>0</v>
      </c>
      <c r="AU286" s="286">
        <f t="shared" si="17"/>
        <v>0</v>
      </c>
      <c r="AV286" s="287" t="str">
        <f>IF(AU286=0,"",
IF(SUM($AU$275:AU286)=1,AW286,
IF($AU$395&gt;SUM($AU$275:AU286),_xlfn.CONCAT(", ",AW286),
IF($AU$395=SUM($AU$275:AU286),_xlfn.CONCAT(" y ",AW286)))))</f>
        <v/>
      </c>
      <c r="AW286" s="101" t="s">
        <v>5146</v>
      </c>
    </row>
    <row r="287" spans="1:49" ht="15" customHeight="1">
      <c r="A287" s="74"/>
      <c r="B287" s="8"/>
      <c r="C287" s="89" t="s">
        <v>5036</v>
      </c>
      <c r="D287" s="689" t="str">
        <f t="shared" si="6"/>
        <v/>
      </c>
      <c r="E287" s="572"/>
      <c r="F287" s="572"/>
      <c r="G287" s="572"/>
      <c r="H287" s="572"/>
      <c r="I287" s="572"/>
      <c r="J287" s="572"/>
      <c r="K287" s="572"/>
      <c r="L287" s="572"/>
      <c r="M287" s="572"/>
      <c r="N287" s="573"/>
      <c r="O287" s="693"/>
      <c r="P287" s="659"/>
      <c r="Q287" s="693"/>
      <c r="R287" s="659"/>
      <c r="S287" s="693"/>
      <c r="T287" s="659"/>
      <c r="U287" s="693"/>
      <c r="V287" s="659"/>
      <c r="W287" s="693"/>
      <c r="X287" s="659"/>
      <c r="Y287" s="693"/>
      <c r="Z287" s="659"/>
      <c r="AA287" s="693"/>
      <c r="AB287" s="659"/>
      <c r="AC287" s="693"/>
      <c r="AD287" s="659"/>
      <c r="AI287">
        <f t="shared" si="7"/>
        <v>0</v>
      </c>
      <c r="AJ287">
        <f t="shared" si="8"/>
        <v>0</v>
      </c>
      <c r="AK287">
        <f t="shared" si="9"/>
        <v>0</v>
      </c>
      <c r="AL287">
        <f t="shared" si="10"/>
        <v>0</v>
      </c>
      <c r="AM287">
        <f t="shared" si="11"/>
        <v>0</v>
      </c>
      <c r="AN287">
        <f t="shared" si="12"/>
        <v>0</v>
      </c>
      <c r="AO287">
        <f t="shared" si="13"/>
        <v>0</v>
      </c>
      <c r="AP287">
        <f t="shared" si="14"/>
        <v>0</v>
      </c>
      <c r="AQ287" s="286">
        <f t="shared" si="15"/>
        <v>0</v>
      </c>
      <c r="AR287" s="340" t="str">
        <f>IF(AQ287=0,"",
IF(SUM($AQ$275:AQ287)=1,AS287,
IF($AQ$395&gt;SUM($AQ$275:AQ287),_xlfn.CONCAT(", ",AS287),
IF($AQ$395=SUM($AQ$275:AQ287),_xlfn.CONCAT(" y ",AS287)))))</f>
        <v/>
      </c>
      <c r="AS287" s="341" t="s">
        <v>5147</v>
      </c>
      <c r="AT287" s="415">
        <f t="shared" si="16"/>
        <v>0</v>
      </c>
      <c r="AU287" s="286">
        <f t="shared" si="17"/>
        <v>0</v>
      </c>
      <c r="AV287" s="287" t="str">
        <f>IF(AU287=0,"",
IF(SUM($AU$275:AU287)=1,AW287,
IF($AU$395&gt;SUM($AU$275:AU287),_xlfn.CONCAT(", ",AW287),
IF($AU$395=SUM($AU$275:AU287),_xlfn.CONCAT(" y ",AW287)))))</f>
        <v/>
      </c>
      <c r="AW287" s="101" t="s">
        <v>5147</v>
      </c>
    </row>
    <row r="288" spans="1:49" ht="15" customHeight="1">
      <c r="A288" s="74"/>
      <c r="B288" s="8"/>
      <c r="C288" s="89" t="s">
        <v>5037</v>
      </c>
      <c r="D288" s="689" t="str">
        <f t="shared" si="6"/>
        <v/>
      </c>
      <c r="E288" s="572"/>
      <c r="F288" s="572"/>
      <c r="G288" s="572"/>
      <c r="H288" s="572"/>
      <c r="I288" s="572"/>
      <c r="J288" s="572"/>
      <c r="K288" s="572"/>
      <c r="L288" s="572"/>
      <c r="M288" s="572"/>
      <c r="N288" s="573"/>
      <c r="O288" s="693"/>
      <c r="P288" s="659"/>
      <c r="Q288" s="693"/>
      <c r="R288" s="659"/>
      <c r="S288" s="693"/>
      <c r="T288" s="659"/>
      <c r="U288" s="693"/>
      <c r="V288" s="659"/>
      <c r="W288" s="693"/>
      <c r="X288" s="659"/>
      <c r="Y288" s="693"/>
      <c r="Z288" s="659"/>
      <c r="AA288" s="693"/>
      <c r="AB288" s="659"/>
      <c r="AC288" s="693"/>
      <c r="AD288" s="659"/>
      <c r="AI288">
        <f t="shared" si="7"/>
        <v>0</v>
      </c>
      <c r="AJ288">
        <f t="shared" si="8"/>
        <v>0</v>
      </c>
      <c r="AK288">
        <f t="shared" si="9"/>
        <v>0</v>
      </c>
      <c r="AL288">
        <f t="shared" si="10"/>
        <v>0</v>
      </c>
      <c r="AM288">
        <f t="shared" si="11"/>
        <v>0</v>
      </c>
      <c r="AN288">
        <f t="shared" si="12"/>
        <v>0</v>
      </c>
      <c r="AO288">
        <f t="shared" si="13"/>
        <v>0</v>
      </c>
      <c r="AP288">
        <f t="shared" si="14"/>
        <v>0</v>
      </c>
      <c r="AQ288" s="286">
        <f t="shared" si="15"/>
        <v>0</v>
      </c>
      <c r="AR288" s="340" t="str">
        <f>IF(AQ288=0,"",
IF(SUM($AQ$275:AQ288)=1,AS288,
IF($AQ$395&gt;SUM($AQ$275:AQ288),_xlfn.CONCAT(", ",AS288),
IF($AQ$395=SUM($AQ$275:AQ288),_xlfn.CONCAT(" y ",AS288)))))</f>
        <v/>
      </c>
      <c r="AS288" s="341" t="s">
        <v>5148</v>
      </c>
      <c r="AT288" s="415">
        <f t="shared" si="16"/>
        <v>0</v>
      </c>
      <c r="AU288" s="286">
        <f t="shared" si="17"/>
        <v>0</v>
      </c>
      <c r="AV288" s="287" t="str">
        <f>IF(AU288=0,"",
IF(SUM($AU$275:AU288)=1,AW288,
IF($AU$395&gt;SUM($AU$275:AU288),_xlfn.CONCAT(", ",AW288),
IF($AU$395=SUM($AU$275:AU288),_xlfn.CONCAT(" y ",AW288)))))</f>
        <v/>
      </c>
      <c r="AW288" s="101" t="s">
        <v>5148</v>
      </c>
    </row>
    <row r="289" spans="1:49" ht="15" customHeight="1">
      <c r="A289" s="74"/>
      <c r="B289" s="8"/>
      <c r="C289" s="89" t="s">
        <v>5038</v>
      </c>
      <c r="D289" s="689" t="str">
        <f t="shared" si="6"/>
        <v/>
      </c>
      <c r="E289" s="572"/>
      <c r="F289" s="572"/>
      <c r="G289" s="572"/>
      <c r="H289" s="572"/>
      <c r="I289" s="572"/>
      <c r="J289" s="572"/>
      <c r="K289" s="572"/>
      <c r="L289" s="572"/>
      <c r="M289" s="572"/>
      <c r="N289" s="573"/>
      <c r="O289" s="693"/>
      <c r="P289" s="659"/>
      <c r="Q289" s="693"/>
      <c r="R289" s="659"/>
      <c r="S289" s="693"/>
      <c r="T289" s="659"/>
      <c r="U289" s="693"/>
      <c r="V289" s="659"/>
      <c r="W289" s="693"/>
      <c r="X289" s="659"/>
      <c r="Y289" s="693"/>
      <c r="Z289" s="659"/>
      <c r="AA289" s="693"/>
      <c r="AB289" s="659"/>
      <c r="AC289" s="693"/>
      <c r="AD289" s="659"/>
      <c r="AI289">
        <f t="shared" si="7"/>
        <v>0</v>
      </c>
      <c r="AJ289">
        <f t="shared" si="8"/>
        <v>0</v>
      </c>
      <c r="AK289">
        <f t="shared" si="9"/>
        <v>0</v>
      </c>
      <c r="AL289">
        <f t="shared" si="10"/>
        <v>0</v>
      </c>
      <c r="AM289">
        <f t="shared" si="11"/>
        <v>0</v>
      </c>
      <c r="AN289">
        <f t="shared" si="12"/>
        <v>0</v>
      </c>
      <c r="AO289">
        <f t="shared" si="13"/>
        <v>0</v>
      </c>
      <c r="AP289">
        <f t="shared" si="14"/>
        <v>0</v>
      </c>
      <c r="AQ289" s="286">
        <f t="shared" si="15"/>
        <v>0</v>
      </c>
      <c r="AR289" s="340" t="str">
        <f>IF(AQ289=0,"",
IF(SUM($AQ$275:AQ289)=1,AS289,
IF($AQ$395&gt;SUM($AQ$275:AQ289),_xlfn.CONCAT(", ",AS289),
IF($AQ$395=SUM($AQ$275:AQ289),_xlfn.CONCAT(" y ",AS289)))))</f>
        <v/>
      </c>
      <c r="AS289" s="341" t="s">
        <v>5149</v>
      </c>
      <c r="AT289" s="415">
        <f t="shared" si="16"/>
        <v>0</v>
      </c>
      <c r="AU289" s="286">
        <f t="shared" si="17"/>
        <v>0</v>
      </c>
      <c r="AV289" s="287" t="str">
        <f>IF(AU289=0,"",
IF(SUM($AU$275:AU289)=1,AW289,
IF($AU$395&gt;SUM($AU$275:AU289),_xlfn.CONCAT(", ",AW289),
IF($AU$395=SUM($AU$275:AU289),_xlfn.CONCAT(" y ",AW289)))))</f>
        <v/>
      </c>
      <c r="AW289" s="101" t="s">
        <v>5149</v>
      </c>
    </row>
    <row r="290" spans="1:49" ht="15" customHeight="1">
      <c r="A290" s="74"/>
      <c r="B290" s="8"/>
      <c r="C290" s="89" t="s">
        <v>5039</v>
      </c>
      <c r="D290" s="689" t="str">
        <f t="shared" si="6"/>
        <v/>
      </c>
      <c r="E290" s="572"/>
      <c r="F290" s="572"/>
      <c r="G290" s="572"/>
      <c r="H290" s="572"/>
      <c r="I290" s="572"/>
      <c r="J290" s="572"/>
      <c r="K290" s="572"/>
      <c r="L290" s="572"/>
      <c r="M290" s="572"/>
      <c r="N290" s="573"/>
      <c r="O290" s="693"/>
      <c r="P290" s="659"/>
      <c r="Q290" s="693"/>
      <c r="R290" s="659"/>
      <c r="S290" s="693"/>
      <c r="T290" s="659"/>
      <c r="U290" s="693"/>
      <c r="V290" s="659"/>
      <c r="W290" s="693"/>
      <c r="X290" s="659"/>
      <c r="Y290" s="693"/>
      <c r="Z290" s="659"/>
      <c r="AA290" s="693"/>
      <c r="AB290" s="659"/>
      <c r="AC290" s="693"/>
      <c r="AD290" s="659"/>
      <c r="AI290">
        <f t="shared" si="7"/>
        <v>0</v>
      </c>
      <c r="AJ290">
        <f t="shared" si="8"/>
        <v>0</v>
      </c>
      <c r="AK290">
        <f t="shared" si="9"/>
        <v>0</v>
      </c>
      <c r="AL290">
        <f t="shared" si="10"/>
        <v>0</v>
      </c>
      <c r="AM290">
        <f t="shared" si="11"/>
        <v>0</v>
      </c>
      <c r="AN290">
        <f t="shared" si="12"/>
        <v>0</v>
      </c>
      <c r="AO290">
        <f t="shared" si="13"/>
        <v>0</v>
      </c>
      <c r="AP290">
        <f t="shared" si="14"/>
        <v>0</v>
      </c>
      <c r="AQ290" s="286">
        <f t="shared" si="15"/>
        <v>0</v>
      </c>
      <c r="AR290" s="340" t="str">
        <f>IF(AQ290=0,"",
IF(SUM($AQ$275:AQ290)=1,AS290,
IF($AQ$395&gt;SUM($AQ$275:AQ290),_xlfn.CONCAT(", ",AS290),
IF($AQ$395=SUM($AQ$275:AQ290),_xlfn.CONCAT(" y ",AS290)))))</f>
        <v/>
      </c>
      <c r="AS290" s="341" t="s">
        <v>5150</v>
      </c>
      <c r="AT290" s="415">
        <f t="shared" si="16"/>
        <v>0</v>
      </c>
      <c r="AU290" s="286">
        <f t="shared" si="17"/>
        <v>0</v>
      </c>
      <c r="AV290" s="287" t="str">
        <f>IF(AU290=0,"",
IF(SUM($AU$275:AU290)=1,AW290,
IF($AU$395&gt;SUM($AU$275:AU290),_xlfn.CONCAT(", ",AW290),
IF($AU$395=SUM($AU$275:AU290),_xlfn.CONCAT(" y ",AW290)))))</f>
        <v/>
      </c>
      <c r="AW290" s="101" t="s">
        <v>5150</v>
      </c>
    </row>
    <row r="291" spans="1:49" ht="15" customHeight="1">
      <c r="A291" s="74"/>
      <c r="B291" s="8"/>
      <c r="C291" s="89" t="s">
        <v>5040</v>
      </c>
      <c r="D291" s="689" t="str">
        <f t="shared" si="6"/>
        <v/>
      </c>
      <c r="E291" s="572"/>
      <c r="F291" s="572"/>
      <c r="G291" s="572"/>
      <c r="H291" s="572"/>
      <c r="I291" s="572"/>
      <c r="J291" s="572"/>
      <c r="K291" s="572"/>
      <c r="L291" s="572"/>
      <c r="M291" s="572"/>
      <c r="N291" s="573"/>
      <c r="O291" s="693"/>
      <c r="P291" s="659"/>
      <c r="Q291" s="693"/>
      <c r="R291" s="659"/>
      <c r="S291" s="693"/>
      <c r="T291" s="659"/>
      <c r="U291" s="693"/>
      <c r="V291" s="659"/>
      <c r="W291" s="693"/>
      <c r="X291" s="659"/>
      <c r="Y291" s="693"/>
      <c r="Z291" s="659"/>
      <c r="AA291" s="693"/>
      <c r="AB291" s="659"/>
      <c r="AC291" s="693"/>
      <c r="AD291" s="659"/>
      <c r="AI291">
        <f t="shared" si="7"/>
        <v>0</v>
      </c>
      <c r="AJ291">
        <f t="shared" si="8"/>
        <v>0</v>
      </c>
      <c r="AK291">
        <f t="shared" si="9"/>
        <v>0</v>
      </c>
      <c r="AL291">
        <f t="shared" si="10"/>
        <v>0</v>
      </c>
      <c r="AM291">
        <f t="shared" si="11"/>
        <v>0</v>
      </c>
      <c r="AN291">
        <f t="shared" si="12"/>
        <v>0</v>
      </c>
      <c r="AO291">
        <f t="shared" si="13"/>
        <v>0</v>
      </c>
      <c r="AP291">
        <f t="shared" si="14"/>
        <v>0</v>
      </c>
      <c r="AQ291" s="286">
        <f t="shared" si="15"/>
        <v>0</v>
      </c>
      <c r="AR291" s="340" t="str">
        <f>IF(AQ291=0,"",
IF(SUM($AQ$275:AQ291)=1,AS291,
IF($AQ$395&gt;SUM($AQ$275:AQ291),_xlfn.CONCAT(", ",AS291),
IF($AQ$395=SUM($AQ$275:AQ291),_xlfn.CONCAT(" y ",AS291)))))</f>
        <v/>
      </c>
      <c r="AS291" s="341" t="s">
        <v>5151</v>
      </c>
      <c r="AT291" s="415">
        <f t="shared" si="16"/>
        <v>0</v>
      </c>
      <c r="AU291" s="286">
        <f t="shared" si="17"/>
        <v>0</v>
      </c>
      <c r="AV291" s="287" t="str">
        <f>IF(AU291=0,"",
IF(SUM($AU$275:AU291)=1,AW291,
IF($AU$395&gt;SUM($AU$275:AU291),_xlfn.CONCAT(", ",AW291),
IF($AU$395=SUM($AU$275:AU291),_xlfn.CONCAT(" y ",AW291)))))</f>
        <v/>
      </c>
      <c r="AW291" s="101" t="s">
        <v>5151</v>
      </c>
    </row>
    <row r="292" spans="1:49" ht="15" customHeight="1">
      <c r="A292" s="74"/>
      <c r="B292" s="8"/>
      <c r="C292" s="89" t="s">
        <v>5041</v>
      </c>
      <c r="D292" s="689" t="str">
        <f t="shared" si="6"/>
        <v/>
      </c>
      <c r="E292" s="572"/>
      <c r="F292" s="572"/>
      <c r="G292" s="572"/>
      <c r="H292" s="572"/>
      <c r="I292" s="572"/>
      <c r="J292" s="572"/>
      <c r="K292" s="572"/>
      <c r="L292" s="572"/>
      <c r="M292" s="572"/>
      <c r="N292" s="573"/>
      <c r="O292" s="693"/>
      <c r="P292" s="659"/>
      <c r="Q292" s="693"/>
      <c r="R292" s="659"/>
      <c r="S292" s="693"/>
      <c r="T292" s="659"/>
      <c r="U292" s="693"/>
      <c r="V292" s="659"/>
      <c r="W292" s="693"/>
      <c r="X292" s="659"/>
      <c r="Y292" s="693"/>
      <c r="Z292" s="659"/>
      <c r="AA292" s="693"/>
      <c r="AB292" s="659"/>
      <c r="AC292" s="693"/>
      <c r="AD292" s="659"/>
      <c r="AI292">
        <f t="shared" si="7"/>
        <v>0</v>
      </c>
      <c r="AJ292">
        <f t="shared" si="8"/>
        <v>0</v>
      </c>
      <c r="AK292">
        <f t="shared" si="9"/>
        <v>0</v>
      </c>
      <c r="AL292">
        <f t="shared" si="10"/>
        <v>0</v>
      </c>
      <c r="AM292">
        <f t="shared" si="11"/>
        <v>0</v>
      </c>
      <c r="AN292">
        <f t="shared" si="12"/>
        <v>0</v>
      </c>
      <c r="AO292">
        <f t="shared" si="13"/>
        <v>0</v>
      </c>
      <c r="AP292">
        <f t="shared" si="14"/>
        <v>0</v>
      </c>
      <c r="AQ292" s="286">
        <f t="shared" si="15"/>
        <v>0</v>
      </c>
      <c r="AR292" s="340" t="str">
        <f>IF(AQ292=0,"",
IF(SUM($AQ$275:AQ292)=1,AS292,
IF($AQ$395&gt;SUM($AQ$275:AQ292),_xlfn.CONCAT(", ",AS292),
IF($AQ$395=SUM($AQ$275:AQ292),_xlfn.CONCAT(" y ",AS292)))))</f>
        <v/>
      </c>
      <c r="AS292" s="341" t="s">
        <v>5152</v>
      </c>
      <c r="AT292" s="415">
        <f t="shared" si="16"/>
        <v>0</v>
      </c>
      <c r="AU292" s="286">
        <f t="shared" si="17"/>
        <v>0</v>
      </c>
      <c r="AV292" s="287" t="str">
        <f>IF(AU292=0,"",
IF(SUM($AU$275:AU292)=1,AW292,
IF($AU$395&gt;SUM($AU$275:AU292),_xlfn.CONCAT(", ",AW292),
IF($AU$395=SUM($AU$275:AU292),_xlfn.CONCAT(" y ",AW292)))))</f>
        <v/>
      </c>
      <c r="AW292" s="101" t="s">
        <v>5152</v>
      </c>
    </row>
    <row r="293" spans="1:49" ht="15" customHeight="1">
      <c r="A293" s="74"/>
      <c r="B293" s="8"/>
      <c r="C293" s="89" t="s">
        <v>5042</v>
      </c>
      <c r="D293" s="689" t="str">
        <f t="shared" si="6"/>
        <v/>
      </c>
      <c r="E293" s="572"/>
      <c r="F293" s="572"/>
      <c r="G293" s="572"/>
      <c r="H293" s="572"/>
      <c r="I293" s="572"/>
      <c r="J293" s="572"/>
      <c r="K293" s="572"/>
      <c r="L293" s="572"/>
      <c r="M293" s="572"/>
      <c r="N293" s="573"/>
      <c r="O293" s="693"/>
      <c r="P293" s="659"/>
      <c r="Q293" s="693"/>
      <c r="R293" s="659"/>
      <c r="S293" s="693"/>
      <c r="T293" s="659"/>
      <c r="U293" s="693"/>
      <c r="V293" s="659"/>
      <c r="W293" s="693"/>
      <c r="X293" s="659"/>
      <c r="Y293" s="693"/>
      <c r="Z293" s="659"/>
      <c r="AA293" s="693"/>
      <c r="AB293" s="659"/>
      <c r="AC293" s="693"/>
      <c r="AD293" s="659"/>
      <c r="AI293">
        <f t="shared" si="7"/>
        <v>0</v>
      </c>
      <c r="AJ293">
        <f t="shared" si="8"/>
        <v>0</v>
      </c>
      <c r="AK293">
        <f t="shared" si="9"/>
        <v>0</v>
      </c>
      <c r="AL293">
        <f t="shared" si="10"/>
        <v>0</v>
      </c>
      <c r="AM293">
        <f t="shared" si="11"/>
        <v>0</v>
      </c>
      <c r="AN293">
        <f t="shared" si="12"/>
        <v>0</v>
      </c>
      <c r="AO293">
        <f t="shared" si="13"/>
        <v>0</v>
      </c>
      <c r="AP293">
        <f t="shared" si="14"/>
        <v>0</v>
      </c>
      <c r="AQ293" s="286">
        <f t="shared" si="15"/>
        <v>0</v>
      </c>
      <c r="AR293" s="340" t="str">
        <f>IF(AQ293=0,"",
IF(SUM($AQ$275:AQ293)=1,AS293,
IF($AQ$395&gt;SUM($AQ$275:AQ293),_xlfn.CONCAT(", ",AS293),
IF($AQ$395=SUM($AQ$275:AQ293),_xlfn.CONCAT(" y ",AS293)))))</f>
        <v/>
      </c>
      <c r="AS293" s="341" t="s">
        <v>5153</v>
      </c>
      <c r="AT293" s="415">
        <f t="shared" si="16"/>
        <v>0</v>
      </c>
      <c r="AU293" s="286">
        <f t="shared" si="17"/>
        <v>0</v>
      </c>
      <c r="AV293" s="287" t="str">
        <f>IF(AU293=0,"",
IF(SUM($AU$275:AU293)=1,AW293,
IF($AU$395&gt;SUM($AU$275:AU293),_xlfn.CONCAT(", ",AW293),
IF($AU$395=SUM($AU$275:AU293),_xlfn.CONCAT(" y ",AW293)))))</f>
        <v/>
      </c>
      <c r="AW293" s="101" t="s">
        <v>5153</v>
      </c>
    </row>
    <row r="294" spans="1:49" ht="15" customHeight="1">
      <c r="A294" s="74"/>
      <c r="B294" s="8"/>
      <c r="C294" s="89" t="s">
        <v>5043</v>
      </c>
      <c r="D294" s="689" t="str">
        <f t="shared" si="6"/>
        <v/>
      </c>
      <c r="E294" s="572"/>
      <c r="F294" s="572"/>
      <c r="G294" s="572"/>
      <c r="H294" s="572"/>
      <c r="I294" s="572"/>
      <c r="J294" s="572"/>
      <c r="K294" s="572"/>
      <c r="L294" s="572"/>
      <c r="M294" s="572"/>
      <c r="N294" s="573"/>
      <c r="O294" s="693"/>
      <c r="P294" s="659"/>
      <c r="Q294" s="693"/>
      <c r="R294" s="659"/>
      <c r="S294" s="693"/>
      <c r="T294" s="659"/>
      <c r="U294" s="693"/>
      <c r="V294" s="659"/>
      <c r="W294" s="693"/>
      <c r="X294" s="659"/>
      <c r="Y294" s="693"/>
      <c r="Z294" s="659"/>
      <c r="AA294" s="693"/>
      <c r="AB294" s="659"/>
      <c r="AC294" s="693"/>
      <c r="AD294" s="659"/>
      <c r="AI294">
        <f t="shared" si="7"/>
        <v>0</v>
      </c>
      <c r="AJ294">
        <f t="shared" si="8"/>
        <v>0</v>
      </c>
      <c r="AK294">
        <f t="shared" si="9"/>
        <v>0</v>
      </c>
      <c r="AL294">
        <f t="shared" si="10"/>
        <v>0</v>
      </c>
      <c r="AM294">
        <f t="shared" si="11"/>
        <v>0</v>
      </c>
      <c r="AN294">
        <f t="shared" si="12"/>
        <v>0</v>
      </c>
      <c r="AO294">
        <f t="shared" si="13"/>
        <v>0</v>
      </c>
      <c r="AP294">
        <f t="shared" si="14"/>
        <v>0</v>
      </c>
      <c r="AQ294" s="286">
        <f t="shared" si="15"/>
        <v>0</v>
      </c>
      <c r="AR294" s="340" t="str">
        <f>IF(AQ294=0,"",
IF(SUM($AQ$275:AQ294)=1,AS294,
IF($AQ$395&gt;SUM($AQ$275:AQ294),_xlfn.CONCAT(", ",AS294),
IF($AQ$395=SUM($AQ$275:AQ294),_xlfn.CONCAT(" y ",AS294)))))</f>
        <v/>
      </c>
      <c r="AS294" s="341" t="s">
        <v>5154</v>
      </c>
      <c r="AT294" s="415">
        <f t="shared" si="16"/>
        <v>0</v>
      </c>
      <c r="AU294" s="286">
        <f t="shared" si="17"/>
        <v>0</v>
      </c>
      <c r="AV294" s="287" t="str">
        <f>IF(AU294=0,"",
IF(SUM($AU$275:AU294)=1,AW294,
IF($AU$395&gt;SUM($AU$275:AU294),_xlfn.CONCAT(", ",AW294),
IF($AU$395=SUM($AU$275:AU294),_xlfn.CONCAT(" y ",AW294)))))</f>
        <v/>
      </c>
      <c r="AW294" s="101" t="s">
        <v>5154</v>
      </c>
    </row>
    <row r="295" spans="1:49" ht="15" customHeight="1">
      <c r="A295" s="74"/>
      <c r="B295" s="8"/>
      <c r="C295" s="89" t="s">
        <v>5044</v>
      </c>
      <c r="D295" s="689" t="str">
        <f t="shared" si="6"/>
        <v/>
      </c>
      <c r="E295" s="572"/>
      <c r="F295" s="572"/>
      <c r="G295" s="572"/>
      <c r="H295" s="572"/>
      <c r="I295" s="572"/>
      <c r="J295" s="572"/>
      <c r="K295" s="572"/>
      <c r="L295" s="572"/>
      <c r="M295" s="572"/>
      <c r="N295" s="573"/>
      <c r="O295" s="693"/>
      <c r="P295" s="659"/>
      <c r="Q295" s="693"/>
      <c r="R295" s="659"/>
      <c r="S295" s="693"/>
      <c r="T295" s="659"/>
      <c r="U295" s="693"/>
      <c r="V295" s="659"/>
      <c r="W295" s="693"/>
      <c r="X295" s="659"/>
      <c r="Y295" s="693"/>
      <c r="Z295" s="659"/>
      <c r="AA295" s="693"/>
      <c r="AB295" s="659"/>
      <c r="AC295" s="693"/>
      <c r="AD295" s="659"/>
      <c r="AI295">
        <f t="shared" si="7"/>
        <v>0</v>
      </c>
      <c r="AJ295">
        <f t="shared" si="8"/>
        <v>0</v>
      </c>
      <c r="AK295">
        <f t="shared" si="9"/>
        <v>0</v>
      </c>
      <c r="AL295">
        <f t="shared" si="10"/>
        <v>0</v>
      </c>
      <c r="AM295">
        <f t="shared" si="11"/>
        <v>0</v>
      </c>
      <c r="AN295">
        <f t="shared" si="12"/>
        <v>0</v>
      </c>
      <c r="AO295">
        <f t="shared" si="13"/>
        <v>0</v>
      </c>
      <c r="AP295">
        <f t="shared" si="14"/>
        <v>0</v>
      </c>
      <c r="AQ295" s="286">
        <f t="shared" si="15"/>
        <v>0</v>
      </c>
      <c r="AR295" s="340" t="str">
        <f>IF(AQ295=0,"",
IF(SUM($AQ$275:AQ295)=1,AS295,
IF($AQ$395&gt;SUM($AQ$275:AQ295),_xlfn.CONCAT(", ",AS295),
IF($AQ$395=SUM($AQ$275:AQ295),_xlfn.CONCAT(" y ",AS295)))))</f>
        <v/>
      </c>
      <c r="AS295" s="341" t="s">
        <v>5155</v>
      </c>
      <c r="AT295" s="415">
        <f t="shared" si="16"/>
        <v>0</v>
      </c>
      <c r="AU295" s="286">
        <f t="shared" si="17"/>
        <v>0</v>
      </c>
      <c r="AV295" s="287" t="str">
        <f>IF(AU295=0,"",
IF(SUM($AU$275:AU295)=1,AW295,
IF($AU$395&gt;SUM($AU$275:AU295),_xlfn.CONCAT(", ",AW295),
IF($AU$395=SUM($AU$275:AU295),_xlfn.CONCAT(" y ",AW295)))))</f>
        <v/>
      </c>
      <c r="AW295" s="101" t="s">
        <v>5155</v>
      </c>
    </row>
    <row r="296" spans="1:49" ht="15" customHeight="1">
      <c r="A296" s="74"/>
      <c r="B296" s="8"/>
      <c r="C296" s="89" t="s">
        <v>5045</v>
      </c>
      <c r="D296" s="689" t="str">
        <f t="shared" si="6"/>
        <v/>
      </c>
      <c r="E296" s="572"/>
      <c r="F296" s="572"/>
      <c r="G296" s="572"/>
      <c r="H296" s="572"/>
      <c r="I296" s="572"/>
      <c r="J296" s="572"/>
      <c r="K296" s="572"/>
      <c r="L296" s="572"/>
      <c r="M296" s="572"/>
      <c r="N296" s="573"/>
      <c r="O296" s="693"/>
      <c r="P296" s="659"/>
      <c r="Q296" s="693"/>
      <c r="R296" s="659"/>
      <c r="S296" s="693"/>
      <c r="T296" s="659"/>
      <c r="U296" s="693"/>
      <c r="V296" s="659"/>
      <c r="W296" s="693"/>
      <c r="X296" s="659"/>
      <c r="Y296" s="693"/>
      <c r="Z296" s="659"/>
      <c r="AA296" s="693"/>
      <c r="AB296" s="659"/>
      <c r="AC296" s="693"/>
      <c r="AD296" s="659"/>
      <c r="AI296">
        <f t="shared" si="7"/>
        <v>0</v>
      </c>
      <c r="AJ296">
        <f t="shared" si="8"/>
        <v>0</v>
      </c>
      <c r="AK296">
        <f t="shared" si="9"/>
        <v>0</v>
      </c>
      <c r="AL296">
        <f t="shared" si="10"/>
        <v>0</v>
      </c>
      <c r="AM296">
        <f t="shared" si="11"/>
        <v>0</v>
      </c>
      <c r="AN296">
        <f t="shared" si="12"/>
        <v>0</v>
      </c>
      <c r="AO296">
        <f t="shared" si="13"/>
        <v>0</v>
      </c>
      <c r="AP296">
        <f t="shared" si="14"/>
        <v>0</v>
      </c>
      <c r="AQ296" s="286">
        <f t="shared" si="15"/>
        <v>0</v>
      </c>
      <c r="AR296" s="340" t="str">
        <f>IF(AQ296=0,"",
IF(SUM($AQ$275:AQ296)=1,AS296,
IF($AQ$395&gt;SUM($AQ$275:AQ296),_xlfn.CONCAT(", ",AS296),
IF($AQ$395=SUM($AQ$275:AQ296),_xlfn.CONCAT(" y ",AS296)))))</f>
        <v/>
      </c>
      <c r="AS296" s="341" t="s">
        <v>5156</v>
      </c>
      <c r="AT296" s="415">
        <f t="shared" si="16"/>
        <v>0</v>
      </c>
      <c r="AU296" s="286">
        <f t="shared" si="17"/>
        <v>0</v>
      </c>
      <c r="AV296" s="287" t="str">
        <f>IF(AU296=0,"",
IF(SUM($AU$275:AU296)=1,AW296,
IF($AU$395&gt;SUM($AU$275:AU296),_xlfn.CONCAT(", ",AW296),
IF($AU$395=SUM($AU$275:AU296),_xlfn.CONCAT(" y ",AW296)))))</f>
        <v/>
      </c>
      <c r="AW296" s="101" t="s">
        <v>5156</v>
      </c>
    </row>
    <row r="297" spans="1:49" ht="15" customHeight="1">
      <c r="A297" s="74"/>
      <c r="B297" s="8"/>
      <c r="C297" s="89" t="s">
        <v>5046</v>
      </c>
      <c r="D297" s="689" t="str">
        <f t="shared" si="6"/>
        <v/>
      </c>
      <c r="E297" s="572"/>
      <c r="F297" s="572"/>
      <c r="G297" s="572"/>
      <c r="H297" s="572"/>
      <c r="I297" s="572"/>
      <c r="J297" s="572"/>
      <c r="K297" s="572"/>
      <c r="L297" s="572"/>
      <c r="M297" s="572"/>
      <c r="N297" s="573"/>
      <c r="O297" s="693"/>
      <c r="P297" s="659"/>
      <c r="Q297" s="693"/>
      <c r="R297" s="659"/>
      <c r="S297" s="693"/>
      <c r="T297" s="659"/>
      <c r="U297" s="693"/>
      <c r="V297" s="659"/>
      <c r="W297" s="693"/>
      <c r="X297" s="659"/>
      <c r="Y297" s="693"/>
      <c r="Z297" s="659"/>
      <c r="AA297" s="693"/>
      <c r="AB297" s="659"/>
      <c r="AC297" s="693"/>
      <c r="AD297" s="659"/>
      <c r="AI297">
        <f t="shared" si="7"/>
        <v>0</v>
      </c>
      <c r="AJ297">
        <f t="shared" si="8"/>
        <v>0</v>
      </c>
      <c r="AK297">
        <f t="shared" si="9"/>
        <v>0</v>
      </c>
      <c r="AL297">
        <f t="shared" si="10"/>
        <v>0</v>
      </c>
      <c r="AM297">
        <f t="shared" si="11"/>
        <v>0</v>
      </c>
      <c r="AN297">
        <f t="shared" si="12"/>
        <v>0</v>
      </c>
      <c r="AO297">
        <f t="shared" si="13"/>
        <v>0</v>
      </c>
      <c r="AP297">
        <f t="shared" si="14"/>
        <v>0</v>
      </c>
      <c r="AQ297" s="286">
        <f t="shared" si="15"/>
        <v>0</v>
      </c>
      <c r="AR297" s="340" t="str">
        <f>IF(AQ297=0,"",
IF(SUM($AQ$275:AQ297)=1,AS297,
IF($AQ$395&gt;SUM($AQ$275:AQ297),_xlfn.CONCAT(", ",AS297),
IF($AQ$395=SUM($AQ$275:AQ297),_xlfn.CONCAT(" y ",AS297)))))</f>
        <v/>
      </c>
      <c r="AS297" s="341" t="s">
        <v>5157</v>
      </c>
      <c r="AT297" s="415">
        <f t="shared" si="16"/>
        <v>0</v>
      </c>
      <c r="AU297" s="286">
        <f t="shared" si="17"/>
        <v>0</v>
      </c>
      <c r="AV297" s="287" t="str">
        <f>IF(AU297=0,"",
IF(SUM($AU$275:AU297)=1,AW297,
IF($AU$395&gt;SUM($AU$275:AU297),_xlfn.CONCAT(", ",AW297),
IF($AU$395=SUM($AU$275:AU297),_xlfn.CONCAT(" y ",AW297)))))</f>
        <v/>
      </c>
      <c r="AW297" s="101" t="s">
        <v>5157</v>
      </c>
    </row>
    <row r="298" spans="1:49" ht="15" customHeight="1">
      <c r="A298" s="74"/>
      <c r="B298" s="8"/>
      <c r="C298" s="89" t="s">
        <v>5047</v>
      </c>
      <c r="D298" s="689" t="str">
        <f t="shared" si="6"/>
        <v/>
      </c>
      <c r="E298" s="572"/>
      <c r="F298" s="572"/>
      <c r="G298" s="572"/>
      <c r="H298" s="572"/>
      <c r="I298" s="572"/>
      <c r="J298" s="572"/>
      <c r="K298" s="572"/>
      <c r="L298" s="572"/>
      <c r="M298" s="572"/>
      <c r="N298" s="573"/>
      <c r="O298" s="693"/>
      <c r="P298" s="659"/>
      <c r="Q298" s="693"/>
      <c r="R298" s="659"/>
      <c r="S298" s="693"/>
      <c r="T298" s="659"/>
      <c r="U298" s="693"/>
      <c r="V298" s="659"/>
      <c r="W298" s="693"/>
      <c r="X298" s="659"/>
      <c r="Y298" s="693"/>
      <c r="Z298" s="659"/>
      <c r="AA298" s="693"/>
      <c r="AB298" s="659"/>
      <c r="AC298" s="693"/>
      <c r="AD298" s="659"/>
      <c r="AI298">
        <f t="shared" si="7"/>
        <v>0</v>
      </c>
      <c r="AJ298">
        <f t="shared" si="8"/>
        <v>0</v>
      </c>
      <c r="AK298">
        <f t="shared" si="9"/>
        <v>0</v>
      </c>
      <c r="AL298">
        <f t="shared" si="10"/>
        <v>0</v>
      </c>
      <c r="AM298">
        <f t="shared" si="11"/>
        <v>0</v>
      </c>
      <c r="AN298">
        <f t="shared" si="12"/>
        <v>0</v>
      </c>
      <c r="AO298">
        <f t="shared" si="13"/>
        <v>0</v>
      </c>
      <c r="AP298">
        <f t="shared" si="14"/>
        <v>0</v>
      </c>
      <c r="AQ298" s="286">
        <f t="shared" si="15"/>
        <v>0</v>
      </c>
      <c r="AR298" s="340" t="str">
        <f>IF(AQ298=0,"",
IF(SUM($AQ$275:AQ298)=1,AS298,
IF($AQ$395&gt;SUM($AQ$275:AQ298),_xlfn.CONCAT(", ",AS298),
IF($AQ$395=SUM($AQ$275:AQ298),_xlfn.CONCAT(" y ",AS298)))))</f>
        <v/>
      </c>
      <c r="AS298" s="341" t="s">
        <v>5158</v>
      </c>
      <c r="AT298" s="415">
        <f t="shared" si="16"/>
        <v>0</v>
      </c>
      <c r="AU298" s="286">
        <f t="shared" si="17"/>
        <v>0</v>
      </c>
      <c r="AV298" s="287" t="str">
        <f>IF(AU298=0,"",
IF(SUM($AU$275:AU298)=1,AW298,
IF($AU$395&gt;SUM($AU$275:AU298),_xlfn.CONCAT(", ",AW298),
IF($AU$395=SUM($AU$275:AU298),_xlfn.CONCAT(" y ",AW298)))))</f>
        <v/>
      </c>
      <c r="AW298" s="101" t="s">
        <v>5158</v>
      </c>
    </row>
    <row r="299" spans="1:49" ht="15" customHeight="1">
      <c r="A299" s="74"/>
      <c r="B299" s="8"/>
      <c r="C299" s="89" t="s">
        <v>5048</v>
      </c>
      <c r="D299" s="689" t="str">
        <f t="shared" si="6"/>
        <v/>
      </c>
      <c r="E299" s="572"/>
      <c r="F299" s="572"/>
      <c r="G299" s="572"/>
      <c r="H299" s="572"/>
      <c r="I299" s="572"/>
      <c r="J299" s="572"/>
      <c r="K299" s="572"/>
      <c r="L299" s="572"/>
      <c r="M299" s="572"/>
      <c r="N299" s="573"/>
      <c r="O299" s="693"/>
      <c r="P299" s="659"/>
      <c r="Q299" s="693"/>
      <c r="R299" s="659"/>
      <c r="S299" s="693"/>
      <c r="T299" s="659"/>
      <c r="U299" s="693"/>
      <c r="V299" s="659"/>
      <c r="W299" s="693"/>
      <c r="X299" s="659"/>
      <c r="Y299" s="693"/>
      <c r="Z299" s="659"/>
      <c r="AA299" s="693"/>
      <c r="AB299" s="659"/>
      <c r="AC299" s="693"/>
      <c r="AD299" s="659"/>
      <c r="AI299">
        <f t="shared" si="7"/>
        <v>0</v>
      </c>
      <c r="AJ299">
        <f t="shared" si="8"/>
        <v>0</v>
      </c>
      <c r="AK299">
        <f t="shared" si="9"/>
        <v>0</v>
      </c>
      <c r="AL299">
        <f t="shared" si="10"/>
        <v>0</v>
      </c>
      <c r="AM299">
        <f t="shared" si="11"/>
        <v>0</v>
      </c>
      <c r="AN299">
        <f t="shared" si="12"/>
        <v>0</v>
      </c>
      <c r="AO299">
        <f t="shared" si="13"/>
        <v>0</v>
      </c>
      <c r="AP299">
        <f t="shared" si="14"/>
        <v>0</v>
      </c>
      <c r="AQ299" s="286">
        <f t="shared" si="15"/>
        <v>0</v>
      </c>
      <c r="AR299" s="340" t="str">
        <f>IF(AQ299=0,"",
IF(SUM($AQ$275:AQ299)=1,AS299,
IF($AQ$395&gt;SUM($AQ$275:AQ299),_xlfn.CONCAT(", ",AS299),
IF($AQ$395=SUM($AQ$275:AQ299),_xlfn.CONCAT(" y ",AS299)))))</f>
        <v/>
      </c>
      <c r="AS299" s="341" t="s">
        <v>5159</v>
      </c>
      <c r="AT299" s="415">
        <f t="shared" si="16"/>
        <v>0</v>
      </c>
      <c r="AU299" s="286">
        <f t="shared" si="17"/>
        <v>0</v>
      </c>
      <c r="AV299" s="287" t="str">
        <f>IF(AU299=0,"",
IF(SUM($AU$275:AU299)=1,AW299,
IF($AU$395&gt;SUM($AU$275:AU299),_xlfn.CONCAT(", ",AW299),
IF($AU$395=SUM($AU$275:AU299),_xlfn.CONCAT(" y ",AW299)))))</f>
        <v/>
      </c>
      <c r="AW299" s="101" t="s">
        <v>5159</v>
      </c>
    </row>
    <row r="300" spans="1:49" ht="15" customHeight="1">
      <c r="A300" s="74"/>
      <c r="B300" s="8"/>
      <c r="C300" s="89" t="s">
        <v>5049</v>
      </c>
      <c r="D300" s="689" t="str">
        <f t="shared" si="6"/>
        <v/>
      </c>
      <c r="E300" s="572"/>
      <c r="F300" s="572"/>
      <c r="G300" s="572"/>
      <c r="H300" s="572"/>
      <c r="I300" s="572"/>
      <c r="J300" s="572"/>
      <c r="K300" s="572"/>
      <c r="L300" s="572"/>
      <c r="M300" s="572"/>
      <c r="N300" s="573"/>
      <c r="O300" s="693"/>
      <c r="P300" s="659"/>
      <c r="Q300" s="693"/>
      <c r="R300" s="659"/>
      <c r="S300" s="693"/>
      <c r="T300" s="659"/>
      <c r="U300" s="693"/>
      <c r="V300" s="659"/>
      <c r="W300" s="693"/>
      <c r="X300" s="659"/>
      <c r="Y300" s="693"/>
      <c r="Z300" s="659"/>
      <c r="AA300" s="693"/>
      <c r="AB300" s="659"/>
      <c r="AC300" s="693"/>
      <c r="AD300" s="659"/>
      <c r="AI300">
        <f t="shared" si="7"/>
        <v>0</v>
      </c>
      <c r="AJ300">
        <f t="shared" si="8"/>
        <v>0</v>
      </c>
      <c r="AK300">
        <f t="shared" si="9"/>
        <v>0</v>
      </c>
      <c r="AL300">
        <f t="shared" si="10"/>
        <v>0</v>
      </c>
      <c r="AM300">
        <f t="shared" si="11"/>
        <v>0</v>
      </c>
      <c r="AN300">
        <f t="shared" si="12"/>
        <v>0</v>
      </c>
      <c r="AO300">
        <f t="shared" si="13"/>
        <v>0</v>
      </c>
      <c r="AP300">
        <f t="shared" si="14"/>
        <v>0</v>
      </c>
      <c r="AQ300" s="286">
        <f t="shared" si="15"/>
        <v>0</v>
      </c>
      <c r="AR300" s="340" t="str">
        <f>IF(AQ300=0,"",
IF(SUM($AQ$275:AQ300)=1,AS300,
IF($AQ$395&gt;SUM($AQ$275:AQ300),_xlfn.CONCAT(", ",AS300),
IF($AQ$395=SUM($AQ$275:AQ300),_xlfn.CONCAT(" y ",AS300)))))</f>
        <v/>
      </c>
      <c r="AS300" s="341" t="s">
        <v>5160</v>
      </c>
      <c r="AT300" s="415">
        <f t="shared" si="16"/>
        <v>0</v>
      </c>
      <c r="AU300" s="286">
        <f t="shared" si="17"/>
        <v>0</v>
      </c>
      <c r="AV300" s="287" t="str">
        <f>IF(AU300=0,"",
IF(SUM($AU$275:AU300)=1,AW300,
IF($AU$395&gt;SUM($AU$275:AU300),_xlfn.CONCAT(", ",AW300),
IF($AU$395=SUM($AU$275:AU300),_xlfn.CONCAT(" y ",AW300)))))</f>
        <v/>
      </c>
      <c r="AW300" s="101" t="s">
        <v>5160</v>
      </c>
    </row>
    <row r="301" spans="1:49" ht="15" customHeight="1">
      <c r="A301" s="74"/>
      <c r="B301" s="8"/>
      <c r="C301" s="89" t="s">
        <v>5050</v>
      </c>
      <c r="D301" s="689" t="str">
        <f t="shared" si="6"/>
        <v/>
      </c>
      <c r="E301" s="572"/>
      <c r="F301" s="572"/>
      <c r="G301" s="572"/>
      <c r="H301" s="572"/>
      <c r="I301" s="572"/>
      <c r="J301" s="572"/>
      <c r="K301" s="572"/>
      <c r="L301" s="572"/>
      <c r="M301" s="572"/>
      <c r="N301" s="573"/>
      <c r="O301" s="693"/>
      <c r="P301" s="659"/>
      <c r="Q301" s="693"/>
      <c r="R301" s="659"/>
      <c r="S301" s="693"/>
      <c r="T301" s="659"/>
      <c r="U301" s="693"/>
      <c r="V301" s="659"/>
      <c r="W301" s="693"/>
      <c r="X301" s="659"/>
      <c r="Y301" s="693"/>
      <c r="Z301" s="659"/>
      <c r="AA301" s="693"/>
      <c r="AB301" s="659"/>
      <c r="AC301" s="693"/>
      <c r="AD301" s="659"/>
      <c r="AI301">
        <f t="shared" si="7"/>
        <v>0</v>
      </c>
      <c r="AJ301">
        <f t="shared" si="8"/>
        <v>0</v>
      </c>
      <c r="AK301">
        <f t="shared" si="9"/>
        <v>0</v>
      </c>
      <c r="AL301">
        <f t="shared" si="10"/>
        <v>0</v>
      </c>
      <c r="AM301">
        <f t="shared" si="11"/>
        <v>0</v>
      </c>
      <c r="AN301">
        <f t="shared" si="12"/>
        <v>0</v>
      </c>
      <c r="AO301">
        <f t="shared" si="13"/>
        <v>0</v>
      </c>
      <c r="AP301">
        <f t="shared" si="14"/>
        <v>0</v>
      </c>
      <c r="AQ301" s="286">
        <f t="shared" si="15"/>
        <v>0</v>
      </c>
      <c r="AR301" s="340" t="str">
        <f>IF(AQ301=0,"",
IF(SUM($AQ$275:AQ301)=1,AS301,
IF($AQ$395&gt;SUM($AQ$275:AQ301),_xlfn.CONCAT(", ",AS301),
IF($AQ$395=SUM($AQ$275:AQ301),_xlfn.CONCAT(" y ",AS301)))))</f>
        <v/>
      </c>
      <c r="AS301" s="341" t="s">
        <v>5161</v>
      </c>
      <c r="AT301" s="415">
        <f t="shared" si="16"/>
        <v>0</v>
      </c>
      <c r="AU301" s="286">
        <f t="shared" si="17"/>
        <v>0</v>
      </c>
      <c r="AV301" s="287" t="str">
        <f>IF(AU301=0,"",
IF(SUM($AU$275:AU301)=1,AW301,
IF($AU$395&gt;SUM($AU$275:AU301),_xlfn.CONCAT(", ",AW301),
IF($AU$395=SUM($AU$275:AU301),_xlfn.CONCAT(" y ",AW301)))))</f>
        <v/>
      </c>
      <c r="AW301" s="101" t="s">
        <v>5161</v>
      </c>
    </row>
    <row r="302" spans="1:49" ht="15" customHeight="1">
      <c r="A302" s="74"/>
      <c r="B302" s="8"/>
      <c r="C302" s="89" t="s">
        <v>5051</v>
      </c>
      <c r="D302" s="689" t="str">
        <f t="shared" si="6"/>
        <v/>
      </c>
      <c r="E302" s="572"/>
      <c r="F302" s="572"/>
      <c r="G302" s="572"/>
      <c r="H302" s="572"/>
      <c r="I302" s="572"/>
      <c r="J302" s="572"/>
      <c r="K302" s="572"/>
      <c r="L302" s="572"/>
      <c r="M302" s="572"/>
      <c r="N302" s="573"/>
      <c r="O302" s="693"/>
      <c r="P302" s="659"/>
      <c r="Q302" s="693"/>
      <c r="R302" s="659"/>
      <c r="S302" s="693"/>
      <c r="T302" s="659"/>
      <c r="U302" s="693"/>
      <c r="V302" s="659"/>
      <c r="W302" s="693"/>
      <c r="X302" s="659"/>
      <c r="Y302" s="693"/>
      <c r="Z302" s="659"/>
      <c r="AA302" s="693"/>
      <c r="AB302" s="659"/>
      <c r="AC302" s="693"/>
      <c r="AD302" s="659"/>
      <c r="AI302">
        <f t="shared" si="7"/>
        <v>0</v>
      </c>
      <c r="AJ302">
        <f t="shared" si="8"/>
        <v>0</v>
      </c>
      <c r="AK302">
        <f t="shared" si="9"/>
        <v>0</v>
      </c>
      <c r="AL302">
        <f t="shared" si="10"/>
        <v>0</v>
      </c>
      <c r="AM302">
        <f t="shared" si="11"/>
        <v>0</v>
      </c>
      <c r="AN302">
        <f t="shared" si="12"/>
        <v>0</v>
      </c>
      <c r="AO302">
        <f t="shared" si="13"/>
        <v>0</v>
      </c>
      <c r="AP302">
        <f t="shared" si="14"/>
        <v>0</v>
      </c>
      <c r="AQ302" s="286">
        <f t="shared" si="15"/>
        <v>0</v>
      </c>
      <c r="AR302" s="340" t="str">
        <f>IF(AQ302=0,"",
IF(SUM($AQ$275:AQ302)=1,AS302,
IF($AQ$395&gt;SUM($AQ$275:AQ302),_xlfn.CONCAT(", ",AS302),
IF($AQ$395=SUM($AQ$275:AQ302),_xlfn.CONCAT(" y ",AS302)))))</f>
        <v/>
      </c>
      <c r="AS302" s="341" t="s">
        <v>5162</v>
      </c>
      <c r="AT302" s="415">
        <f t="shared" si="16"/>
        <v>0</v>
      </c>
      <c r="AU302" s="286">
        <f t="shared" si="17"/>
        <v>0</v>
      </c>
      <c r="AV302" s="287" t="str">
        <f>IF(AU302=0,"",
IF(SUM($AU$275:AU302)=1,AW302,
IF($AU$395&gt;SUM($AU$275:AU302),_xlfn.CONCAT(", ",AW302),
IF($AU$395=SUM($AU$275:AU302),_xlfn.CONCAT(" y ",AW302)))))</f>
        <v/>
      </c>
      <c r="AW302" s="101" t="s">
        <v>5162</v>
      </c>
    </row>
    <row r="303" spans="1:49" ht="15" customHeight="1">
      <c r="A303" s="74"/>
      <c r="B303" s="8"/>
      <c r="C303" s="89" t="s">
        <v>5052</v>
      </c>
      <c r="D303" s="689" t="str">
        <f t="shared" si="6"/>
        <v/>
      </c>
      <c r="E303" s="572"/>
      <c r="F303" s="572"/>
      <c r="G303" s="572"/>
      <c r="H303" s="572"/>
      <c r="I303" s="572"/>
      <c r="J303" s="572"/>
      <c r="K303" s="572"/>
      <c r="L303" s="572"/>
      <c r="M303" s="572"/>
      <c r="N303" s="573"/>
      <c r="O303" s="693"/>
      <c r="P303" s="659"/>
      <c r="Q303" s="693"/>
      <c r="R303" s="659"/>
      <c r="S303" s="693"/>
      <c r="T303" s="659"/>
      <c r="U303" s="693"/>
      <c r="V303" s="659"/>
      <c r="W303" s="693"/>
      <c r="X303" s="659"/>
      <c r="Y303" s="693"/>
      <c r="Z303" s="659"/>
      <c r="AA303" s="693"/>
      <c r="AB303" s="659"/>
      <c r="AC303" s="693"/>
      <c r="AD303" s="659"/>
      <c r="AI303">
        <f t="shared" si="7"/>
        <v>0</v>
      </c>
      <c r="AJ303">
        <f t="shared" si="8"/>
        <v>0</v>
      </c>
      <c r="AK303">
        <f t="shared" si="9"/>
        <v>0</v>
      </c>
      <c r="AL303">
        <f t="shared" si="10"/>
        <v>0</v>
      </c>
      <c r="AM303">
        <f t="shared" si="11"/>
        <v>0</v>
      </c>
      <c r="AN303">
        <f t="shared" si="12"/>
        <v>0</v>
      </c>
      <c r="AO303">
        <f t="shared" si="13"/>
        <v>0</v>
      </c>
      <c r="AP303">
        <f t="shared" si="14"/>
        <v>0</v>
      </c>
      <c r="AQ303" s="286">
        <f t="shared" si="15"/>
        <v>0</v>
      </c>
      <c r="AR303" s="340" t="str">
        <f>IF(AQ303=0,"",
IF(SUM($AQ$275:AQ303)=1,AS303,
IF($AQ$395&gt;SUM($AQ$275:AQ303),_xlfn.CONCAT(", ",AS303),
IF($AQ$395=SUM($AQ$275:AQ303),_xlfn.CONCAT(" y ",AS303)))))</f>
        <v/>
      </c>
      <c r="AS303" s="341" t="s">
        <v>5163</v>
      </c>
      <c r="AT303" s="415">
        <f t="shared" si="16"/>
        <v>0</v>
      </c>
      <c r="AU303" s="286">
        <f t="shared" si="17"/>
        <v>0</v>
      </c>
      <c r="AV303" s="287" t="str">
        <f>IF(AU303=0,"",
IF(SUM($AU$275:AU303)=1,AW303,
IF($AU$395&gt;SUM($AU$275:AU303),_xlfn.CONCAT(", ",AW303),
IF($AU$395=SUM($AU$275:AU303),_xlfn.CONCAT(" y ",AW303)))))</f>
        <v/>
      </c>
      <c r="AW303" s="101" t="s">
        <v>5163</v>
      </c>
    </row>
    <row r="304" spans="1:49" ht="15" customHeight="1">
      <c r="A304" s="74"/>
      <c r="B304" s="8"/>
      <c r="C304" s="89" t="s">
        <v>5053</v>
      </c>
      <c r="D304" s="689" t="str">
        <f t="shared" si="6"/>
        <v/>
      </c>
      <c r="E304" s="572"/>
      <c r="F304" s="572"/>
      <c r="G304" s="572"/>
      <c r="H304" s="572"/>
      <c r="I304" s="572"/>
      <c r="J304" s="572"/>
      <c r="K304" s="572"/>
      <c r="L304" s="572"/>
      <c r="M304" s="572"/>
      <c r="N304" s="573"/>
      <c r="O304" s="693"/>
      <c r="P304" s="659"/>
      <c r="Q304" s="693"/>
      <c r="R304" s="659"/>
      <c r="S304" s="693"/>
      <c r="T304" s="659"/>
      <c r="U304" s="693"/>
      <c r="V304" s="659"/>
      <c r="W304" s="693"/>
      <c r="X304" s="659"/>
      <c r="Y304" s="693"/>
      <c r="Z304" s="659"/>
      <c r="AA304" s="693"/>
      <c r="AB304" s="659"/>
      <c r="AC304" s="693"/>
      <c r="AD304" s="659"/>
      <c r="AI304">
        <f t="shared" si="7"/>
        <v>0</v>
      </c>
      <c r="AJ304">
        <f t="shared" si="8"/>
        <v>0</v>
      </c>
      <c r="AK304">
        <f t="shared" si="9"/>
        <v>0</v>
      </c>
      <c r="AL304">
        <f t="shared" si="10"/>
        <v>0</v>
      </c>
      <c r="AM304">
        <f t="shared" si="11"/>
        <v>0</v>
      </c>
      <c r="AN304">
        <f t="shared" si="12"/>
        <v>0</v>
      </c>
      <c r="AO304">
        <f t="shared" si="13"/>
        <v>0</v>
      </c>
      <c r="AP304">
        <f t="shared" si="14"/>
        <v>0</v>
      </c>
      <c r="AQ304" s="286">
        <f t="shared" si="15"/>
        <v>0</v>
      </c>
      <c r="AR304" s="340" t="str">
        <f>IF(AQ304=0,"",
IF(SUM($AQ$275:AQ304)=1,AS304,
IF($AQ$395&gt;SUM($AQ$275:AQ304),_xlfn.CONCAT(", ",AS304),
IF($AQ$395=SUM($AQ$275:AQ304),_xlfn.CONCAT(" y ",AS304)))))</f>
        <v/>
      </c>
      <c r="AS304" s="341" t="s">
        <v>5164</v>
      </c>
      <c r="AT304" s="415">
        <f t="shared" si="16"/>
        <v>0</v>
      </c>
      <c r="AU304" s="286">
        <f t="shared" si="17"/>
        <v>0</v>
      </c>
      <c r="AV304" s="287" t="str">
        <f>IF(AU304=0,"",
IF(SUM($AU$275:AU304)=1,AW304,
IF($AU$395&gt;SUM($AU$275:AU304),_xlfn.CONCAT(", ",AW304),
IF($AU$395=SUM($AU$275:AU304),_xlfn.CONCAT(" y ",AW304)))))</f>
        <v/>
      </c>
      <c r="AW304" s="101" t="s">
        <v>5164</v>
      </c>
    </row>
    <row r="305" spans="1:49" ht="15" customHeight="1">
      <c r="A305" s="74"/>
      <c r="B305" s="8"/>
      <c r="C305" s="89" t="s">
        <v>5054</v>
      </c>
      <c r="D305" s="689" t="str">
        <f t="shared" si="6"/>
        <v/>
      </c>
      <c r="E305" s="572"/>
      <c r="F305" s="572"/>
      <c r="G305" s="572"/>
      <c r="H305" s="572"/>
      <c r="I305" s="572"/>
      <c r="J305" s="572"/>
      <c r="K305" s="572"/>
      <c r="L305" s="572"/>
      <c r="M305" s="572"/>
      <c r="N305" s="573"/>
      <c r="O305" s="693"/>
      <c r="P305" s="659"/>
      <c r="Q305" s="693"/>
      <c r="R305" s="659"/>
      <c r="S305" s="693"/>
      <c r="T305" s="659"/>
      <c r="U305" s="693"/>
      <c r="V305" s="659"/>
      <c r="W305" s="693"/>
      <c r="X305" s="659"/>
      <c r="Y305" s="693"/>
      <c r="Z305" s="659"/>
      <c r="AA305" s="693"/>
      <c r="AB305" s="659"/>
      <c r="AC305" s="693"/>
      <c r="AD305" s="659"/>
      <c r="AI305">
        <f t="shared" si="7"/>
        <v>0</v>
      </c>
      <c r="AJ305">
        <f t="shared" si="8"/>
        <v>0</v>
      </c>
      <c r="AK305">
        <f t="shared" si="9"/>
        <v>0</v>
      </c>
      <c r="AL305">
        <f t="shared" si="10"/>
        <v>0</v>
      </c>
      <c r="AM305">
        <f t="shared" si="11"/>
        <v>0</v>
      </c>
      <c r="AN305">
        <f t="shared" si="12"/>
        <v>0</v>
      </c>
      <c r="AO305">
        <f t="shared" si="13"/>
        <v>0</v>
      </c>
      <c r="AP305">
        <f t="shared" si="14"/>
        <v>0</v>
      </c>
      <c r="AQ305" s="286">
        <f t="shared" si="15"/>
        <v>0</v>
      </c>
      <c r="AR305" s="340" t="str">
        <f>IF(AQ305=0,"",
IF(SUM($AQ$275:AQ305)=1,AS305,
IF($AQ$395&gt;SUM($AQ$275:AQ305),_xlfn.CONCAT(", ",AS305),
IF($AQ$395=SUM($AQ$275:AQ305),_xlfn.CONCAT(" y ",AS305)))))</f>
        <v/>
      </c>
      <c r="AS305" s="341" t="s">
        <v>5165</v>
      </c>
      <c r="AT305" s="415">
        <f t="shared" si="16"/>
        <v>0</v>
      </c>
      <c r="AU305" s="286">
        <f t="shared" si="17"/>
        <v>0</v>
      </c>
      <c r="AV305" s="287" t="str">
        <f>IF(AU305=0,"",
IF(SUM($AU$275:AU305)=1,AW305,
IF($AU$395&gt;SUM($AU$275:AU305),_xlfn.CONCAT(", ",AW305),
IF($AU$395=SUM($AU$275:AU305),_xlfn.CONCAT(" y ",AW305)))))</f>
        <v/>
      </c>
      <c r="AW305" s="101" t="s">
        <v>5165</v>
      </c>
    </row>
    <row r="306" spans="1:49" ht="15" customHeight="1">
      <c r="A306" s="74"/>
      <c r="B306" s="8"/>
      <c r="C306" s="89" t="s">
        <v>5055</v>
      </c>
      <c r="D306" s="689" t="str">
        <f t="shared" si="6"/>
        <v/>
      </c>
      <c r="E306" s="572"/>
      <c r="F306" s="572"/>
      <c r="G306" s="572"/>
      <c r="H306" s="572"/>
      <c r="I306" s="572"/>
      <c r="J306" s="572"/>
      <c r="K306" s="572"/>
      <c r="L306" s="572"/>
      <c r="M306" s="572"/>
      <c r="N306" s="573"/>
      <c r="O306" s="693"/>
      <c r="P306" s="659"/>
      <c r="Q306" s="693"/>
      <c r="R306" s="659"/>
      <c r="S306" s="693"/>
      <c r="T306" s="659"/>
      <c r="U306" s="693"/>
      <c r="V306" s="659"/>
      <c r="W306" s="693"/>
      <c r="X306" s="659"/>
      <c r="Y306" s="693"/>
      <c r="Z306" s="659"/>
      <c r="AA306" s="693"/>
      <c r="AB306" s="659"/>
      <c r="AC306" s="693"/>
      <c r="AD306" s="659"/>
      <c r="AI306">
        <f t="shared" si="7"/>
        <v>0</v>
      </c>
      <c r="AJ306">
        <f t="shared" si="8"/>
        <v>0</v>
      </c>
      <c r="AK306">
        <f t="shared" si="9"/>
        <v>0</v>
      </c>
      <c r="AL306">
        <f t="shared" si="10"/>
        <v>0</v>
      </c>
      <c r="AM306">
        <f t="shared" si="11"/>
        <v>0</v>
      </c>
      <c r="AN306">
        <f t="shared" si="12"/>
        <v>0</v>
      </c>
      <c r="AO306">
        <f t="shared" si="13"/>
        <v>0</v>
      </c>
      <c r="AP306">
        <f t="shared" si="14"/>
        <v>0</v>
      </c>
      <c r="AQ306" s="286">
        <f t="shared" si="15"/>
        <v>0</v>
      </c>
      <c r="AR306" s="340" t="str">
        <f>IF(AQ306=0,"",
IF(SUM($AQ$275:AQ306)=1,AS306,
IF($AQ$395&gt;SUM($AQ$275:AQ306),_xlfn.CONCAT(", ",AS306),
IF($AQ$395=SUM($AQ$275:AQ306),_xlfn.CONCAT(" y ",AS306)))))</f>
        <v/>
      </c>
      <c r="AS306" s="341" t="s">
        <v>5166</v>
      </c>
      <c r="AT306" s="415">
        <f t="shared" si="16"/>
        <v>0</v>
      </c>
      <c r="AU306" s="286">
        <f t="shared" si="17"/>
        <v>0</v>
      </c>
      <c r="AV306" s="287" t="str">
        <f>IF(AU306=0,"",
IF(SUM($AU$275:AU306)=1,AW306,
IF($AU$395&gt;SUM($AU$275:AU306),_xlfn.CONCAT(", ",AW306),
IF($AU$395=SUM($AU$275:AU306),_xlfn.CONCAT(" y ",AW306)))))</f>
        <v/>
      </c>
      <c r="AW306" s="101" t="s">
        <v>5166</v>
      </c>
    </row>
    <row r="307" spans="1:49" ht="15" customHeight="1">
      <c r="A307" s="74"/>
      <c r="B307" s="8"/>
      <c r="C307" s="89" t="s">
        <v>5056</v>
      </c>
      <c r="D307" s="689" t="str">
        <f t="shared" ref="D307:D338" si="18">IF(D69="","",D69)</f>
        <v/>
      </c>
      <c r="E307" s="572"/>
      <c r="F307" s="572"/>
      <c r="G307" s="572"/>
      <c r="H307" s="572"/>
      <c r="I307" s="572"/>
      <c r="J307" s="572"/>
      <c r="K307" s="572"/>
      <c r="L307" s="572"/>
      <c r="M307" s="572"/>
      <c r="N307" s="573"/>
      <c r="O307" s="693"/>
      <c r="P307" s="659"/>
      <c r="Q307" s="693"/>
      <c r="R307" s="659"/>
      <c r="S307" s="693"/>
      <c r="T307" s="659"/>
      <c r="U307" s="693"/>
      <c r="V307" s="659"/>
      <c r="W307" s="693"/>
      <c r="X307" s="659"/>
      <c r="Y307" s="693"/>
      <c r="Z307" s="659"/>
      <c r="AA307" s="693"/>
      <c r="AB307" s="659"/>
      <c r="AC307" s="693"/>
      <c r="AD307" s="659"/>
      <c r="AI307">
        <f t="shared" ref="AI307:AI338" si="19">O307</f>
        <v>0</v>
      </c>
      <c r="AJ307">
        <f t="shared" ref="AJ307:AJ338" si="20">COUNTIF(Q307:V307,"NS")</f>
        <v>0</v>
      </c>
      <c r="AK307">
        <f t="shared" ref="AK307:AK338" si="21">SUM(Q307:V307)</f>
        <v>0</v>
      </c>
      <c r="AL307">
        <f t="shared" ref="AL307:AL338" si="22">IF(COUNTIF(O307:V307,"NA")=4,0,IF(OR(AND(AI307=0,AJ307&gt;0),AND(AI307="NS",AK307&gt;0), AND(AI307="NS", AJ307=0,AK307=0)), 1, IF(OR(AND(AI307&gt;0,AJ307&gt;1,AI307&gt;AK307), AND(AI307="NS",AJ307=2), AND(AI307="NS",AK307=0,AJ307&gt;0),AI307=AK307), 0, 1)))</f>
        <v>0</v>
      </c>
      <c r="AM307">
        <f t="shared" ref="AM307:AM338" si="23">W307</f>
        <v>0</v>
      </c>
      <c r="AN307">
        <f t="shared" ref="AN307:AN338" si="24">COUNTIF(Y307:AD307,"NS")</f>
        <v>0</v>
      </c>
      <c r="AO307">
        <f t="shared" ref="AO307:AO338" si="25">SUM(Y307:AD307)</f>
        <v>0</v>
      </c>
      <c r="AP307">
        <f t="shared" ref="AP307:AP338" si="26">IF(COUNTIF(W307:AD307,"NA")=4,0,IF(OR(AND(AM307=0,AN307&gt;0),AND(AM307="NS",AO307&gt;0), AND(AM307="NS", AN307=0,AO307=0)), 1, IF(OR(AND(AM307&gt;0,AN307&gt;1,AM307&gt;AO307), AND(AM307="NS",AN307=2), AND(AM307="NS",AO307=0,AN307&gt;0),AM307=AO307), 0, 1)))</f>
        <v>0</v>
      </c>
      <c r="AQ307" s="286">
        <f t="shared" si="15"/>
        <v>0</v>
      </c>
      <c r="AR307" s="340" t="str">
        <f>IF(AQ307=0,"",
IF(SUM($AQ$275:AQ307)=1,AS307,
IF($AQ$395&gt;SUM($AQ$275:AQ307),_xlfn.CONCAT(", ",AS307),
IF($AQ$395=SUM($AQ$275:AQ307),_xlfn.CONCAT(" y ",AS307)))))</f>
        <v/>
      </c>
      <c r="AS307" s="341" t="s">
        <v>5167</v>
      </c>
      <c r="AT307" s="415">
        <f t="shared" si="16"/>
        <v>0</v>
      </c>
      <c r="AU307" s="286">
        <f t="shared" si="17"/>
        <v>0</v>
      </c>
      <c r="AV307" s="287" t="str">
        <f>IF(AU307=0,"",
IF(SUM($AU$275:AU307)=1,AW307,
IF($AU$395&gt;SUM($AU$275:AU307),_xlfn.CONCAT(", ",AW307),
IF($AU$395=SUM($AU$275:AU307),_xlfn.CONCAT(" y ",AW307)))))</f>
        <v/>
      </c>
      <c r="AW307" s="101" t="s">
        <v>5167</v>
      </c>
    </row>
    <row r="308" spans="1:49" ht="15" customHeight="1">
      <c r="A308" s="74"/>
      <c r="B308" s="8"/>
      <c r="C308" s="89" t="s">
        <v>5057</v>
      </c>
      <c r="D308" s="689" t="str">
        <f t="shared" si="18"/>
        <v/>
      </c>
      <c r="E308" s="572"/>
      <c r="F308" s="572"/>
      <c r="G308" s="572"/>
      <c r="H308" s="572"/>
      <c r="I308" s="572"/>
      <c r="J308" s="572"/>
      <c r="K308" s="572"/>
      <c r="L308" s="572"/>
      <c r="M308" s="572"/>
      <c r="N308" s="573"/>
      <c r="O308" s="693"/>
      <c r="P308" s="659"/>
      <c r="Q308" s="693"/>
      <c r="R308" s="659"/>
      <c r="S308" s="693"/>
      <c r="T308" s="659"/>
      <c r="U308" s="693"/>
      <c r="V308" s="659"/>
      <c r="W308" s="693"/>
      <c r="X308" s="659"/>
      <c r="Y308" s="693"/>
      <c r="Z308" s="659"/>
      <c r="AA308" s="693"/>
      <c r="AB308" s="659"/>
      <c r="AC308" s="693"/>
      <c r="AD308" s="659"/>
      <c r="AI308">
        <f t="shared" si="19"/>
        <v>0</v>
      </c>
      <c r="AJ308">
        <f t="shared" si="20"/>
        <v>0</v>
      </c>
      <c r="AK308">
        <f t="shared" si="21"/>
        <v>0</v>
      </c>
      <c r="AL308">
        <f t="shared" si="22"/>
        <v>0</v>
      </c>
      <c r="AM308">
        <f t="shared" si="23"/>
        <v>0</v>
      </c>
      <c r="AN308">
        <f t="shared" si="24"/>
        <v>0</v>
      </c>
      <c r="AO308">
        <f t="shared" si="25"/>
        <v>0</v>
      </c>
      <c r="AP308">
        <f t="shared" si="26"/>
        <v>0</v>
      </c>
      <c r="AQ308" s="286">
        <f t="shared" si="15"/>
        <v>0</v>
      </c>
      <c r="AR308" s="340" t="str">
        <f>IF(AQ308=0,"",
IF(SUM($AQ$275:AQ308)=1,AS308,
IF($AQ$395&gt;SUM($AQ$275:AQ308),_xlfn.CONCAT(", ",AS308),
IF($AQ$395=SUM($AQ$275:AQ308),_xlfn.CONCAT(" y ",AS308)))))</f>
        <v/>
      </c>
      <c r="AS308" s="341" t="s">
        <v>5168</v>
      </c>
      <c r="AT308" s="415">
        <f t="shared" si="16"/>
        <v>0</v>
      </c>
      <c r="AU308" s="286">
        <f t="shared" si="17"/>
        <v>0</v>
      </c>
      <c r="AV308" s="287" t="str">
        <f>IF(AU308=0,"",
IF(SUM($AU$275:AU308)=1,AW308,
IF($AU$395&gt;SUM($AU$275:AU308),_xlfn.CONCAT(", ",AW308),
IF($AU$395=SUM($AU$275:AU308),_xlfn.CONCAT(" y ",AW308)))))</f>
        <v/>
      </c>
      <c r="AW308" s="101" t="s">
        <v>5168</v>
      </c>
    </row>
    <row r="309" spans="1:49" ht="15" customHeight="1">
      <c r="A309" s="74"/>
      <c r="B309" s="8"/>
      <c r="C309" s="89" t="s">
        <v>5058</v>
      </c>
      <c r="D309" s="689" t="str">
        <f t="shared" si="18"/>
        <v/>
      </c>
      <c r="E309" s="572"/>
      <c r="F309" s="572"/>
      <c r="G309" s="572"/>
      <c r="H309" s="572"/>
      <c r="I309" s="572"/>
      <c r="J309" s="572"/>
      <c r="K309" s="572"/>
      <c r="L309" s="572"/>
      <c r="M309" s="572"/>
      <c r="N309" s="573"/>
      <c r="O309" s="693"/>
      <c r="P309" s="659"/>
      <c r="Q309" s="693"/>
      <c r="R309" s="659"/>
      <c r="S309" s="693"/>
      <c r="T309" s="659"/>
      <c r="U309" s="693"/>
      <c r="V309" s="659"/>
      <c r="W309" s="693"/>
      <c r="X309" s="659"/>
      <c r="Y309" s="693"/>
      <c r="Z309" s="659"/>
      <c r="AA309" s="693"/>
      <c r="AB309" s="659"/>
      <c r="AC309" s="693"/>
      <c r="AD309" s="659"/>
      <c r="AI309">
        <f t="shared" si="19"/>
        <v>0</v>
      </c>
      <c r="AJ309">
        <f t="shared" si="20"/>
        <v>0</v>
      </c>
      <c r="AK309">
        <f t="shared" si="21"/>
        <v>0</v>
      </c>
      <c r="AL309">
        <f t="shared" si="22"/>
        <v>0</v>
      </c>
      <c r="AM309">
        <f t="shared" si="23"/>
        <v>0</v>
      </c>
      <c r="AN309">
        <f t="shared" si="24"/>
        <v>0</v>
      </c>
      <c r="AO309">
        <f t="shared" si="25"/>
        <v>0</v>
      </c>
      <c r="AP309">
        <f t="shared" si="26"/>
        <v>0</v>
      </c>
      <c r="AQ309" s="286">
        <f t="shared" si="15"/>
        <v>0</v>
      </c>
      <c r="AR309" s="340" t="str">
        <f>IF(AQ309=0,"",
IF(SUM($AQ$275:AQ309)=1,AS309,
IF($AQ$395&gt;SUM($AQ$275:AQ309),_xlfn.CONCAT(", ",AS309),
IF($AQ$395=SUM($AQ$275:AQ309),_xlfn.CONCAT(" y ",AS309)))))</f>
        <v/>
      </c>
      <c r="AS309" s="341" t="s">
        <v>5169</v>
      </c>
      <c r="AT309" s="415">
        <f t="shared" si="16"/>
        <v>0</v>
      </c>
      <c r="AU309" s="286">
        <f t="shared" si="17"/>
        <v>0</v>
      </c>
      <c r="AV309" s="287" t="str">
        <f>IF(AU309=0,"",
IF(SUM($AU$275:AU309)=1,AW309,
IF($AU$395&gt;SUM($AU$275:AU309),_xlfn.CONCAT(", ",AW309),
IF($AU$395=SUM($AU$275:AU309),_xlfn.CONCAT(" y ",AW309)))))</f>
        <v/>
      </c>
      <c r="AW309" s="101" t="s">
        <v>5169</v>
      </c>
    </row>
    <row r="310" spans="1:49" ht="15" customHeight="1">
      <c r="A310" s="74"/>
      <c r="B310" s="8"/>
      <c r="C310" s="89" t="s">
        <v>5170</v>
      </c>
      <c r="D310" s="689" t="str">
        <f t="shared" si="18"/>
        <v/>
      </c>
      <c r="E310" s="572"/>
      <c r="F310" s="572"/>
      <c r="G310" s="572"/>
      <c r="H310" s="572"/>
      <c r="I310" s="572"/>
      <c r="J310" s="572"/>
      <c r="K310" s="572"/>
      <c r="L310" s="572"/>
      <c r="M310" s="572"/>
      <c r="N310" s="573"/>
      <c r="O310" s="693"/>
      <c r="P310" s="659"/>
      <c r="Q310" s="693"/>
      <c r="R310" s="659"/>
      <c r="S310" s="693"/>
      <c r="T310" s="659"/>
      <c r="U310" s="693"/>
      <c r="V310" s="659"/>
      <c r="W310" s="693"/>
      <c r="X310" s="659"/>
      <c r="Y310" s="693"/>
      <c r="Z310" s="659"/>
      <c r="AA310" s="693"/>
      <c r="AB310" s="659"/>
      <c r="AC310" s="693"/>
      <c r="AD310" s="659"/>
      <c r="AI310">
        <f t="shared" si="19"/>
        <v>0</v>
      </c>
      <c r="AJ310">
        <f t="shared" si="20"/>
        <v>0</v>
      </c>
      <c r="AK310">
        <f t="shared" si="21"/>
        <v>0</v>
      </c>
      <c r="AL310">
        <f t="shared" si="22"/>
        <v>0</v>
      </c>
      <c r="AM310">
        <f t="shared" si="23"/>
        <v>0</v>
      </c>
      <c r="AN310">
        <f t="shared" si="24"/>
        <v>0</v>
      </c>
      <c r="AO310">
        <f t="shared" si="25"/>
        <v>0</v>
      </c>
      <c r="AP310">
        <f t="shared" si="26"/>
        <v>0</v>
      </c>
      <c r="AQ310" s="286">
        <f t="shared" si="15"/>
        <v>0</v>
      </c>
      <c r="AR310" s="340" t="str">
        <f>IF(AQ310=0,"",
IF(SUM($AQ$275:AQ310)=1,AS310,
IF($AQ$395&gt;SUM($AQ$275:AQ310),_xlfn.CONCAT(", ",AS310),
IF($AQ$395=SUM($AQ$275:AQ310),_xlfn.CONCAT(" y ",AS310)))))</f>
        <v/>
      </c>
      <c r="AS310" s="341" t="s">
        <v>5171</v>
      </c>
      <c r="AT310" s="415">
        <f t="shared" si="16"/>
        <v>0</v>
      </c>
      <c r="AU310" s="286">
        <f t="shared" si="17"/>
        <v>0</v>
      </c>
      <c r="AV310" s="287" t="str">
        <f>IF(AU310=0,"",
IF(SUM($AU$275:AU310)=1,AW310,
IF($AU$395&gt;SUM($AU$275:AU310),_xlfn.CONCAT(", ",AW310),
IF($AU$395=SUM($AU$275:AU310),_xlfn.CONCAT(" y ",AW310)))))</f>
        <v/>
      </c>
      <c r="AW310" s="101" t="s">
        <v>5171</v>
      </c>
    </row>
    <row r="311" spans="1:49" ht="15" customHeight="1">
      <c r="A311" s="74"/>
      <c r="B311" s="8"/>
      <c r="C311" s="89" t="s">
        <v>5172</v>
      </c>
      <c r="D311" s="689" t="str">
        <f t="shared" si="18"/>
        <v/>
      </c>
      <c r="E311" s="572"/>
      <c r="F311" s="572"/>
      <c r="G311" s="572"/>
      <c r="H311" s="572"/>
      <c r="I311" s="572"/>
      <c r="J311" s="572"/>
      <c r="K311" s="572"/>
      <c r="L311" s="572"/>
      <c r="M311" s="572"/>
      <c r="N311" s="573"/>
      <c r="O311" s="693"/>
      <c r="P311" s="659"/>
      <c r="Q311" s="693"/>
      <c r="R311" s="659"/>
      <c r="S311" s="693"/>
      <c r="T311" s="659"/>
      <c r="U311" s="693"/>
      <c r="V311" s="659"/>
      <c r="W311" s="693"/>
      <c r="X311" s="659"/>
      <c r="Y311" s="693"/>
      <c r="Z311" s="659"/>
      <c r="AA311" s="693"/>
      <c r="AB311" s="659"/>
      <c r="AC311" s="693"/>
      <c r="AD311" s="659"/>
      <c r="AI311">
        <f t="shared" si="19"/>
        <v>0</v>
      </c>
      <c r="AJ311">
        <f t="shared" si="20"/>
        <v>0</v>
      </c>
      <c r="AK311">
        <f t="shared" si="21"/>
        <v>0</v>
      </c>
      <c r="AL311">
        <f t="shared" si="22"/>
        <v>0</v>
      </c>
      <c r="AM311">
        <f t="shared" si="23"/>
        <v>0</v>
      </c>
      <c r="AN311">
        <f t="shared" si="24"/>
        <v>0</v>
      </c>
      <c r="AO311">
        <f t="shared" si="25"/>
        <v>0</v>
      </c>
      <c r="AP311">
        <f t="shared" si="26"/>
        <v>0</v>
      </c>
      <c r="AQ311" s="286">
        <f t="shared" si="15"/>
        <v>0</v>
      </c>
      <c r="AR311" s="340" t="str">
        <f>IF(AQ311=0,"",
IF(SUM($AQ$275:AQ311)=1,AS311,
IF($AQ$395&gt;SUM($AQ$275:AQ311),_xlfn.CONCAT(", ",AS311),
IF($AQ$395=SUM($AQ$275:AQ311),_xlfn.CONCAT(" y ",AS311)))))</f>
        <v/>
      </c>
      <c r="AS311" s="341" t="s">
        <v>5173</v>
      </c>
      <c r="AT311" s="415">
        <f t="shared" si="16"/>
        <v>0</v>
      </c>
      <c r="AU311" s="286">
        <f t="shared" si="17"/>
        <v>0</v>
      </c>
      <c r="AV311" s="287" t="str">
        <f>IF(AU311=0,"",
IF(SUM($AU$275:AU311)=1,AW311,
IF($AU$395&gt;SUM($AU$275:AU311),_xlfn.CONCAT(", ",AW311),
IF($AU$395=SUM($AU$275:AU311),_xlfn.CONCAT(" y ",AW311)))))</f>
        <v/>
      </c>
      <c r="AW311" s="101" t="s">
        <v>5173</v>
      </c>
    </row>
    <row r="312" spans="1:49" ht="15" customHeight="1">
      <c r="A312" s="74"/>
      <c r="B312" s="8"/>
      <c r="C312" s="89" t="s">
        <v>5174</v>
      </c>
      <c r="D312" s="689" t="str">
        <f t="shared" si="18"/>
        <v/>
      </c>
      <c r="E312" s="572"/>
      <c r="F312" s="572"/>
      <c r="G312" s="572"/>
      <c r="H312" s="572"/>
      <c r="I312" s="572"/>
      <c r="J312" s="572"/>
      <c r="K312" s="572"/>
      <c r="L312" s="572"/>
      <c r="M312" s="572"/>
      <c r="N312" s="573"/>
      <c r="O312" s="693"/>
      <c r="P312" s="659"/>
      <c r="Q312" s="693"/>
      <c r="R312" s="659"/>
      <c r="S312" s="693"/>
      <c r="T312" s="659"/>
      <c r="U312" s="693"/>
      <c r="V312" s="659"/>
      <c r="W312" s="693"/>
      <c r="X312" s="659"/>
      <c r="Y312" s="693"/>
      <c r="Z312" s="659"/>
      <c r="AA312" s="693"/>
      <c r="AB312" s="659"/>
      <c r="AC312" s="693"/>
      <c r="AD312" s="659"/>
      <c r="AI312">
        <f t="shared" si="19"/>
        <v>0</v>
      </c>
      <c r="AJ312">
        <f t="shared" si="20"/>
        <v>0</v>
      </c>
      <c r="AK312">
        <f t="shared" si="21"/>
        <v>0</v>
      </c>
      <c r="AL312">
        <f t="shared" si="22"/>
        <v>0</v>
      </c>
      <c r="AM312">
        <f t="shared" si="23"/>
        <v>0</v>
      </c>
      <c r="AN312">
        <f t="shared" si="24"/>
        <v>0</v>
      </c>
      <c r="AO312">
        <f t="shared" si="25"/>
        <v>0</v>
      </c>
      <c r="AP312">
        <f t="shared" si="26"/>
        <v>0</v>
      </c>
      <c r="AQ312" s="286">
        <f t="shared" si="15"/>
        <v>0</v>
      </c>
      <c r="AR312" s="340" t="str">
        <f>IF(AQ312=0,"",
IF(SUM($AQ$275:AQ312)=1,AS312,
IF($AQ$395&gt;SUM($AQ$275:AQ312),_xlfn.CONCAT(", ",AS312),
IF($AQ$395=SUM($AQ$275:AQ312),_xlfn.CONCAT(" y ",AS312)))))</f>
        <v/>
      </c>
      <c r="AS312" s="341" t="s">
        <v>5175</v>
      </c>
      <c r="AT312" s="415">
        <f t="shared" si="16"/>
        <v>0</v>
      </c>
      <c r="AU312" s="286">
        <f t="shared" si="17"/>
        <v>0</v>
      </c>
      <c r="AV312" s="287" t="str">
        <f>IF(AU312=0,"",
IF(SUM($AU$275:AU312)=1,AW312,
IF($AU$395&gt;SUM($AU$275:AU312),_xlfn.CONCAT(", ",AW312),
IF($AU$395=SUM($AU$275:AU312),_xlfn.CONCAT(" y ",AW312)))))</f>
        <v/>
      </c>
      <c r="AW312" s="101" t="s">
        <v>5175</v>
      </c>
    </row>
    <row r="313" spans="1:49" ht="15" customHeight="1">
      <c r="A313" s="74"/>
      <c r="B313" s="8"/>
      <c r="C313" s="89" t="s">
        <v>5176</v>
      </c>
      <c r="D313" s="689" t="str">
        <f t="shared" si="18"/>
        <v/>
      </c>
      <c r="E313" s="572"/>
      <c r="F313" s="572"/>
      <c r="G313" s="572"/>
      <c r="H313" s="572"/>
      <c r="I313" s="572"/>
      <c r="J313" s="572"/>
      <c r="K313" s="572"/>
      <c r="L313" s="572"/>
      <c r="M313" s="572"/>
      <c r="N313" s="573"/>
      <c r="O313" s="693"/>
      <c r="P313" s="659"/>
      <c r="Q313" s="693"/>
      <c r="R313" s="659"/>
      <c r="S313" s="693"/>
      <c r="T313" s="659"/>
      <c r="U313" s="693"/>
      <c r="V313" s="659"/>
      <c r="W313" s="693"/>
      <c r="X313" s="659"/>
      <c r="Y313" s="693"/>
      <c r="Z313" s="659"/>
      <c r="AA313" s="693"/>
      <c r="AB313" s="659"/>
      <c r="AC313" s="693"/>
      <c r="AD313" s="659"/>
      <c r="AI313">
        <f t="shared" si="19"/>
        <v>0</v>
      </c>
      <c r="AJ313">
        <f t="shared" si="20"/>
        <v>0</v>
      </c>
      <c r="AK313">
        <f t="shared" si="21"/>
        <v>0</v>
      </c>
      <c r="AL313">
        <f t="shared" si="22"/>
        <v>0</v>
      </c>
      <c r="AM313">
        <f t="shared" si="23"/>
        <v>0</v>
      </c>
      <c r="AN313">
        <f t="shared" si="24"/>
        <v>0</v>
      </c>
      <c r="AO313">
        <f t="shared" si="25"/>
        <v>0</v>
      </c>
      <c r="AP313">
        <f t="shared" si="26"/>
        <v>0</v>
      </c>
      <c r="AQ313" s="286">
        <f t="shared" si="15"/>
        <v>0</v>
      </c>
      <c r="AR313" s="340" t="str">
        <f>IF(AQ313=0,"",
IF(SUM($AQ$275:AQ313)=1,AS313,
IF($AQ$395&gt;SUM($AQ$275:AQ313),_xlfn.CONCAT(", ",AS313),
IF($AQ$395=SUM($AQ$275:AQ313),_xlfn.CONCAT(" y ",AS313)))))</f>
        <v/>
      </c>
      <c r="AS313" s="341" t="s">
        <v>5177</v>
      </c>
      <c r="AT313" s="415">
        <f t="shared" si="16"/>
        <v>0</v>
      </c>
      <c r="AU313" s="286">
        <f t="shared" si="17"/>
        <v>0</v>
      </c>
      <c r="AV313" s="287" t="str">
        <f>IF(AU313=0,"",
IF(SUM($AU$275:AU313)=1,AW313,
IF($AU$395&gt;SUM($AU$275:AU313),_xlfn.CONCAT(", ",AW313),
IF($AU$395=SUM($AU$275:AU313),_xlfn.CONCAT(" y ",AW313)))))</f>
        <v/>
      </c>
      <c r="AW313" s="101" t="s">
        <v>5177</v>
      </c>
    </row>
    <row r="314" spans="1:49" ht="15" customHeight="1">
      <c r="A314" s="74"/>
      <c r="B314" s="8"/>
      <c r="C314" s="89" t="s">
        <v>5178</v>
      </c>
      <c r="D314" s="689" t="str">
        <f t="shared" si="18"/>
        <v/>
      </c>
      <c r="E314" s="572"/>
      <c r="F314" s="572"/>
      <c r="G314" s="572"/>
      <c r="H314" s="572"/>
      <c r="I314" s="572"/>
      <c r="J314" s="572"/>
      <c r="K314" s="572"/>
      <c r="L314" s="572"/>
      <c r="M314" s="572"/>
      <c r="N314" s="573"/>
      <c r="O314" s="693"/>
      <c r="P314" s="659"/>
      <c r="Q314" s="693"/>
      <c r="R314" s="659"/>
      <c r="S314" s="693"/>
      <c r="T314" s="659"/>
      <c r="U314" s="693"/>
      <c r="V314" s="659"/>
      <c r="W314" s="693"/>
      <c r="X314" s="659"/>
      <c r="Y314" s="693"/>
      <c r="Z314" s="659"/>
      <c r="AA314" s="693"/>
      <c r="AB314" s="659"/>
      <c r="AC314" s="693"/>
      <c r="AD314" s="659"/>
      <c r="AI314">
        <f t="shared" si="19"/>
        <v>0</v>
      </c>
      <c r="AJ314">
        <f t="shared" si="20"/>
        <v>0</v>
      </c>
      <c r="AK314">
        <f t="shared" si="21"/>
        <v>0</v>
      </c>
      <c r="AL314">
        <f t="shared" si="22"/>
        <v>0</v>
      </c>
      <c r="AM314">
        <f t="shared" si="23"/>
        <v>0</v>
      </c>
      <c r="AN314">
        <f t="shared" si="24"/>
        <v>0</v>
      </c>
      <c r="AO314">
        <f t="shared" si="25"/>
        <v>0</v>
      </c>
      <c r="AP314">
        <f t="shared" si="26"/>
        <v>0</v>
      </c>
      <c r="AQ314" s="286">
        <f t="shared" si="15"/>
        <v>0</v>
      </c>
      <c r="AR314" s="340" t="str">
        <f>IF(AQ314=0,"",
IF(SUM($AQ$275:AQ314)=1,AS314,
IF($AQ$395&gt;SUM($AQ$275:AQ314),_xlfn.CONCAT(", ",AS314),
IF($AQ$395=SUM($AQ$275:AQ314),_xlfn.CONCAT(" y ",AS314)))))</f>
        <v/>
      </c>
      <c r="AS314" s="341" t="s">
        <v>5179</v>
      </c>
      <c r="AT314" s="415">
        <f t="shared" si="16"/>
        <v>0</v>
      </c>
      <c r="AU314" s="286">
        <f t="shared" si="17"/>
        <v>0</v>
      </c>
      <c r="AV314" s="287" t="str">
        <f>IF(AU314=0,"",
IF(SUM($AU$275:AU314)=1,AW314,
IF($AU$395&gt;SUM($AU$275:AU314),_xlfn.CONCAT(", ",AW314),
IF($AU$395=SUM($AU$275:AU314),_xlfn.CONCAT(" y ",AW314)))))</f>
        <v/>
      </c>
      <c r="AW314" s="101" t="s">
        <v>5179</v>
      </c>
    </row>
    <row r="315" spans="1:49" ht="15" customHeight="1">
      <c r="A315" s="74"/>
      <c r="B315" s="8"/>
      <c r="C315" s="89" t="s">
        <v>5180</v>
      </c>
      <c r="D315" s="689" t="str">
        <f t="shared" si="18"/>
        <v/>
      </c>
      <c r="E315" s="572"/>
      <c r="F315" s="572"/>
      <c r="G315" s="572"/>
      <c r="H315" s="572"/>
      <c r="I315" s="572"/>
      <c r="J315" s="572"/>
      <c r="K315" s="572"/>
      <c r="L315" s="572"/>
      <c r="M315" s="572"/>
      <c r="N315" s="573"/>
      <c r="O315" s="693"/>
      <c r="P315" s="659"/>
      <c r="Q315" s="693"/>
      <c r="R315" s="659"/>
      <c r="S315" s="693"/>
      <c r="T315" s="659"/>
      <c r="U315" s="693"/>
      <c r="V315" s="659"/>
      <c r="W315" s="693"/>
      <c r="X315" s="659"/>
      <c r="Y315" s="693"/>
      <c r="Z315" s="659"/>
      <c r="AA315" s="693"/>
      <c r="AB315" s="659"/>
      <c r="AC315" s="693"/>
      <c r="AD315" s="659"/>
      <c r="AI315">
        <f t="shared" si="19"/>
        <v>0</v>
      </c>
      <c r="AJ315">
        <f t="shared" si="20"/>
        <v>0</v>
      </c>
      <c r="AK315">
        <f t="shared" si="21"/>
        <v>0</v>
      </c>
      <c r="AL315">
        <f t="shared" si="22"/>
        <v>0</v>
      </c>
      <c r="AM315">
        <f t="shared" si="23"/>
        <v>0</v>
      </c>
      <c r="AN315">
        <f t="shared" si="24"/>
        <v>0</v>
      </c>
      <c r="AO315">
        <f t="shared" si="25"/>
        <v>0</v>
      </c>
      <c r="AP315">
        <f t="shared" si="26"/>
        <v>0</v>
      </c>
      <c r="AQ315" s="286">
        <f t="shared" si="15"/>
        <v>0</v>
      </c>
      <c r="AR315" s="340" t="str">
        <f>IF(AQ315=0,"",
IF(SUM($AQ$275:AQ315)=1,AS315,
IF($AQ$395&gt;SUM($AQ$275:AQ315),_xlfn.CONCAT(", ",AS315),
IF($AQ$395=SUM($AQ$275:AQ315),_xlfn.CONCAT(" y ",AS315)))))</f>
        <v/>
      </c>
      <c r="AS315" s="341" t="s">
        <v>5181</v>
      </c>
      <c r="AT315" s="415">
        <f t="shared" si="16"/>
        <v>0</v>
      </c>
      <c r="AU315" s="286">
        <f t="shared" si="17"/>
        <v>0</v>
      </c>
      <c r="AV315" s="287" t="str">
        <f>IF(AU315=0,"",
IF(SUM($AU$275:AU315)=1,AW315,
IF($AU$395&gt;SUM($AU$275:AU315),_xlfn.CONCAT(", ",AW315),
IF($AU$395=SUM($AU$275:AU315),_xlfn.CONCAT(" y ",AW315)))))</f>
        <v/>
      </c>
      <c r="AW315" s="101" t="s">
        <v>5181</v>
      </c>
    </row>
    <row r="316" spans="1:49" ht="15" customHeight="1">
      <c r="A316" s="74"/>
      <c r="B316" s="8"/>
      <c r="C316" s="89" t="s">
        <v>5182</v>
      </c>
      <c r="D316" s="689" t="str">
        <f t="shared" si="18"/>
        <v/>
      </c>
      <c r="E316" s="572"/>
      <c r="F316" s="572"/>
      <c r="G316" s="572"/>
      <c r="H316" s="572"/>
      <c r="I316" s="572"/>
      <c r="J316" s="572"/>
      <c r="K316" s="572"/>
      <c r="L316" s="572"/>
      <c r="M316" s="572"/>
      <c r="N316" s="573"/>
      <c r="O316" s="693"/>
      <c r="P316" s="659"/>
      <c r="Q316" s="693"/>
      <c r="R316" s="659"/>
      <c r="S316" s="693"/>
      <c r="T316" s="659"/>
      <c r="U316" s="693"/>
      <c r="V316" s="659"/>
      <c r="W316" s="693"/>
      <c r="X316" s="659"/>
      <c r="Y316" s="693"/>
      <c r="Z316" s="659"/>
      <c r="AA316" s="693"/>
      <c r="AB316" s="659"/>
      <c r="AC316" s="693"/>
      <c r="AD316" s="659"/>
      <c r="AI316">
        <f t="shared" si="19"/>
        <v>0</v>
      </c>
      <c r="AJ316">
        <f t="shared" si="20"/>
        <v>0</v>
      </c>
      <c r="AK316">
        <f t="shared" si="21"/>
        <v>0</v>
      </c>
      <c r="AL316">
        <f t="shared" si="22"/>
        <v>0</v>
      </c>
      <c r="AM316">
        <f t="shared" si="23"/>
        <v>0</v>
      </c>
      <c r="AN316">
        <f t="shared" si="24"/>
        <v>0</v>
      </c>
      <c r="AO316">
        <f t="shared" si="25"/>
        <v>0</v>
      </c>
      <c r="AP316">
        <f t="shared" si="26"/>
        <v>0</v>
      </c>
      <c r="AQ316" s="286">
        <f t="shared" si="15"/>
        <v>0</v>
      </c>
      <c r="AR316" s="340" t="str">
        <f>IF(AQ316=0,"",
IF(SUM($AQ$275:AQ316)=1,AS316,
IF($AQ$395&gt;SUM($AQ$275:AQ316),_xlfn.CONCAT(", ",AS316),
IF($AQ$395=SUM($AQ$275:AQ316),_xlfn.CONCAT(" y ",AS316)))))</f>
        <v/>
      </c>
      <c r="AS316" s="341" t="s">
        <v>5183</v>
      </c>
      <c r="AT316" s="415">
        <f t="shared" si="16"/>
        <v>0</v>
      </c>
      <c r="AU316" s="286">
        <f t="shared" si="17"/>
        <v>0</v>
      </c>
      <c r="AV316" s="287" t="str">
        <f>IF(AU316=0,"",
IF(SUM($AU$275:AU316)=1,AW316,
IF($AU$395&gt;SUM($AU$275:AU316),_xlfn.CONCAT(", ",AW316),
IF($AU$395=SUM($AU$275:AU316),_xlfn.CONCAT(" y ",AW316)))))</f>
        <v/>
      </c>
      <c r="AW316" s="101" t="s">
        <v>5183</v>
      </c>
    </row>
    <row r="317" spans="1:49" ht="15" customHeight="1">
      <c r="A317" s="74"/>
      <c r="B317" s="8"/>
      <c r="C317" s="89" t="s">
        <v>5184</v>
      </c>
      <c r="D317" s="689" t="str">
        <f t="shared" si="18"/>
        <v/>
      </c>
      <c r="E317" s="572"/>
      <c r="F317" s="572"/>
      <c r="G317" s="572"/>
      <c r="H317" s="572"/>
      <c r="I317" s="572"/>
      <c r="J317" s="572"/>
      <c r="K317" s="572"/>
      <c r="L317" s="572"/>
      <c r="M317" s="572"/>
      <c r="N317" s="573"/>
      <c r="O317" s="693"/>
      <c r="P317" s="659"/>
      <c r="Q317" s="693"/>
      <c r="R317" s="659"/>
      <c r="S317" s="693"/>
      <c r="T317" s="659"/>
      <c r="U317" s="693"/>
      <c r="V317" s="659"/>
      <c r="W317" s="693"/>
      <c r="X317" s="659"/>
      <c r="Y317" s="693"/>
      <c r="Z317" s="659"/>
      <c r="AA317" s="693"/>
      <c r="AB317" s="659"/>
      <c r="AC317" s="693"/>
      <c r="AD317" s="659"/>
      <c r="AI317">
        <f t="shared" si="19"/>
        <v>0</v>
      </c>
      <c r="AJ317">
        <f t="shared" si="20"/>
        <v>0</v>
      </c>
      <c r="AK317">
        <f t="shared" si="21"/>
        <v>0</v>
      </c>
      <c r="AL317">
        <f t="shared" si="22"/>
        <v>0</v>
      </c>
      <c r="AM317">
        <f t="shared" si="23"/>
        <v>0</v>
      </c>
      <c r="AN317">
        <f t="shared" si="24"/>
        <v>0</v>
      </c>
      <c r="AO317">
        <f t="shared" si="25"/>
        <v>0</v>
      </c>
      <c r="AP317">
        <f t="shared" si="26"/>
        <v>0</v>
      </c>
      <c r="AQ317" s="286">
        <f t="shared" si="15"/>
        <v>0</v>
      </c>
      <c r="AR317" s="340" t="str">
        <f>IF(AQ317=0,"",
IF(SUM($AQ$275:AQ317)=1,AS317,
IF($AQ$395&gt;SUM($AQ$275:AQ317),_xlfn.CONCAT(", ",AS317),
IF($AQ$395=SUM($AQ$275:AQ317),_xlfn.CONCAT(" y ",AS317)))))</f>
        <v/>
      </c>
      <c r="AS317" s="341" t="s">
        <v>5185</v>
      </c>
      <c r="AT317" s="415">
        <f t="shared" si="16"/>
        <v>0</v>
      </c>
      <c r="AU317" s="286">
        <f t="shared" si="17"/>
        <v>0</v>
      </c>
      <c r="AV317" s="287" t="str">
        <f>IF(AU317=0,"",
IF(SUM($AU$275:AU317)=1,AW317,
IF($AU$395&gt;SUM($AU$275:AU317),_xlfn.CONCAT(", ",AW317),
IF($AU$395=SUM($AU$275:AU317),_xlfn.CONCAT(" y ",AW317)))))</f>
        <v/>
      </c>
      <c r="AW317" s="101" t="s">
        <v>5185</v>
      </c>
    </row>
    <row r="318" spans="1:49" ht="15" customHeight="1">
      <c r="A318" s="74"/>
      <c r="B318" s="8"/>
      <c r="C318" s="89" t="s">
        <v>5186</v>
      </c>
      <c r="D318" s="689" t="str">
        <f t="shared" si="18"/>
        <v/>
      </c>
      <c r="E318" s="572"/>
      <c r="F318" s="572"/>
      <c r="G318" s="572"/>
      <c r="H318" s="572"/>
      <c r="I318" s="572"/>
      <c r="J318" s="572"/>
      <c r="K318" s="572"/>
      <c r="L318" s="572"/>
      <c r="M318" s="572"/>
      <c r="N318" s="573"/>
      <c r="O318" s="693"/>
      <c r="P318" s="659"/>
      <c r="Q318" s="693"/>
      <c r="R318" s="659"/>
      <c r="S318" s="693"/>
      <c r="T318" s="659"/>
      <c r="U318" s="693"/>
      <c r="V318" s="659"/>
      <c r="W318" s="693"/>
      <c r="X318" s="659"/>
      <c r="Y318" s="693"/>
      <c r="Z318" s="659"/>
      <c r="AA318" s="693"/>
      <c r="AB318" s="659"/>
      <c r="AC318" s="693"/>
      <c r="AD318" s="659"/>
      <c r="AI318">
        <f t="shared" si="19"/>
        <v>0</v>
      </c>
      <c r="AJ318">
        <f t="shared" si="20"/>
        <v>0</v>
      </c>
      <c r="AK318">
        <f t="shared" si="21"/>
        <v>0</v>
      </c>
      <c r="AL318">
        <f t="shared" si="22"/>
        <v>0</v>
      </c>
      <c r="AM318">
        <f t="shared" si="23"/>
        <v>0</v>
      </c>
      <c r="AN318">
        <f t="shared" si="24"/>
        <v>0</v>
      </c>
      <c r="AO318">
        <f t="shared" si="25"/>
        <v>0</v>
      </c>
      <c r="AP318">
        <f t="shared" si="26"/>
        <v>0</v>
      </c>
      <c r="AQ318" s="286">
        <f t="shared" si="15"/>
        <v>0</v>
      </c>
      <c r="AR318" s="340" t="str">
        <f>IF(AQ318=0,"",
IF(SUM($AQ$275:AQ318)=1,AS318,
IF($AQ$395&gt;SUM($AQ$275:AQ318),_xlfn.CONCAT(", ",AS318),
IF($AQ$395=SUM($AQ$275:AQ318),_xlfn.CONCAT(" y ",AS318)))))</f>
        <v/>
      </c>
      <c r="AS318" s="341" t="s">
        <v>5187</v>
      </c>
      <c r="AT318" s="415">
        <f t="shared" si="16"/>
        <v>0</v>
      </c>
      <c r="AU318" s="286">
        <f t="shared" si="17"/>
        <v>0</v>
      </c>
      <c r="AV318" s="287" t="str">
        <f>IF(AU318=0,"",
IF(SUM($AU$275:AU318)=1,AW318,
IF($AU$395&gt;SUM($AU$275:AU318),_xlfn.CONCAT(", ",AW318),
IF($AU$395=SUM($AU$275:AU318),_xlfn.CONCAT(" y ",AW318)))))</f>
        <v/>
      </c>
      <c r="AW318" s="101" t="s">
        <v>5187</v>
      </c>
    </row>
    <row r="319" spans="1:49" ht="15" customHeight="1">
      <c r="A319" s="74"/>
      <c r="B319" s="8"/>
      <c r="C319" s="89" t="s">
        <v>5188</v>
      </c>
      <c r="D319" s="689" t="str">
        <f t="shared" si="18"/>
        <v/>
      </c>
      <c r="E319" s="572"/>
      <c r="F319" s="572"/>
      <c r="G319" s="572"/>
      <c r="H319" s="572"/>
      <c r="I319" s="572"/>
      <c r="J319" s="572"/>
      <c r="K319" s="572"/>
      <c r="L319" s="572"/>
      <c r="M319" s="572"/>
      <c r="N319" s="573"/>
      <c r="O319" s="693"/>
      <c r="P319" s="659"/>
      <c r="Q319" s="693"/>
      <c r="R319" s="659"/>
      <c r="S319" s="693"/>
      <c r="T319" s="659"/>
      <c r="U319" s="693"/>
      <c r="V319" s="659"/>
      <c r="W319" s="693"/>
      <c r="X319" s="659"/>
      <c r="Y319" s="693"/>
      <c r="Z319" s="659"/>
      <c r="AA319" s="693"/>
      <c r="AB319" s="659"/>
      <c r="AC319" s="693"/>
      <c r="AD319" s="659"/>
      <c r="AI319">
        <f t="shared" si="19"/>
        <v>0</v>
      </c>
      <c r="AJ319">
        <f t="shared" si="20"/>
        <v>0</v>
      </c>
      <c r="AK319">
        <f t="shared" si="21"/>
        <v>0</v>
      </c>
      <c r="AL319">
        <f t="shared" si="22"/>
        <v>0</v>
      </c>
      <c r="AM319">
        <f t="shared" si="23"/>
        <v>0</v>
      </c>
      <c r="AN319">
        <f t="shared" si="24"/>
        <v>0</v>
      </c>
      <c r="AO319">
        <f t="shared" si="25"/>
        <v>0</v>
      </c>
      <c r="AP319">
        <f t="shared" si="26"/>
        <v>0</v>
      </c>
      <c r="AQ319" s="286">
        <f t="shared" si="15"/>
        <v>0</v>
      </c>
      <c r="AR319" s="340" t="str">
        <f>IF(AQ319=0,"",
IF(SUM($AQ$275:AQ319)=1,AS319,
IF($AQ$395&gt;SUM($AQ$275:AQ319),_xlfn.CONCAT(", ",AS319),
IF($AQ$395=SUM($AQ$275:AQ319),_xlfn.CONCAT(" y ",AS319)))))</f>
        <v/>
      </c>
      <c r="AS319" s="341" t="s">
        <v>5189</v>
      </c>
      <c r="AT319" s="415">
        <f t="shared" si="16"/>
        <v>0</v>
      </c>
      <c r="AU319" s="286">
        <f t="shared" si="17"/>
        <v>0</v>
      </c>
      <c r="AV319" s="287" t="str">
        <f>IF(AU319=0,"",
IF(SUM($AU$275:AU319)=1,AW319,
IF($AU$395&gt;SUM($AU$275:AU319),_xlfn.CONCAT(", ",AW319),
IF($AU$395=SUM($AU$275:AU319),_xlfn.CONCAT(" y ",AW319)))))</f>
        <v/>
      </c>
      <c r="AW319" s="101" t="s">
        <v>5189</v>
      </c>
    </row>
    <row r="320" spans="1:49" ht="15" customHeight="1">
      <c r="A320" s="74"/>
      <c r="B320" s="8"/>
      <c r="C320" s="89" t="s">
        <v>5190</v>
      </c>
      <c r="D320" s="689" t="str">
        <f t="shared" si="18"/>
        <v/>
      </c>
      <c r="E320" s="572"/>
      <c r="F320" s="572"/>
      <c r="G320" s="572"/>
      <c r="H320" s="572"/>
      <c r="I320" s="572"/>
      <c r="J320" s="572"/>
      <c r="K320" s="572"/>
      <c r="L320" s="572"/>
      <c r="M320" s="572"/>
      <c r="N320" s="573"/>
      <c r="O320" s="693"/>
      <c r="P320" s="659"/>
      <c r="Q320" s="693"/>
      <c r="R320" s="659"/>
      <c r="S320" s="693"/>
      <c r="T320" s="659"/>
      <c r="U320" s="693"/>
      <c r="V320" s="659"/>
      <c r="W320" s="693"/>
      <c r="X320" s="659"/>
      <c r="Y320" s="693"/>
      <c r="Z320" s="659"/>
      <c r="AA320" s="693"/>
      <c r="AB320" s="659"/>
      <c r="AC320" s="693"/>
      <c r="AD320" s="659"/>
      <c r="AI320">
        <f t="shared" si="19"/>
        <v>0</v>
      </c>
      <c r="AJ320">
        <f t="shared" si="20"/>
        <v>0</v>
      </c>
      <c r="AK320">
        <f t="shared" si="21"/>
        <v>0</v>
      </c>
      <c r="AL320">
        <f t="shared" si="22"/>
        <v>0</v>
      </c>
      <c r="AM320">
        <f t="shared" si="23"/>
        <v>0</v>
      </c>
      <c r="AN320">
        <f t="shared" si="24"/>
        <v>0</v>
      </c>
      <c r="AO320">
        <f t="shared" si="25"/>
        <v>0</v>
      </c>
      <c r="AP320">
        <f t="shared" si="26"/>
        <v>0</v>
      </c>
      <c r="AQ320" s="286">
        <f t="shared" si="15"/>
        <v>0</v>
      </c>
      <c r="AR320" s="340" t="str">
        <f>IF(AQ320=0,"",
IF(SUM($AQ$275:AQ320)=1,AS320,
IF($AQ$395&gt;SUM($AQ$275:AQ320),_xlfn.CONCAT(", ",AS320),
IF($AQ$395=SUM($AQ$275:AQ320),_xlfn.CONCAT(" y ",AS320)))))</f>
        <v/>
      </c>
      <c r="AS320" s="341" t="s">
        <v>5191</v>
      </c>
      <c r="AT320" s="415">
        <f t="shared" si="16"/>
        <v>0</v>
      </c>
      <c r="AU320" s="286">
        <f t="shared" si="17"/>
        <v>0</v>
      </c>
      <c r="AV320" s="287" t="str">
        <f>IF(AU320=0,"",
IF(SUM($AU$275:AU320)=1,AW320,
IF($AU$395&gt;SUM($AU$275:AU320),_xlfn.CONCAT(", ",AW320),
IF($AU$395=SUM($AU$275:AU320),_xlfn.CONCAT(" y ",AW320)))))</f>
        <v/>
      </c>
      <c r="AW320" s="101" t="s">
        <v>5191</v>
      </c>
    </row>
    <row r="321" spans="1:49" ht="15" customHeight="1">
      <c r="A321" s="74"/>
      <c r="B321" s="8"/>
      <c r="C321" s="89" t="s">
        <v>5192</v>
      </c>
      <c r="D321" s="689" t="str">
        <f t="shared" si="18"/>
        <v/>
      </c>
      <c r="E321" s="572"/>
      <c r="F321" s="572"/>
      <c r="G321" s="572"/>
      <c r="H321" s="572"/>
      <c r="I321" s="572"/>
      <c r="J321" s="572"/>
      <c r="K321" s="572"/>
      <c r="L321" s="572"/>
      <c r="M321" s="572"/>
      <c r="N321" s="573"/>
      <c r="O321" s="693"/>
      <c r="P321" s="659"/>
      <c r="Q321" s="693"/>
      <c r="R321" s="659"/>
      <c r="S321" s="693"/>
      <c r="T321" s="659"/>
      <c r="U321" s="693"/>
      <c r="V321" s="659"/>
      <c r="W321" s="693"/>
      <c r="X321" s="659"/>
      <c r="Y321" s="693"/>
      <c r="Z321" s="659"/>
      <c r="AA321" s="693"/>
      <c r="AB321" s="659"/>
      <c r="AC321" s="693"/>
      <c r="AD321" s="659"/>
      <c r="AI321">
        <f t="shared" si="19"/>
        <v>0</v>
      </c>
      <c r="AJ321">
        <f t="shared" si="20"/>
        <v>0</v>
      </c>
      <c r="AK321">
        <f t="shared" si="21"/>
        <v>0</v>
      </c>
      <c r="AL321">
        <f t="shared" si="22"/>
        <v>0</v>
      </c>
      <c r="AM321">
        <f t="shared" si="23"/>
        <v>0</v>
      </c>
      <c r="AN321">
        <f t="shared" si="24"/>
        <v>0</v>
      </c>
      <c r="AO321">
        <f t="shared" si="25"/>
        <v>0</v>
      </c>
      <c r="AP321">
        <f t="shared" si="26"/>
        <v>0</v>
      </c>
      <c r="AQ321" s="286">
        <f t="shared" si="15"/>
        <v>0</v>
      </c>
      <c r="AR321" s="340" t="str">
        <f>IF(AQ321=0,"",
IF(SUM($AQ$275:AQ321)=1,AS321,
IF($AQ$395&gt;SUM($AQ$275:AQ321),_xlfn.CONCAT(", ",AS321),
IF($AQ$395=SUM($AQ$275:AQ321),_xlfn.CONCAT(" y ",AS321)))))</f>
        <v/>
      </c>
      <c r="AS321" s="341" t="s">
        <v>5193</v>
      </c>
      <c r="AT321" s="415">
        <f t="shared" si="16"/>
        <v>0</v>
      </c>
      <c r="AU321" s="286">
        <f t="shared" si="17"/>
        <v>0</v>
      </c>
      <c r="AV321" s="287" t="str">
        <f>IF(AU321=0,"",
IF(SUM($AU$275:AU321)=1,AW321,
IF($AU$395&gt;SUM($AU$275:AU321),_xlfn.CONCAT(", ",AW321),
IF($AU$395=SUM($AU$275:AU321),_xlfn.CONCAT(" y ",AW321)))))</f>
        <v/>
      </c>
      <c r="AW321" s="101" t="s">
        <v>5193</v>
      </c>
    </row>
    <row r="322" spans="1:49" ht="15" customHeight="1">
      <c r="A322" s="74"/>
      <c r="B322" s="8"/>
      <c r="C322" s="89" t="s">
        <v>5194</v>
      </c>
      <c r="D322" s="689" t="str">
        <f t="shared" si="18"/>
        <v/>
      </c>
      <c r="E322" s="572"/>
      <c r="F322" s="572"/>
      <c r="G322" s="572"/>
      <c r="H322" s="572"/>
      <c r="I322" s="572"/>
      <c r="J322" s="572"/>
      <c r="K322" s="572"/>
      <c r="L322" s="572"/>
      <c r="M322" s="572"/>
      <c r="N322" s="573"/>
      <c r="O322" s="693"/>
      <c r="P322" s="659"/>
      <c r="Q322" s="693"/>
      <c r="R322" s="659"/>
      <c r="S322" s="693"/>
      <c r="T322" s="659"/>
      <c r="U322" s="693"/>
      <c r="V322" s="659"/>
      <c r="W322" s="693"/>
      <c r="X322" s="659"/>
      <c r="Y322" s="693"/>
      <c r="Z322" s="659"/>
      <c r="AA322" s="693"/>
      <c r="AB322" s="659"/>
      <c r="AC322" s="693"/>
      <c r="AD322" s="659"/>
      <c r="AI322">
        <f t="shared" si="19"/>
        <v>0</v>
      </c>
      <c r="AJ322">
        <f t="shared" si="20"/>
        <v>0</v>
      </c>
      <c r="AK322">
        <f t="shared" si="21"/>
        <v>0</v>
      </c>
      <c r="AL322">
        <f t="shared" si="22"/>
        <v>0</v>
      </c>
      <c r="AM322">
        <f t="shared" si="23"/>
        <v>0</v>
      </c>
      <c r="AN322">
        <f t="shared" si="24"/>
        <v>0</v>
      </c>
      <c r="AO322">
        <f t="shared" si="25"/>
        <v>0</v>
      </c>
      <c r="AP322">
        <f t="shared" si="26"/>
        <v>0</v>
      </c>
      <c r="AQ322" s="286">
        <f t="shared" si="15"/>
        <v>0</v>
      </c>
      <c r="AR322" s="340" t="str">
        <f>IF(AQ322=0,"",
IF(SUM($AQ$275:AQ322)=1,AS322,
IF($AQ$395&gt;SUM($AQ$275:AQ322),_xlfn.CONCAT(", ",AS322),
IF($AQ$395=SUM($AQ$275:AQ322),_xlfn.CONCAT(" y ",AS322)))))</f>
        <v/>
      </c>
      <c r="AS322" s="341" t="s">
        <v>5195</v>
      </c>
      <c r="AT322" s="415">
        <f t="shared" si="16"/>
        <v>0</v>
      </c>
      <c r="AU322" s="286">
        <f t="shared" si="17"/>
        <v>0</v>
      </c>
      <c r="AV322" s="287" t="str">
        <f>IF(AU322=0,"",
IF(SUM($AU$275:AU322)=1,AW322,
IF($AU$395&gt;SUM($AU$275:AU322),_xlfn.CONCAT(", ",AW322),
IF($AU$395=SUM($AU$275:AU322),_xlfn.CONCAT(" y ",AW322)))))</f>
        <v/>
      </c>
      <c r="AW322" s="101" t="s">
        <v>5195</v>
      </c>
    </row>
    <row r="323" spans="1:49" ht="15" customHeight="1">
      <c r="A323" s="74"/>
      <c r="B323" s="8"/>
      <c r="C323" s="89" t="s">
        <v>5196</v>
      </c>
      <c r="D323" s="689" t="str">
        <f t="shared" si="18"/>
        <v/>
      </c>
      <c r="E323" s="572"/>
      <c r="F323" s="572"/>
      <c r="G323" s="572"/>
      <c r="H323" s="572"/>
      <c r="I323" s="572"/>
      <c r="J323" s="572"/>
      <c r="K323" s="572"/>
      <c r="L323" s="572"/>
      <c r="M323" s="572"/>
      <c r="N323" s="573"/>
      <c r="O323" s="693"/>
      <c r="P323" s="659"/>
      <c r="Q323" s="693"/>
      <c r="R323" s="659"/>
      <c r="S323" s="693"/>
      <c r="T323" s="659"/>
      <c r="U323" s="693"/>
      <c r="V323" s="659"/>
      <c r="W323" s="693"/>
      <c r="X323" s="659"/>
      <c r="Y323" s="693"/>
      <c r="Z323" s="659"/>
      <c r="AA323" s="693"/>
      <c r="AB323" s="659"/>
      <c r="AC323" s="693"/>
      <c r="AD323" s="659"/>
      <c r="AI323">
        <f t="shared" si="19"/>
        <v>0</v>
      </c>
      <c r="AJ323">
        <f t="shared" si="20"/>
        <v>0</v>
      </c>
      <c r="AK323">
        <f t="shared" si="21"/>
        <v>0</v>
      </c>
      <c r="AL323">
        <f t="shared" si="22"/>
        <v>0</v>
      </c>
      <c r="AM323">
        <f t="shared" si="23"/>
        <v>0</v>
      </c>
      <c r="AN323">
        <f t="shared" si="24"/>
        <v>0</v>
      </c>
      <c r="AO323">
        <f t="shared" si="25"/>
        <v>0</v>
      </c>
      <c r="AP323">
        <f t="shared" si="26"/>
        <v>0</v>
      </c>
      <c r="AQ323" s="286">
        <f t="shared" si="15"/>
        <v>0</v>
      </c>
      <c r="AR323" s="340" t="str">
        <f>IF(AQ323=0,"",
IF(SUM($AQ$275:AQ323)=1,AS323,
IF($AQ$395&gt;SUM($AQ$275:AQ323),_xlfn.CONCAT(", ",AS323),
IF($AQ$395=SUM($AQ$275:AQ323),_xlfn.CONCAT(" y ",AS323)))))</f>
        <v/>
      </c>
      <c r="AS323" s="341" t="s">
        <v>5197</v>
      </c>
      <c r="AT323" s="415">
        <f t="shared" si="16"/>
        <v>0</v>
      </c>
      <c r="AU323" s="286">
        <f t="shared" si="17"/>
        <v>0</v>
      </c>
      <c r="AV323" s="287" t="str">
        <f>IF(AU323=0,"",
IF(SUM($AU$275:AU323)=1,AW323,
IF($AU$395&gt;SUM($AU$275:AU323),_xlfn.CONCAT(", ",AW323),
IF($AU$395=SUM($AU$275:AU323),_xlfn.CONCAT(" y ",AW323)))))</f>
        <v/>
      </c>
      <c r="AW323" s="101" t="s">
        <v>5197</v>
      </c>
    </row>
    <row r="324" spans="1:49" ht="15" customHeight="1">
      <c r="A324" s="74"/>
      <c r="B324" s="8"/>
      <c r="C324" s="89" t="s">
        <v>5198</v>
      </c>
      <c r="D324" s="689" t="str">
        <f t="shared" si="18"/>
        <v/>
      </c>
      <c r="E324" s="572"/>
      <c r="F324" s="572"/>
      <c r="G324" s="572"/>
      <c r="H324" s="572"/>
      <c r="I324" s="572"/>
      <c r="J324" s="572"/>
      <c r="K324" s="572"/>
      <c r="L324" s="572"/>
      <c r="M324" s="572"/>
      <c r="N324" s="573"/>
      <c r="O324" s="693"/>
      <c r="P324" s="659"/>
      <c r="Q324" s="693"/>
      <c r="R324" s="659"/>
      <c r="S324" s="693"/>
      <c r="T324" s="659"/>
      <c r="U324" s="693"/>
      <c r="V324" s="659"/>
      <c r="W324" s="693"/>
      <c r="X324" s="659"/>
      <c r="Y324" s="693"/>
      <c r="Z324" s="659"/>
      <c r="AA324" s="693"/>
      <c r="AB324" s="659"/>
      <c r="AC324" s="693"/>
      <c r="AD324" s="659"/>
      <c r="AI324">
        <f t="shared" si="19"/>
        <v>0</v>
      </c>
      <c r="AJ324">
        <f t="shared" si="20"/>
        <v>0</v>
      </c>
      <c r="AK324">
        <f t="shared" si="21"/>
        <v>0</v>
      </c>
      <c r="AL324">
        <f t="shared" si="22"/>
        <v>0</v>
      </c>
      <c r="AM324">
        <f t="shared" si="23"/>
        <v>0</v>
      </c>
      <c r="AN324">
        <f t="shared" si="24"/>
        <v>0</v>
      </c>
      <c r="AO324">
        <f t="shared" si="25"/>
        <v>0</v>
      </c>
      <c r="AP324">
        <f t="shared" si="26"/>
        <v>0</v>
      </c>
      <c r="AQ324" s="286">
        <f t="shared" si="15"/>
        <v>0</v>
      </c>
      <c r="AR324" s="340" t="str">
        <f>IF(AQ324=0,"",
IF(SUM($AQ$275:AQ324)=1,AS324,
IF($AQ$395&gt;SUM($AQ$275:AQ324),_xlfn.CONCAT(", ",AS324),
IF($AQ$395=SUM($AQ$275:AQ324),_xlfn.CONCAT(" y ",AS324)))))</f>
        <v/>
      </c>
      <c r="AS324" s="341" t="s">
        <v>5199</v>
      </c>
      <c r="AT324" s="415">
        <f t="shared" si="16"/>
        <v>0</v>
      </c>
      <c r="AU324" s="286">
        <f t="shared" si="17"/>
        <v>0</v>
      </c>
      <c r="AV324" s="287" t="str">
        <f>IF(AU324=0,"",
IF(SUM($AU$275:AU324)=1,AW324,
IF($AU$395&gt;SUM($AU$275:AU324),_xlfn.CONCAT(", ",AW324),
IF($AU$395=SUM($AU$275:AU324),_xlfn.CONCAT(" y ",AW324)))))</f>
        <v/>
      </c>
      <c r="AW324" s="101" t="s">
        <v>5199</v>
      </c>
    </row>
    <row r="325" spans="1:49" ht="15" customHeight="1">
      <c r="A325" s="74"/>
      <c r="B325" s="8"/>
      <c r="C325" s="89" t="s">
        <v>5200</v>
      </c>
      <c r="D325" s="689" t="str">
        <f t="shared" si="18"/>
        <v/>
      </c>
      <c r="E325" s="572"/>
      <c r="F325" s="572"/>
      <c r="G325" s="572"/>
      <c r="H325" s="572"/>
      <c r="I325" s="572"/>
      <c r="J325" s="572"/>
      <c r="K325" s="572"/>
      <c r="L325" s="572"/>
      <c r="M325" s="572"/>
      <c r="N325" s="573"/>
      <c r="O325" s="693"/>
      <c r="P325" s="659"/>
      <c r="Q325" s="693"/>
      <c r="R325" s="659"/>
      <c r="S325" s="693"/>
      <c r="T325" s="659"/>
      <c r="U325" s="693"/>
      <c r="V325" s="659"/>
      <c r="W325" s="693"/>
      <c r="X325" s="659"/>
      <c r="Y325" s="693"/>
      <c r="Z325" s="659"/>
      <c r="AA325" s="693"/>
      <c r="AB325" s="659"/>
      <c r="AC325" s="693"/>
      <c r="AD325" s="659"/>
      <c r="AI325">
        <f t="shared" si="19"/>
        <v>0</v>
      </c>
      <c r="AJ325">
        <f t="shared" si="20"/>
        <v>0</v>
      </c>
      <c r="AK325">
        <f t="shared" si="21"/>
        <v>0</v>
      </c>
      <c r="AL325">
        <f t="shared" si="22"/>
        <v>0</v>
      </c>
      <c r="AM325">
        <f t="shared" si="23"/>
        <v>0</v>
      </c>
      <c r="AN325">
        <f t="shared" si="24"/>
        <v>0</v>
      </c>
      <c r="AO325">
        <f t="shared" si="25"/>
        <v>0</v>
      </c>
      <c r="AP325">
        <f t="shared" si="26"/>
        <v>0</v>
      </c>
      <c r="AQ325" s="286">
        <f t="shared" si="15"/>
        <v>0</v>
      </c>
      <c r="AR325" s="340" t="str">
        <f>IF(AQ325=0,"",
IF(SUM($AQ$275:AQ325)=1,AS325,
IF($AQ$395&gt;SUM($AQ$275:AQ325),_xlfn.CONCAT(", ",AS325),
IF($AQ$395=SUM($AQ$275:AQ325),_xlfn.CONCAT(" y ",AS325)))))</f>
        <v/>
      </c>
      <c r="AS325" s="341" t="s">
        <v>5201</v>
      </c>
      <c r="AT325" s="415">
        <f t="shared" si="16"/>
        <v>0</v>
      </c>
      <c r="AU325" s="286">
        <f t="shared" si="17"/>
        <v>0</v>
      </c>
      <c r="AV325" s="287" t="str">
        <f>IF(AU325=0,"",
IF(SUM($AU$275:AU325)=1,AW325,
IF($AU$395&gt;SUM($AU$275:AU325),_xlfn.CONCAT(", ",AW325),
IF($AU$395=SUM($AU$275:AU325),_xlfn.CONCAT(" y ",AW325)))))</f>
        <v/>
      </c>
      <c r="AW325" s="101" t="s">
        <v>5201</v>
      </c>
    </row>
    <row r="326" spans="1:49" ht="15" customHeight="1">
      <c r="A326" s="74"/>
      <c r="B326" s="8"/>
      <c r="C326" s="89" t="s">
        <v>5202</v>
      </c>
      <c r="D326" s="689" t="str">
        <f t="shared" si="18"/>
        <v/>
      </c>
      <c r="E326" s="572"/>
      <c r="F326" s="572"/>
      <c r="G326" s="572"/>
      <c r="H326" s="572"/>
      <c r="I326" s="572"/>
      <c r="J326" s="572"/>
      <c r="K326" s="572"/>
      <c r="L326" s="572"/>
      <c r="M326" s="572"/>
      <c r="N326" s="573"/>
      <c r="O326" s="693"/>
      <c r="P326" s="659"/>
      <c r="Q326" s="693"/>
      <c r="R326" s="659"/>
      <c r="S326" s="693"/>
      <c r="T326" s="659"/>
      <c r="U326" s="693"/>
      <c r="V326" s="659"/>
      <c r="W326" s="693"/>
      <c r="X326" s="659"/>
      <c r="Y326" s="693"/>
      <c r="Z326" s="659"/>
      <c r="AA326" s="693"/>
      <c r="AB326" s="659"/>
      <c r="AC326" s="693"/>
      <c r="AD326" s="659"/>
      <c r="AI326">
        <f t="shared" si="19"/>
        <v>0</v>
      </c>
      <c r="AJ326">
        <f t="shared" si="20"/>
        <v>0</v>
      </c>
      <c r="AK326">
        <f t="shared" si="21"/>
        <v>0</v>
      </c>
      <c r="AL326">
        <f t="shared" si="22"/>
        <v>0</v>
      </c>
      <c r="AM326">
        <f t="shared" si="23"/>
        <v>0</v>
      </c>
      <c r="AN326">
        <f t="shared" si="24"/>
        <v>0</v>
      </c>
      <c r="AO326">
        <f t="shared" si="25"/>
        <v>0</v>
      </c>
      <c r="AP326">
        <f t="shared" si="26"/>
        <v>0</v>
      </c>
      <c r="AQ326" s="286">
        <f t="shared" si="15"/>
        <v>0</v>
      </c>
      <c r="AR326" s="340" t="str">
        <f>IF(AQ326=0,"",
IF(SUM($AQ$275:AQ326)=1,AS326,
IF($AQ$395&gt;SUM($AQ$275:AQ326),_xlfn.CONCAT(", ",AS326),
IF($AQ$395=SUM($AQ$275:AQ326),_xlfn.CONCAT(" y ",AS326)))))</f>
        <v/>
      </c>
      <c r="AS326" s="341" t="s">
        <v>5203</v>
      </c>
      <c r="AT326" s="415">
        <f t="shared" si="16"/>
        <v>0</v>
      </c>
      <c r="AU326" s="286">
        <f t="shared" si="17"/>
        <v>0</v>
      </c>
      <c r="AV326" s="287" t="str">
        <f>IF(AU326=0,"",
IF(SUM($AU$275:AU326)=1,AW326,
IF($AU$395&gt;SUM($AU$275:AU326),_xlfn.CONCAT(", ",AW326),
IF($AU$395=SUM($AU$275:AU326),_xlfn.CONCAT(" y ",AW326)))))</f>
        <v/>
      </c>
      <c r="AW326" s="101" t="s">
        <v>5203</v>
      </c>
    </row>
    <row r="327" spans="1:49" ht="15" customHeight="1">
      <c r="A327" s="74"/>
      <c r="B327" s="8"/>
      <c r="C327" s="89" t="s">
        <v>5204</v>
      </c>
      <c r="D327" s="689" t="str">
        <f t="shared" si="18"/>
        <v/>
      </c>
      <c r="E327" s="572"/>
      <c r="F327" s="572"/>
      <c r="G327" s="572"/>
      <c r="H327" s="572"/>
      <c r="I327" s="572"/>
      <c r="J327" s="572"/>
      <c r="K327" s="572"/>
      <c r="L327" s="572"/>
      <c r="M327" s="572"/>
      <c r="N327" s="573"/>
      <c r="O327" s="693"/>
      <c r="P327" s="659"/>
      <c r="Q327" s="693"/>
      <c r="R327" s="659"/>
      <c r="S327" s="693"/>
      <c r="T327" s="659"/>
      <c r="U327" s="693"/>
      <c r="V327" s="659"/>
      <c r="W327" s="693"/>
      <c r="X327" s="659"/>
      <c r="Y327" s="693"/>
      <c r="Z327" s="659"/>
      <c r="AA327" s="693"/>
      <c r="AB327" s="659"/>
      <c r="AC327" s="693"/>
      <c r="AD327" s="659"/>
      <c r="AI327">
        <f t="shared" si="19"/>
        <v>0</v>
      </c>
      <c r="AJ327">
        <f t="shared" si="20"/>
        <v>0</v>
      </c>
      <c r="AK327">
        <f t="shared" si="21"/>
        <v>0</v>
      </c>
      <c r="AL327">
        <f t="shared" si="22"/>
        <v>0</v>
      </c>
      <c r="AM327">
        <f t="shared" si="23"/>
        <v>0</v>
      </c>
      <c r="AN327">
        <f t="shared" si="24"/>
        <v>0</v>
      </c>
      <c r="AO327">
        <f t="shared" si="25"/>
        <v>0</v>
      </c>
      <c r="AP327">
        <f t="shared" si="26"/>
        <v>0</v>
      </c>
      <c r="AQ327" s="286">
        <f t="shared" si="15"/>
        <v>0</v>
      </c>
      <c r="AR327" s="340" t="str">
        <f>IF(AQ327=0,"",
IF(SUM($AQ$275:AQ327)=1,AS327,
IF($AQ$395&gt;SUM($AQ$275:AQ327),_xlfn.CONCAT(", ",AS327),
IF($AQ$395=SUM($AQ$275:AQ327),_xlfn.CONCAT(" y ",AS327)))))</f>
        <v/>
      </c>
      <c r="AS327" s="341" t="s">
        <v>5205</v>
      </c>
      <c r="AT327" s="415">
        <f t="shared" si="16"/>
        <v>0</v>
      </c>
      <c r="AU327" s="286">
        <f t="shared" si="17"/>
        <v>0</v>
      </c>
      <c r="AV327" s="287" t="str">
        <f>IF(AU327=0,"",
IF(SUM($AU$275:AU327)=1,AW327,
IF($AU$395&gt;SUM($AU$275:AU327),_xlfn.CONCAT(", ",AW327),
IF($AU$395=SUM($AU$275:AU327),_xlfn.CONCAT(" y ",AW327)))))</f>
        <v/>
      </c>
      <c r="AW327" s="101" t="s">
        <v>5205</v>
      </c>
    </row>
    <row r="328" spans="1:49" ht="15" customHeight="1">
      <c r="A328" s="74"/>
      <c r="B328" s="8"/>
      <c r="C328" s="89" t="s">
        <v>5206</v>
      </c>
      <c r="D328" s="689" t="str">
        <f t="shared" si="18"/>
        <v/>
      </c>
      <c r="E328" s="572"/>
      <c r="F328" s="572"/>
      <c r="G328" s="572"/>
      <c r="H328" s="572"/>
      <c r="I328" s="572"/>
      <c r="J328" s="572"/>
      <c r="K328" s="572"/>
      <c r="L328" s="572"/>
      <c r="M328" s="572"/>
      <c r="N328" s="573"/>
      <c r="O328" s="693"/>
      <c r="P328" s="659"/>
      <c r="Q328" s="693"/>
      <c r="R328" s="659"/>
      <c r="S328" s="693"/>
      <c r="T328" s="659"/>
      <c r="U328" s="693"/>
      <c r="V328" s="659"/>
      <c r="W328" s="693"/>
      <c r="X328" s="659"/>
      <c r="Y328" s="693"/>
      <c r="Z328" s="659"/>
      <c r="AA328" s="693"/>
      <c r="AB328" s="659"/>
      <c r="AC328" s="693"/>
      <c r="AD328" s="659"/>
      <c r="AI328">
        <f t="shared" si="19"/>
        <v>0</v>
      </c>
      <c r="AJ328">
        <f t="shared" si="20"/>
        <v>0</v>
      </c>
      <c r="AK328">
        <f t="shared" si="21"/>
        <v>0</v>
      </c>
      <c r="AL328">
        <f t="shared" si="22"/>
        <v>0</v>
      </c>
      <c r="AM328">
        <f t="shared" si="23"/>
        <v>0</v>
      </c>
      <c r="AN328">
        <f t="shared" si="24"/>
        <v>0</v>
      </c>
      <c r="AO328">
        <f t="shared" si="25"/>
        <v>0</v>
      </c>
      <c r="AP328">
        <f t="shared" si="26"/>
        <v>0</v>
      </c>
      <c r="AQ328" s="286">
        <f t="shared" si="15"/>
        <v>0</v>
      </c>
      <c r="AR328" s="340" t="str">
        <f>IF(AQ328=0,"",
IF(SUM($AQ$275:AQ328)=1,AS328,
IF($AQ$395&gt;SUM($AQ$275:AQ328),_xlfn.CONCAT(", ",AS328),
IF($AQ$395=SUM($AQ$275:AQ328),_xlfn.CONCAT(" y ",AS328)))))</f>
        <v/>
      </c>
      <c r="AS328" s="341" t="s">
        <v>5207</v>
      </c>
      <c r="AT328" s="415">
        <f t="shared" si="16"/>
        <v>0</v>
      </c>
      <c r="AU328" s="286">
        <f t="shared" si="17"/>
        <v>0</v>
      </c>
      <c r="AV328" s="287" t="str">
        <f>IF(AU328=0,"",
IF(SUM($AU$275:AU328)=1,AW328,
IF($AU$395&gt;SUM($AU$275:AU328),_xlfn.CONCAT(", ",AW328),
IF($AU$395=SUM($AU$275:AU328),_xlfn.CONCAT(" y ",AW328)))))</f>
        <v/>
      </c>
      <c r="AW328" s="101" t="s">
        <v>5207</v>
      </c>
    </row>
    <row r="329" spans="1:49" ht="15" customHeight="1">
      <c r="A329" s="74"/>
      <c r="B329" s="8"/>
      <c r="C329" s="89" t="s">
        <v>5208</v>
      </c>
      <c r="D329" s="689" t="str">
        <f t="shared" si="18"/>
        <v/>
      </c>
      <c r="E329" s="572"/>
      <c r="F329" s="572"/>
      <c r="G329" s="572"/>
      <c r="H329" s="572"/>
      <c r="I329" s="572"/>
      <c r="J329" s="572"/>
      <c r="K329" s="572"/>
      <c r="L329" s="572"/>
      <c r="M329" s="572"/>
      <c r="N329" s="573"/>
      <c r="O329" s="693"/>
      <c r="P329" s="659"/>
      <c r="Q329" s="693"/>
      <c r="R329" s="659"/>
      <c r="S329" s="693"/>
      <c r="T329" s="659"/>
      <c r="U329" s="693"/>
      <c r="V329" s="659"/>
      <c r="W329" s="693"/>
      <c r="X329" s="659"/>
      <c r="Y329" s="693"/>
      <c r="Z329" s="659"/>
      <c r="AA329" s="693"/>
      <c r="AB329" s="659"/>
      <c r="AC329" s="693"/>
      <c r="AD329" s="659"/>
      <c r="AI329">
        <f t="shared" si="19"/>
        <v>0</v>
      </c>
      <c r="AJ329">
        <f t="shared" si="20"/>
        <v>0</v>
      </c>
      <c r="AK329">
        <f t="shared" si="21"/>
        <v>0</v>
      </c>
      <c r="AL329">
        <f t="shared" si="22"/>
        <v>0</v>
      </c>
      <c r="AM329">
        <f t="shared" si="23"/>
        <v>0</v>
      </c>
      <c r="AN329">
        <f t="shared" si="24"/>
        <v>0</v>
      </c>
      <c r="AO329">
        <f t="shared" si="25"/>
        <v>0</v>
      </c>
      <c r="AP329">
        <f t="shared" si="26"/>
        <v>0</v>
      </c>
      <c r="AQ329" s="286">
        <f t="shared" si="15"/>
        <v>0</v>
      </c>
      <c r="AR329" s="340" t="str">
        <f>IF(AQ329=0,"",
IF(SUM($AQ$275:AQ329)=1,AS329,
IF($AQ$395&gt;SUM($AQ$275:AQ329),_xlfn.CONCAT(", ",AS329),
IF($AQ$395=SUM($AQ$275:AQ329),_xlfn.CONCAT(" y ",AS329)))))</f>
        <v/>
      </c>
      <c r="AS329" s="341" t="s">
        <v>5209</v>
      </c>
      <c r="AT329" s="415">
        <f t="shared" si="16"/>
        <v>0</v>
      </c>
      <c r="AU329" s="286">
        <f t="shared" si="17"/>
        <v>0</v>
      </c>
      <c r="AV329" s="287" t="str">
        <f>IF(AU329=0,"",
IF(SUM($AU$275:AU329)=1,AW329,
IF($AU$395&gt;SUM($AU$275:AU329),_xlfn.CONCAT(", ",AW329),
IF($AU$395=SUM($AU$275:AU329),_xlfn.CONCAT(" y ",AW329)))))</f>
        <v/>
      </c>
      <c r="AW329" s="101" t="s">
        <v>5209</v>
      </c>
    </row>
    <row r="330" spans="1:49" ht="15" customHeight="1">
      <c r="A330" s="74"/>
      <c r="B330" s="8"/>
      <c r="C330" s="89" t="s">
        <v>5210</v>
      </c>
      <c r="D330" s="689" t="str">
        <f t="shared" si="18"/>
        <v/>
      </c>
      <c r="E330" s="572"/>
      <c r="F330" s="572"/>
      <c r="G330" s="572"/>
      <c r="H330" s="572"/>
      <c r="I330" s="572"/>
      <c r="J330" s="572"/>
      <c r="K330" s="572"/>
      <c r="L330" s="572"/>
      <c r="M330" s="572"/>
      <c r="N330" s="573"/>
      <c r="O330" s="693"/>
      <c r="P330" s="659"/>
      <c r="Q330" s="693"/>
      <c r="R330" s="659"/>
      <c r="S330" s="693"/>
      <c r="T330" s="659"/>
      <c r="U330" s="693"/>
      <c r="V330" s="659"/>
      <c r="W330" s="693"/>
      <c r="X330" s="659"/>
      <c r="Y330" s="693"/>
      <c r="Z330" s="659"/>
      <c r="AA330" s="693"/>
      <c r="AB330" s="659"/>
      <c r="AC330" s="693"/>
      <c r="AD330" s="659"/>
      <c r="AI330">
        <f t="shared" si="19"/>
        <v>0</v>
      </c>
      <c r="AJ330">
        <f t="shared" si="20"/>
        <v>0</v>
      </c>
      <c r="AK330">
        <f t="shared" si="21"/>
        <v>0</v>
      </c>
      <c r="AL330">
        <f t="shared" si="22"/>
        <v>0</v>
      </c>
      <c r="AM330">
        <f t="shared" si="23"/>
        <v>0</v>
      </c>
      <c r="AN330">
        <f t="shared" si="24"/>
        <v>0</v>
      </c>
      <c r="AO330">
        <f t="shared" si="25"/>
        <v>0</v>
      </c>
      <c r="AP330">
        <f t="shared" si="26"/>
        <v>0</v>
      </c>
      <c r="AQ330" s="286">
        <f t="shared" si="15"/>
        <v>0</v>
      </c>
      <c r="AR330" s="340" t="str">
        <f>IF(AQ330=0,"",
IF(SUM($AQ$275:AQ330)=1,AS330,
IF($AQ$395&gt;SUM($AQ$275:AQ330),_xlfn.CONCAT(", ",AS330),
IF($AQ$395=SUM($AQ$275:AQ330),_xlfn.CONCAT(" y ",AS330)))))</f>
        <v/>
      </c>
      <c r="AS330" s="341" t="s">
        <v>5211</v>
      </c>
      <c r="AT330" s="415">
        <f t="shared" si="16"/>
        <v>0</v>
      </c>
      <c r="AU330" s="286">
        <f t="shared" si="17"/>
        <v>0</v>
      </c>
      <c r="AV330" s="287" t="str">
        <f>IF(AU330=0,"",
IF(SUM($AU$275:AU330)=1,AW330,
IF($AU$395&gt;SUM($AU$275:AU330),_xlfn.CONCAT(", ",AW330),
IF($AU$395=SUM($AU$275:AU330),_xlfn.CONCAT(" y ",AW330)))))</f>
        <v/>
      </c>
      <c r="AW330" s="101" t="s">
        <v>5211</v>
      </c>
    </row>
    <row r="331" spans="1:49" ht="15" customHeight="1">
      <c r="A331" s="74"/>
      <c r="B331" s="8"/>
      <c r="C331" s="89" t="s">
        <v>5212</v>
      </c>
      <c r="D331" s="689" t="str">
        <f t="shared" si="18"/>
        <v/>
      </c>
      <c r="E331" s="572"/>
      <c r="F331" s="572"/>
      <c r="G331" s="572"/>
      <c r="H331" s="572"/>
      <c r="I331" s="572"/>
      <c r="J331" s="572"/>
      <c r="K331" s="572"/>
      <c r="L331" s="572"/>
      <c r="M331" s="572"/>
      <c r="N331" s="573"/>
      <c r="O331" s="693"/>
      <c r="P331" s="659"/>
      <c r="Q331" s="693"/>
      <c r="R331" s="659"/>
      <c r="S331" s="693"/>
      <c r="T331" s="659"/>
      <c r="U331" s="693"/>
      <c r="V331" s="659"/>
      <c r="W331" s="693"/>
      <c r="X331" s="659"/>
      <c r="Y331" s="693"/>
      <c r="Z331" s="659"/>
      <c r="AA331" s="693"/>
      <c r="AB331" s="659"/>
      <c r="AC331" s="693"/>
      <c r="AD331" s="659"/>
      <c r="AI331">
        <f t="shared" si="19"/>
        <v>0</v>
      </c>
      <c r="AJ331">
        <f t="shared" si="20"/>
        <v>0</v>
      </c>
      <c r="AK331">
        <f t="shared" si="21"/>
        <v>0</v>
      </c>
      <c r="AL331">
        <f t="shared" si="22"/>
        <v>0</v>
      </c>
      <c r="AM331">
        <f t="shared" si="23"/>
        <v>0</v>
      </c>
      <c r="AN331">
        <f t="shared" si="24"/>
        <v>0</v>
      </c>
      <c r="AO331">
        <f t="shared" si="25"/>
        <v>0</v>
      </c>
      <c r="AP331">
        <f t="shared" si="26"/>
        <v>0</v>
      </c>
      <c r="AQ331" s="286">
        <f t="shared" si="15"/>
        <v>0</v>
      </c>
      <c r="AR331" s="340" t="str">
        <f>IF(AQ331=0,"",
IF(SUM($AQ$275:AQ331)=1,AS331,
IF($AQ$395&gt;SUM($AQ$275:AQ331),_xlfn.CONCAT(", ",AS331),
IF($AQ$395=SUM($AQ$275:AQ331),_xlfn.CONCAT(" y ",AS331)))))</f>
        <v/>
      </c>
      <c r="AS331" s="341" t="s">
        <v>5213</v>
      </c>
      <c r="AT331" s="415">
        <f t="shared" si="16"/>
        <v>0</v>
      </c>
      <c r="AU331" s="286">
        <f t="shared" si="17"/>
        <v>0</v>
      </c>
      <c r="AV331" s="287" t="str">
        <f>IF(AU331=0,"",
IF(SUM($AU$275:AU331)=1,AW331,
IF($AU$395&gt;SUM($AU$275:AU331),_xlfn.CONCAT(", ",AW331),
IF($AU$395=SUM($AU$275:AU331),_xlfn.CONCAT(" y ",AW331)))))</f>
        <v/>
      </c>
      <c r="AW331" s="101" t="s">
        <v>5213</v>
      </c>
    </row>
    <row r="332" spans="1:49" ht="15" customHeight="1">
      <c r="A332" s="74"/>
      <c r="B332" s="8"/>
      <c r="C332" s="89" t="s">
        <v>5214</v>
      </c>
      <c r="D332" s="689" t="str">
        <f t="shared" si="18"/>
        <v/>
      </c>
      <c r="E332" s="572"/>
      <c r="F332" s="572"/>
      <c r="G332" s="572"/>
      <c r="H332" s="572"/>
      <c r="I332" s="572"/>
      <c r="J332" s="572"/>
      <c r="K332" s="572"/>
      <c r="L332" s="572"/>
      <c r="M332" s="572"/>
      <c r="N332" s="573"/>
      <c r="O332" s="693"/>
      <c r="P332" s="659"/>
      <c r="Q332" s="693"/>
      <c r="R332" s="659"/>
      <c r="S332" s="693"/>
      <c r="T332" s="659"/>
      <c r="U332" s="693"/>
      <c r="V332" s="659"/>
      <c r="W332" s="693"/>
      <c r="X332" s="659"/>
      <c r="Y332" s="693"/>
      <c r="Z332" s="659"/>
      <c r="AA332" s="693"/>
      <c r="AB332" s="659"/>
      <c r="AC332" s="693"/>
      <c r="AD332" s="659"/>
      <c r="AI332">
        <f t="shared" si="19"/>
        <v>0</v>
      </c>
      <c r="AJ332">
        <f t="shared" si="20"/>
        <v>0</v>
      </c>
      <c r="AK332">
        <f t="shared" si="21"/>
        <v>0</v>
      </c>
      <c r="AL332">
        <f t="shared" si="22"/>
        <v>0</v>
      </c>
      <c r="AM332">
        <f t="shared" si="23"/>
        <v>0</v>
      </c>
      <c r="AN332">
        <f t="shared" si="24"/>
        <v>0</v>
      </c>
      <c r="AO332">
        <f t="shared" si="25"/>
        <v>0</v>
      </c>
      <c r="AP332">
        <f t="shared" si="26"/>
        <v>0</v>
      </c>
      <c r="AQ332" s="286">
        <f t="shared" si="15"/>
        <v>0</v>
      </c>
      <c r="AR332" s="340" t="str">
        <f>IF(AQ332=0,"",
IF(SUM($AQ$275:AQ332)=1,AS332,
IF($AQ$395&gt;SUM($AQ$275:AQ332),_xlfn.CONCAT(", ",AS332),
IF($AQ$395=SUM($AQ$275:AQ332),_xlfn.CONCAT(" y ",AS332)))))</f>
        <v/>
      </c>
      <c r="AS332" s="341" t="s">
        <v>5215</v>
      </c>
      <c r="AT332" s="415">
        <f t="shared" si="16"/>
        <v>0</v>
      </c>
      <c r="AU332" s="286">
        <f t="shared" si="17"/>
        <v>0</v>
      </c>
      <c r="AV332" s="287" t="str">
        <f>IF(AU332=0,"",
IF(SUM($AU$275:AU332)=1,AW332,
IF($AU$395&gt;SUM($AU$275:AU332),_xlfn.CONCAT(", ",AW332),
IF($AU$395=SUM($AU$275:AU332),_xlfn.CONCAT(" y ",AW332)))))</f>
        <v/>
      </c>
      <c r="AW332" s="101" t="s">
        <v>5215</v>
      </c>
    </row>
    <row r="333" spans="1:49" ht="15" customHeight="1">
      <c r="A333" s="74"/>
      <c r="B333" s="8"/>
      <c r="C333" s="89" t="s">
        <v>5216</v>
      </c>
      <c r="D333" s="689" t="str">
        <f t="shared" si="18"/>
        <v/>
      </c>
      <c r="E333" s="572"/>
      <c r="F333" s="572"/>
      <c r="G333" s="572"/>
      <c r="H333" s="572"/>
      <c r="I333" s="572"/>
      <c r="J333" s="572"/>
      <c r="K333" s="572"/>
      <c r="L333" s="572"/>
      <c r="M333" s="572"/>
      <c r="N333" s="573"/>
      <c r="O333" s="693"/>
      <c r="P333" s="659"/>
      <c r="Q333" s="693"/>
      <c r="R333" s="659"/>
      <c r="S333" s="693"/>
      <c r="T333" s="659"/>
      <c r="U333" s="693"/>
      <c r="V333" s="659"/>
      <c r="W333" s="693"/>
      <c r="X333" s="659"/>
      <c r="Y333" s="693"/>
      <c r="Z333" s="659"/>
      <c r="AA333" s="693"/>
      <c r="AB333" s="659"/>
      <c r="AC333" s="693"/>
      <c r="AD333" s="659"/>
      <c r="AI333">
        <f t="shared" si="19"/>
        <v>0</v>
      </c>
      <c r="AJ333">
        <f t="shared" si="20"/>
        <v>0</v>
      </c>
      <c r="AK333">
        <f t="shared" si="21"/>
        <v>0</v>
      </c>
      <c r="AL333">
        <f t="shared" si="22"/>
        <v>0</v>
      </c>
      <c r="AM333">
        <f t="shared" si="23"/>
        <v>0</v>
      </c>
      <c r="AN333">
        <f t="shared" si="24"/>
        <v>0</v>
      </c>
      <c r="AO333">
        <f t="shared" si="25"/>
        <v>0</v>
      </c>
      <c r="AP333">
        <f t="shared" si="26"/>
        <v>0</v>
      </c>
      <c r="AQ333" s="286">
        <f t="shared" si="15"/>
        <v>0</v>
      </c>
      <c r="AR333" s="340" t="str">
        <f>IF(AQ333=0,"",
IF(SUM($AQ$275:AQ333)=1,AS333,
IF($AQ$395&gt;SUM($AQ$275:AQ333),_xlfn.CONCAT(", ",AS333),
IF($AQ$395=SUM($AQ$275:AQ333),_xlfn.CONCAT(" y ",AS333)))))</f>
        <v/>
      </c>
      <c r="AS333" s="341" t="s">
        <v>5217</v>
      </c>
      <c r="AT333" s="415">
        <f t="shared" si="16"/>
        <v>0</v>
      </c>
      <c r="AU333" s="286">
        <f t="shared" si="17"/>
        <v>0</v>
      </c>
      <c r="AV333" s="287" t="str">
        <f>IF(AU333=0,"",
IF(SUM($AU$275:AU333)=1,AW333,
IF($AU$395&gt;SUM($AU$275:AU333),_xlfn.CONCAT(", ",AW333),
IF($AU$395=SUM($AU$275:AU333),_xlfn.CONCAT(" y ",AW333)))))</f>
        <v/>
      </c>
      <c r="AW333" s="101" t="s">
        <v>5217</v>
      </c>
    </row>
    <row r="334" spans="1:49" ht="15" customHeight="1">
      <c r="A334" s="74"/>
      <c r="B334" s="8"/>
      <c r="C334" s="89" t="s">
        <v>5218</v>
      </c>
      <c r="D334" s="689" t="str">
        <f t="shared" si="18"/>
        <v/>
      </c>
      <c r="E334" s="572"/>
      <c r="F334" s="572"/>
      <c r="G334" s="572"/>
      <c r="H334" s="572"/>
      <c r="I334" s="572"/>
      <c r="J334" s="572"/>
      <c r="K334" s="572"/>
      <c r="L334" s="572"/>
      <c r="M334" s="572"/>
      <c r="N334" s="573"/>
      <c r="O334" s="693"/>
      <c r="P334" s="659"/>
      <c r="Q334" s="693"/>
      <c r="R334" s="659"/>
      <c r="S334" s="693"/>
      <c r="T334" s="659"/>
      <c r="U334" s="693"/>
      <c r="V334" s="659"/>
      <c r="W334" s="693"/>
      <c r="X334" s="659"/>
      <c r="Y334" s="693"/>
      <c r="Z334" s="659"/>
      <c r="AA334" s="693"/>
      <c r="AB334" s="659"/>
      <c r="AC334" s="693"/>
      <c r="AD334" s="659"/>
      <c r="AI334">
        <f t="shared" si="19"/>
        <v>0</v>
      </c>
      <c r="AJ334">
        <f t="shared" si="20"/>
        <v>0</v>
      </c>
      <c r="AK334">
        <f t="shared" si="21"/>
        <v>0</v>
      </c>
      <c r="AL334">
        <f t="shared" si="22"/>
        <v>0</v>
      </c>
      <c r="AM334">
        <f t="shared" si="23"/>
        <v>0</v>
      </c>
      <c r="AN334">
        <f t="shared" si="24"/>
        <v>0</v>
      </c>
      <c r="AO334">
        <f t="shared" si="25"/>
        <v>0</v>
      </c>
      <c r="AP334">
        <f t="shared" si="26"/>
        <v>0</v>
      </c>
      <c r="AQ334" s="286">
        <f t="shared" si="15"/>
        <v>0</v>
      </c>
      <c r="AR334" s="340" t="str">
        <f>IF(AQ334=0,"",
IF(SUM($AQ$275:AQ334)=1,AS334,
IF($AQ$395&gt;SUM($AQ$275:AQ334),_xlfn.CONCAT(", ",AS334),
IF($AQ$395=SUM($AQ$275:AQ334),_xlfn.CONCAT(" y ",AS334)))))</f>
        <v/>
      </c>
      <c r="AS334" s="341" t="s">
        <v>5219</v>
      </c>
      <c r="AT334" s="415">
        <f t="shared" si="16"/>
        <v>0</v>
      </c>
      <c r="AU334" s="286">
        <f t="shared" si="17"/>
        <v>0</v>
      </c>
      <c r="AV334" s="287" t="str">
        <f>IF(AU334=0,"",
IF(SUM($AU$275:AU334)=1,AW334,
IF($AU$395&gt;SUM($AU$275:AU334),_xlfn.CONCAT(", ",AW334),
IF($AU$395=SUM($AU$275:AU334),_xlfn.CONCAT(" y ",AW334)))))</f>
        <v/>
      </c>
      <c r="AW334" s="101" t="s">
        <v>5219</v>
      </c>
    </row>
    <row r="335" spans="1:49" ht="15" customHeight="1">
      <c r="A335" s="74"/>
      <c r="B335" s="8"/>
      <c r="C335" s="89" t="s">
        <v>5220</v>
      </c>
      <c r="D335" s="689" t="str">
        <f t="shared" si="18"/>
        <v/>
      </c>
      <c r="E335" s="572"/>
      <c r="F335" s="572"/>
      <c r="G335" s="572"/>
      <c r="H335" s="572"/>
      <c r="I335" s="572"/>
      <c r="J335" s="572"/>
      <c r="K335" s="572"/>
      <c r="L335" s="572"/>
      <c r="M335" s="572"/>
      <c r="N335" s="573"/>
      <c r="O335" s="693"/>
      <c r="P335" s="659"/>
      <c r="Q335" s="693"/>
      <c r="R335" s="659"/>
      <c r="S335" s="693"/>
      <c r="T335" s="659"/>
      <c r="U335" s="693"/>
      <c r="V335" s="659"/>
      <c r="W335" s="693"/>
      <c r="X335" s="659"/>
      <c r="Y335" s="693"/>
      <c r="Z335" s="659"/>
      <c r="AA335" s="693"/>
      <c r="AB335" s="659"/>
      <c r="AC335" s="693"/>
      <c r="AD335" s="659"/>
      <c r="AI335">
        <f t="shared" si="19"/>
        <v>0</v>
      </c>
      <c r="AJ335">
        <f t="shared" si="20"/>
        <v>0</v>
      </c>
      <c r="AK335">
        <f t="shared" si="21"/>
        <v>0</v>
      </c>
      <c r="AL335">
        <f t="shared" si="22"/>
        <v>0</v>
      </c>
      <c r="AM335">
        <f t="shared" si="23"/>
        <v>0</v>
      </c>
      <c r="AN335">
        <f t="shared" si="24"/>
        <v>0</v>
      </c>
      <c r="AO335">
        <f t="shared" si="25"/>
        <v>0</v>
      </c>
      <c r="AP335">
        <f t="shared" si="26"/>
        <v>0</v>
      </c>
      <c r="AQ335" s="286">
        <f t="shared" si="15"/>
        <v>0</v>
      </c>
      <c r="AR335" s="340" t="str">
        <f>IF(AQ335=0,"",
IF(SUM($AQ$275:AQ335)=1,AS335,
IF($AQ$395&gt;SUM($AQ$275:AQ335),_xlfn.CONCAT(", ",AS335),
IF($AQ$395=SUM($AQ$275:AQ335),_xlfn.CONCAT(" y ",AS335)))))</f>
        <v/>
      </c>
      <c r="AS335" s="341" t="s">
        <v>5221</v>
      </c>
      <c r="AT335" s="415">
        <f t="shared" si="16"/>
        <v>0</v>
      </c>
      <c r="AU335" s="286">
        <f t="shared" si="17"/>
        <v>0</v>
      </c>
      <c r="AV335" s="287" t="str">
        <f>IF(AU335=0,"",
IF(SUM($AU$275:AU335)=1,AW335,
IF($AU$395&gt;SUM($AU$275:AU335),_xlfn.CONCAT(", ",AW335),
IF($AU$395=SUM($AU$275:AU335),_xlfn.CONCAT(" y ",AW335)))))</f>
        <v/>
      </c>
      <c r="AW335" s="101" t="s">
        <v>5221</v>
      </c>
    </row>
    <row r="336" spans="1:49" ht="15" customHeight="1">
      <c r="A336" s="74"/>
      <c r="B336" s="8"/>
      <c r="C336" s="89" t="s">
        <v>5222</v>
      </c>
      <c r="D336" s="689" t="str">
        <f t="shared" si="18"/>
        <v/>
      </c>
      <c r="E336" s="572"/>
      <c r="F336" s="572"/>
      <c r="G336" s="572"/>
      <c r="H336" s="572"/>
      <c r="I336" s="572"/>
      <c r="J336" s="572"/>
      <c r="K336" s="572"/>
      <c r="L336" s="572"/>
      <c r="M336" s="572"/>
      <c r="N336" s="573"/>
      <c r="O336" s="693"/>
      <c r="P336" s="659"/>
      <c r="Q336" s="693"/>
      <c r="R336" s="659"/>
      <c r="S336" s="693"/>
      <c r="T336" s="659"/>
      <c r="U336" s="693"/>
      <c r="V336" s="659"/>
      <c r="W336" s="693"/>
      <c r="X336" s="659"/>
      <c r="Y336" s="693"/>
      <c r="Z336" s="659"/>
      <c r="AA336" s="693"/>
      <c r="AB336" s="659"/>
      <c r="AC336" s="693"/>
      <c r="AD336" s="659"/>
      <c r="AI336">
        <f t="shared" si="19"/>
        <v>0</v>
      </c>
      <c r="AJ336">
        <f t="shared" si="20"/>
        <v>0</v>
      </c>
      <c r="AK336">
        <f t="shared" si="21"/>
        <v>0</v>
      </c>
      <c r="AL336">
        <f t="shared" si="22"/>
        <v>0</v>
      </c>
      <c r="AM336">
        <f t="shared" si="23"/>
        <v>0</v>
      </c>
      <c r="AN336">
        <f t="shared" si="24"/>
        <v>0</v>
      </c>
      <c r="AO336">
        <f t="shared" si="25"/>
        <v>0</v>
      </c>
      <c r="AP336">
        <f t="shared" si="26"/>
        <v>0</v>
      </c>
      <c r="AQ336" s="286">
        <f t="shared" si="15"/>
        <v>0</v>
      </c>
      <c r="AR336" s="340" t="str">
        <f>IF(AQ336=0,"",
IF(SUM($AQ$275:AQ336)=1,AS336,
IF($AQ$395&gt;SUM($AQ$275:AQ336),_xlfn.CONCAT(", ",AS336),
IF($AQ$395=SUM($AQ$275:AQ336),_xlfn.CONCAT(" y ",AS336)))))</f>
        <v/>
      </c>
      <c r="AS336" s="341" t="s">
        <v>5223</v>
      </c>
      <c r="AT336" s="415">
        <f t="shared" si="16"/>
        <v>0</v>
      </c>
      <c r="AU336" s="286">
        <f t="shared" si="17"/>
        <v>0</v>
      </c>
      <c r="AV336" s="287" t="str">
        <f>IF(AU336=0,"",
IF(SUM($AU$275:AU336)=1,AW336,
IF($AU$395&gt;SUM($AU$275:AU336),_xlfn.CONCAT(", ",AW336),
IF($AU$395=SUM($AU$275:AU336),_xlfn.CONCAT(" y ",AW336)))))</f>
        <v/>
      </c>
      <c r="AW336" s="101" t="s">
        <v>5223</v>
      </c>
    </row>
    <row r="337" spans="1:49" ht="15" customHeight="1">
      <c r="A337" s="74"/>
      <c r="B337" s="8"/>
      <c r="C337" s="89" t="s">
        <v>5224</v>
      </c>
      <c r="D337" s="689" t="str">
        <f t="shared" si="18"/>
        <v/>
      </c>
      <c r="E337" s="572"/>
      <c r="F337" s="572"/>
      <c r="G337" s="572"/>
      <c r="H337" s="572"/>
      <c r="I337" s="572"/>
      <c r="J337" s="572"/>
      <c r="K337" s="572"/>
      <c r="L337" s="572"/>
      <c r="M337" s="572"/>
      <c r="N337" s="573"/>
      <c r="O337" s="693"/>
      <c r="P337" s="659"/>
      <c r="Q337" s="693"/>
      <c r="R337" s="659"/>
      <c r="S337" s="693"/>
      <c r="T337" s="659"/>
      <c r="U337" s="693"/>
      <c r="V337" s="659"/>
      <c r="W337" s="693"/>
      <c r="X337" s="659"/>
      <c r="Y337" s="693"/>
      <c r="Z337" s="659"/>
      <c r="AA337" s="693"/>
      <c r="AB337" s="659"/>
      <c r="AC337" s="693"/>
      <c r="AD337" s="659"/>
      <c r="AI337">
        <f t="shared" si="19"/>
        <v>0</v>
      </c>
      <c r="AJ337">
        <f t="shared" si="20"/>
        <v>0</v>
      </c>
      <c r="AK337">
        <f t="shared" si="21"/>
        <v>0</v>
      </c>
      <c r="AL337">
        <f t="shared" si="22"/>
        <v>0</v>
      </c>
      <c r="AM337">
        <f t="shared" si="23"/>
        <v>0</v>
      </c>
      <c r="AN337">
        <f t="shared" si="24"/>
        <v>0</v>
      </c>
      <c r="AO337">
        <f t="shared" si="25"/>
        <v>0</v>
      </c>
      <c r="AP337">
        <f t="shared" si="26"/>
        <v>0</v>
      </c>
      <c r="AQ337" s="286">
        <f t="shared" si="15"/>
        <v>0</v>
      </c>
      <c r="AR337" s="340" t="str">
        <f>IF(AQ337=0,"",
IF(SUM($AQ$275:AQ337)=1,AS337,
IF($AQ$395&gt;SUM($AQ$275:AQ337),_xlfn.CONCAT(", ",AS337),
IF($AQ$395=SUM($AQ$275:AQ337),_xlfn.CONCAT(" y ",AS337)))))</f>
        <v/>
      </c>
      <c r="AS337" s="341" t="s">
        <v>5225</v>
      </c>
      <c r="AT337" s="415">
        <f t="shared" si="16"/>
        <v>0</v>
      </c>
      <c r="AU337" s="286">
        <f t="shared" si="17"/>
        <v>0</v>
      </c>
      <c r="AV337" s="287" t="str">
        <f>IF(AU337=0,"",
IF(SUM($AU$275:AU337)=1,AW337,
IF($AU$395&gt;SUM($AU$275:AU337),_xlfn.CONCAT(", ",AW337),
IF($AU$395=SUM($AU$275:AU337),_xlfn.CONCAT(" y ",AW337)))))</f>
        <v/>
      </c>
      <c r="AW337" s="101" t="s">
        <v>5225</v>
      </c>
    </row>
    <row r="338" spans="1:49" ht="15" customHeight="1">
      <c r="A338" s="74"/>
      <c r="B338" s="8"/>
      <c r="C338" s="89" t="s">
        <v>5226</v>
      </c>
      <c r="D338" s="689" t="str">
        <f t="shared" si="18"/>
        <v/>
      </c>
      <c r="E338" s="572"/>
      <c r="F338" s="572"/>
      <c r="G338" s="572"/>
      <c r="H338" s="572"/>
      <c r="I338" s="572"/>
      <c r="J338" s="572"/>
      <c r="K338" s="572"/>
      <c r="L338" s="572"/>
      <c r="M338" s="572"/>
      <c r="N338" s="573"/>
      <c r="O338" s="693"/>
      <c r="P338" s="659"/>
      <c r="Q338" s="693"/>
      <c r="R338" s="659"/>
      <c r="S338" s="693"/>
      <c r="T338" s="659"/>
      <c r="U338" s="693"/>
      <c r="V338" s="659"/>
      <c r="W338" s="693"/>
      <c r="X338" s="659"/>
      <c r="Y338" s="693"/>
      <c r="Z338" s="659"/>
      <c r="AA338" s="693"/>
      <c r="AB338" s="659"/>
      <c r="AC338" s="693"/>
      <c r="AD338" s="659"/>
      <c r="AI338">
        <f t="shared" si="19"/>
        <v>0</v>
      </c>
      <c r="AJ338">
        <f t="shared" si="20"/>
        <v>0</v>
      </c>
      <c r="AK338">
        <f t="shared" si="21"/>
        <v>0</v>
      </c>
      <c r="AL338">
        <f t="shared" si="22"/>
        <v>0</v>
      </c>
      <c r="AM338">
        <f t="shared" si="23"/>
        <v>0</v>
      </c>
      <c r="AN338">
        <f t="shared" si="24"/>
        <v>0</v>
      </c>
      <c r="AO338">
        <f t="shared" si="25"/>
        <v>0</v>
      </c>
      <c r="AP338">
        <f t="shared" si="26"/>
        <v>0</v>
      </c>
      <c r="AQ338" s="286">
        <f t="shared" si="15"/>
        <v>0</v>
      </c>
      <c r="AR338" s="340" t="str">
        <f>IF(AQ338=0,"",
IF(SUM($AQ$275:AQ338)=1,AS338,
IF($AQ$395&gt;SUM($AQ$275:AQ338),_xlfn.CONCAT(", ",AS338),
IF($AQ$395=SUM($AQ$275:AQ338),_xlfn.CONCAT(" y ",AS338)))))</f>
        <v/>
      </c>
      <c r="AS338" s="341" t="s">
        <v>5227</v>
      </c>
      <c r="AT338" s="415">
        <f t="shared" si="16"/>
        <v>0</v>
      </c>
      <c r="AU338" s="286">
        <f t="shared" si="17"/>
        <v>0</v>
      </c>
      <c r="AV338" s="287" t="str">
        <f>IF(AU338=0,"",
IF(SUM($AU$275:AU338)=1,AW338,
IF($AU$395&gt;SUM($AU$275:AU338),_xlfn.CONCAT(", ",AW338),
IF($AU$395=SUM($AU$275:AU338),_xlfn.CONCAT(" y ",AW338)))))</f>
        <v/>
      </c>
      <c r="AW338" s="101" t="s">
        <v>5227</v>
      </c>
    </row>
    <row r="339" spans="1:49" ht="15" customHeight="1">
      <c r="A339" s="74"/>
      <c r="B339" s="8"/>
      <c r="C339" s="89" t="s">
        <v>5228</v>
      </c>
      <c r="D339" s="689" t="str">
        <f t="shared" ref="D339:D370" si="27">IF(D101="","",D101)</f>
        <v/>
      </c>
      <c r="E339" s="572"/>
      <c r="F339" s="572"/>
      <c r="G339" s="572"/>
      <c r="H339" s="572"/>
      <c r="I339" s="572"/>
      <c r="J339" s="572"/>
      <c r="K339" s="572"/>
      <c r="L339" s="572"/>
      <c r="M339" s="572"/>
      <c r="N339" s="573"/>
      <c r="O339" s="693"/>
      <c r="P339" s="659"/>
      <c r="Q339" s="693"/>
      <c r="R339" s="659"/>
      <c r="S339" s="693"/>
      <c r="T339" s="659"/>
      <c r="U339" s="693"/>
      <c r="V339" s="659"/>
      <c r="W339" s="693"/>
      <c r="X339" s="659"/>
      <c r="Y339" s="693"/>
      <c r="Z339" s="659"/>
      <c r="AA339" s="693"/>
      <c r="AB339" s="659"/>
      <c r="AC339" s="693"/>
      <c r="AD339" s="659"/>
      <c r="AI339">
        <f t="shared" ref="AI339:AI370" si="28">O339</f>
        <v>0</v>
      </c>
      <c r="AJ339">
        <f t="shared" ref="AJ339:AJ370" si="29">COUNTIF(Q339:V339,"NS")</f>
        <v>0</v>
      </c>
      <c r="AK339">
        <f t="shared" ref="AK339:AK370" si="30">SUM(Q339:V339)</f>
        <v>0</v>
      </c>
      <c r="AL339">
        <f t="shared" ref="AL339:AL370" si="31">IF(COUNTIF(O339:V339,"NA")=4,0,IF(OR(AND(AI339=0,AJ339&gt;0),AND(AI339="NS",AK339&gt;0), AND(AI339="NS", AJ339=0,AK339=0)), 1, IF(OR(AND(AI339&gt;0,AJ339&gt;1,AI339&gt;AK339), AND(AI339="NS",AJ339=2), AND(AI339="NS",AK339=0,AJ339&gt;0),AI339=AK339), 0, 1)))</f>
        <v>0</v>
      </c>
      <c r="AM339">
        <f t="shared" ref="AM339:AM370" si="32">W339</f>
        <v>0</v>
      </c>
      <c r="AN339">
        <f t="shared" ref="AN339:AN370" si="33">COUNTIF(Y339:AD339,"NS")</f>
        <v>0</v>
      </c>
      <c r="AO339">
        <f t="shared" ref="AO339:AO370" si="34">SUM(Y339:AD339)</f>
        <v>0</v>
      </c>
      <c r="AP339">
        <f t="shared" ref="AP339:AP370" si="35">IF(COUNTIF(W339:AD339,"NA")=4,0,IF(OR(AND(AM339=0,AN339&gt;0),AND(AM339="NS",AO339&gt;0), AND(AM339="NS", AN339=0,AO339=0)), 1, IF(OR(AND(AM339&gt;0,AN339&gt;1,AM339&gt;AO339), AND(AM339="NS",AN339=2), AND(AM339="NS",AO339=0,AN339&gt;0),AM339=AO339), 0, 1)))</f>
        <v>0</v>
      </c>
      <c r="AQ339" s="286">
        <f t="shared" si="15"/>
        <v>0</v>
      </c>
      <c r="AR339" s="340" t="str">
        <f>IF(AQ339=0,"",
IF(SUM($AQ$275:AQ339)=1,AS339,
IF($AQ$395&gt;SUM($AQ$275:AQ339),_xlfn.CONCAT(", ",AS339),
IF($AQ$395=SUM($AQ$275:AQ339),_xlfn.CONCAT(" y ",AS339)))))</f>
        <v/>
      </c>
      <c r="AS339" s="341" t="s">
        <v>5229</v>
      </c>
      <c r="AT339" s="415">
        <f t="shared" si="16"/>
        <v>0</v>
      </c>
      <c r="AU339" s="286">
        <f t="shared" si="17"/>
        <v>0</v>
      </c>
      <c r="AV339" s="287" t="str">
        <f>IF(AU339=0,"",
IF(SUM($AU$275:AU339)=1,AW339,
IF($AU$395&gt;SUM($AU$275:AU339),_xlfn.CONCAT(", ",AW339),
IF($AU$395=SUM($AU$275:AU339),_xlfn.CONCAT(" y ",AW339)))))</f>
        <v/>
      </c>
      <c r="AW339" s="101" t="s">
        <v>5229</v>
      </c>
    </row>
    <row r="340" spans="1:49" ht="15" customHeight="1">
      <c r="A340" s="74"/>
      <c r="B340" s="8"/>
      <c r="C340" s="89" t="s">
        <v>5230</v>
      </c>
      <c r="D340" s="689" t="str">
        <f t="shared" si="27"/>
        <v/>
      </c>
      <c r="E340" s="572"/>
      <c r="F340" s="572"/>
      <c r="G340" s="572"/>
      <c r="H340" s="572"/>
      <c r="I340" s="572"/>
      <c r="J340" s="572"/>
      <c r="K340" s="572"/>
      <c r="L340" s="572"/>
      <c r="M340" s="572"/>
      <c r="N340" s="573"/>
      <c r="O340" s="693"/>
      <c r="P340" s="659"/>
      <c r="Q340" s="693"/>
      <c r="R340" s="659"/>
      <c r="S340" s="693"/>
      <c r="T340" s="659"/>
      <c r="U340" s="693"/>
      <c r="V340" s="659"/>
      <c r="W340" s="693"/>
      <c r="X340" s="659"/>
      <c r="Y340" s="693"/>
      <c r="Z340" s="659"/>
      <c r="AA340" s="693"/>
      <c r="AB340" s="659"/>
      <c r="AC340" s="693"/>
      <c r="AD340" s="659"/>
      <c r="AI340">
        <f t="shared" si="28"/>
        <v>0</v>
      </c>
      <c r="AJ340">
        <f t="shared" si="29"/>
        <v>0</v>
      </c>
      <c r="AK340">
        <f t="shared" si="30"/>
        <v>0</v>
      </c>
      <c r="AL340">
        <f t="shared" si="31"/>
        <v>0</v>
      </c>
      <c r="AM340">
        <f t="shared" si="32"/>
        <v>0</v>
      </c>
      <c r="AN340">
        <f t="shared" si="33"/>
        <v>0</v>
      </c>
      <c r="AO340">
        <f t="shared" si="34"/>
        <v>0</v>
      </c>
      <c r="AP340">
        <f t="shared" si="35"/>
        <v>0</v>
      </c>
      <c r="AQ340" s="286">
        <f t="shared" ref="AQ340:AQ393" si="36">IF(SUM(AL340,AP340)=0,0,1)</f>
        <v>0</v>
      </c>
      <c r="AR340" s="340" t="str">
        <f>IF(AQ340=0,"",
IF(SUM($AQ$275:AQ340)=1,AS340,
IF($AQ$395&gt;SUM($AQ$275:AQ340),_xlfn.CONCAT(", ",AS340),
IF($AQ$395=SUM($AQ$275:AQ340),_xlfn.CONCAT(" y ",AS340)))))</f>
        <v/>
      </c>
      <c r="AS340" s="341" t="s">
        <v>5231</v>
      </c>
      <c r="AT340" s="415">
        <f t="shared" ref="AT340:AT394" si="37">IF(AND(COUNTBLANK(D340)=0,COUNTA(O340:AD340)=8),0,IF(AND(COUNTBLANK(D340)=1,COUNTA(O340:AD340)=0),0,1))</f>
        <v>0</v>
      </c>
      <c r="AU340" s="286">
        <f t="shared" ref="AU340:AU394" si="38">IF(AT340=0,0,1)</f>
        <v>0</v>
      </c>
      <c r="AV340" s="287" t="str">
        <f>IF(AU340=0,"",
IF(SUM($AU$275:AU340)=1,AW340,
IF($AU$395&gt;SUM($AU$275:AU340),_xlfn.CONCAT(", ",AW340),
IF($AU$395=SUM($AU$275:AU340),_xlfn.CONCAT(" y ",AW340)))))</f>
        <v/>
      </c>
      <c r="AW340" s="101" t="s">
        <v>5231</v>
      </c>
    </row>
    <row r="341" spans="1:49" ht="15" customHeight="1">
      <c r="A341" s="74"/>
      <c r="B341" s="8"/>
      <c r="C341" s="89" t="s">
        <v>5232</v>
      </c>
      <c r="D341" s="689" t="str">
        <f t="shared" si="27"/>
        <v/>
      </c>
      <c r="E341" s="572"/>
      <c r="F341" s="572"/>
      <c r="G341" s="572"/>
      <c r="H341" s="572"/>
      <c r="I341" s="572"/>
      <c r="J341" s="572"/>
      <c r="K341" s="572"/>
      <c r="L341" s="572"/>
      <c r="M341" s="572"/>
      <c r="N341" s="573"/>
      <c r="O341" s="693"/>
      <c r="P341" s="659"/>
      <c r="Q341" s="693"/>
      <c r="R341" s="659"/>
      <c r="S341" s="693"/>
      <c r="T341" s="659"/>
      <c r="U341" s="693"/>
      <c r="V341" s="659"/>
      <c r="W341" s="693"/>
      <c r="X341" s="659"/>
      <c r="Y341" s="693"/>
      <c r="Z341" s="659"/>
      <c r="AA341" s="693"/>
      <c r="AB341" s="659"/>
      <c r="AC341" s="693"/>
      <c r="AD341" s="659"/>
      <c r="AI341">
        <f t="shared" si="28"/>
        <v>0</v>
      </c>
      <c r="AJ341">
        <f t="shared" si="29"/>
        <v>0</v>
      </c>
      <c r="AK341">
        <f t="shared" si="30"/>
        <v>0</v>
      </c>
      <c r="AL341">
        <f t="shared" si="31"/>
        <v>0</v>
      </c>
      <c r="AM341">
        <f t="shared" si="32"/>
        <v>0</v>
      </c>
      <c r="AN341">
        <f t="shared" si="33"/>
        <v>0</v>
      </c>
      <c r="AO341">
        <f t="shared" si="34"/>
        <v>0</v>
      </c>
      <c r="AP341">
        <f t="shared" si="35"/>
        <v>0</v>
      </c>
      <c r="AQ341" s="286">
        <f t="shared" si="36"/>
        <v>0</v>
      </c>
      <c r="AR341" s="340" t="str">
        <f>IF(AQ341=0,"",
IF(SUM($AQ$275:AQ341)=1,AS341,
IF($AQ$395&gt;SUM($AQ$275:AQ341),_xlfn.CONCAT(", ",AS341),
IF($AQ$395=SUM($AQ$275:AQ341),_xlfn.CONCAT(" y ",AS341)))))</f>
        <v/>
      </c>
      <c r="AS341" s="341" t="s">
        <v>5233</v>
      </c>
      <c r="AT341" s="415">
        <f t="shared" si="37"/>
        <v>0</v>
      </c>
      <c r="AU341" s="286">
        <f t="shared" si="38"/>
        <v>0</v>
      </c>
      <c r="AV341" s="287" t="str">
        <f>IF(AU341=0,"",
IF(SUM($AU$275:AU341)=1,AW341,
IF($AU$395&gt;SUM($AU$275:AU341),_xlfn.CONCAT(", ",AW341),
IF($AU$395=SUM($AU$275:AU341),_xlfn.CONCAT(" y ",AW341)))))</f>
        <v/>
      </c>
      <c r="AW341" s="101" t="s">
        <v>5233</v>
      </c>
    </row>
    <row r="342" spans="1:49" ht="15" customHeight="1">
      <c r="A342" s="74"/>
      <c r="B342" s="8"/>
      <c r="C342" s="89" t="s">
        <v>5234</v>
      </c>
      <c r="D342" s="689" t="str">
        <f t="shared" si="27"/>
        <v/>
      </c>
      <c r="E342" s="572"/>
      <c r="F342" s="572"/>
      <c r="G342" s="572"/>
      <c r="H342" s="572"/>
      <c r="I342" s="572"/>
      <c r="J342" s="572"/>
      <c r="K342" s="572"/>
      <c r="L342" s="572"/>
      <c r="M342" s="572"/>
      <c r="N342" s="573"/>
      <c r="O342" s="693"/>
      <c r="P342" s="659"/>
      <c r="Q342" s="693"/>
      <c r="R342" s="659"/>
      <c r="S342" s="693"/>
      <c r="T342" s="659"/>
      <c r="U342" s="693"/>
      <c r="V342" s="659"/>
      <c r="W342" s="693"/>
      <c r="X342" s="659"/>
      <c r="Y342" s="693"/>
      <c r="Z342" s="659"/>
      <c r="AA342" s="693"/>
      <c r="AB342" s="659"/>
      <c r="AC342" s="693"/>
      <c r="AD342" s="659"/>
      <c r="AI342">
        <f t="shared" si="28"/>
        <v>0</v>
      </c>
      <c r="AJ342">
        <f t="shared" si="29"/>
        <v>0</v>
      </c>
      <c r="AK342">
        <f t="shared" si="30"/>
        <v>0</v>
      </c>
      <c r="AL342">
        <f t="shared" si="31"/>
        <v>0</v>
      </c>
      <c r="AM342">
        <f t="shared" si="32"/>
        <v>0</v>
      </c>
      <c r="AN342">
        <f t="shared" si="33"/>
        <v>0</v>
      </c>
      <c r="AO342">
        <f t="shared" si="34"/>
        <v>0</v>
      </c>
      <c r="AP342">
        <f t="shared" si="35"/>
        <v>0</v>
      </c>
      <c r="AQ342" s="286">
        <f t="shared" si="36"/>
        <v>0</v>
      </c>
      <c r="AR342" s="340" t="str">
        <f>IF(AQ342=0,"",
IF(SUM($AQ$275:AQ342)=1,AS342,
IF($AQ$395&gt;SUM($AQ$275:AQ342),_xlfn.CONCAT(", ",AS342),
IF($AQ$395=SUM($AQ$275:AQ342),_xlfn.CONCAT(" y ",AS342)))))</f>
        <v/>
      </c>
      <c r="AS342" s="341" t="s">
        <v>5235</v>
      </c>
      <c r="AT342" s="415">
        <f t="shared" si="37"/>
        <v>0</v>
      </c>
      <c r="AU342" s="286">
        <f t="shared" si="38"/>
        <v>0</v>
      </c>
      <c r="AV342" s="287" t="str">
        <f>IF(AU342=0,"",
IF(SUM($AU$275:AU342)=1,AW342,
IF($AU$395&gt;SUM($AU$275:AU342),_xlfn.CONCAT(", ",AW342),
IF($AU$395=SUM($AU$275:AU342),_xlfn.CONCAT(" y ",AW342)))))</f>
        <v/>
      </c>
      <c r="AW342" s="101" t="s">
        <v>5235</v>
      </c>
    </row>
    <row r="343" spans="1:49" ht="15" customHeight="1">
      <c r="A343" s="74"/>
      <c r="B343" s="8"/>
      <c r="C343" s="89" t="s">
        <v>5236</v>
      </c>
      <c r="D343" s="689" t="str">
        <f t="shared" si="27"/>
        <v/>
      </c>
      <c r="E343" s="572"/>
      <c r="F343" s="572"/>
      <c r="G343" s="572"/>
      <c r="H343" s="572"/>
      <c r="I343" s="572"/>
      <c r="J343" s="572"/>
      <c r="K343" s="572"/>
      <c r="L343" s="572"/>
      <c r="M343" s="572"/>
      <c r="N343" s="573"/>
      <c r="O343" s="693"/>
      <c r="P343" s="659"/>
      <c r="Q343" s="693"/>
      <c r="R343" s="659"/>
      <c r="S343" s="693"/>
      <c r="T343" s="659"/>
      <c r="U343" s="693"/>
      <c r="V343" s="659"/>
      <c r="W343" s="693"/>
      <c r="X343" s="659"/>
      <c r="Y343" s="693"/>
      <c r="Z343" s="659"/>
      <c r="AA343" s="693"/>
      <c r="AB343" s="659"/>
      <c r="AC343" s="693"/>
      <c r="AD343" s="659"/>
      <c r="AI343">
        <f t="shared" si="28"/>
        <v>0</v>
      </c>
      <c r="AJ343">
        <f t="shared" si="29"/>
        <v>0</v>
      </c>
      <c r="AK343">
        <f t="shared" si="30"/>
        <v>0</v>
      </c>
      <c r="AL343">
        <f t="shared" si="31"/>
        <v>0</v>
      </c>
      <c r="AM343">
        <f t="shared" si="32"/>
        <v>0</v>
      </c>
      <c r="AN343">
        <f t="shared" si="33"/>
        <v>0</v>
      </c>
      <c r="AO343">
        <f t="shared" si="34"/>
        <v>0</v>
      </c>
      <c r="AP343">
        <f t="shared" si="35"/>
        <v>0</v>
      </c>
      <c r="AQ343" s="286">
        <f t="shared" si="36"/>
        <v>0</v>
      </c>
      <c r="AR343" s="340" t="str">
        <f>IF(AQ343=0,"",
IF(SUM($AQ$275:AQ343)=1,AS343,
IF($AQ$395&gt;SUM($AQ$275:AQ343),_xlfn.CONCAT(", ",AS343),
IF($AQ$395=SUM($AQ$275:AQ343),_xlfn.CONCAT(" y ",AS343)))))</f>
        <v/>
      </c>
      <c r="AS343" s="341" t="s">
        <v>5237</v>
      </c>
      <c r="AT343" s="415">
        <f t="shared" si="37"/>
        <v>0</v>
      </c>
      <c r="AU343" s="286">
        <f t="shared" si="38"/>
        <v>0</v>
      </c>
      <c r="AV343" s="287" t="str">
        <f>IF(AU343=0,"",
IF(SUM($AU$275:AU343)=1,AW343,
IF($AU$395&gt;SUM($AU$275:AU343),_xlfn.CONCAT(", ",AW343),
IF($AU$395=SUM($AU$275:AU343),_xlfn.CONCAT(" y ",AW343)))))</f>
        <v/>
      </c>
      <c r="AW343" s="101" t="s">
        <v>5237</v>
      </c>
    </row>
    <row r="344" spans="1:49" ht="15" customHeight="1">
      <c r="A344" s="74"/>
      <c r="B344" s="8"/>
      <c r="C344" s="89" t="s">
        <v>5238</v>
      </c>
      <c r="D344" s="689" t="str">
        <f t="shared" si="27"/>
        <v/>
      </c>
      <c r="E344" s="572"/>
      <c r="F344" s="572"/>
      <c r="G344" s="572"/>
      <c r="H344" s="572"/>
      <c r="I344" s="572"/>
      <c r="J344" s="572"/>
      <c r="K344" s="572"/>
      <c r="L344" s="572"/>
      <c r="M344" s="572"/>
      <c r="N344" s="573"/>
      <c r="O344" s="693"/>
      <c r="P344" s="659"/>
      <c r="Q344" s="693"/>
      <c r="R344" s="659"/>
      <c r="S344" s="693"/>
      <c r="T344" s="659"/>
      <c r="U344" s="693"/>
      <c r="V344" s="659"/>
      <c r="W344" s="693"/>
      <c r="X344" s="659"/>
      <c r="Y344" s="693"/>
      <c r="Z344" s="659"/>
      <c r="AA344" s="693"/>
      <c r="AB344" s="659"/>
      <c r="AC344" s="693"/>
      <c r="AD344" s="659"/>
      <c r="AI344">
        <f t="shared" si="28"/>
        <v>0</v>
      </c>
      <c r="AJ344">
        <f t="shared" si="29"/>
        <v>0</v>
      </c>
      <c r="AK344">
        <f t="shared" si="30"/>
        <v>0</v>
      </c>
      <c r="AL344">
        <f t="shared" si="31"/>
        <v>0</v>
      </c>
      <c r="AM344">
        <f t="shared" si="32"/>
        <v>0</v>
      </c>
      <c r="AN344">
        <f t="shared" si="33"/>
        <v>0</v>
      </c>
      <c r="AO344">
        <f t="shared" si="34"/>
        <v>0</v>
      </c>
      <c r="AP344">
        <f t="shared" si="35"/>
        <v>0</v>
      </c>
      <c r="AQ344" s="286">
        <f t="shared" si="36"/>
        <v>0</v>
      </c>
      <c r="AR344" s="340" t="str">
        <f>IF(AQ344=0,"",
IF(SUM($AQ$275:AQ344)=1,AS344,
IF($AQ$395&gt;SUM($AQ$275:AQ344),_xlfn.CONCAT(", ",AS344),
IF($AQ$395=SUM($AQ$275:AQ344),_xlfn.CONCAT(" y ",AS344)))))</f>
        <v/>
      </c>
      <c r="AS344" s="341" t="s">
        <v>5239</v>
      </c>
      <c r="AT344" s="415">
        <f t="shared" si="37"/>
        <v>0</v>
      </c>
      <c r="AU344" s="286">
        <f t="shared" si="38"/>
        <v>0</v>
      </c>
      <c r="AV344" s="287" t="str">
        <f>IF(AU344=0,"",
IF(SUM($AU$275:AU344)=1,AW344,
IF($AU$395&gt;SUM($AU$275:AU344),_xlfn.CONCAT(", ",AW344),
IF($AU$395=SUM($AU$275:AU344),_xlfn.CONCAT(" y ",AW344)))))</f>
        <v/>
      </c>
      <c r="AW344" s="101" t="s">
        <v>5239</v>
      </c>
    </row>
    <row r="345" spans="1:49" ht="15" customHeight="1">
      <c r="A345" s="74"/>
      <c r="B345" s="8"/>
      <c r="C345" s="89" t="s">
        <v>5240</v>
      </c>
      <c r="D345" s="689" t="str">
        <f t="shared" si="27"/>
        <v/>
      </c>
      <c r="E345" s="572"/>
      <c r="F345" s="572"/>
      <c r="G345" s="572"/>
      <c r="H345" s="572"/>
      <c r="I345" s="572"/>
      <c r="J345" s="572"/>
      <c r="K345" s="572"/>
      <c r="L345" s="572"/>
      <c r="M345" s="572"/>
      <c r="N345" s="573"/>
      <c r="O345" s="693"/>
      <c r="P345" s="659"/>
      <c r="Q345" s="693"/>
      <c r="R345" s="659"/>
      <c r="S345" s="693"/>
      <c r="T345" s="659"/>
      <c r="U345" s="693"/>
      <c r="V345" s="659"/>
      <c r="W345" s="693"/>
      <c r="X345" s="659"/>
      <c r="Y345" s="693"/>
      <c r="Z345" s="659"/>
      <c r="AA345" s="693"/>
      <c r="AB345" s="659"/>
      <c r="AC345" s="693"/>
      <c r="AD345" s="659"/>
      <c r="AI345">
        <f t="shared" si="28"/>
        <v>0</v>
      </c>
      <c r="AJ345">
        <f t="shared" si="29"/>
        <v>0</v>
      </c>
      <c r="AK345">
        <f t="shared" si="30"/>
        <v>0</v>
      </c>
      <c r="AL345">
        <f t="shared" si="31"/>
        <v>0</v>
      </c>
      <c r="AM345">
        <f t="shared" si="32"/>
        <v>0</v>
      </c>
      <c r="AN345">
        <f t="shared" si="33"/>
        <v>0</v>
      </c>
      <c r="AO345">
        <f t="shared" si="34"/>
        <v>0</v>
      </c>
      <c r="AP345">
        <f t="shared" si="35"/>
        <v>0</v>
      </c>
      <c r="AQ345" s="286">
        <f t="shared" si="36"/>
        <v>0</v>
      </c>
      <c r="AR345" s="340" t="str">
        <f>IF(AQ345=0,"",
IF(SUM($AQ$275:AQ345)=1,AS345,
IF($AQ$395&gt;SUM($AQ$275:AQ345),_xlfn.CONCAT(", ",AS345),
IF($AQ$395=SUM($AQ$275:AQ345),_xlfn.CONCAT(" y ",AS345)))))</f>
        <v/>
      </c>
      <c r="AS345" s="341" t="s">
        <v>5241</v>
      </c>
      <c r="AT345" s="415">
        <f t="shared" si="37"/>
        <v>0</v>
      </c>
      <c r="AU345" s="286">
        <f t="shared" si="38"/>
        <v>0</v>
      </c>
      <c r="AV345" s="287" t="str">
        <f>IF(AU345=0,"",
IF(SUM($AU$275:AU345)=1,AW345,
IF($AU$395&gt;SUM($AU$275:AU345),_xlfn.CONCAT(", ",AW345),
IF($AU$395=SUM($AU$275:AU345),_xlfn.CONCAT(" y ",AW345)))))</f>
        <v/>
      </c>
      <c r="AW345" s="101" t="s">
        <v>5241</v>
      </c>
    </row>
    <row r="346" spans="1:49" ht="15" customHeight="1">
      <c r="A346" s="74"/>
      <c r="B346" s="8"/>
      <c r="C346" s="89" t="s">
        <v>5242</v>
      </c>
      <c r="D346" s="689" t="str">
        <f t="shared" si="27"/>
        <v/>
      </c>
      <c r="E346" s="572"/>
      <c r="F346" s="572"/>
      <c r="G346" s="572"/>
      <c r="H346" s="572"/>
      <c r="I346" s="572"/>
      <c r="J346" s="572"/>
      <c r="K346" s="572"/>
      <c r="L346" s="572"/>
      <c r="M346" s="572"/>
      <c r="N346" s="573"/>
      <c r="O346" s="693"/>
      <c r="P346" s="659"/>
      <c r="Q346" s="693"/>
      <c r="R346" s="659"/>
      <c r="S346" s="693"/>
      <c r="T346" s="659"/>
      <c r="U346" s="693"/>
      <c r="V346" s="659"/>
      <c r="W346" s="693"/>
      <c r="X346" s="659"/>
      <c r="Y346" s="693"/>
      <c r="Z346" s="659"/>
      <c r="AA346" s="693"/>
      <c r="AB346" s="659"/>
      <c r="AC346" s="693"/>
      <c r="AD346" s="659"/>
      <c r="AI346">
        <f t="shared" si="28"/>
        <v>0</v>
      </c>
      <c r="AJ346">
        <f t="shared" si="29"/>
        <v>0</v>
      </c>
      <c r="AK346">
        <f t="shared" si="30"/>
        <v>0</v>
      </c>
      <c r="AL346">
        <f t="shared" si="31"/>
        <v>0</v>
      </c>
      <c r="AM346">
        <f t="shared" si="32"/>
        <v>0</v>
      </c>
      <c r="AN346">
        <f t="shared" si="33"/>
        <v>0</v>
      </c>
      <c r="AO346">
        <f t="shared" si="34"/>
        <v>0</v>
      </c>
      <c r="AP346">
        <f t="shared" si="35"/>
        <v>0</v>
      </c>
      <c r="AQ346" s="286">
        <f t="shared" si="36"/>
        <v>0</v>
      </c>
      <c r="AR346" s="340" t="str">
        <f>IF(AQ346=0,"",
IF(SUM($AQ$275:AQ346)=1,AS346,
IF($AQ$395&gt;SUM($AQ$275:AQ346),_xlfn.CONCAT(", ",AS346),
IF($AQ$395=SUM($AQ$275:AQ346),_xlfn.CONCAT(" y ",AS346)))))</f>
        <v/>
      </c>
      <c r="AS346" s="341" t="s">
        <v>5243</v>
      </c>
      <c r="AT346" s="415">
        <f t="shared" si="37"/>
        <v>0</v>
      </c>
      <c r="AU346" s="286">
        <f t="shared" si="38"/>
        <v>0</v>
      </c>
      <c r="AV346" s="287" t="str">
        <f>IF(AU346=0,"",
IF(SUM($AU$275:AU346)=1,AW346,
IF($AU$395&gt;SUM($AU$275:AU346),_xlfn.CONCAT(", ",AW346),
IF($AU$395=SUM($AU$275:AU346),_xlfn.CONCAT(" y ",AW346)))))</f>
        <v/>
      </c>
      <c r="AW346" s="101" t="s">
        <v>5243</v>
      </c>
    </row>
    <row r="347" spans="1:49" ht="15" customHeight="1">
      <c r="A347" s="74"/>
      <c r="B347" s="8"/>
      <c r="C347" s="89" t="s">
        <v>5244</v>
      </c>
      <c r="D347" s="689" t="str">
        <f t="shared" si="27"/>
        <v/>
      </c>
      <c r="E347" s="572"/>
      <c r="F347" s="572"/>
      <c r="G347" s="572"/>
      <c r="H347" s="572"/>
      <c r="I347" s="572"/>
      <c r="J347" s="572"/>
      <c r="K347" s="572"/>
      <c r="L347" s="572"/>
      <c r="M347" s="572"/>
      <c r="N347" s="573"/>
      <c r="O347" s="693"/>
      <c r="P347" s="659"/>
      <c r="Q347" s="693"/>
      <c r="R347" s="659"/>
      <c r="S347" s="693"/>
      <c r="T347" s="659"/>
      <c r="U347" s="693"/>
      <c r="V347" s="659"/>
      <c r="W347" s="693"/>
      <c r="X347" s="659"/>
      <c r="Y347" s="693"/>
      <c r="Z347" s="659"/>
      <c r="AA347" s="693"/>
      <c r="AB347" s="659"/>
      <c r="AC347" s="693"/>
      <c r="AD347" s="659"/>
      <c r="AI347">
        <f t="shared" si="28"/>
        <v>0</v>
      </c>
      <c r="AJ347">
        <f t="shared" si="29"/>
        <v>0</v>
      </c>
      <c r="AK347">
        <f t="shared" si="30"/>
        <v>0</v>
      </c>
      <c r="AL347">
        <f t="shared" si="31"/>
        <v>0</v>
      </c>
      <c r="AM347">
        <f t="shared" si="32"/>
        <v>0</v>
      </c>
      <c r="AN347">
        <f t="shared" si="33"/>
        <v>0</v>
      </c>
      <c r="AO347">
        <f t="shared" si="34"/>
        <v>0</v>
      </c>
      <c r="AP347">
        <f t="shared" si="35"/>
        <v>0</v>
      </c>
      <c r="AQ347" s="286">
        <f t="shared" si="36"/>
        <v>0</v>
      </c>
      <c r="AR347" s="340" t="str">
        <f>IF(AQ347=0,"",
IF(SUM($AQ$275:AQ347)=1,AS347,
IF($AQ$395&gt;SUM($AQ$275:AQ347),_xlfn.CONCAT(", ",AS347),
IF($AQ$395=SUM($AQ$275:AQ347),_xlfn.CONCAT(" y ",AS347)))))</f>
        <v/>
      </c>
      <c r="AS347" s="341" t="s">
        <v>5245</v>
      </c>
      <c r="AT347" s="415">
        <f t="shared" si="37"/>
        <v>0</v>
      </c>
      <c r="AU347" s="286">
        <f t="shared" si="38"/>
        <v>0</v>
      </c>
      <c r="AV347" s="287" t="str">
        <f>IF(AU347=0,"",
IF(SUM($AU$275:AU347)=1,AW347,
IF($AU$395&gt;SUM($AU$275:AU347),_xlfn.CONCAT(", ",AW347),
IF($AU$395=SUM($AU$275:AU347),_xlfn.CONCAT(" y ",AW347)))))</f>
        <v/>
      </c>
      <c r="AW347" s="101" t="s">
        <v>5245</v>
      </c>
    </row>
    <row r="348" spans="1:49" ht="15" customHeight="1">
      <c r="A348" s="74"/>
      <c r="B348" s="8"/>
      <c r="C348" s="89" t="s">
        <v>5246</v>
      </c>
      <c r="D348" s="689" t="str">
        <f t="shared" si="27"/>
        <v/>
      </c>
      <c r="E348" s="572"/>
      <c r="F348" s="572"/>
      <c r="G348" s="572"/>
      <c r="H348" s="572"/>
      <c r="I348" s="572"/>
      <c r="J348" s="572"/>
      <c r="K348" s="572"/>
      <c r="L348" s="572"/>
      <c r="M348" s="572"/>
      <c r="N348" s="573"/>
      <c r="O348" s="693"/>
      <c r="P348" s="659"/>
      <c r="Q348" s="693"/>
      <c r="R348" s="659"/>
      <c r="S348" s="693"/>
      <c r="T348" s="659"/>
      <c r="U348" s="693"/>
      <c r="V348" s="659"/>
      <c r="W348" s="693"/>
      <c r="X348" s="659"/>
      <c r="Y348" s="693"/>
      <c r="Z348" s="659"/>
      <c r="AA348" s="693"/>
      <c r="AB348" s="659"/>
      <c r="AC348" s="693"/>
      <c r="AD348" s="659"/>
      <c r="AI348">
        <f t="shared" si="28"/>
        <v>0</v>
      </c>
      <c r="AJ348">
        <f t="shared" si="29"/>
        <v>0</v>
      </c>
      <c r="AK348">
        <f t="shared" si="30"/>
        <v>0</v>
      </c>
      <c r="AL348">
        <f t="shared" si="31"/>
        <v>0</v>
      </c>
      <c r="AM348">
        <f t="shared" si="32"/>
        <v>0</v>
      </c>
      <c r="AN348">
        <f t="shared" si="33"/>
        <v>0</v>
      </c>
      <c r="AO348">
        <f t="shared" si="34"/>
        <v>0</v>
      </c>
      <c r="AP348">
        <f t="shared" si="35"/>
        <v>0</v>
      </c>
      <c r="AQ348" s="286">
        <f t="shared" si="36"/>
        <v>0</v>
      </c>
      <c r="AR348" s="340" t="str">
        <f>IF(AQ348=0,"",
IF(SUM($AQ$275:AQ348)=1,AS348,
IF($AQ$395&gt;SUM($AQ$275:AQ348),_xlfn.CONCAT(", ",AS348),
IF($AQ$395=SUM($AQ$275:AQ348),_xlfn.CONCAT(" y ",AS348)))))</f>
        <v/>
      </c>
      <c r="AS348" s="341" t="s">
        <v>5247</v>
      </c>
      <c r="AT348" s="415">
        <f t="shared" si="37"/>
        <v>0</v>
      </c>
      <c r="AU348" s="286">
        <f t="shared" si="38"/>
        <v>0</v>
      </c>
      <c r="AV348" s="287" t="str">
        <f>IF(AU348=0,"",
IF(SUM($AU$275:AU348)=1,AW348,
IF($AU$395&gt;SUM($AU$275:AU348),_xlfn.CONCAT(", ",AW348),
IF($AU$395=SUM($AU$275:AU348),_xlfn.CONCAT(" y ",AW348)))))</f>
        <v/>
      </c>
      <c r="AW348" s="101" t="s">
        <v>5247</v>
      </c>
    </row>
    <row r="349" spans="1:49" ht="15" customHeight="1">
      <c r="A349" s="74"/>
      <c r="B349" s="8"/>
      <c r="C349" s="89" t="s">
        <v>5248</v>
      </c>
      <c r="D349" s="689" t="str">
        <f t="shared" si="27"/>
        <v/>
      </c>
      <c r="E349" s="572"/>
      <c r="F349" s="572"/>
      <c r="G349" s="572"/>
      <c r="H349" s="572"/>
      <c r="I349" s="572"/>
      <c r="J349" s="572"/>
      <c r="K349" s="572"/>
      <c r="L349" s="572"/>
      <c r="M349" s="572"/>
      <c r="N349" s="573"/>
      <c r="O349" s="693"/>
      <c r="P349" s="659"/>
      <c r="Q349" s="693"/>
      <c r="R349" s="659"/>
      <c r="S349" s="693"/>
      <c r="T349" s="659"/>
      <c r="U349" s="693"/>
      <c r="V349" s="659"/>
      <c r="W349" s="693"/>
      <c r="X349" s="659"/>
      <c r="Y349" s="693"/>
      <c r="Z349" s="659"/>
      <c r="AA349" s="693"/>
      <c r="AB349" s="659"/>
      <c r="AC349" s="693"/>
      <c r="AD349" s="659"/>
      <c r="AI349">
        <f t="shared" si="28"/>
        <v>0</v>
      </c>
      <c r="AJ349">
        <f t="shared" si="29"/>
        <v>0</v>
      </c>
      <c r="AK349">
        <f t="shared" si="30"/>
        <v>0</v>
      </c>
      <c r="AL349">
        <f t="shared" si="31"/>
        <v>0</v>
      </c>
      <c r="AM349">
        <f t="shared" si="32"/>
        <v>0</v>
      </c>
      <c r="AN349">
        <f t="shared" si="33"/>
        <v>0</v>
      </c>
      <c r="AO349">
        <f t="shared" si="34"/>
        <v>0</v>
      </c>
      <c r="AP349">
        <f t="shared" si="35"/>
        <v>0</v>
      </c>
      <c r="AQ349" s="286">
        <f t="shared" si="36"/>
        <v>0</v>
      </c>
      <c r="AR349" s="340" t="str">
        <f>IF(AQ349=0,"",
IF(SUM($AQ$275:AQ349)=1,AS349,
IF($AQ$395&gt;SUM($AQ$275:AQ349),_xlfn.CONCAT(", ",AS349),
IF($AQ$395=SUM($AQ$275:AQ349),_xlfn.CONCAT(" y ",AS349)))))</f>
        <v/>
      </c>
      <c r="AS349" s="341" t="s">
        <v>5249</v>
      </c>
      <c r="AT349" s="415">
        <f t="shared" si="37"/>
        <v>0</v>
      </c>
      <c r="AU349" s="286">
        <f t="shared" si="38"/>
        <v>0</v>
      </c>
      <c r="AV349" s="287" t="str">
        <f>IF(AU349=0,"",
IF(SUM($AU$275:AU349)=1,AW349,
IF($AU$395&gt;SUM($AU$275:AU349),_xlfn.CONCAT(", ",AW349),
IF($AU$395=SUM($AU$275:AU349),_xlfn.CONCAT(" y ",AW349)))))</f>
        <v/>
      </c>
      <c r="AW349" s="101" t="s">
        <v>5249</v>
      </c>
    </row>
    <row r="350" spans="1:49" ht="15" customHeight="1">
      <c r="A350" s="74"/>
      <c r="B350" s="8"/>
      <c r="C350" s="89" t="s">
        <v>5250</v>
      </c>
      <c r="D350" s="689" t="str">
        <f t="shared" si="27"/>
        <v/>
      </c>
      <c r="E350" s="572"/>
      <c r="F350" s="572"/>
      <c r="G350" s="572"/>
      <c r="H350" s="572"/>
      <c r="I350" s="572"/>
      <c r="J350" s="572"/>
      <c r="K350" s="572"/>
      <c r="L350" s="572"/>
      <c r="M350" s="572"/>
      <c r="N350" s="573"/>
      <c r="O350" s="693"/>
      <c r="P350" s="659"/>
      <c r="Q350" s="693"/>
      <c r="R350" s="659"/>
      <c r="S350" s="693"/>
      <c r="T350" s="659"/>
      <c r="U350" s="693"/>
      <c r="V350" s="659"/>
      <c r="W350" s="693"/>
      <c r="X350" s="659"/>
      <c r="Y350" s="693"/>
      <c r="Z350" s="659"/>
      <c r="AA350" s="693"/>
      <c r="AB350" s="659"/>
      <c r="AC350" s="693"/>
      <c r="AD350" s="659"/>
      <c r="AI350">
        <f t="shared" si="28"/>
        <v>0</v>
      </c>
      <c r="AJ350">
        <f t="shared" si="29"/>
        <v>0</v>
      </c>
      <c r="AK350">
        <f t="shared" si="30"/>
        <v>0</v>
      </c>
      <c r="AL350">
        <f t="shared" si="31"/>
        <v>0</v>
      </c>
      <c r="AM350">
        <f t="shared" si="32"/>
        <v>0</v>
      </c>
      <c r="AN350">
        <f t="shared" si="33"/>
        <v>0</v>
      </c>
      <c r="AO350">
        <f t="shared" si="34"/>
        <v>0</v>
      </c>
      <c r="AP350">
        <f t="shared" si="35"/>
        <v>0</v>
      </c>
      <c r="AQ350" s="286">
        <f t="shared" si="36"/>
        <v>0</v>
      </c>
      <c r="AR350" s="340" t="str">
        <f>IF(AQ350=0,"",
IF(SUM($AQ$275:AQ350)=1,AS350,
IF($AQ$395&gt;SUM($AQ$275:AQ350),_xlfn.CONCAT(", ",AS350),
IF($AQ$395=SUM($AQ$275:AQ350),_xlfn.CONCAT(" y ",AS350)))))</f>
        <v/>
      </c>
      <c r="AS350" s="341" t="s">
        <v>5251</v>
      </c>
      <c r="AT350" s="415">
        <f t="shared" si="37"/>
        <v>0</v>
      </c>
      <c r="AU350" s="286">
        <f t="shared" si="38"/>
        <v>0</v>
      </c>
      <c r="AV350" s="287" t="str">
        <f>IF(AU350=0,"",
IF(SUM($AU$275:AU350)=1,AW350,
IF($AU$395&gt;SUM($AU$275:AU350),_xlfn.CONCAT(", ",AW350),
IF($AU$395=SUM($AU$275:AU350),_xlfn.CONCAT(" y ",AW350)))))</f>
        <v/>
      </c>
      <c r="AW350" s="101" t="s">
        <v>5251</v>
      </c>
    </row>
    <row r="351" spans="1:49" ht="15" customHeight="1">
      <c r="A351" s="74"/>
      <c r="B351" s="8"/>
      <c r="C351" s="89" t="s">
        <v>5252</v>
      </c>
      <c r="D351" s="689" t="str">
        <f t="shared" si="27"/>
        <v/>
      </c>
      <c r="E351" s="572"/>
      <c r="F351" s="572"/>
      <c r="G351" s="572"/>
      <c r="H351" s="572"/>
      <c r="I351" s="572"/>
      <c r="J351" s="572"/>
      <c r="K351" s="572"/>
      <c r="L351" s="572"/>
      <c r="M351" s="572"/>
      <c r="N351" s="573"/>
      <c r="O351" s="693"/>
      <c r="P351" s="659"/>
      <c r="Q351" s="693"/>
      <c r="R351" s="659"/>
      <c r="S351" s="693"/>
      <c r="T351" s="659"/>
      <c r="U351" s="693"/>
      <c r="V351" s="659"/>
      <c r="W351" s="693"/>
      <c r="X351" s="659"/>
      <c r="Y351" s="693"/>
      <c r="Z351" s="659"/>
      <c r="AA351" s="693"/>
      <c r="AB351" s="659"/>
      <c r="AC351" s="693"/>
      <c r="AD351" s="659"/>
      <c r="AI351">
        <f t="shared" si="28"/>
        <v>0</v>
      </c>
      <c r="AJ351">
        <f t="shared" si="29"/>
        <v>0</v>
      </c>
      <c r="AK351">
        <f t="shared" si="30"/>
        <v>0</v>
      </c>
      <c r="AL351">
        <f t="shared" si="31"/>
        <v>0</v>
      </c>
      <c r="AM351">
        <f t="shared" si="32"/>
        <v>0</v>
      </c>
      <c r="AN351">
        <f t="shared" si="33"/>
        <v>0</v>
      </c>
      <c r="AO351">
        <f t="shared" si="34"/>
        <v>0</v>
      </c>
      <c r="AP351">
        <f t="shared" si="35"/>
        <v>0</v>
      </c>
      <c r="AQ351" s="286">
        <f t="shared" si="36"/>
        <v>0</v>
      </c>
      <c r="AR351" s="340" t="str">
        <f>IF(AQ351=0,"",
IF(SUM($AQ$275:AQ351)=1,AS351,
IF($AQ$395&gt;SUM($AQ$275:AQ351),_xlfn.CONCAT(", ",AS351),
IF($AQ$395=SUM($AQ$275:AQ351),_xlfn.CONCAT(" y ",AS351)))))</f>
        <v/>
      </c>
      <c r="AS351" s="341" t="s">
        <v>5253</v>
      </c>
      <c r="AT351" s="415">
        <f t="shared" si="37"/>
        <v>0</v>
      </c>
      <c r="AU351" s="286">
        <f t="shared" si="38"/>
        <v>0</v>
      </c>
      <c r="AV351" s="287" t="str">
        <f>IF(AU351=0,"",
IF(SUM($AU$275:AU351)=1,AW351,
IF($AU$395&gt;SUM($AU$275:AU351),_xlfn.CONCAT(", ",AW351),
IF($AU$395=SUM($AU$275:AU351),_xlfn.CONCAT(" y ",AW351)))))</f>
        <v/>
      </c>
      <c r="AW351" s="101" t="s">
        <v>5253</v>
      </c>
    </row>
    <row r="352" spans="1:49" ht="15" customHeight="1">
      <c r="A352" s="74"/>
      <c r="B352" s="8"/>
      <c r="C352" s="89" t="s">
        <v>5254</v>
      </c>
      <c r="D352" s="689" t="str">
        <f t="shared" si="27"/>
        <v/>
      </c>
      <c r="E352" s="572"/>
      <c r="F352" s="572"/>
      <c r="G352" s="572"/>
      <c r="H352" s="572"/>
      <c r="I352" s="572"/>
      <c r="J352" s="572"/>
      <c r="K352" s="572"/>
      <c r="L352" s="572"/>
      <c r="M352" s="572"/>
      <c r="N352" s="573"/>
      <c r="O352" s="693"/>
      <c r="P352" s="659"/>
      <c r="Q352" s="693"/>
      <c r="R352" s="659"/>
      <c r="S352" s="693"/>
      <c r="T352" s="659"/>
      <c r="U352" s="693"/>
      <c r="V352" s="659"/>
      <c r="W352" s="693"/>
      <c r="X352" s="659"/>
      <c r="Y352" s="693"/>
      <c r="Z352" s="659"/>
      <c r="AA352" s="693"/>
      <c r="AB352" s="659"/>
      <c r="AC352" s="693"/>
      <c r="AD352" s="659"/>
      <c r="AI352">
        <f t="shared" si="28"/>
        <v>0</v>
      </c>
      <c r="AJ352">
        <f t="shared" si="29"/>
        <v>0</v>
      </c>
      <c r="AK352">
        <f t="shared" si="30"/>
        <v>0</v>
      </c>
      <c r="AL352">
        <f t="shared" si="31"/>
        <v>0</v>
      </c>
      <c r="AM352">
        <f t="shared" si="32"/>
        <v>0</v>
      </c>
      <c r="AN352">
        <f t="shared" si="33"/>
        <v>0</v>
      </c>
      <c r="AO352">
        <f t="shared" si="34"/>
        <v>0</v>
      </c>
      <c r="AP352">
        <f t="shared" si="35"/>
        <v>0</v>
      </c>
      <c r="AQ352" s="286">
        <f t="shared" si="36"/>
        <v>0</v>
      </c>
      <c r="AR352" s="340" t="str">
        <f>IF(AQ352=0,"",
IF(SUM($AQ$275:AQ352)=1,AS352,
IF($AQ$395&gt;SUM($AQ$275:AQ352),_xlfn.CONCAT(", ",AS352),
IF($AQ$395=SUM($AQ$275:AQ352),_xlfn.CONCAT(" y ",AS352)))))</f>
        <v/>
      </c>
      <c r="AS352" s="341" t="s">
        <v>5255</v>
      </c>
      <c r="AT352" s="415">
        <f t="shared" si="37"/>
        <v>0</v>
      </c>
      <c r="AU352" s="286">
        <f t="shared" si="38"/>
        <v>0</v>
      </c>
      <c r="AV352" s="287" t="str">
        <f>IF(AU352=0,"",
IF(SUM($AU$275:AU352)=1,AW352,
IF($AU$395&gt;SUM($AU$275:AU352),_xlfn.CONCAT(", ",AW352),
IF($AU$395=SUM($AU$275:AU352),_xlfn.CONCAT(" y ",AW352)))))</f>
        <v/>
      </c>
      <c r="AW352" s="101" t="s">
        <v>5255</v>
      </c>
    </row>
    <row r="353" spans="1:49" ht="15" customHeight="1">
      <c r="A353" s="74"/>
      <c r="B353" s="8"/>
      <c r="C353" s="90" t="s">
        <v>5256</v>
      </c>
      <c r="D353" s="689" t="str">
        <f t="shared" si="27"/>
        <v/>
      </c>
      <c r="E353" s="572"/>
      <c r="F353" s="572"/>
      <c r="G353" s="572"/>
      <c r="H353" s="572"/>
      <c r="I353" s="572"/>
      <c r="J353" s="572"/>
      <c r="K353" s="572"/>
      <c r="L353" s="572"/>
      <c r="M353" s="572"/>
      <c r="N353" s="573"/>
      <c r="O353" s="693"/>
      <c r="P353" s="659"/>
      <c r="Q353" s="693"/>
      <c r="R353" s="659"/>
      <c r="S353" s="693"/>
      <c r="T353" s="659"/>
      <c r="U353" s="693"/>
      <c r="V353" s="659"/>
      <c r="W353" s="693"/>
      <c r="X353" s="659"/>
      <c r="Y353" s="693"/>
      <c r="Z353" s="659"/>
      <c r="AA353" s="693"/>
      <c r="AB353" s="659"/>
      <c r="AC353" s="693"/>
      <c r="AD353" s="659"/>
      <c r="AI353">
        <f t="shared" si="28"/>
        <v>0</v>
      </c>
      <c r="AJ353">
        <f t="shared" si="29"/>
        <v>0</v>
      </c>
      <c r="AK353">
        <f t="shared" si="30"/>
        <v>0</v>
      </c>
      <c r="AL353">
        <f t="shared" si="31"/>
        <v>0</v>
      </c>
      <c r="AM353">
        <f t="shared" si="32"/>
        <v>0</v>
      </c>
      <c r="AN353">
        <f t="shared" si="33"/>
        <v>0</v>
      </c>
      <c r="AO353">
        <f t="shared" si="34"/>
        <v>0</v>
      </c>
      <c r="AP353">
        <f t="shared" si="35"/>
        <v>0</v>
      </c>
      <c r="AQ353" s="286">
        <f t="shared" si="36"/>
        <v>0</v>
      </c>
      <c r="AR353" s="340" t="str">
        <f>IF(AQ353=0,"",
IF(SUM($AQ$275:AQ353)=1,AS353,
IF($AQ$395&gt;SUM($AQ$275:AQ353),_xlfn.CONCAT(", ",AS353),
IF($AQ$395=SUM($AQ$275:AQ353),_xlfn.CONCAT(" y ",AS353)))))</f>
        <v/>
      </c>
      <c r="AS353" s="341" t="s">
        <v>5257</v>
      </c>
      <c r="AT353" s="415">
        <f t="shared" si="37"/>
        <v>0</v>
      </c>
      <c r="AU353" s="286">
        <f t="shared" si="38"/>
        <v>0</v>
      </c>
      <c r="AV353" s="287" t="str">
        <f>IF(AU353=0,"",
IF(SUM($AU$275:AU353)=1,AW353,
IF($AU$395&gt;SUM($AU$275:AU353),_xlfn.CONCAT(", ",AW353),
IF($AU$395=SUM($AU$275:AU353),_xlfn.CONCAT(" y ",AW353)))))</f>
        <v/>
      </c>
      <c r="AW353" s="101" t="s">
        <v>5257</v>
      </c>
    </row>
    <row r="354" spans="1:49" ht="15" customHeight="1">
      <c r="A354" s="74"/>
      <c r="B354" s="8"/>
      <c r="C354" s="89" t="s">
        <v>5258</v>
      </c>
      <c r="D354" s="689" t="str">
        <f t="shared" si="27"/>
        <v/>
      </c>
      <c r="E354" s="572"/>
      <c r="F354" s="572"/>
      <c r="G354" s="572"/>
      <c r="H354" s="572"/>
      <c r="I354" s="572"/>
      <c r="J354" s="572"/>
      <c r="K354" s="572"/>
      <c r="L354" s="572"/>
      <c r="M354" s="572"/>
      <c r="N354" s="573"/>
      <c r="O354" s="693"/>
      <c r="P354" s="659"/>
      <c r="Q354" s="693"/>
      <c r="R354" s="659"/>
      <c r="S354" s="693"/>
      <c r="T354" s="659"/>
      <c r="U354" s="693"/>
      <c r="V354" s="659"/>
      <c r="W354" s="693"/>
      <c r="X354" s="659"/>
      <c r="Y354" s="693"/>
      <c r="Z354" s="659"/>
      <c r="AA354" s="693"/>
      <c r="AB354" s="659"/>
      <c r="AC354" s="693"/>
      <c r="AD354" s="659"/>
      <c r="AI354">
        <f t="shared" si="28"/>
        <v>0</v>
      </c>
      <c r="AJ354">
        <f t="shared" si="29"/>
        <v>0</v>
      </c>
      <c r="AK354">
        <f t="shared" si="30"/>
        <v>0</v>
      </c>
      <c r="AL354">
        <f t="shared" si="31"/>
        <v>0</v>
      </c>
      <c r="AM354">
        <f t="shared" si="32"/>
        <v>0</v>
      </c>
      <c r="AN354">
        <f t="shared" si="33"/>
        <v>0</v>
      </c>
      <c r="AO354">
        <f t="shared" si="34"/>
        <v>0</v>
      </c>
      <c r="AP354">
        <f t="shared" si="35"/>
        <v>0</v>
      </c>
      <c r="AQ354" s="286">
        <f t="shared" si="36"/>
        <v>0</v>
      </c>
      <c r="AR354" s="340" t="str">
        <f>IF(AQ354=0,"",
IF(SUM($AQ$275:AQ354)=1,AS354,
IF($AQ$395&gt;SUM($AQ$275:AQ354),_xlfn.CONCAT(", ",AS354),
IF($AQ$395=SUM($AQ$275:AQ354),_xlfn.CONCAT(" y ",AS354)))))</f>
        <v/>
      </c>
      <c r="AS354" s="341" t="s">
        <v>5259</v>
      </c>
      <c r="AT354" s="415">
        <f t="shared" si="37"/>
        <v>0</v>
      </c>
      <c r="AU354" s="286">
        <f t="shared" si="38"/>
        <v>0</v>
      </c>
      <c r="AV354" s="287" t="str">
        <f>IF(AU354=0,"",
IF(SUM($AU$275:AU354)=1,AW354,
IF($AU$395&gt;SUM($AU$275:AU354),_xlfn.CONCAT(", ",AW354),
IF($AU$395=SUM($AU$275:AU354),_xlfn.CONCAT(" y ",AW354)))))</f>
        <v/>
      </c>
      <c r="AW354" s="101" t="s">
        <v>5259</v>
      </c>
    </row>
    <row r="355" spans="1:49" ht="15" customHeight="1">
      <c r="A355" s="74"/>
      <c r="B355" s="8"/>
      <c r="C355" s="89" t="s">
        <v>5260</v>
      </c>
      <c r="D355" s="689" t="str">
        <f t="shared" si="27"/>
        <v/>
      </c>
      <c r="E355" s="572"/>
      <c r="F355" s="572"/>
      <c r="G355" s="572"/>
      <c r="H355" s="572"/>
      <c r="I355" s="572"/>
      <c r="J355" s="572"/>
      <c r="K355" s="572"/>
      <c r="L355" s="572"/>
      <c r="M355" s="572"/>
      <c r="N355" s="573"/>
      <c r="O355" s="693"/>
      <c r="P355" s="659"/>
      <c r="Q355" s="693"/>
      <c r="R355" s="659"/>
      <c r="S355" s="693"/>
      <c r="T355" s="659"/>
      <c r="U355" s="693"/>
      <c r="V355" s="659"/>
      <c r="W355" s="693"/>
      <c r="X355" s="659"/>
      <c r="Y355" s="693"/>
      <c r="Z355" s="659"/>
      <c r="AA355" s="693"/>
      <c r="AB355" s="659"/>
      <c r="AC355" s="693"/>
      <c r="AD355" s="659"/>
      <c r="AI355">
        <f t="shared" si="28"/>
        <v>0</v>
      </c>
      <c r="AJ355">
        <f t="shared" si="29"/>
        <v>0</v>
      </c>
      <c r="AK355">
        <f t="shared" si="30"/>
        <v>0</v>
      </c>
      <c r="AL355">
        <f t="shared" si="31"/>
        <v>0</v>
      </c>
      <c r="AM355">
        <f t="shared" si="32"/>
        <v>0</v>
      </c>
      <c r="AN355">
        <f t="shared" si="33"/>
        <v>0</v>
      </c>
      <c r="AO355">
        <f t="shared" si="34"/>
        <v>0</v>
      </c>
      <c r="AP355">
        <f t="shared" si="35"/>
        <v>0</v>
      </c>
      <c r="AQ355" s="286">
        <f t="shared" si="36"/>
        <v>0</v>
      </c>
      <c r="AR355" s="340" t="str">
        <f>IF(AQ355=0,"",
IF(SUM($AQ$275:AQ355)=1,AS355,
IF($AQ$395&gt;SUM($AQ$275:AQ355),_xlfn.CONCAT(", ",AS355),
IF($AQ$395=SUM($AQ$275:AQ355),_xlfn.CONCAT(" y ",AS355)))))</f>
        <v/>
      </c>
      <c r="AS355" s="341" t="s">
        <v>5261</v>
      </c>
      <c r="AT355" s="415">
        <f t="shared" si="37"/>
        <v>0</v>
      </c>
      <c r="AU355" s="286">
        <f t="shared" si="38"/>
        <v>0</v>
      </c>
      <c r="AV355" s="287" t="str">
        <f>IF(AU355=0,"",
IF(SUM($AU$275:AU355)=1,AW355,
IF($AU$395&gt;SUM($AU$275:AU355),_xlfn.CONCAT(", ",AW355),
IF($AU$395=SUM($AU$275:AU355),_xlfn.CONCAT(" y ",AW355)))))</f>
        <v/>
      </c>
      <c r="AW355" s="101" t="s">
        <v>5261</v>
      </c>
    </row>
    <row r="356" spans="1:49" ht="15" customHeight="1">
      <c r="A356" s="74"/>
      <c r="B356" s="8"/>
      <c r="C356" s="89" t="s">
        <v>5262</v>
      </c>
      <c r="D356" s="689" t="str">
        <f t="shared" si="27"/>
        <v/>
      </c>
      <c r="E356" s="572"/>
      <c r="F356" s="572"/>
      <c r="G356" s="572"/>
      <c r="H356" s="572"/>
      <c r="I356" s="572"/>
      <c r="J356" s="572"/>
      <c r="K356" s="572"/>
      <c r="L356" s="572"/>
      <c r="M356" s="572"/>
      <c r="N356" s="573"/>
      <c r="O356" s="693"/>
      <c r="P356" s="659"/>
      <c r="Q356" s="693"/>
      <c r="R356" s="659"/>
      <c r="S356" s="693"/>
      <c r="T356" s="659"/>
      <c r="U356" s="693"/>
      <c r="V356" s="659"/>
      <c r="W356" s="693"/>
      <c r="X356" s="659"/>
      <c r="Y356" s="693"/>
      <c r="Z356" s="659"/>
      <c r="AA356" s="693"/>
      <c r="AB356" s="659"/>
      <c r="AC356" s="693"/>
      <c r="AD356" s="659"/>
      <c r="AI356">
        <f t="shared" si="28"/>
        <v>0</v>
      </c>
      <c r="AJ356">
        <f t="shared" si="29"/>
        <v>0</v>
      </c>
      <c r="AK356">
        <f t="shared" si="30"/>
        <v>0</v>
      </c>
      <c r="AL356">
        <f t="shared" si="31"/>
        <v>0</v>
      </c>
      <c r="AM356">
        <f t="shared" si="32"/>
        <v>0</v>
      </c>
      <c r="AN356">
        <f t="shared" si="33"/>
        <v>0</v>
      </c>
      <c r="AO356">
        <f t="shared" si="34"/>
        <v>0</v>
      </c>
      <c r="AP356">
        <f t="shared" si="35"/>
        <v>0</v>
      </c>
      <c r="AQ356" s="286">
        <f t="shared" si="36"/>
        <v>0</v>
      </c>
      <c r="AR356" s="340" t="str">
        <f>IF(AQ356=0,"",
IF(SUM($AQ$275:AQ356)=1,AS356,
IF($AQ$395&gt;SUM($AQ$275:AQ356),_xlfn.CONCAT(", ",AS356),
IF($AQ$395=SUM($AQ$275:AQ356),_xlfn.CONCAT(" y ",AS356)))))</f>
        <v/>
      </c>
      <c r="AS356" s="341" t="s">
        <v>5263</v>
      </c>
      <c r="AT356" s="415">
        <f t="shared" si="37"/>
        <v>0</v>
      </c>
      <c r="AU356" s="286">
        <f t="shared" si="38"/>
        <v>0</v>
      </c>
      <c r="AV356" s="287" t="str">
        <f>IF(AU356=0,"",
IF(SUM($AU$275:AU356)=1,AW356,
IF($AU$395&gt;SUM($AU$275:AU356),_xlfn.CONCAT(", ",AW356),
IF($AU$395=SUM($AU$275:AU356),_xlfn.CONCAT(" y ",AW356)))))</f>
        <v/>
      </c>
      <c r="AW356" s="101" t="s">
        <v>5263</v>
      </c>
    </row>
    <row r="357" spans="1:49" ht="15" customHeight="1">
      <c r="A357" s="74"/>
      <c r="B357" s="8"/>
      <c r="C357" s="89" t="s">
        <v>5264</v>
      </c>
      <c r="D357" s="689" t="str">
        <f t="shared" si="27"/>
        <v/>
      </c>
      <c r="E357" s="572"/>
      <c r="F357" s="572"/>
      <c r="G357" s="572"/>
      <c r="H357" s="572"/>
      <c r="I357" s="572"/>
      <c r="J357" s="572"/>
      <c r="K357" s="572"/>
      <c r="L357" s="572"/>
      <c r="M357" s="572"/>
      <c r="N357" s="573"/>
      <c r="O357" s="693"/>
      <c r="P357" s="659"/>
      <c r="Q357" s="693"/>
      <c r="R357" s="659"/>
      <c r="S357" s="693"/>
      <c r="T357" s="659"/>
      <c r="U357" s="693"/>
      <c r="V357" s="659"/>
      <c r="W357" s="693"/>
      <c r="X357" s="659"/>
      <c r="Y357" s="693"/>
      <c r="Z357" s="659"/>
      <c r="AA357" s="693"/>
      <c r="AB357" s="659"/>
      <c r="AC357" s="693"/>
      <c r="AD357" s="659"/>
      <c r="AI357">
        <f t="shared" si="28"/>
        <v>0</v>
      </c>
      <c r="AJ357">
        <f t="shared" si="29"/>
        <v>0</v>
      </c>
      <c r="AK357">
        <f t="shared" si="30"/>
        <v>0</v>
      </c>
      <c r="AL357">
        <f t="shared" si="31"/>
        <v>0</v>
      </c>
      <c r="AM357">
        <f t="shared" si="32"/>
        <v>0</v>
      </c>
      <c r="AN357">
        <f t="shared" si="33"/>
        <v>0</v>
      </c>
      <c r="AO357">
        <f t="shared" si="34"/>
        <v>0</v>
      </c>
      <c r="AP357">
        <f t="shared" si="35"/>
        <v>0</v>
      </c>
      <c r="AQ357" s="286">
        <f t="shared" si="36"/>
        <v>0</v>
      </c>
      <c r="AR357" s="340" t="str">
        <f>IF(AQ357=0,"",
IF(SUM($AQ$275:AQ357)=1,AS357,
IF($AQ$395&gt;SUM($AQ$275:AQ357),_xlfn.CONCAT(", ",AS357),
IF($AQ$395=SUM($AQ$275:AQ357),_xlfn.CONCAT(" y ",AS357)))))</f>
        <v/>
      </c>
      <c r="AS357" s="341" t="s">
        <v>5265</v>
      </c>
      <c r="AT357" s="415">
        <f t="shared" si="37"/>
        <v>0</v>
      </c>
      <c r="AU357" s="286">
        <f t="shared" si="38"/>
        <v>0</v>
      </c>
      <c r="AV357" s="287" t="str">
        <f>IF(AU357=0,"",
IF(SUM($AU$275:AU357)=1,AW357,
IF($AU$395&gt;SUM($AU$275:AU357),_xlfn.CONCAT(", ",AW357),
IF($AU$395=SUM($AU$275:AU357),_xlfn.CONCAT(" y ",AW357)))))</f>
        <v/>
      </c>
      <c r="AW357" s="101" t="s">
        <v>5265</v>
      </c>
    </row>
    <row r="358" spans="1:49" ht="15" customHeight="1">
      <c r="A358" s="74"/>
      <c r="B358" s="8"/>
      <c r="C358" s="89" t="s">
        <v>5266</v>
      </c>
      <c r="D358" s="689" t="str">
        <f t="shared" si="27"/>
        <v/>
      </c>
      <c r="E358" s="572"/>
      <c r="F358" s="572"/>
      <c r="G358" s="572"/>
      <c r="H358" s="572"/>
      <c r="I358" s="572"/>
      <c r="J358" s="572"/>
      <c r="K358" s="572"/>
      <c r="L358" s="572"/>
      <c r="M358" s="572"/>
      <c r="N358" s="573"/>
      <c r="O358" s="693"/>
      <c r="P358" s="659"/>
      <c r="Q358" s="693"/>
      <c r="R358" s="659"/>
      <c r="S358" s="693"/>
      <c r="T358" s="659"/>
      <c r="U358" s="693"/>
      <c r="V358" s="659"/>
      <c r="W358" s="693"/>
      <c r="X358" s="659"/>
      <c r="Y358" s="693"/>
      <c r="Z358" s="659"/>
      <c r="AA358" s="693"/>
      <c r="AB358" s="659"/>
      <c r="AC358" s="693"/>
      <c r="AD358" s="659"/>
      <c r="AI358">
        <f t="shared" si="28"/>
        <v>0</v>
      </c>
      <c r="AJ358">
        <f t="shared" si="29"/>
        <v>0</v>
      </c>
      <c r="AK358">
        <f t="shared" si="30"/>
        <v>0</v>
      </c>
      <c r="AL358">
        <f t="shared" si="31"/>
        <v>0</v>
      </c>
      <c r="AM358">
        <f t="shared" si="32"/>
        <v>0</v>
      </c>
      <c r="AN358">
        <f t="shared" si="33"/>
        <v>0</v>
      </c>
      <c r="AO358">
        <f t="shared" si="34"/>
        <v>0</v>
      </c>
      <c r="AP358">
        <f t="shared" si="35"/>
        <v>0</v>
      </c>
      <c r="AQ358" s="286">
        <f t="shared" si="36"/>
        <v>0</v>
      </c>
      <c r="AR358" s="340" t="str">
        <f>IF(AQ358=0,"",
IF(SUM($AQ$275:AQ358)=1,AS358,
IF($AQ$395&gt;SUM($AQ$275:AQ358),_xlfn.CONCAT(", ",AS358),
IF($AQ$395=SUM($AQ$275:AQ358),_xlfn.CONCAT(" y ",AS358)))))</f>
        <v/>
      </c>
      <c r="AS358" s="341" t="s">
        <v>5267</v>
      </c>
      <c r="AT358" s="415">
        <f t="shared" si="37"/>
        <v>0</v>
      </c>
      <c r="AU358" s="286">
        <f t="shared" si="38"/>
        <v>0</v>
      </c>
      <c r="AV358" s="287" t="str">
        <f>IF(AU358=0,"",
IF(SUM($AU$275:AU358)=1,AW358,
IF($AU$395&gt;SUM($AU$275:AU358),_xlfn.CONCAT(", ",AW358),
IF($AU$395=SUM($AU$275:AU358),_xlfn.CONCAT(" y ",AW358)))))</f>
        <v/>
      </c>
      <c r="AW358" s="101" t="s">
        <v>5267</v>
      </c>
    </row>
    <row r="359" spans="1:49" ht="15" customHeight="1">
      <c r="A359" s="74"/>
      <c r="B359" s="8"/>
      <c r="C359" s="89" t="s">
        <v>5268</v>
      </c>
      <c r="D359" s="689" t="str">
        <f t="shared" si="27"/>
        <v/>
      </c>
      <c r="E359" s="572"/>
      <c r="F359" s="572"/>
      <c r="G359" s="572"/>
      <c r="H359" s="572"/>
      <c r="I359" s="572"/>
      <c r="J359" s="572"/>
      <c r="K359" s="572"/>
      <c r="L359" s="572"/>
      <c r="M359" s="572"/>
      <c r="N359" s="573"/>
      <c r="O359" s="693"/>
      <c r="P359" s="659"/>
      <c r="Q359" s="693"/>
      <c r="R359" s="659"/>
      <c r="S359" s="693"/>
      <c r="T359" s="659"/>
      <c r="U359" s="693"/>
      <c r="V359" s="659"/>
      <c r="W359" s="693"/>
      <c r="X359" s="659"/>
      <c r="Y359" s="693"/>
      <c r="Z359" s="659"/>
      <c r="AA359" s="693"/>
      <c r="AB359" s="659"/>
      <c r="AC359" s="693"/>
      <c r="AD359" s="659"/>
      <c r="AI359">
        <f t="shared" si="28"/>
        <v>0</v>
      </c>
      <c r="AJ359">
        <f t="shared" si="29"/>
        <v>0</v>
      </c>
      <c r="AK359">
        <f t="shared" si="30"/>
        <v>0</v>
      </c>
      <c r="AL359">
        <f t="shared" si="31"/>
        <v>0</v>
      </c>
      <c r="AM359">
        <f t="shared" si="32"/>
        <v>0</v>
      </c>
      <c r="AN359">
        <f t="shared" si="33"/>
        <v>0</v>
      </c>
      <c r="AO359">
        <f t="shared" si="34"/>
        <v>0</v>
      </c>
      <c r="AP359">
        <f t="shared" si="35"/>
        <v>0</v>
      </c>
      <c r="AQ359" s="286">
        <f t="shared" si="36"/>
        <v>0</v>
      </c>
      <c r="AR359" s="340" t="str">
        <f>IF(AQ359=0,"",
IF(SUM($AQ$275:AQ359)=1,AS359,
IF($AQ$395&gt;SUM($AQ$275:AQ359),_xlfn.CONCAT(", ",AS359),
IF($AQ$395=SUM($AQ$275:AQ359),_xlfn.CONCAT(" y ",AS359)))))</f>
        <v/>
      </c>
      <c r="AS359" s="341" t="s">
        <v>5269</v>
      </c>
      <c r="AT359" s="415">
        <f t="shared" si="37"/>
        <v>0</v>
      </c>
      <c r="AU359" s="286">
        <f t="shared" si="38"/>
        <v>0</v>
      </c>
      <c r="AV359" s="287" t="str">
        <f>IF(AU359=0,"",
IF(SUM($AU$275:AU359)=1,AW359,
IF($AU$395&gt;SUM($AU$275:AU359),_xlfn.CONCAT(", ",AW359),
IF($AU$395=SUM($AU$275:AU359),_xlfn.CONCAT(" y ",AW359)))))</f>
        <v/>
      </c>
      <c r="AW359" s="101" t="s">
        <v>5269</v>
      </c>
    </row>
    <row r="360" spans="1:49" ht="15" customHeight="1">
      <c r="A360" s="74"/>
      <c r="B360" s="8"/>
      <c r="C360" s="89" t="s">
        <v>5270</v>
      </c>
      <c r="D360" s="689" t="str">
        <f t="shared" si="27"/>
        <v/>
      </c>
      <c r="E360" s="572"/>
      <c r="F360" s="572"/>
      <c r="G360" s="572"/>
      <c r="H360" s="572"/>
      <c r="I360" s="572"/>
      <c r="J360" s="572"/>
      <c r="K360" s="572"/>
      <c r="L360" s="572"/>
      <c r="M360" s="572"/>
      <c r="N360" s="573"/>
      <c r="O360" s="693"/>
      <c r="P360" s="659"/>
      <c r="Q360" s="693"/>
      <c r="R360" s="659"/>
      <c r="S360" s="693"/>
      <c r="T360" s="659"/>
      <c r="U360" s="693"/>
      <c r="V360" s="659"/>
      <c r="W360" s="693"/>
      <c r="X360" s="659"/>
      <c r="Y360" s="693"/>
      <c r="Z360" s="659"/>
      <c r="AA360" s="693"/>
      <c r="AB360" s="659"/>
      <c r="AC360" s="693"/>
      <c r="AD360" s="659"/>
      <c r="AI360">
        <f t="shared" si="28"/>
        <v>0</v>
      </c>
      <c r="AJ360">
        <f t="shared" si="29"/>
        <v>0</v>
      </c>
      <c r="AK360">
        <f t="shared" si="30"/>
        <v>0</v>
      </c>
      <c r="AL360">
        <f t="shared" si="31"/>
        <v>0</v>
      </c>
      <c r="AM360">
        <f t="shared" si="32"/>
        <v>0</v>
      </c>
      <c r="AN360">
        <f t="shared" si="33"/>
        <v>0</v>
      </c>
      <c r="AO360">
        <f t="shared" si="34"/>
        <v>0</v>
      </c>
      <c r="AP360">
        <f t="shared" si="35"/>
        <v>0</v>
      </c>
      <c r="AQ360" s="286">
        <f t="shared" si="36"/>
        <v>0</v>
      </c>
      <c r="AR360" s="340" t="str">
        <f>IF(AQ360=0,"",
IF(SUM($AQ$275:AQ360)=1,AS360,
IF($AQ$395&gt;SUM($AQ$275:AQ360),_xlfn.CONCAT(", ",AS360),
IF($AQ$395=SUM($AQ$275:AQ360),_xlfn.CONCAT(" y ",AS360)))))</f>
        <v/>
      </c>
      <c r="AS360" s="341" t="s">
        <v>5271</v>
      </c>
      <c r="AT360" s="415">
        <f t="shared" si="37"/>
        <v>0</v>
      </c>
      <c r="AU360" s="286">
        <f t="shared" si="38"/>
        <v>0</v>
      </c>
      <c r="AV360" s="287" t="str">
        <f>IF(AU360=0,"",
IF(SUM($AU$275:AU360)=1,AW360,
IF($AU$395&gt;SUM($AU$275:AU360),_xlfn.CONCAT(", ",AW360),
IF($AU$395=SUM($AU$275:AU360),_xlfn.CONCAT(" y ",AW360)))))</f>
        <v/>
      </c>
      <c r="AW360" s="101" t="s">
        <v>5271</v>
      </c>
    </row>
    <row r="361" spans="1:49" ht="15" customHeight="1">
      <c r="A361" s="74"/>
      <c r="B361" s="8"/>
      <c r="C361" s="89" t="s">
        <v>5272</v>
      </c>
      <c r="D361" s="689" t="str">
        <f t="shared" si="27"/>
        <v/>
      </c>
      <c r="E361" s="572"/>
      <c r="F361" s="572"/>
      <c r="G361" s="572"/>
      <c r="H361" s="572"/>
      <c r="I361" s="572"/>
      <c r="J361" s="572"/>
      <c r="K361" s="572"/>
      <c r="L361" s="572"/>
      <c r="M361" s="572"/>
      <c r="N361" s="573"/>
      <c r="O361" s="693"/>
      <c r="P361" s="659"/>
      <c r="Q361" s="693"/>
      <c r="R361" s="659"/>
      <c r="S361" s="693"/>
      <c r="T361" s="659"/>
      <c r="U361" s="693"/>
      <c r="V361" s="659"/>
      <c r="W361" s="693"/>
      <c r="X361" s="659"/>
      <c r="Y361" s="693"/>
      <c r="Z361" s="659"/>
      <c r="AA361" s="693"/>
      <c r="AB361" s="659"/>
      <c r="AC361" s="693"/>
      <c r="AD361" s="659"/>
      <c r="AI361">
        <f t="shared" si="28"/>
        <v>0</v>
      </c>
      <c r="AJ361">
        <f t="shared" si="29"/>
        <v>0</v>
      </c>
      <c r="AK361">
        <f t="shared" si="30"/>
        <v>0</v>
      </c>
      <c r="AL361">
        <f t="shared" si="31"/>
        <v>0</v>
      </c>
      <c r="AM361">
        <f t="shared" si="32"/>
        <v>0</v>
      </c>
      <c r="AN361">
        <f t="shared" si="33"/>
        <v>0</v>
      </c>
      <c r="AO361">
        <f t="shared" si="34"/>
        <v>0</v>
      </c>
      <c r="AP361">
        <f t="shared" si="35"/>
        <v>0</v>
      </c>
      <c r="AQ361" s="286">
        <f t="shared" si="36"/>
        <v>0</v>
      </c>
      <c r="AR361" s="340" t="str">
        <f>IF(AQ361=0,"",
IF(SUM($AQ$275:AQ361)=1,AS361,
IF($AQ$395&gt;SUM($AQ$275:AQ361),_xlfn.CONCAT(", ",AS361),
IF($AQ$395=SUM($AQ$275:AQ361),_xlfn.CONCAT(" y ",AS361)))))</f>
        <v/>
      </c>
      <c r="AS361" s="341" t="s">
        <v>5273</v>
      </c>
      <c r="AT361" s="415">
        <f t="shared" si="37"/>
        <v>0</v>
      </c>
      <c r="AU361" s="286">
        <f t="shared" si="38"/>
        <v>0</v>
      </c>
      <c r="AV361" s="287" t="str">
        <f>IF(AU361=0,"",
IF(SUM($AU$275:AU361)=1,AW361,
IF($AU$395&gt;SUM($AU$275:AU361),_xlfn.CONCAT(", ",AW361),
IF($AU$395=SUM($AU$275:AU361),_xlfn.CONCAT(" y ",AW361)))))</f>
        <v/>
      </c>
      <c r="AW361" s="101" t="s">
        <v>5273</v>
      </c>
    </row>
    <row r="362" spans="1:49" ht="15" customHeight="1">
      <c r="A362" s="74"/>
      <c r="B362" s="8"/>
      <c r="C362" s="89" t="s">
        <v>5274</v>
      </c>
      <c r="D362" s="689" t="str">
        <f t="shared" si="27"/>
        <v/>
      </c>
      <c r="E362" s="572"/>
      <c r="F362" s="572"/>
      <c r="G362" s="572"/>
      <c r="H362" s="572"/>
      <c r="I362" s="572"/>
      <c r="J362" s="572"/>
      <c r="K362" s="572"/>
      <c r="L362" s="572"/>
      <c r="M362" s="572"/>
      <c r="N362" s="573"/>
      <c r="O362" s="693"/>
      <c r="P362" s="659"/>
      <c r="Q362" s="693"/>
      <c r="R362" s="659"/>
      <c r="S362" s="693"/>
      <c r="T362" s="659"/>
      <c r="U362" s="693"/>
      <c r="V362" s="659"/>
      <c r="W362" s="693"/>
      <c r="X362" s="659"/>
      <c r="Y362" s="693"/>
      <c r="Z362" s="659"/>
      <c r="AA362" s="693"/>
      <c r="AB362" s="659"/>
      <c r="AC362" s="693"/>
      <c r="AD362" s="659"/>
      <c r="AI362">
        <f t="shared" si="28"/>
        <v>0</v>
      </c>
      <c r="AJ362">
        <f t="shared" si="29"/>
        <v>0</v>
      </c>
      <c r="AK362">
        <f t="shared" si="30"/>
        <v>0</v>
      </c>
      <c r="AL362">
        <f t="shared" si="31"/>
        <v>0</v>
      </c>
      <c r="AM362">
        <f t="shared" si="32"/>
        <v>0</v>
      </c>
      <c r="AN362">
        <f t="shared" si="33"/>
        <v>0</v>
      </c>
      <c r="AO362">
        <f t="shared" si="34"/>
        <v>0</v>
      </c>
      <c r="AP362">
        <f t="shared" si="35"/>
        <v>0</v>
      </c>
      <c r="AQ362" s="286">
        <f t="shared" si="36"/>
        <v>0</v>
      </c>
      <c r="AR362" s="340" t="str">
        <f>IF(AQ362=0,"",
IF(SUM($AQ$275:AQ362)=1,AS362,
IF($AQ$395&gt;SUM($AQ$275:AQ362),_xlfn.CONCAT(", ",AS362),
IF($AQ$395=SUM($AQ$275:AQ362),_xlfn.CONCAT(" y ",AS362)))))</f>
        <v/>
      </c>
      <c r="AS362" s="341" t="s">
        <v>5275</v>
      </c>
      <c r="AT362" s="415">
        <f t="shared" si="37"/>
        <v>0</v>
      </c>
      <c r="AU362" s="286">
        <f t="shared" si="38"/>
        <v>0</v>
      </c>
      <c r="AV362" s="287" t="str">
        <f>IF(AU362=0,"",
IF(SUM($AU$275:AU362)=1,AW362,
IF($AU$395&gt;SUM($AU$275:AU362),_xlfn.CONCAT(", ",AW362),
IF($AU$395=SUM($AU$275:AU362),_xlfn.CONCAT(" y ",AW362)))))</f>
        <v/>
      </c>
      <c r="AW362" s="101" t="s">
        <v>5275</v>
      </c>
    </row>
    <row r="363" spans="1:49" ht="15" customHeight="1">
      <c r="A363" s="74"/>
      <c r="B363" s="8"/>
      <c r="C363" s="89" t="s">
        <v>5276</v>
      </c>
      <c r="D363" s="689" t="str">
        <f t="shared" si="27"/>
        <v/>
      </c>
      <c r="E363" s="572"/>
      <c r="F363" s="572"/>
      <c r="G363" s="572"/>
      <c r="H363" s="572"/>
      <c r="I363" s="572"/>
      <c r="J363" s="572"/>
      <c r="K363" s="572"/>
      <c r="L363" s="572"/>
      <c r="M363" s="572"/>
      <c r="N363" s="573"/>
      <c r="O363" s="693"/>
      <c r="P363" s="659"/>
      <c r="Q363" s="693"/>
      <c r="R363" s="659"/>
      <c r="S363" s="693"/>
      <c r="T363" s="659"/>
      <c r="U363" s="693"/>
      <c r="V363" s="659"/>
      <c r="W363" s="693"/>
      <c r="X363" s="659"/>
      <c r="Y363" s="693"/>
      <c r="Z363" s="659"/>
      <c r="AA363" s="693"/>
      <c r="AB363" s="659"/>
      <c r="AC363" s="693"/>
      <c r="AD363" s="659"/>
      <c r="AI363">
        <f t="shared" si="28"/>
        <v>0</v>
      </c>
      <c r="AJ363">
        <f t="shared" si="29"/>
        <v>0</v>
      </c>
      <c r="AK363">
        <f t="shared" si="30"/>
        <v>0</v>
      </c>
      <c r="AL363">
        <f t="shared" si="31"/>
        <v>0</v>
      </c>
      <c r="AM363">
        <f t="shared" si="32"/>
        <v>0</v>
      </c>
      <c r="AN363">
        <f t="shared" si="33"/>
        <v>0</v>
      </c>
      <c r="AO363">
        <f t="shared" si="34"/>
        <v>0</v>
      </c>
      <c r="AP363">
        <f t="shared" si="35"/>
        <v>0</v>
      </c>
      <c r="AQ363" s="286">
        <f t="shared" si="36"/>
        <v>0</v>
      </c>
      <c r="AR363" s="340" t="str">
        <f>IF(AQ363=0,"",
IF(SUM($AQ$275:AQ363)=1,AS363,
IF($AQ$395&gt;SUM($AQ$275:AQ363),_xlfn.CONCAT(", ",AS363),
IF($AQ$395=SUM($AQ$275:AQ363),_xlfn.CONCAT(" y ",AS363)))))</f>
        <v/>
      </c>
      <c r="AS363" s="341" t="s">
        <v>5277</v>
      </c>
      <c r="AT363" s="415">
        <f t="shared" si="37"/>
        <v>0</v>
      </c>
      <c r="AU363" s="286">
        <f t="shared" si="38"/>
        <v>0</v>
      </c>
      <c r="AV363" s="287" t="str">
        <f>IF(AU363=0,"",
IF(SUM($AU$275:AU363)=1,AW363,
IF($AU$395&gt;SUM($AU$275:AU363),_xlfn.CONCAT(", ",AW363),
IF($AU$395=SUM($AU$275:AU363),_xlfn.CONCAT(" y ",AW363)))))</f>
        <v/>
      </c>
      <c r="AW363" s="101" t="s">
        <v>5277</v>
      </c>
    </row>
    <row r="364" spans="1:49" ht="15" customHeight="1">
      <c r="A364" s="74"/>
      <c r="B364" s="8"/>
      <c r="C364" s="89" t="s">
        <v>5278</v>
      </c>
      <c r="D364" s="689" t="str">
        <f t="shared" si="27"/>
        <v/>
      </c>
      <c r="E364" s="572"/>
      <c r="F364" s="572"/>
      <c r="G364" s="572"/>
      <c r="H364" s="572"/>
      <c r="I364" s="572"/>
      <c r="J364" s="572"/>
      <c r="K364" s="572"/>
      <c r="L364" s="572"/>
      <c r="M364" s="572"/>
      <c r="N364" s="573"/>
      <c r="O364" s="693"/>
      <c r="P364" s="659"/>
      <c r="Q364" s="693"/>
      <c r="R364" s="659"/>
      <c r="S364" s="693"/>
      <c r="T364" s="659"/>
      <c r="U364" s="693"/>
      <c r="V364" s="659"/>
      <c r="W364" s="693"/>
      <c r="X364" s="659"/>
      <c r="Y364" s="693"/>
      <c r="Z364" s="659"/>
      <c r="AA364" s="693"/>
      <c r="AB364" s="659"/>
      <c r="AC364" s="693"/>
      <c r="AD364" s="659"/>
      <c r="AI364">
        <f t="shared" si="28"/>
        <v>0</v>
      </c>
      <c r="AJ364">
        <f t="shared" si="29"/>
        <v>0</v>
      </c>
      <c r="AK364">
        <f t="shared" si="30"/>
        <v>0</v>
      </c>
      <c r="AL364">
        <f t="shared" si="31"/>
        <v>0</v>
      </c>
      <c r="AM364">
        <f t="shared" si="32"/>
        <v>0</v>
      </c>
      <c r="AN364">
        <f t="shared" si="33"/>
        <v>0</v>
      </c>
      <c r="AO364">
        <f t="shared" si="34"/>
        <v>0</v>
      </c>
      <c r="AP364">
        <f t="shared" si="35"/>
        <v>0</v>
      </c>
      <c r="AQ364" s="286">
        <f t="shared" si="36"/>
        <v>0</v>
      </c>
      <c r="AR364" s="340" t="str">
        <f>IF(AQ364=0,"",
IF(SUM($AQ$275:AQ364)=1,AS364,
IF($AQ$395&gt;SUM($AQ$275:AQ364),_xlfn.CONCAT(", ",AS364),
IF($AQ$395=SUM($AQ$275:AQ364),_xlfn.CONCAT(" y ",AS364)))))</f>
        <v/>
      </c>
      <c r="AS364" s="341" t="s">
        <v>5279</v>
      </c>
      <c r="AT364" s="415">
        <f t="shared" si="37"/>
        <v>0</v>
      </c>
      <c r="AU364" s="286">
        <f t="shared" si="38"/>
        <v>0</v>
      </c>
      <c r="AV364" s="287" t="str">
        <f>IF(AU364=0,"",
IF(SUM($AU$275:AU364)=1,AW364,
IF($AU$395&gt;SUM($AU$275:AU364),_xlfn.CONCAT(", ",AW364),
IF($AU$395=SUM($AU$275:AU364),_xlfn.CONCAT(" y ",AW364)))))</f>
        <v/>
      </c>
      <c r="AW364" s="101" t="s">
        <v>5279</v>
      </c>
    </row>
    <row r="365" spans="1:49" ht="15" customHeight="1">
      <c r="A365" s="74"/>
      <c r="B365" s="8"/>
      <c r="C365" s="89" t="s">
        <v>5280</v>
      </c>
      <c r="D365" s="689" t="str">
        <f t="shared" si="27"/>
        <v/>
      </c>
      <c r="E365" s="572"/>
      <c r="F365" s="572"/>
      <c r="G365" s="572"/>
      <c r="H365" s="572"/>
      <c r="I365" s="572"/>
      <c r="J365" s="572"/>
      <c r="K365" s="572"/>
      <c r="L365" s="572"/>
      <c r="M365" s="572"/>
      <c r="N365" s="573"/>
      <c r="O365" s="693"/>
      <c r="P365" s="659"/>
      <c r="Q365" s="693"/>
      <c r="R365" s="659"/>
      <c r="S365" s="693"/>
      <c r="T365" s="659"/>
      <c r="U365" s="693"/>
      <c r="V365" s="659"/>
      <c r="W365" s="693"/>
      <c r="X365" s="659"/>
      <c r="Y365" s="693"/>
      <c r="Z365" s="659"/>
      <c r="AA365" s="693"/>
      <c r="AB365" s="659"/>
      <c r="AC365" s="693"/>
      <c r="AD365" s="659"/>
      <c r="AI365">
        <f t="shared" si="28"/>
        <v>0</v>
      </c>
      <c r="AJ365">
        <f t="shared" si="29"/>
        <v>0</v>
      </c>
      <c r="AK365">
        <f t="shared" si="30"/>
        <v>0</v>
      </c>
      <c r="AL365">
        <f t="shared" si="31"/>
        <v>0</v>
      </c>
      <c r="AM365">
        <f t="shared" si="32"/>
        <v>0</v>
      </c>
      <c r="AN365">
        <f t="shared" si="33"/>
        <v>0</v>
      </c>
      <c r="AO365">
        <f t="shared" si="34"/>
        <v>0</v>
      </c>
      <c r="AP365">
        <f t="shared" si="35"/>
        <v>0</v>
      </c>
      <c r="AQ365" s="286">
        <f t="shared" si="36"/>
        <v>0</v>
      </c>
      <c r="AR365" s="340" t="str">
        <f>IF(AQ365=0,"",
IF(SUM($AQ$275:AQ365)=1,AS365,
IF($AQ$395&gt;SUM($AQ$275:AQ365),_xlfn.CONCAT(", ",AS365),
IF($AQ$395=SUM($AQ$275:AQ365),_xlfn.CONCAT(" y ",AS365)))))</f>
        <v/>
      </c>
      <c r="AS365" s="341" t="s">
        <v>5281</v>
      </c>
      <c r="AT365" s="415">
        <f t="shared" si="37"/>
        <v>0</v>
      </c>
      <c r="AU365" s="286">
        <f t="shared" si="38"/>
        <v>0</v>
      </c>
      <c r="AV365" s="287" t="str">
        <f>IF(AU365=0,"",
IF(SUM($AU$275:AU365)=1,AW365,
IF($AU$395&gt;SUM($AU$275:AU365),_xlfn.CONCAT(", ",AW365),
IF($AU$395=SUM($AU$275:AU365),_xlfn.CONCAT(" y ",AW365)))))</f>
        <v/>
      </c>
      <c r="AW365" s="101" t="s">
        <v>5281</v>
      </c>
    </row>
    <row r="366" spans="1:49" ht="15" customHeight="1">
      <c r="A366" s="74"/>
      <c r="B366" s="8"/>
      <c r="C366" s="89" t="s">
        <v>5282</v>
      </c>
      <c r="D366" s="689" t="str">
        <f t="shared" si="27"/>
        <v/>
      </c>
      <c r="E366" s="572"/>
      <c r="F366" s="572"/>
      <c r="G366" s="572"/>
      <c r="H366" s="572"/>
      <c r="I366" s="572"/>
      <c r="J366" s="572"/>
      <c r="K366" s="572"/>
      <c r="L366" s="572"/>
      <c r="M366" s="572"/>
      <c r="N366" s="573"/>
      <c r="O366" s="693"/>
      <c r="P366" s="659"/>
      <c r="Q366" s="693"/>
      <c r="R366" s="659"/>
      <c r="S366" s="693"/>
      <c r="T366" s="659"/>
      <c r="U366" s="693"/>
      <c r="V366" s="659"/>
      <c r="W366" s="693"/>
      <c r="X366" s="659"/>
      <c r="Y366" s="693"/>
      <c r="Z366" s="659"/>
      <c r="AA366" s="693"/>
      <c r="AB366" s="659"/>
      <c r="AC366" s="693"/>
      <c r="AD366" s="659"/>
      <c r="AI366">
        <f t="shared" si="28"/>
        <v>0</v>
      </c>
      <c r="AJ366">
        <f t="shared" si="29"/>
        <v>0</v>
      </c>
      <c r="AK366">
        <f t="shared" si="30"/>
        <v>0</v>
      </c>
      <c r="AL366">
        <f t="shared" si="31"/>
        <v>0</v>
      </c>
      <c r="AM366">
        <f t="shared" si="32"/>
        <v>0</v>
      </c>
      <c r="AN366">
        <f t="shared" si="33"/>
        <v>0</v>
      </c>
      <c r="AO366">
        <f t="shared" si="34"/>
        <v>0</v>
      </c>
      <c r="AP366">
        <f t="shared" si="35"/>
        <v>0</v>
      </c>
      <c r="AQ366" s="286">
        <f t="shared" si="36"/>
        <v>0</v>
      </c>
      <c r="AR366" s="340" t="str">
        <f>IF(AQ366=0,"",
IF(SUM($AQ$275:AQ366)=1,AS366,
IF($AQ$395&gt;SUM($AQ$275:AQ366),_xlfn.CONCAT(", ",AS366),
IF($AQ$395=SUM($AQ$275:AQ366),_xlfn.CONCAT(" y ",AS366)))))</f>
        <v/>
      </c>
      <c r="AS366" s="341" t="s">
        <v>5283</v>
      </c>
      <c r="AT366" s="415">
        <f t="shared" si="37"/>
        <v>0</v>
      </c>
      <c r="AU366" s="286">
        <f t="shared" si="38"/>
        <v>0</v>
      </c>
      <c r="AV366" s="287" t="str">
        <f>IF(AU366=0,"",
IF(SUM($AU$275:AU366)=1,AW366,
IF($AU$395&gt;SUM($AU$275:AU366),_xlfn.CONCAT(", ",AW366),
IF($AU$395=SUM($AU$275:AU366),_xlfn.CONCAT(" y ",AW366)))))</f>
        <v/>
      </c>
      <c r="AW366" s="101" t="s">
        <v>5283</v>
      </c>
    </row>
    <row r="367" spans="1:49" ht="15" customHeight="1">
      <c r="A367" s="74"/>
      <c r="B367" s="8"/>
      <c r="C367" s="89" t="s">
        <v>5284</v>
      </c>
      <c r="D367" s="689" t="str">
        <f t="shared" si="27"/>
        <v/>
      </c>
      <c r="E367" s="572"/>
      <c r="F367" s="572"/>
      <c r="G367" s="572"/>
      <c r="H367" s="572"/>
      <c r="I367" s="572"/>
      <c r="J367" s="572"/>
      <c r="K367" s="572"/>
      <c r="L367" s="572"/>
      <c r="M367" s="572"/>
      <c r="N367" s="573"/>
      <c r="O367" s="693"/>
      <c r="P367" s="659"/>
      <c r="Q367" s="693"/>
      <c r="R367" s="659"/>
      <c r="S367" s="693"/>
      <c r="T367" s="659"/>
      <c r="U367" s="693"/>
      <c r="V367" s="659"/>
      <c r="W367" s="693"/>
      <c r="X367" s="659"/>
      <c r="Y367" s="693"/>
      <c r="Z367" s="659"/>
      <c r="AA367" s="693"/>
      <c r="AB367" s="659"/>
      <c r="AC367" s="693"/>
      <c r="AD367" s="659"/>
      <c r="AI367">
        <f t="shared" si="28"/>
        <v>0</v>
      </c>
      <c r="AJ367">
        <f t="shared" si="29"/>
        <v>0</v>
      </c>
      <c r="AK367">
        <f t="shared" si="30"/>
        <v>0</v>
      </c>
      <c r="AL367">
        <f t="shared" si="31"/>
        <v>0</v>
      </c>
      <c r="AM367">
        <f t="shared" si="32"/>
        <v>0</v>
      </c>
      <c r="AN367">
        <f t="shared" si="33"/>
        <v>0</v>
      </c>
      <c r="AO367">
        <f t="shared" si="34"/>
        <v>0</v>
      </c>
      <c r="AP367">
        <f t="shared" si="35"/>
        <v>0</v>
      </c>
      <c r="AQ367" s="286">
        <f t="shared" si="36"/>
        <v>0</v>
      </c>
      <c r="AR367" s="340" t="str">
        <f>IF(AQ367=0,"",
IF(SUM($AQ$275:AQ367)=1,AS367,
IF($AQ$395&gt;SUM($AQ$275:AQ367),_xlfn.CONCAT(", ",AS367),
IF($AQ$395=SUM($AQ$275:AQ367),_xlfn.CONCAT(" y ",AS367)))))</f>
        <v/>
      </c>
      <c r="AS367" s="341" t="s">
        <v>5285</v>
      </c>
      <c r="AT367" s="415">
        <f t="shared" si="37"/>
        <v>0</v>
      </c>
      <c r="AU367" s="286">
        <f t="shared" si="38"/>
        <v>0</v>
      </c>
      <c r="AV367" s="287" t="str">
        <f>IF(AU367=0,"",
IF(SUM($AU$275:AU367)=1,AW367,
IF($AU$395&gt;SUM($AU$275:AU367),_xlfn.CONCAT(", ",AW367),
IF($AU$395=SUM($AU$275:AU367),_xlfn.CONCAT(" y ",AW367)))))</f>
        <v/>
      </c>
      <c r="AW367" s="101" t="s">
        <v>5285</v>
      </c>
    </row>
    <row r="368" spans="1:49" ht="15" customHeight="1">
      <c r="A368" s="74"/>
      <c r="B368" s="8"/>
      <c r="C368" s="89" t="s">
        <v>5286</v>
      </c>
      <c r="D368" s="689" t="str">
        <f t="shared" si="27"/>
        <v/>
      </c>
      <c r="E368" s="572"/>
      <c r="F368" s="572"/>
      <c r="G368" s="572"/>
      <c r="H368" s="572"/>
      <c r="I368" s="572"/>
      <c r="J368" s="572"/>
      <c r="K368" s="572"/>
      <c r="L368" s="572"/>
      <c r="M368" s="572"/>
      <c r="N368" s="573"/>
      <c r="O368" s="693"/>
      <c r="P368" s="659"/>
      <c r="Q368" s="693"/>
      <c r="R368" s="659"/>
      <c r="S368" s="693"/>
      <c r="T368" s="659"/>
      <c r="U368" s="693"/>
      <c r="V368" s="659"/>
      <c r="W368" s="693"/>
      <c r="X368" s="659"/>
      <c r="Y368" s="693"/>
      <c r="Z368" s="659"/>
      <c r="AA368" s="693"/>
      <c r="AB368" s="659"/>
      <c r="AC368" s="693"/>
      <c r="AD368" s="659"/>
      <c r="AI368">
        <f t="shared" si="28"/>
        <v>0</v>
      </c>
      <c r="AJ368">
        <f t="shared" si="29"/>
        <v>0</v>
      </c>
      <c r="AK368">
        <f t="shared" si="30"/>
        <v>0</v>
      </c>
      <c r="AL368">
        <f t="shared" si="31"/>
        <v>0</v>
      </c>
      <c r="AM368">
        <f t="shared" si="32"/>
        <v>0</v>
      </c>
      <c r="AN368">
        <f t="shared" si="33"/>
        <v>0</v>
      </c>
      <c r="AO368">
        <f t="shared" si="34"/>
        <v>0</v>
      </c>
      <c r="AP368">
        <f t="shared" si="35"/>
        <v>0</v>
      </c>
      <c r="AQ368" s="286">
        <f t="shared" si="36"/>
        <v>0</v>
      </c>
      <c r="AR368" s="340" t="str">
        <f>IF(AQ368=0,"",
IF(SUM($AQ$275:AQ368)=1,AS368,
IF($AQ$395&gt;SUM($AQ$275:AQ368),_xlfn.CONCAT(", ",AS368),
IF($AQ$395=SUM($AQ$275:AQ368),_xlfn.CONCAT(" y ",AS368)))))</f>
        <v/>
      </c>
      <c r="AS368" s="341" t="s">
        <v>5287</v>
      </c>
      <c r="AT368" s="415">
        <f t="shared" si="37"/>
        <v>0</v>
      </c>
      <c r="AU368" s="286">
        <f t="shared" si="38"/>
        <v>0</v>
      </c>
      <c r="AV368" s="287" t="str">
        <f>IF(AU368=0,"",
IF(SUM($AU$275:AU368)=1,AW368,
IF($AU$395&gt;SUM($AU$275:AU368),_xlfn.CONCAT(", ",AW368),
IF($AU$395=SUM($AU$275:AU368),_xlfn.CONCAT(" y ",AW368)))))</f>
        <v/>
      </c>
      <c r="AW368" s="101" t="s">
        <v>5287</v>
      </c>
    </row>
    <row r="369" spans="1:49" ht="15" customHeight="1">
      <c r="A369" s="74"/>
      <c r="B369" s="8"/>
      <c r="C369" s="89" t="s">
        <v>5288</v>
      </c>
      <c r="D369" s="689" t="str">
        <f t="shared" si="27"/>
        <v/>
      </c>
      <c r="E369" s="572"/>
      <c r="F369" s="572"/>
      <c r="G369" s="572"/>
      <c r="H369" s="572"/>
      <c r="I369" s="572"/>
      <c r="J369" s="572"/>
      <c r="K369" s="572"/>
      <c r="L369" s="572"/>
      <c r="M369" s="572"/>
      <c r="N369" s="573"/>
      <c r="O369" s="693"/>
      <c r="P369" s="659"/>
      <c r="Q369" s="693"/>
      <c r="R369" s="659"/>
      <c r="S369" s="693"/>
      <c r="T369" s="659"/>
      <c r="U369" s="693"/>
      <c r="V369" s="659"/>
      <c r="W369" s="693"/>
      <c r="X369" s="659"/>
      <c r="Y369" s="693"/>
      <c r="Z369" s="659"/>
      <c r="AA369" s="693"/>
      <c r="AB369" s="659"/>
      <c r="AC369" s="693"/>
      <c r="AD369" s="659"/>
      <c r="AI369">
        <f t="shared" si="28"/>
        <v>0</v>
      </c>
      <c r="AJ369">
        <f t="shared" si="29"/>
        <v>0</v>
      </c>
      <c r="AK369">
        <f t="shared" si="30"/>
        <v>0</v>
      </c>
      <c r="AL369">
        <f t="shared" si="31"/>
        <v>0</v>
      </c>
      <c r="AM369">
        <f t="shared" si="32"/>
        <v>0</v>
      </c>
      <c r="AN369">
        <f t="shared" si="33"/>
        <v>0</v>
      </c>
      <c r="AO369">
        <f t="shared" si="34"/>
        <v>0</v>
      </c>
      <c r="AP369">
        <f t="shared" si="35"/>
        <v>0</v>
      </c>
      <c r="AQ369" s="286">
        <f t="shared" si="36"/>
        <v>0</v>
      </c>
      <c r="AR369" s="340" t="str">
        <f>IF(AQ369=0,"",
IF(SUM($AQ$275:AQ369)=1,AS369,
IF($AQ$395&gt;SUM($AQ$275:AQ369),_xlfn.CONCAT(", ",AS369),
IF($AQ$395=SUM($AQ$275:AQ369),_xlfn.CONCAT(" y ",AS369)))))</f>
        <v/>
      </c>
      <c r="AS369" s="341" t="s">
        <v>5289</v>
      </c>
      <c r="AT369" s="415">
        <f t="shared" si="37"/>
        <v>0</v>
      </c>
      <c r="AU369" s="286">
        <f t="shared" si="38"/>
        <v>0</v>
      </c>
      <c r="AV369" s="287" t="str">
        <f>IF(AU369=0,"",
IF(SUM($AU$275:AU369)=1,AW369,
IF($AU$395&gt;SUM($AU$275:AU369),_xlfn.CONCAT(", ",AW369),
IF($AU$395=SUM($AU$275:AU369),_xlfn.CONCAT(" y ",AW369)))))</f>
        <v/>
      </c>
      <c r="AW369" s="101" t="s">
        <v>5289</v>
      </c>
    </row>
    <row r="370" spans="1:49" ht="15" customHeight="1">
      <c r="A370" s="74"/>
      <c r="B370" s="8"/>
      <c r="C370" s="89" t="s">
        <v>5290</v>
      </c>
      <c r="D370" s="689" t="str">
        <f t="shared" si="27"/>
        <v/>
      </c>
      <c r="E370" s="572"/>
      <c r="F370" s="572"/>
      <c r="G370" s="572"/>
      <c r="H370" s="572"/>
      <c r="I370" s="572"/>
      <c r="J370" s="572"/>
      <c r="K370" s="572"/>
      <c r="L370" s="572"/>
      <c r="M370" s="572"/>
      <c r="N370" s="573"/>
      <c r="O370" s="693"/>
      <c r="P370" s="659"/>
      <c r="Q370" s="693"/>
      <c r="R370" s="659"/>
      <c r="S370" s="693"/>
      <c r="T370" s="659"/>
      <c r="U370" s="693"/>
      <c r="V370" s="659"/>
      <c r="W370" s="693"/>
      <c r="X370" s="659"/>
      <c r="Y370" s="693"/>
      <c r="Z370" s="659"/>
      <c r="AA370" s="693"/>
      <c r="AB370" s="659"/>
      <c r="AC370" s="693"/>
      <c r="AD370" s="659"/>
      <c r="AI370">
        <f t="shared" si="28"/>
        <v>0</v>
      </c>
      <c r="AJ370">
        <f t="shared" si="29"/>
        <v>0</v>
      </c>
      <c r="AK370">
        <f t="shared" si="30"/>
        <v>0</v>
      </c>
      <c r="AL370">
        <f t="shared" si="31"/>
        <v>0</v>
      </c>
      <c r="AM370">
        <f t="shared" si="32"/>
        <v>0</v>
      </c>
      <c r="AN370">
        <f t="shared" si="33"/>
        <v>0</v>
      </c>
      <c r="AO370">
        <f t="shared" si="34"/>
        <v>0</v>
      </c>
      <c r="AP370">
        <f t="shared" si="35"/>
        <v>0</v>
      </c>
      <c r="AQ370" s="286">
        <f t="shared" si="36"/>
        <v>0</v>
      </c>
      <c r="AR370" s="340" t="str">
        <f>IF(AQ370=0,"",
IF(SUM($AQ$275:AQ370)=1,AS370,
IF($AQ$395&gt;SUM($AQ$275:AQ370),_xlfn.CONCAT(", ",AS370),
IF($AQ$395=SUM($AQ$275:AQ370),_xlfn.CONCAT(" y ",AS370)))))</f>
        <v/>
      </c>
      <c r="AS370" s="341" t="s">
        <v>5291</v>
      </c>
      <c r="AT370" s="415">
        <f t="shared" si="37"/>
        <v>0</v>
      </c>
      <c r="AU370" s="286">
        <f t="shared" si="38"/>
        <v>0</v>
      </c>
      <c r="AV370" s="287" t="str">
        <f>IF(AU370=0,"",
IF(SUM($AU$275:AU370)=1,AW370,
IF($AU$395&gt;SUM($AU$275:AU370),_xlfn.CONCAT(", ",AW370),
IF($AU$395=SUM($AU$275:AU370),_xlfn.CONCAT(" y ",AW370)))))</f>
        <v/>
      </c>
      <c r="AW370" s="101" t="s">
        <v>5291</v>
      </c>
    </row>
    <row r="371" spans="1:49" ht="15" customHeight="1">
      <c r="A371" s="74"/>
      <c r="B371" s="8"/>
      <c r="C371" s="89" t="s">
        <v>5292</v>
      </c>
      <c r="D371" s="689" t="str">
        <f t="shared" ref="D371:D394" si="39">IF(D133="","",D133)</f>
        <v/>
      </c>
      <c r="E371" s="572"/>
      <c r="F371" s="572"/>
      <c r="G371" s="572"/>
      <c r="H371" s="572"/>
      <c r="I371" s="572"/>
      <c r="J371" s="572"/>
      <c r="K371" s="572"/>
      <c r="L371" s="572"/>
      <c r="M371" s="572"/>
      <c r="N371" s="573"/>
      <c r="O371" s="693"/>
      <c r="P371" s="659"/>
      <c r="Q371" s="693"/>
      <c r="R371" s="659"/>
      <c r="S371" s="693"/>
      <c r="T371" s="659"/>
      <c r="U371" s="693"/>
      <c r="V371" s="659"/>
      <c r="W371" s="693"/>
      <c r="X371" s="659"/>
      <c r="Y371" s="693"/>
      <c r="Z371" s="659"/>
      <c r="AA371" s="693"/>
      <c r="AB371" s="659"/>
      <c r="AC371" s="693"/>
      <c r="AD371" s="659"/>
      <c r="AI371">
        <f t="shared" ref="AI371:AI394" si="40">O371</f>
        <v>0</v>
      </c>
      <c r="AJ371">
        <f t="shared" ref="AJ371:AJ394" si="41">COUNTIF(Q371:V371,"NS")</f>
        <v>0</v>
      </c>
      <c r="AK371">
        <f t="shared" ref="AK371:AK394" si="42">SUM(Q371:V371)</f>
        <v>0</v>
      </c>
      <c r="AL371">
        <f t="shared" ref="AL371:AL394" si="43">IF(COUNTIF(O371:V371,"NA")=4,0,IF(OR(AND(AI371=0,AJ371&gt;0),AND(AI371="NS",AK371&gt;0), AND(AI371="NS", AJ371=0,AK371=0)), 1, IF(OR(AND(AI371&gt;0,AJ371&gt;1,AI371&gt;AK371), AND(AI371="NS",AJ371=2), AND(AI371="NS",AK371=0,AJ371&gt;0),AI371=AK371), 0, 1)))</f>
        <v>0</v>
      </c>
      <c r="AM371">
        <f t="shared" ref="AM371:AM394" si="44">W371</f>
        <v>0</v>
      </c>
      <c r="AN371">
        <f t="shared" ref="AN371:AN394" si="45">COUNTIF(Y371:AD371,"NS")</f>
        <v>0</v>
      </c>
      <c r="AO371">
        <f t="shared" ref="AO371:AO394" si="46">SUM(Y371:AD371)</f>
        <v>0</v>
      </c>
      <c r="AP371">
        <f t="shared" ref="AP371:AP394" si="47">IF(COUNTIF(W371:AD371,"NA")=4,0,IF(OR(AND(AM371=0,AN371&gt;0),AND(AM371="NS",AO371&gt;0), AND(AM371="NS", AN371=0,AO371=0)), 1, IF(OR(AND(AM371&gt;0,AN371&gt;1,AM371&gt;AO371), AND(AM371="NS",AN371=2), AND(AM371="NS",AO371=0,AN371&gt;0),AM371=AO371), 0, 1)))</f>
        <v>0</v>
      </c>
      <c r="AQ371" s="286">
        <f t="shared" si="36"/>
        <v>0</v>
      </c>
      <c r="AR371" s="340" t="str">
        <f>IF(AQ371=0,"",
IF(SUM($AQ$275:AQ371)=1,AS371,
IF($AQ$395&gt;SUM($AQ$275:AQ371),_xlfn.CONCAT(", ",AS371),
IF($AQ$395=SUM($AQ$275:AQ371),_xlfn.CONCAT(" y ",AS371)))))</f>
        <v/>
      </c>
      <c r="AS371" s="341" t="s">
        <v>5293</v>
      </c>
      <c r="AT371" s="415">
        <f t="shared" si="37"/>
        <v>0</v>
      </c>
      <c r="AU371" s="286">
        <f t="shared" si="38"/>
        <v>0</v>
      </c>
      <c r="AV371" s="287" t="str">
        <f>IF(AU371=0,"",
IF(SUM($AU$275:AU371)=1,AW371,
IF($AU$395&gt;SUM($AU$275:AU371),_xlfn.CONCAT(", ",AW371),
IF($AU$395=SUM($AU$275:AU371),_xlfn.CONCAT(" y ",AW371)))))</f>
        <v/>
      </c>
      <c r="AW371" s="101" t="s">
        <v>5293</v>
      </c>
    </row>
    <row r="372" spans="1:49" ht="15" customHeight="1">
      <c r="A372" s="74"/>
      <c r="B372" s="8"/>
      <c r="C372" s="89" t="s">
        <v>5294</v>
      </c>
      <c r="D372" s="689" t="str">
        <f t="shared" si="39"/>
        <v/>
      </c>
      <c r="E372" s="572"/>
      <c r="F372" s="572"/>
      <c r="G372" s="572"/>
      <c r="H372" s="572"/>
      <c r="I372" s="572"/>
      <c r="J372" s="572"/>
      <c r="K372" s="572"/>
      <c r="L372" s="572"/>
      <c r="M372" s="572"/>
      <c r="N372" s="573"/>
      <c r="O372" s="693"/>
      <c r="P372" s="659"/>
      <c r="Q372" s="693"/>
      <c r="R372" s="659"/>
      <c r="S372" s="693"/>
      <c r="T372" s="659"/>
      <c r="U372" s="693"/>
      <c r="V372" s="659"/>
      <c r="W372" s="693"/>
      <c r="X372" s="659"/>
      <c r="Y372" s="693"/>
      <c r="Z372" s="659"/>
      <c r="AA372" s="693"/>
      <c r="AB372" s="659"/>
      <c r="AC372" s="693"/>
      <c r="AD372" s="659"/>
      <c r="AI372">
        <f t="shared" si="40"/>
        <v>0</v>
      </c>
      <c r="AJ372">
        <f t="shared" si="41"/>
        <v>0</v>
      </c>
      <c r="AK372">
        <f t="shared" si="42"/>
        <v>0</v>
      </c>
      <c r="AL372">
        <f t="shared" si="43"/>
        <v>0</v>
      </c>
      <c r="AM372">
        <f t="shared" si="44"/>
        <v>0</v>
      </c>
      <c r="AN372">
        <f t="shared" si="45"/>
        <v>0</v>
      </c>
      <c r="AO372">
        <f t="shared" si="46"/>
        <v>0</v>
      </c>
      <c r="AP372">
        <f t="shared" si="47"/>
        <v>0</v>
      </c>
      <c r="AQ372" s="286">
        <f t="shared" si="36"/>
        <v>0</v>
      </c>
      <c r="AR372" s="340" t="str">
        <f>IF(AQ372=0,"",
IF(SUM($AQ$275:AQ372)=1,AS372,
IF($AQ$395&gt;SUM($AQ$275:AQ372),_xlfn.CONCAT(", ",AS372),
IF($AQ$395=SUM($AQ$275:AQ372),_xlfn.CONCAT(" y ",AS372)))))</f>
        <v/>
      </c>
      <c r="AS372" s="341" t="s">
        <v>5295</v>
      </c>
      <c r="AT372" s="415">
        <f t="shared" si="37"/>
        <v>0</v>
      </c>
      <c r="AU372" s="286">
        <f t="shared" si="38"/>
        <v>0</v>
      </c>
      <c r="AV372" s="287" t="str">
        <f>IF(AU372=0,"",
IF(SUM($AU$275:AU372)=1,AW372,
IF($AU$395&gt;SUM($AU$275:AU372),_xlfn.CONCAT(", ",AW372),
IF($AU$395=SUM($AU$275:AU372),_xlfn.CONCAT(" y ",AW372)))))</f>
        <v/>
      </c>
      <c r="AW372" s="101" t="s">
        <v>5295</v>
      </c>
    </row>
    <row r="373" spans="1:49" ht="15" customHeight="1">
      <c r="A373" s="74"/>
      <c r="B373" s="8"/>
      <c r="C373" s="89" t="s">
        <v>5296</v>
      </c>
      <c r="D373" s="689" t="str">
        <f t="shared" si="39"/>
        <v/>
      </c>
      <c r="E373" s="572"/>
      <c r="F373" s="572"/>
      <c r="G373" s="572"/>
      <c r="H373" s="572"/>
      <c r="I373" s="572"/>
      <c r="J373" s="572"/>
      <c r="K373" s="572"/>
      <c r="L373" s="572"/>
      <c r="M373" s="572"/>
      <c r="N373" s="573"/>
      <c r="O373" s="693"/>
      <c r="P373" s="659"/>
      <c r="Q373" s="693"/>
      <c r="R373" s="659"/>
      <c r="S373" s="693"/>
      <c r="T373" s="659"/>
      <c r="U373" s="693"/>
      <c r="V373" s="659"/>
      <c r="W373" s="693"/>
      <c r="X373" s="659"/>
      <c r="Y373" s="693"/>
      <c r="Z373" s="659"/>
      <c r="AA373" s="693"/>
      <c r="AB373" s="659"/>
      <c r="AC373" s="693"/>
      <c r="AD373" s="659"/>
      <c r="AI373">
        <f t="shared" si="40"/>
        <v>0</v>
      </c>
      <c r="AJ373">
        <f t="shared" si="41"/>
        <v>0</v>
      </c>
      <c r="AK373">
        <f t="shared" si="42"/>
        <v>0</v>
      </c>
      <c r="AL373">
        <f t="shared" si="43"/>
        <v>0</v>
      </c>
      <c r="AM373">
        <f t="shared" si="44"/>
        <v>0</v>
      </c>
      <c r="AN373">
        <f t="shared" si="45"/>
        <v>0</v>
      </c>
      <c r="AO373">
        <f t="shared" si="46"/>
        <v>0</v>
      </c>
      <c r="AP373">
        <f t="shared" si="47"/>
        <v>0</v>
      </c>
      <c r="AQ373" s="286">
        <f t="shared" si="36"/>
        <v>0</v>
      </c>
      <c r="AR373" s="340" t="str">
        <f>IF(AQ373=0,"",
IF(SUM($AQ$275:AQ373)=1,AS373,
IF($AQ$395&gt;SUM($AQ$275:AQ373),_xlfn.CONCAT(", ",AS373),
IF($AQ$395=SUM($AQ$275:AQ373),_xlfn.CONCAT(" y ",AS373)))))</f>
        <v/>
      </c>
      <c r="AS373" s="341" t="s">
        <v>5297</v>
      </c>
      <c r="AT373" s="415">
        <f t="shared" si="37"/>
        <v>0</v>
      </c>
      <c r="AU373" s="286">
        <f t="shared" si="38"/>
        <v>0</v>
      </c>
      <c r="AV373" s="287" t="str">
        <f>IF(AU373=0,"",
IF(SUM($AU$275:AU373)=1,AW373,
IF($AU$395&gt;SUM($AU$275:AU373),_xlfn.CONCAT(", ",AW373),
IF($AU$395=SUM($AU$275:AU373),_xlfn.CONCAT(" y ",AW373)))))</f>
        <v/>
      </c>
      <c r="AW373" s="101" t="s">
        <v>5297</v>
      </c>
    </row>
    <row r="374" spans="1:49" ht="15" customHeight="1">
      <c r="A374" s="74"/>
      <c r="B374" s="8"/>
      <c r="C374" s="91" t="s">
        <v>5298</v>
      </c>
      <c r="D374" s="689" t="str">
        <f t="shared" si="39"/>
        <v/>
      </c>
      <c r="E374" s="572"/>
      <c r="F374" s="572"/>
      <c r="G374" s="572"/>
      <c r="H374" s="572"/>
      <c r="I374" s="572"/>
      <c r="J374" s="572"/>
      <c r="K374" s="572"/>
      <c r="L374" s="572"/>
      <c r="M374" s="572"/>
      <c r="N374" s="573"/>
      <c r="O374" s="693"/>
      <c r="P374" s="659"/>
      <c r="Q374" s="693"/>
      <c r="R374" s="659"/>
      <c r="S374" s="693"/>
      <c r="T374" s="659"/>
      <c r="U374" s="693"/>
      <c r="V374" s="659"/>
      <c r="W374" s="693"/>
      <c r="X374" s="659"/>
      <c r="Y374" s="693"/>
      <c r="Z374" s="659"/>
      <c r="AA374" s="693"/>
      <c r="AB374" s="659"/>
      <c r="AC374" s="693"/>
      <c r="AD374" s="659"/>
      <c r="AI374">
        <f t="shared" si="40"/>
        <v>0</v>
      </c>
      <c r="AJ374">
        <f t="shared" si="41"/>
        <v>0</v>
      </c>
      <c r="AK374">
        <f t="shared" si="42"/>
        <v>0</v>
      </c>
      <c r="AL374">
        <f t="shared" si="43"/>
        <v>0</v>
      </c>
      <c r="AM374">
        <f t="shared" si="44"/>
        <v>0</v>
      </c>
      <c r="AN374">
        <f t="shared" si="45"/>
        <v>0</v>
      </c>
      <c r="AO374">
        <f t="shared" si="46"/>
        <v>0</v>
      </c>
      <c r="AP374">
        <f t="shared" si="47"/>
        <v>0</v>
      </c>
      <c r="AQ374" s="286">
        <f t="shared" si="36"/>
        <v>0</v>
      </c>
      <c r="AR374" s="340" t="str">
        <f>IF(AQ374=0,"",
IF(SUM($AQ$275:AQ374)=1,AS374,
IF($AQ$395&gt;SUM($AQ$275:AQ374),_xlfn.CONCAT(", ",AS374),
IF($AQ$395=SUM($AQ$275:AQ374),_xlfn.CONCAT(" y ",AS374)))))</f>
        <v/>
      </c>
      <c r="AS374" s="341" t="s">
        <v>5299</v>
      </c>
      <c r="AT374" s="415">
        <f t="shared" si="37"/>
        <v>0</v>
      </c>
      <c r="AU374" s="286">
        <f t="shared" si="38"/>
        <v>0</v>
      </c>
      <c r="AV374" s="287" t="str">
        <f>IF(AU374=0,"",
IF(SUM($AU$275:AU374)=1,AW374,
IF($AU$395&gt;SUM($AU$275:AU374),_xlfn.CONCAT(", ",AW374),
IF($AU$395=SUM($AU$275:AU374),_xlfn.CONCAT(" y ",AW374)))))</f>
        <v/>
      </c>
      <c r="AW374" s="101" t="s">
        <v>5299</v>
      </c>
    </row>
    <row r="375" spans="1:49" ht="15" customHeight="1">
      <c r="A375" s="74"/>
      <c r="B375" s="8"/>
      <c r="C375" s="91" t="s">
        <v>5300</v>
      </c>
      <c r="D375" s="689" t="str">
        <f t="shared" si="39"/>
        <v/>
      </c>
      <c r="E375" s="572"/>
      <c r="F375" s="572"/>
      <c r="G375" s="572"/>
      <c r="H375" s="572"/>
      <c r="I375" s="572"/>
      <c r="J375" s="572"/>
      <c r="K375" s="572"/>
      <c r="L375" s="572"/>
      <c r="M375" s="572"/>
      <c r="N375" s="573"/>
      <c r="O375" s="693"/>
      <c r="P375" s="659"/>
      <c r="Q375" s="693"/>
      <c r="R375" s="659"/>
      <c r="S375" s="693"/>
      <c r="T375" s="659"/>
      <c r="U375" s="693"/>
      <c r="V375" s="659"/>
      <c r="W375" s="693"/>
      <c r="X375" s="659"/>
      <c r="Y375" s="693"/>
      <c r="Z375" s="659"/>
      <c r="AA375" s="693"/>
      <c r="AB375" s="659"/>
      <c r="AC375" s="693"/>
      <c r="AD375" s="659"/>
      <c r="AI375">
        <f t="shared" si="40"/>
        <v>0</v>
      </c>
      <c r="AJ375">
        <f t="shared" si="41"/>
        <v>0</v>
      </c>
      <c r="AK375">
        <f t="shared" si="42"/>
        <v>0</v>
      </c>
      <c r="AL375">
        <f t="shared" si="43"/>
        <v>0</v>
      </c>
      <c r="AM375">
        <f t="shared" si="44"/>
        <v>0</v>
      </c>
      <c r="AN375">
        <f t="shared" si="45"/>
        <v>0</v>
      </c>
      <c r="AO375">
        <f t="shared" si="46"/>
        <v>0</v>
      </c>
      <c r="AP375">
        <f t="shared" si="47"/>
        <v>0</v>
      </c>
      <c r="AQ375" s="286">
        <f t="shared" si="36"/>
        <v>0</v>
      </c>
      <c r="AR375" s="340" t="str">
        <f>IF(AQ375=0,"",
IF(SUM($AQ$275:AQ375)=1,AS375,
IF($AQ$395&gt;SUM($AQ$275:AQ375),_xlfn.CONCAT(", ",AS375),
IF($AQ$395=SUM($AQ$275:AQ375),_xlfn.CONCAT(" y ",AS375)))))</f>
        <v/>
      </c>
      <c r="AS375" s="341" t="s">
        <v>5301</v>
      </c>
      <c r="AT375" s="415">
        <f t="shared" si="37"/>
        <v>0</v>
      </c>
      <c r="AU375" s="286">
        <f t="shared" si="38"/>
        <v>0</v>
      </c>
      <c r="AV375" s="287" t="str">
        <f>IF(AU375=0,"",
IF(SUM($AU$275:AU375)=1,AW375,
IF($AU$395&gt;SUM($AU$275:AU375),_xlfn.CONCAT(", ",AW375),
IF($AU$395=SUM($AU$275:AU375),_xlfn.CONCAT(" y ",AW375)))))</f>
        <v/>
      </c>
      <c r="AW375" s="101" t="s">
        <v>5301</v>
      </c>
    </row>
    <row r="376" spans="1:49" ht="15" customHeight="1">
      <c r="A376" s="74"/>
      <c r="B376" s="8"/>
      <c r="C376" s="91" t="s">
        <v>5302</v>
      </c>
      <c r="D376" s="689" t="str">
        <f t="shared" si="39"/>
        <v/>
      </c>
      <c r="E376" s="572"/>
      <c r="F376" s="572"/>
      <c r="G376" s="572"/>
      <c r="H376" s="572"/>
      <c r="I376" s="572"/>
      <c r="J376" s="572"/>
      <c r="K376" s="572"/>
      <c r="L376" s="572"/>
      <c r="M376" s="572"/>
      <c r="N376" s="573"/>
      <c r="O376" s="693"/>
      <c r="P376" s="659"/>
      <c r="Q376" s="693"/>
      <c r="R376" s="659"/>
      <c r="S376" s="693"/>
      <c r="T376" s="659"/>
      <c r="U376" s="693"/>
      <c r="V376" s="659"/>
      <c r="W376" s="693"/>
      <c r="X376" s="659"/>
      <c r="Y376" s="693"/>
      <c r="Z376" s="659"/>
      <c r="AA376" s="693"/>
      <c r="AB376" s="659"/>
      <c r="AC376" s="693"/>
      <c r="AD376" s="659"/>
      <c r="AI376">
        <f t="shared" si="40"/>
        <v>0</v>
      </c>
      <c r="AJ376">
        <f t="shared" si="41"/>
        <v>0</v>
      </c>
      <c r="AK376">
        <f t="shared" si="42"/>
        <v>0</v>
      </c>
      <c r="AL376">
        <f t="shared" si="43"/>
        <v>0</v>
      </c>
      <c r="AM376">
        <f t="shared" si="44"/>
        <v>0</v>
      </c>
      <c r="AN376">
        <f t="shared" si="45"/>
        <v>0</v>
      </c>
      <c r="AO376">
        <f t="shared" si="46"/>
        <v>0</v>
      </c>
      <c r="AP376">
        <f t="shared" si="47"/>
        <v>0</v>
      </c>
      <c r="AQ376" s="286">
        <f t="shared" si="36"/>
        <v>0</v>
      </c>
      <c r="AR376" s="340" t="str">
        <f>IF(AQ376=0,"",
IF(SUM($AQ$275:AQ376)=1,AS376,
IF($AQ$395&gt;SUM($AQ$275:AQ376),_xlfn.CONCAT(", ",AS376),
IF($AQ$395=SUM($AQ$275:AQ376),_xlfn.CONCAT(" y ",AS376)))))</f>
        <v/>
      </c>
      <c r="AS376" s="341" t="s">
        <v>5303</v>
      </c>
      <c r="AT376" s="415">
        <f t="shared" si="37"/>
        <v>0</v>
      </c>
      <c r="AU376" s="286">
        <f t="shared" si="38"/>
        <v>0</v>
      </c>
      <c r="AV376" s="287" t="str">
        <f>IF(AU376=0,"",
IF(SUM($AU$275:AU376)=1,AW376,
IF($AU$395&gt;SUM($AU$275:AU376),_xlfn.CONCAT(", ",AW376),
IF($AU$395=SUM($AU$275:AU376),_xlfn.CONCAT(" y ",AW376)))))</f>
        <v/>
      </c>
      <c r="AW376" s="101" t="s">
        <v>5303</v>
      </c>
    </row>
    <row r="377" spans="1:49" ht="15" customHeight="1">
      <c r="A377" s="74"/>
      <c r="B377" s="8"/>
      <c r="C377" s="91" t="s">
        <v>5304</v>
      </c>
      <c r="D377" s="689" t="str">
        <f t="shared" si="39"/>
        <v/>
      </c>
      <c r="E377" s="572"/>
      <c r="F377" s="572"/>
      <c r="G377" s="572"/>
      <c r="H377" s="572"/>
      <c r="I377" s="572"/>
      <c r="J377" s="572"/>
      <c r="K377" s="572"/>
      <c r="L377" s="572"/>
      <c r="M377" s="572"/>
      <c r="N377" s="573"/>
      <c r="O377" s="693"/>
      <c r="P377" s="659"/>
      <c r="Q377" s="693"/>
      <c r="R377" s="659"/>
      <c r="S377" s="693"/>
      <c r="T377" s="659"/>
      <c r="U377" s="693"/>
      <c r="V377" s="659"/>
      <c r="W377" s="693"/>
      <c r="X377" s="659"/>
      <c r="Y377" s="693"/>
      <c r="Z377" s="659"/>
      <c r="AA377" s="693"/>
      <c r="AB377" s="659"/>
      <c r="AC377" s="693"/>
      <c r="AD377" s="659"/>
      <c r="AI377">
        <f t="shared" si="40"/>
        <v>0</v>
      </c>
      <c r="AJ377">
        <f t="shared" si="41"/>
        <v>0</v>
      </c>
      <c r="AK377">
        <f t="shared" si="42"/>
        <v>0</v>
      </c>
      <c r="AL377">
        <f t="shared" si="43"/>
        <v>0</v>
      </c>
      <c r="AM377">
        <f t="shared" si="44"/>
        <v>0</v>
      </c>
      <c r="AN377">
        <f t="shared" si="45"/>
        <v>0</v>
      </c>
      <c r="AO377">
        <f t="shared" si="46"/>
        <v>0</v>
      </c>
      <c r="AP377">
        <f t="shared" si="47"/>
        <v>0</v>
      </c>
      <c r="AQ377" s="286">
        <f t="shared" si="36"/>
        <v>0</v>
      </c>
      <c r="AR377" s="340" t="str">
        <f>IF(AQ377=0,"",
IF(SUM($AQ$275:AQ377)=1,AS377,
IF($AQ$395&gt;SUM($AQ$275:AQ377),_xlfn.CONCAT(", ",AS377),
IF($AQ$395=SUM($AQ$275:AQ377),_xlfn.CONCAT(" y ",AS377)))))</f>
        <v/>
      </c>
      <c r="AS377" s="341" t="s">
        <v>5305</v>
      </c>
      <c r="AT377" s="415">
        <f t="shared" si="37"/>
        <v>0</v>
      </c>
      <c r="AU377" s="286">
        <f t="shared" si="38"/>
        <v>0</v>
      </c>
      <c r="AV377" s="287" t="str">
        <f>IF(AU377=0,"",
IF(SUM($AU$275:AU377)=1,AW377,
IF($AU$395&gt;SUM($AU$275:AU377),_xlfn.CONCAT(", ",AW377),
IF($AU$395=SUM($AU$275:AU377),_xlfn.CONCAT(" y ",AW377)))))</f>
        <v/>
      </c>
      <c r="AW377" s="101" t="s">
        <v>5305</v>
      </c>
    </row>
    <row r="378" spans="1:49" ht="15" customHeight="1">
      <c r="A378" s="74"/>
      <c r="B378" s="8"/>
      <c r="C378" s="91" t="s">
        <v>5306</v>
      </c>
      <c r="D378" s="689" t="str">
        <f t="shared" si="39"/>
        <v/>
      </c>
      <c r="E378" s="572"/>
      <c r="F378" s="572"/>
      <c r="G378" s="572"/>
      <c r="H378" s="572"/>
      <c r="I378" s="572"/>
      <c r="J378" s="572"/>
      <c r="K378" s="572"/>
      <c r="L378" s="572"/>
      <c r="M378" s="572"/>
      <c r="N378" s="573"/>
      <c r="O378" s="693"/>
      <c r="P378" s="659"/>
      <c r="Q378" s="693"/>
      <c r="R378" s="659"/>
      <c r="S378" s="693"/>
      <c r="T378" s="659"/>
      <c r="U378" s="693"/>
      <c r="V378" s="659"/>
      <c r="W378" s="693"/>
      <c r="X378" s="659"/>
      <c r="Y378" s="693"/>
      <c r="Z378" s="659"/>
      <c r="AA378" s="693"/>
      <c r="AB378" s="659"/>
      <c r="AC378" s="693"/>
      <c r="AD378" s="659"/>
      <c r="AI378">
        <f t="shared" si="40"/>
        <v>0</v>
      </c>
      <c r="AJ378">
        <f t="shared" si="41"/>
        <v>0</v>
      </c>
      <c r="AK378">
        <f t="shared" si="42"/>
        <v>0</v>
      </c>
      <c r="AL378">
        <f t="shared" si="43"/>
        <v>0</v>
      </c>
      <c r="AM378">
        <f t="shared" si="44"/>
        <v>0</v>
      </c>
      <c r="AN378">
        <f t="shared" si="45"/>
        <v>0</v>
      </c>
      <c r="AO378">
        <f t="shared" si="46"/>
        <v>0</v>
      </c>
      <c r="AP378">
        <f t="shared" si="47"/>
        <v>0</v>
      </c>
      <c r="AQ378" s="286">
        <f t="shared" si="36"/>
        <v>0</v>
      </c>
      <c r="AR378" s="340" t="str">
        <f>IF(AQ378=0,"",
IF(SUM($AQ$275:AQ378)=1,AS378,
IF($AQ$395&gt;SUM($AQ$275:AQ378),_xlfn.CONCAT(", ",AS378),
IF($AQ$395=SUM($AQ$275:AQ378),_xlfn.CONCAT(" y ",AS378)))))</f>
        <v/>
      </c>
      <c r="AS378" s="341" t="s">
        <v>5307</v>
      </c>
      <c r="AT378" s="415">
        <f t="shared" si="37"/>
        <v>0</v>
      </c>
      <c r="AU378" s="286">
        <f t="shared" si="38"/>
        <v>0</v>
      </c>
      <c r="AV378" s="287" t="str">
        <f>IF(AU378=0,"",
IF(SUM($AU$275:AU378)=1,AW378,
IF($AU$395&gt;SUM($AU$275:AU378),_xlfn.CONCAT(", ",AW378),
IF($AU$395=SUM($AU$275:AU378),_xlfn.CONCAT(" y ",AW378)))))</f>
        <v/>
      </c>
      <c r="AW378" s="101" t="s">
        <v>5307</v>
      </c>
    </row>
    <row r="379" spans="1:49" ht="15" customHeight="1">
      <c r="A379" s="74"/>
      <c r="B379" s="8"/>
      <c r="C379" s="91" t="s">
        <v>5308</v>
      </c>
      <c r="D379" s="689" t="str">
        <f t="shared" si="39"/>
        <v/>
      </c>
      <c r="E379" s="572"/>
      <c r="F379" s="572"/>
      <c r="G379" s="572"/>
      <c r="H379" s="572"/>
      <c r="I379" s="572"/>
      <c r="J379" s="572"/>
      <c r="K379" s="572"/>
      <c r="L379" s="572"/>
      <c r="M379" s="572"/>
      <c r="N379" s="573"/>
      <c r="O379" s="693"/>
      <c r="P379" s="659"/>
      <c r="Q379" s="693"/>
      <c r="R379" s="659"/>
      <c r="S379" s="693"/>
      <c r="T379" s="659"/>
      <c r="U379" s="693"/>
      <c r="V379" s="659"/>
      <c r="W379" s="693"/>
      <c r="X379" s="659"/>
      <c r="Y379" s="693"/>
      <c r="Z379" s="659"/>
      <c r="AA379" s="693"/>
      <c r="AB379" s="659"/>
      <c r="AC379" s="693"/>
      <c r="AD379" s="659"/>
      <c r="AI379">
        <f t="shared" si="40"/>
        <v>0</v>
      </c>
      <c r="AJ379">
        <f t="shared" si="41"/>
        <v>0</v>
      </c>
      <c r="AK379">
        <f t="shared" si="42"/>
        <v>0</v>
      </c>
      <c r="AL379">
        <f t="shared" si="43"/>
        <v>0</v>
      </c>
      <c r="AM379">
        <f t="shared" si="44"/>
        <v>0</v>
      </c>
      <c r="AN379">
        <f t="shared" si="45"/>
        <v>0</v>
      </c>
      <c r="AO379">
        <f t="shared" si="46"/>
        <v>0</v>
      </c>
      <c r="AP379">
        <f t="shared" si="47"/>
        <v>0</v>
      </c>
      <c r="AQ379" s="286">
        <f t="shared" si="36"/>
        <v>0</v>
      </c>
      <c r="AR379" s="340" t="str">
        <f>IF(AQ379=0,"",
IF(SUM($AQ$275:AQ379)=1,AS379,
IF($AQ$395&gt;SUM($AQ$275:AQ379),_xlfn.CONCAT(", ",AS379),
IF($AQ$395=SUM($AQ$275:AQ379),_xlfn.CONCAT(" y ",AS379)))))</f>
        <v/>
      </c>
      <c r="AS379" s="341" t="s">
        <v>5309</v>
      </c>
      <c r="AT379" s="415">
        <f t="shared" si="37"/>
        <v>0</v>
      </c>
      <c r="AU379" s="286">
        <f t="shared" si="38"/>
        <v>0</v>
      </c>
      <c r="AV379" s="287" t="str">
        <f>IF(AU379=0,"",
IF(SUM($AU$275:AU379)=1,AW379,
IF($AU$395&gt;SUM($AU$275:AU379),_xlfn.CONCAT(", ",AW379),
IF($AU$395=SUM($AU$275:AU379),_xlfn.CONCAT(" y ",AW379)))))</f>
        <v/>
      </c>
      <c r="AW379" s="101" t="s">
        <v>5309</v>
      </c>
    </row>
    <row r="380" spans="1:49" ht="15" customHeight="1">
      <c r="A380" s="74"/>
      <c r="B380" s="8"/>
      <c r="C380" s="91" t="s">
        <v>5310</v>
      </c>
      <c r="D380" s="689" t="str">
        <f t="shared" si="39"/>
        <v/>
      </c>
      <c r="E380" s="572"/>
      <c r="F380" s="572"/>
      <c r="G380" s="572"/>
      <c r="H380" s="572"/>
      <c r="I380" s="572"/>
      <c r="J380" s="572"/>
      <c r="K380" s="572"/>
      <c r="L380" s="572"/>
      <c r="M380" s="572"/>
      <c r="N380" s="573"/>
      <c r="O380" s="693"/>
      <c r="P380" s="659"/>
      <c r="Q380" s="693"/>
      <c r="R380" s="659"/>
      <c r="S380" s="693"/>
      <c r="T380" s="659"/>
      <c r="U380" s="693"/>
      <c r="V380" s="659"/>
      <c r="W380" s="693"/>
      <c r="X380" s="659"/>
      <c r="Y380" s="693"/>
      <c r="Z380" s="659"/>
      <c r="AA380" s="693"/>
      <c r="AB380" s="659"/>
      <c r="AC380" s="693"/>
      <c r="AD380" s="659"/>
      <c r="AI380">
        <f t="shared" si="40"/>
        <v>0</v>
      </c>
      <c r="AJ380">
        <f t="shared" si="41"/>
        <v>0</v>
      </c>
      <c r="AK380">
        <f t="shared" si="42"/>
        <v>0</v>
      </c>
      <c r="AL380">
        <f t="shared" si="43"/>
        <v>0</v>
      </c>
      <c r="AM380">
        <f t="shared" si="44"/>
        <v>0</v>
      </c>
      <c r="AN380">
        <f t="shared" si="45"/>
        <v>0</v>
      </c>
      <c r="AO380">
        <f t="shared" si="46"/>
        <v>0</v>
      </c>
      <c r="AP380">
        <f t="shared" si="47"/>
        <v>0</v>
      </c>
      <c r="AQ380" s="286">
        <f t="shared" si="36"/>
        <v>0</v>
      </c>
      <c r="AR380" s="340" t="str">
        <f>IF(AQ380=0,"",
IF(SUM($AQ$275:AQ380)=1,AS380,
IF($AQ$395&gt;SUM($AQ$275:AQ380),_xlfn.CONCAT(", ",AS380),
IF($AQ$395=SUM($AQ$275:AQ380),_xlfn.CONCAT(" y ",AS380)))))</f>
        <v/>
      </c>
      <c r="AS380" s="341" t="s">
        <v>5311</v>
      </c>
      <c r="AT380" s="415">
        <f t="shared" si="37"/>
        <v>0</v>
      </c>
      <c r="AU380" s="286">
        <f t="shared" si="38"/>
        <v>0</v>
      </c>
      <c r="AV380" s="287" t="str">
        <f>IF(AU380=0,"",
IF(SUM($AU$275:AU380)=1,AW380,
IF($AU$395&gt;SUM($AU$275:AU380),_xlfn.CONCAT(", ",AW380),
IF($AU$395=SUM($AU$275:AU380),_xlfn.CONCAT(" y ",AW380)))))</f>
        <v/>
      </c>
      <c r="AW380" s="101" t="s">
        <v>5311</v>
      </c>
    </row>
    <row r="381" spans="1:49" ht="15" customHeight="1">
      <c r="A381" s="74"/>
      <c r="B381" s="8"/>
      <c r="C381" s="91" t="s">
        <v>5312</v>
      </c>
      <c r="D381" s="689" t="str">
        <f t="shared" si="39"/>
        <v/>
      </c>
      <c r="E381" s="572"/>
      <c r="F381" s="572"/>
      <c r="G381" s="572"/>
      <c r="H381" s="572"/>
      <c r="I381" s="572"/>
      <c r="J381" s="572"/>
      <c r="K381" s="572"/>
      <c r="L381" s="572"/>
      <c r="M381" s="572"/>
      <c r="N381" s="573"/>
      <c r="O381" s="693"/>
      <c r="P381" s="659"/>
      <c r="Q381" s="693"/>
      <c r="R381" s="659"/>
      <c r="S381" s="693"/>
      <c r="T381" s="659"/>
      <c r="U381" s="693"/>
      <c r="V381" s="659"/>
      <c r="W381" s="693"/>
      <c r="X381" s="659"/>
      <c r="Y381" s="693"/>
      <c r="Z381" s="659"/>
      <c r="AA381" s="693"/>
      <c r="AB381" s="659"/>
      <c r="AC381" s="693"/>
      <c r="AD381" s="659"/>
      <c r="AI381">
        <f t="shared" si="40"/>
        <v>0</v>
      </c>
      <c r="AJ381">
        <f t="shared" si="41"/>
        <v>0</v>
      </c>
      <c r="AK381">
        <f t="shared" si="42"/>
        <v>0</v>
      </c>
      <c r="AL381">
        <f t="shared" si="43"/>
        <v>0</v>
      </c>
      <c r="AM381">
        <f t="shared" si="44"/>
        <v>0</v>
      </c>
      <c r="AN381">
        <f t="shared" si="45"/>
        <v>0</v>
      </c>
      <c r="AO381">
        <f t="shared" si="46"/>
        <v>0</v>
      </c>
      <c r="AP381">
        <f t="shared" si="47"/>
        <v>0</v>
      </c>
      <c r="AQ381" s="286">
        <f t="shared" si="36"/>
        <v>0</v>
      </c>
      <c r="AR381" s="340" t="str">
        <f>IF(AQ381=0,"",
IF(SUM($AQ$275:AQ381)=1,AS381,
IF($AQ$395&gt;SUM($AQ$275:AQ381),_xlfn.CONCAT(", ",AS381),
IF($AQ$395=SUM($AQ$275:AQ381),_xlfn.CONCAT(" y ",AS381)))))</f>
        <v/>
      </c>
      <c r="AS381" s="341" t="s">
        <v>5313</v>
      </c>
      <c r="AT381" s="415">
        <f t="shared" si="37"/>
        <v>0</v>
      </c>
      <c r="AU381" s="286">
        <f t="shared" si="38"/>
        <v>0</v>
      </c>
      <c r="AV381" s="287" t="str">
        <f>IF(AU381=0,"",
IF(SUM($AU$275:AU381)=1,AW381,
IF($AU$395&gt;SUM($AU$275:AU381),_xlfn.CONCAT(", ",AW381),
IF($AU$395=SUM($AU$275:AU381),_xlfn.CONCAT(" y ",AW381)))))</f>
        <v/>
      </c>
      <c r="AW381" s="101" t="s">
        <v>5313</v>
      </c>
    </row>
    <row r="382" spans="1:49" ht="15" customHeight="1">
      <c r="A382" s="74"/>
      <c r="B382" s="8"/>
      <c r="C382" s="91" t="s">
        <v>5314</v>
      </c>
      <c r="D382" s="689" t="str">
        <f t="shared" si="39"/>
        <v/>
      </c>
      <c r="E382" s="572"/>
      <c r="F382" s="572"/>
      <c r="G382" s="572"/>
      <c r="H382" s="572"/>
      <c r="I382" s="572"/>
      <c r="J382" s="572"/>
      <c r="K382" s="572"/>
      <c r="L382" s="572"/>
      <c r="M382" s="572"/>
      <c r="N382" s="573"/>
      <c r="O382" s="693"/>
      <c r="P382" s="659"/>
      <c r="Q382" s="693"/>
      <c r="R382" s="659"/>
      <c r="S382" s="693"/>
      <c r="T382" s="659"/>
      <c r="U382" s="693"/>
      <c r="V382" s="659"/>
      <c r="W382" s="693"/>
      <c r="X382" s="659"/>
      <c r="Y382" s="693"/>
      <c r="Z382" s="659"/>
      <c r="AA382" s="693"/>
      <c r="AB382" s="659"/>
      <c r="AC382" s="693"/>
      <c r="AD382" s="659"/>
      <c r="AI382">
        <f t="shared" si="40"/>
        <v>0</v>
      </c>
      <c r="AJ382">
        <f t="shared" si="41"/>
        <v>0</v>
      </c>
      <c r="AK382">
        <f t="shared" si="42"/>
        <v>0</v>
      </c>
      <c r="AL382">
        <f t="shared" si="43"/>
        <v>0</v>
      </c>
      <c r="AM382">
        <f t="shared" si="44"/>
        <v>0</v>
      </c>
      <c r="AN382">
        <f t="shared" si="45"/>
        <v>0</v>
      </c>
      <c r="AO382">
        <f t="shared" si="46"/>
        <v>0</v>
      </c>
      <c r="AP382">
        <f t="shared" si="47"/>
        <v>0</v>
      </c>
      <c r="AQ382" s="286">
        <f t="shared" si="36"/>
        <v>0</v>
      </c>
      <c r="AR382" s="340" t="str">
        <f>IF(AQ382=0,"",
IF(SUM($AQ$275:AQ382)=1,AS382,
IF($AQ$395&gt;SUM($AQ$275:AQ382),_xlfn.CONCAT(", ",AS382),
IF($AQ$395=SUM($AQ$275:AQ382),_xlfn.CONCAT(" y ",AS382)))))</f>
        <v/>
      </c>
      <c r="AS382" s="341" t="s">
        <v>5315</v>
      </c>
      <c r="AT382" s="415">
        <f t="shared" si="37"/>
        <v>0</v>
      </c>
      <c r="AU382" s="286">
        <f t="shared" si="38"/>
        <v>0</v>
      </c>
      <c r="AV382" s="287" t="str">
        <f>IF(AU382=0,"",
IF(SUM($AU$275:AU382)=1,AW382,
IF($AU$395&gt;SUM($AU$275:AU382),_xlfn.CONCAT(", ",AW382),
IF($AU$395=SUM($AU$275:AU382),_xlfn.CONCAT(" y ",AW382)))))</f>
        <v/>
      </c>
      <c r="AW382" s="101" t="s">
        <v>5315</v>
      </c>
    </row>
    <row r="383" spans="1:49" ht="15" customHeight="1">
      <c r="A383" s="74"/>
      <c r="B383" s="8"/>
      <c r="C383" s="91" t="s">
        <v>5316</v>
      </c>
      <c r="D383" s="689" t="str">
        <f t="shared" si="39"/>
        <v/>
      </c>
      <c r="E383" s="572"/>
      <c r="F383" s="572"/>
      <c r="G383" s="572"/>
      <c r="H383" s="572"/>
      <c r="I383" s="572"/>
      <c r="J383" s="572"/>
      <c r="K383" s="572"/>
      <c r="L383" s="572"/>
      <c r="M383" s="572"/>
      <c r="N383" s="573"/>
      <c r="O383" s="693"/>
      <c r="P383" s="659"/>
      <c r="Q383" s="693"/>
      <c r="R383" s="659"/>
      <c r="S383" s="693"/>
      <c r="T383" s="659"/>
      <c r="U383" s="693"/>
      <c r="V383" s="659"/>
      <c r="W383" s="693"/>
      <c r="X383" s="659"/>
      <c r="Y383" s="693"/>
      <c r="Z383" s="659"/>
      <c r="AA383" s="693"/>
      <c r="AB383" s="659"/>
      <c r="AC383" s="693"/>
      <c r="AD383" s="659"/>
      <c r="AI383">
        <f t="shared" si="40"/>
        <v>0</v>
      </c>
      <c r="AJ383">
        <f t="shared" si="41"/>
        <v>0</v>
      </c>
      <c r="AK383">
        <f t="shared" si="42"/>
        <v>0</v>
      </c>
      <c r="AL383">
        <f t="shared" si="43"/>
        <v>0</v>
      </c>
      <c r="AM383">
        <f t="shared" si="44"/>
        <v>0</v>
      </c>
      <c r="AN383">
        <f t="shared" si="45"/>
        <v>0</v>
      </c>
      <c r="AO383">
        <f t="shared" si="46"/>
        <v>0</v>
      </c>
      <c r="AP383">
        <f t="shared" si="47"/>
        <v>0</v>
      </c>
      <c r="AQ383" s="286">
        <f t="shared" si="36"/>
        <v>0</v>
      </c>
      <c r="AR383" s="340" t="str">
        <f>IF(AQ383=0,"",
IF(SUM($AQ$275:AQ383)=1,AS383,
IF($AQ$395&gt;SUM($AQ$275:AQ383),_xlfn.CONCAT(", ",AS383),
IF($AQ$395=SUM($AQ$275:AQ383),_xlfn.CONCAT(" y ",AS383)))))</f>
        <v/>
      </c>
      <c r="AS383" s="341" t="s">
        <v>5317</v>
      </c>
      <c r="AT383" s="415">
        <f t="shared" si="37"/>
        <v>0</v>
      </c>
      <c r="AU383" s="286">
        <f t="shared" si="38"/>
        <v>0</v>
      </c>
      <c r="AV383" s="287" t="str">
        <f>IF(AU383=0,"",
IF(SUM($AU$275:AU383)=1,AW383,
IF($AU$395&gt;SUM($AU$275:AU383),_xlfn.CONCAT(", ",AW383),
IF($AU$395=SUM($AU$275:AU383),_xlfn.CONCAT(" y ",AW383)))))</f>
        <v/>
      </c>
      <c r="AW383" s="101" t="s">
        <v>5317</v>
      </c>
    </row>
    <row r="384" spans="1:49" ht="15" customHeight="1">
      <c r="A384" s="74"/>
      <c r="B384" s="8"/>
      <c r="C384" s="91" t="s">
        <v>5318</v>
      </c>
      <c r="D384" s="689" t="str">
        <f t="shared" si="39"/>
        <v/>
      </c>
      <c r="E384" s="572"/>
      <c r="F384" s="572"/>
      <c r="G384" s="572"/>
      <c r="H384" s="572"/>
      <c r="I384" s="572"/>
      <c r="J384" s="572"/>
      <c r="K384" s="572"/>
      <c r="L384" s="572"/>
      <c r="M384" s="572"/>
      <c r="N384" s="573"/>
      <c r="O384" s="693"/>
      <c r="P384" s="659"/>
      <c r="Q384" s="693"/>
      <c r="R384" s="659"/>
      <c r="S384" s="693"/>
      <c r="T384" s="659"/>
      <c r="U384" s="693"/>
      <c r="V384" s="659"/>
      <c r="W384" s="693"/>
      <c r="X384" s="659"/>
      <c r="Y384" s="693"/>
      <c r="Z384" s="659"/>
      <c r="AA384" s="693"/>
      <c r="AB384" s="659"/>
      <c r="AC384" s="693"/>
      <c r="AD384" s="659"/>
      <c r="AI384">
        <f t="shared" si="40"/>
        <v>0</v>
      </c>
      <c r="AJ384">
        <f t="shared" si="41"/>
        <v>0</v>
      </c>
      <c r="AK384">
        <f t="shared" si="42"/>
        <v>0</v>
      </c>
      <c r="AL384">
        <f t="shared" si="43"/>
        <v>0</v>
      </c>
      <c r="AM384">
        <f t="shared" si="44"/>
        <v>0</v>
      </c>
      <c r="AN384">
        <f t="shared" si="45"/>
        <v>0</v>
      </c>
      <c r="AO384">
        <f t="shared" si="46"/>
        <v>0</v>
      </c>
      <c r="AP384">
        <f t="shared" si="47"/>
        <v>0</v>
      </c>
      <c r="AQ384" s="286">
        <f t="shared" si="36"/>
        <v>0</v>
      </c>
      <c r="AR384" s="340" t="str">
        <f>IF(AQ384=0,"",
IF(SUM($AQ$275:AQ384)=1,AS384,
IF($AQ$395&gt;SUM($AQ$275:AQ384),_xlfn.CONCAT(", ",AS384),
IF($AQ$395=SUM($AQ$275:AQ384),_xlfn.CONCAT(" y ",AS384)))))</f>
        <v/>
      </c>
      <c r="AS384" s="341" t="s">
        <v>5319</v>
      </c>
      <c r="AT384" s="415">
        <f t="shared" si="37"/>
        <v>0</v>
      </c>
      <c r="AU384" s="286">
        <f t="shared" si="38"/>
        <v>0</v>
      </c>
      <c r="AV384" s="287" t="str">
        <f>IF(AU384=0,"",
IF(SUM($AU$275:AU384)=1,AW384,
IF($AU$395&gt;SUM($AU$275:AU384),_xlfn.CONCAT(", ",AW384),
IF($AU$395=SUM($AU$275:AU384),_xlfn.CONCAT(" y ",AW384)))))</f>
        <v/>
      </c>
      <c r="AW384" s="101" t="s">
        <v>5319</v>
      </c>
    </row>
    <row r="385" spans="1:49" ht="15" customHeight="1">
      <c r="A385" s="74"/>
      <c r="B385" s="8"/>
      <c r="C385" s="91" t="s">
        <v>5497</v>
      </c>
      <c r="D385" s="689" t="str">
        <f t="shared" si="39"/>
        <v/>
      </c>
      <c r="E385" s="572"/>
      <c r="F385" s="572"/>
      <c r="G385" s="572"/>
      <c r="H385" s="572"/>
      <c r="I385" s="572"/>
      <c r="J385" s="572"/>
      <c r="K385" s="572"/>
      <c r="L385" s="572"/>
      <c r="M385" s="572"/>
      <c r="N385" s="573"/>
      <c r="O385" s="693"/>
      <c r="P385" s="659"/>
      <c r="Q385" s="693"/>
      <c r="R385" s="659"/>
      <c r="S385" s="693"/>
      <c r="T385" s="659"/>
      <c r="U385" s="693"/>
      <c r="V385" s="659"/>
      <c r="W385" s="693"/>
      <c r="X385" s="659"/>
      <c r="Y385" s="693"/>
      <c r="Z385" s="659"/>
      <c r="AA385" s="693"/>
      <c r="AB385" s="659"/>
      <c r="AC385" s="693"/>
      <c r="AD385" s="659"/>
      <c r="AI385">
        <f t="shared" si="40"/>
        <v>0</v>
      </c>
      <c r="AJ385">
        <f t="shared" si="41"/>
        <v>0</v>
      </c>
      <c r="AK385">
        <f t="shared" si="42"/>
        <v>0</v>
      </c>
      <c r="AL385">
        <f t="shared" si="43"/>
        <v>0</v>
      </c>
      <c r="AM385">
        <f t="shared" si="44"/>
        <v>0</v>
      </c>
      <c r="AN385">
        <f t="shared" si="45"/>
        <v>0</v>
      </c>
      <c r="AO385">
        <f t="shared" si="46"/>
        <v>0</v>
      </c>
      <c r="AP385">
        <f t="shared" si="47"/>
        <v>0</v>
      </c>
      <c r="AQ385" s="286">
        <f t="shared" si="36"/>
        <v>0</v>
      </c>
      <c r="AR385" s="340" t="str">
        <f>IF(AQ385=0,"",
IF(SUM($AQ$275:AQ385)=1,AS385,
IF($AQ$395&gt;SUM($AQ$275:AQ385),_xlfn.CONCAT(", ",AS385),
IF($AQ$395=SUM($AQ$275:AQ385),_xlfn.CONCAT(" y ",AS385)))))</f>
        <v/>
      </c>
      <c r="AS385" s="341" t="s">
        <v>5498</v>
      </c>
      <c r="AT385" s="415">
        <f t="shared" si="37"/>
        <v>0</v>
      </c>
      <c r="AU385" s="286">
        <f>IF(AT385=0,0,1)</f>
        <v>0</v>
      </c>
      <c r="AV385" s="287" t="str">
        <f>IF(AU385=0,"",
IF(SUM($AU$275:AU385)=1,AW385,
IF($AU$395&gt;SUM($AU$275:AU385),_xlfn.CONCAT(", ",AW385),
IF($AU$395=SUM($AU$275:AU385),_xlfn.CONCAT(" y ",AW385)))))</f>
        <v/>
      </c>
      <c r="AW385" s="101" t="s">
        <v>5498</v>
      </c>
    </row>
    <row r="386" spans="1:49" ht="15" customHeight="1">
      <c r="A386" s="74"/>
      <c r="B386" s="8"/>
      <c r="C386" s="91" t="s">
        <v>5499</v>
      </c>
      <c r="D386" s="689" t="str">
        <f t="shared" si="39"/>
        <v/>
      </c>
      <c r="E386" s="572"/>
      <c r="F386" s="572"/>
      <c r="G386" s="572"/>
      <c r="H386" s="572"/>
      <c r="I386" s="572"/>
      <c r="J386" s="572"/>
      <c r="K386" s="572"/>
      <c r="L386" s="572"/>
      <c r="M386" s="572"/>
      <c r="N386" s="573"/>
      <c r="O386" s="693"/>
      <c r="P386" s="659"/>
      <c r="Q386" s="693"/>
      <c r="R386" s="659"/>
      <c r="S386" s="693"/>
      <c r="T386" s="659"/>
      <c r="U386" s="693"/>
      <c r="V386" s="659"/>
      <c r="W386" s="693"/>
      <c r="X386" s="659"/>
      <c r="Y386" s="693"/>
      <c r="Z386" s="659"/>
      <c r="AA386" s="693"/>
      <c r="AB386" s="659"/>
      <c r="AC386" s="693"/>
      <c r="AD386" s="659"/>
      <c r="AI386">
        <f t="shared" si="40"/>
        <v>0</v>
      </c>
      <c r="AJ386">
        <f t="shared" si="41"/>
        <v>0</v>
      </c>
      <c r="AK386">
        <f t="shared" si="42"/>
        <v>0</v>
      </c>
      <c r="AL386">
        <f t="shared" si="43"/>
        <v>0</v>
      </c>
      <c r="AM386">
        <f t="shared" si="44"/>
        <v>0</v>
      </c>
      <c r="AN386">
        <f t="shared" si="45"/>
        <v>0</v>
      </c>
      <c r="AO386">
        <f t="shared" si="46"/>
        <v>0</v>
      </c>
      <c r="AP386">
        <f t="shared" si="47"/>
        <v>0</v>
      </c>
      <c r="AQ386" s="286">
        <f t="shared" si="36"/>
        <v>0</v>
      </c>
      <c r="AR386" s="340" t="str">
        <f>IF(AQ386=0,"",
IF(SUM($AQ$275:AQ386)=1,AS386,
IF($AQ$395&gt;SUM($AQ$275:AQ386),_xlfn.CONCAT(", ",AS386),
IF($AQ$395=SUM($AQ$275:AQ386),_xlfn.CONCAT(" y ",AS386)))))</f>
        <v/>
      </c>
      <c r="AS386" s="341" t="s">
        <v>5500</v>
      </c>
      <c r="AT386" s="415">
        <f t="shared" si="37"/>
        <v>0</v>
      </c>
      <c r="AU386" s="286">
        <f t="shared" si="38"/>
        <v>0</v>
      </c>
      <c r="AV386" s="287" t="str">
        <f>IF(AU386=0,"",
IF(SUM($AU$275:AU386)=1,AW386,
IF($AU$395&gt;SUM($AU$275:AU386),_xlfn.CONCAT(", ",AW386),
IF($AU$395=SUM($AU$275:AU386),_xlfn.CONCAT(" y ",AW386)))))</f>
        <v/>
      </c>
      <c r="AW386" s="101" t="s">
        <v>5500</v>
      </c>
    </row>
    <row r="387" spans="1:49" ht="15" customHeight="1">
      <c r="A387" s="74"/>
      <c r="B387" s="8"/>
      <c r="C387" s="91" t="s">
        <v>5501</v>
      </c>
      <c r="D387" s="689" t="str">
        <f t="shared" si="39"/>
        <v/>
      </c>
      <c r="E387" s="572"/>
      <c r="F387" s="572"/>
      <c r="G387" s="572"/>
      <c r="H387" s="572"/>
      <c r="I387" s="572"/>
      <c r="J387" s="572"/>
      <c r="K387" s="572"/>
      <c r="L387" s="572"/>
      <c r="M387" s="572"/>
      <c r="N387" s="573"/>
      <c r="O387" s="693"/>
      <c r="P387" s="659"/>
      <c r="Q387" s="693"/>
      <c r="R387" s="659"/>
      <c r="S387" s="693"/>
      <c r="T387" s="659"/>
      <c r="U387" s="693"/>
      <c r="V387" s="659"/>
      <c r="W387" s="693"/>
      <c r="X387" s="659"/>
      <c r="Y387" s="693"/>
      <c r="Z387" s="659"/>
      <c r="AA387" s="693"/>
      <c r="AB387" s="659"/>
      <c r="AC387" s="693"/>
      <c r="AD387" s="659"/>
      <c r="AI387">
        <f t="shared" si="40"/>
        <v>0</v>
      </c>
      <c r="AJ387">
        <f t="shared" si="41"/>
        <v>0</v>
      </c>
      <c r="AK387">
        <f t="shared" si="42"/>
        <v>0</v>
      </c>
      <c r="AL387">
        <f t="shared" si="43"/>
        <v>0</v>
      </c>
      <c r="AM387">
        <f t="shared" si="44"/>
        <v>0</v>
      </c>
      <c r="AN387">
        <f t="shared" si="45"/>
        <v>0</v>
      </c>
      <c r="AO387">
        <f t="shared" si="46"/>
        <v>0</v>
      </c>
      <c r="AP387">
        <f t="shared" si="47"/>
        <v>0</v>
      </c>
      <c r="AQ387" s="286">
        <f t="shared" si="36"/>
        <v>0</v>
      </c>
      <c r="AR387" s="340" t="str">
        <f>IF(AQ387=0,"",
IF(SUM($AQ$275:AQ387)=1,AS387,
IF($AQ$395&gt;SUM($AQ$275:AQ387),_xlfn.CONCAT(", ",AS387),
IF($AQ$395=SUM($AQ$275:AQ387),_xlfn.CONCAT(" y ",AS387)))))</f>
        <v/>
      </c>
      <c r="AS387" s="341" t="s">
        <v>5502</v>
      </c>
      <c r="AT387" s="415">
        <f t="shared" si="37"/>
        <v>0</v>
      </c>
      <c r="AU387" s="286">
        <f t="shared" si="38"/>
        <v>0</v>
      </c>
      <c r="AV387" s="287" t="str">
        <f>IF(AU387=0,"",
IF(SUM($AU$275:AU387)=1,AW387,
IF($AU$395&gt;SUM($AU$275:AU387),_xlfn.CONCAT(", ",AW387),
IF($AU$395=SUM($AU$275:AU387),_xlfn.CONCAT(" y ",AW387)))))</f>
        <v/>
      </c>
      <c r="AW387" s="101" t="s">
        <v>5502</v>
      </c>
    </row>
    <row r="388" spans="1:49" ht="15" customHeight="1">
      <c r="A388" s="74"/>
      <c r="B388" s="8"/>
      <c r="C388" s="91" t="s">
        <v>5503</v>
      </c>
      <c r="D388" s="689" t="str">
        <f t="shared" si="39"/>
        <v/>
      </c>
      <c r="E388" s="572"/>
      <c r="F388" s="572"/>
      <c r="G388" s="572"/>
      <c r="H388" s="572"/>
      <c r="I388" s="572"/>
      <c r="J388" s="572"/>
      <c r="K388" s="572"/>
      <c r="L388" s="572"/>
      <c r="M388" s="572"/>
      <c r="N388" s="573"/>
      <c r="O388" s="693"/>
      <c r="P388" s="659"/>
      <c r="Q388" s="693"/>
      <c r="R388" s="659"/>
      <c r="S388" s="693"/>
      <c r="T388" s="659"/>
      <c r="U388" s="693"/>
      <c r="V388" s="659"/>
      <c r="W388" s="693"/>
      <c r="X388" s="659"/>
      <c r="Y388" s="693"/>
      <c r="Z388" s="659"/>
      <c r="AA388" s="693"/>
      <c r="AB388" s="659"/>
      <c r="AC388" s="693"/>
      <c r="AD388" s="659"/>
      <c r="AI388">
        <f t="shared" si="40"/>
        <v>0</v>
      </c>
      <c r="AJ388">
        <f t="shared" si="41"/>
        <v>0</v>
      </c>
      <c r="AK388">
        <f t="shared" si="42"/>
        <v>0</v>
      </c>
      <c r="AL388">
        <f t="shared" si="43"/>
        <v>0</v>
      </c>
      <c r="AM388">
        <f t="shared" si="44"/>
        <v>0</v>
      </c>
      <c r="AN388">
        <f t="shared" si="45"/>
        <v>0</v>
      </c>
      <c r="AO388">
        <f t="shared" si="46"/>
        <v>0</v>
      </c>
      <c r="AP388">
        <f t="shared" si="47"/>
        <v>0</v>
      </c>
      <c r="AQ388" s="286">
        <f t="shared" si="36"/>
        <v>0</v>
      </c>
      <c r="AR388" s="340" t="str">
        <f>IF(AQ388=0,"",
IF(SUM($AQ$275:AQ388)=1,AS388,
IF($AQ$395&gt;SUM($AQ$275:AQ388),_xlfn.CONCAT(", ",AS388),
IF($AQ$395=SUM($AQ$275:AQ388),_xlfn.CONCAT(" y ",AS388)))))</f>
        <v/>
      </c>
      <c r="AS388" s="341" t="s">
        <v>5504</v>
      </c>
      <c r="AT388" s="415">
        <f t="shared" si="37"/>
        <v>0</v>
      </c>
      <c r="AU388" s="286">
        <f t="shared" si="38"/>
        <v>0</v>
      </c>
      <c r="AV388" s="287" t="str">
        <f>IF(AU388=0,"",
IF(SUM($AU$275:AU388)=1,AW388,
IF($AU$395&gt;SUM($AU$275:AU388),_xlfn.CONCAT(", ",AW388),
IF($AU$395=SUM($AU$275:AU388),_xlfn.CONCAT(" y ",AW388)))))</f>
        <v/>
      </c>
      <c r="AW388" s="101" t="s">
        <v>5504</v>
      </c>
    </row>
    <row r="389" spans="1:49" ht="15" customHeight="1">
      <c r="A389" s="74"/>
      <c r="B389" s="8"/>
      <c r="C389" s="91" t="s">
        <v>5505</v>
      </c>
      <c r="D389" s="689" t="str">
        <f t="shared" si="39"/>
        <v/>
      </c>
      <c r="E389" s="572"/>
      <c r="F389" s="572"/>
      <c r="G389" s="572"/>
      <c r="H389" s="572"/>
      <c r="I389" s="572"/>
      <c r="J389" s="572"/>
      <c r="K389" s="572"/>
      <c r="L389" s="572"/>
      <c r="M389" s="572"/>
      <c r="N389" s="573"/>
      <c r="O389" s="693"/>
      <c r="P389" s="659"/>
      <c r="Q389" s="693"/>
      <c r="R389" s="659"/>
      <c r="S389" s="693"/>
      <c r="T389" s="659"/>
      <c r="U389" s="693"/>
      <c r="V389" s="659"/>
      <c r="W389" s="693"/>
      <c r="X389" s="659"/>
      <c r="Y389" s="693"/>
      <c r="Z389" s="659"/>
      <c r="AA389" s="693"/>
      <c r="AB389" s="659"/>
      <c r="AC389" s="693"/>
      <c r="AD389" s="659"/>
      <c r="AI389">
        <f t="shared" si="40"/>
        <v>0</v>
      </c>
      <c r="AJ389">
        <f t="shared" si="41"/>
        <v>0</v>
      </c>
      <c r="AK389">
        <f t="shared" si="42"/>
        <v>0</v>
      </c>
      <c r="AL389">
        <f t="shared" si="43"/>
        <v>0</v>
      </c>
      <c r="AM389">
        <f t="shared" si="44"/>
        <v>0</v>
      </c>
      <c r="AN389">
        <f t="shared" si="45"/>
        <v>0</v>
      </c>
      <c r="AO389">
        <f t="shared" si="46"/>
        <v>0</v>
      </c>
      <c r="AP389">
        <f t="shared" si="47"/>
        <v>0</v>
      </c>
      <c r="AQ389" s="286">
        <f t="shared" si="36"/>
        <v>0</v>
      </c>
      <c r="AR389" s="340" t="str">
        <f>IF(AQ389=0,"",
IF(SUM($AQ$275:AQ389)=1,AS389,
IF($AQ$395&gt;SUM($AQ$275:AQ389),_xlfn.CONCAT(", ",AS389),
IF($AQ$395=SUM($AQ$275:AQ389),_xlfn.CONCAT(" y ",AS389)))))</f>
        <v/>
      </c>
      <c r="AS389" s="341" t="s">
        <v>5506</v>
      </c>
      <c r="AT389" s="415">
        <f t="shared" si="37"/>
        <v>0</v>
      </c>
      <c r="AU389" s="286">
        <f t="shared" si="38"/>
        <v>0</v>
      </c>
      <c r="AV389" s="287" t="str">
        <f>IF(AU389=0,"",
IF(SUM($AU$275:AU389)=1,AW389,
IF($AU$395&gt;SUM($AU$275:AU389),_xlfn.CONCAT(", ",AW389),
IF($AU$395=SUM($AU$275:AU389),_xlfn.CONCAT(" y ",AW389)))))</f>
        <v/>
      </c>
      <c r="AW389" s="101" t="s">
        <v>5506</v>
      </c>
    </row>
    <row r="390" spans="1:49" ht="15" customHeight="1">
      <c r="A390" s="74"/>
      <c r="B390" s="8"/>
      <c r="C390" s="91" t="s">
        <v>5507</v>
      </c>
      <c r="D390" s="689" t="str">
        <f t="shared" si="39"/>
        <v/>
      </c>
      <c r="E390" s="572"/>
      <c r="F390" s="572"/>
      <c r="G390" s="572"/>
      <c r="H390" s="572"/>
      <c r="I390" s="572"/>
      <c r="J390" s="572"/>
      <c r="K390" s="572"/>
      <c r="L390" s="572"/>
      <c r="M390" s="572"/>
      <c r="N390" s="573"/>
      <c r="O390" s="693"/>
      <c r="P390" s="659"/>
      <c r="Q390" s="693"/>
      <c r="R390" s="659"/>
      <c r="S390" s="693"/>
      <c r="T390" s="659"/>
      <c r="U390" s="693"/>
      <c r="V390" s="659"/>
      <c r="W390" s="693"/>
      <c r="X390" s="659"/>
      <c r="Y390" s="693"/>
      <c r="Z390" s="659"/>
      <c r="AA390" s="693"/>
      <c r="AB390" s="659"/>
      <c r="AC390" s="693"/>
      <c r="AD390" s="659"/>
      <c r="AI390">
        <f t="shared" si="40"/>
        <v>0</v>
      </c>
      <c r="AJ390">
        <f t="shared" si="41"/>
        <v>0</v>
      </c>
      <c r="AK390">
        <f t="shared" si="42"/>
        <v>0</v>
      </c>
      <c r="AL390">
        <f t="shared" si="43"/>
        <v>0</v>
      </c>
      <c r="AM390">
        <f t="shared" si="44"/>
        <v>0</v>
      </c>
      <c r="AN390">
        <f t="shared" si="45"/>
        <v>0</v>
      </c>
      <c r="AO390">
        <f t="shared" si="46"/>
        <v>0</v>
      </c>
      <c r="AP390">
        <f t="shared" si="47"/>
        <v>0</v>
      </c>
      <c r="AQ390" s="286">
        <f t="shared" si="36"/>
        <v>0</v>
      </c>
      <c r="AR390" s="340" t="str">
        <f>IF(AQ390=0,"",
IF(SUM($AQ$275:AQ390)=1,AS390,
IF($AQ$395&gt;SUM($AQ$275:AQ390),_xlfn.CONCAT(", ",AS390),
IF($AQ$395=SUM($AQ$275:AQ390),_xlfn.CONCAT(" y ",AS390)))))</f>
        <v/>
      </c>
      <c r="AS390" s="341" t="s">
        <v>5508</v>
      </c>
      <c r="AT390" s="415">
        <f t="shared" si="37"/>
        <v>0</v>
      </c>
      <c r="AU390" s="286">
        <f t="shared" si="38"/>
        <v>0</v>
      </c>
      <c r="AV390" s="287" t="str">
        <f>IF(AU390=0,"",
IF(SUM($AU$275:AU390)=1,AW390,
IF($AU$395&gt;SUM($AU$275:AU390),_xlfn.CONCAT(", ",AW390),
IF($AU$395=SUM($AU$275:AU390),_xlfn.CONCAT(" y ",AW390)))))</f>
        <v/>
      </c>
      <c r="AW390" s="101" t="s">
        <v>5508</v>
      </c>
    </row>
    <row r="391" spans="1:49" ht="15" customHeight="1">
      <c r="A391" s="74"/>
      <c r="B391" s="8"/>
      <c r="C391" s="91" t="s">
        <v>5509</v>
      </c>
      <c r="D391" s="689" t="str">
        <f t="shared" si="39"/>
        <v/>
      </c>
      <c r="E391" s="572"/>
      <c r="F391" s="572"/>
      <c r="G391" s="572"/>
      <c r="H391" s="572"/>
      <c r="I391" s="572"/>
      <c r="J391" s="572"/>
      <c r="K391" s="572"/>
      <c r="L391" s="572"/>
      <c r="M391" s="572"/>
      <c r="N391" s="573"/>
      <c r="O391" s="693"/>
      <c r="P391" s="659"/>
      <c r="Q391" s="693"/>
      <c r="R391" s="659"/>
      <c r="S391" s="693"/>
      <c r="T391" s="659"/>
      <c r="U391" s="693"/>
      <c r="V391" s="659"/>
      <c r="W391" s="693"/>
      <c r="X391" s="659"/>
      <c r="Y391" s="693"/>
      <c r="Z391" s="659"/>
      <c r="AA391" s="693"/>
      <c r="AB391" s="659"/>
      <c r="AC391" s="693"/>
      <c r="AD391" s="659"/>
      <c r="AI391">
        <f t="shared" si="40"/>
        <v>0</v>
      </c>
      <c r="AJ391">
        <f t="shared" si="41"/>
        <v>0</v>
      </c>
      <c r="AK391">
        <f t="shared" si="42"/>
        <v>0</v>
      </c>
      <c r="AL391">
        <f t="shared" si="43"/>
        <v>0</v>
      </c>
      <c r="AM391">
        <f t="shared" si="44"/>
        <v>0</v>
      </c>
      <c r="AN391">
        <f t="shared" si="45"/>
        <v>0</v>
      </c>
      <c r="AO391">
        <f t="shared" si="46"/>
        <v>0</v>
      </c>
      <c r="AP391">
        <f t="shared" si="47"/>
        <v>0</v>
      </c>
      <c r="AQ391" s="286">
        <f t="shared" si="36"/>
        <v>0</v>
      </c>
      <c r="AR391" s="340" t="str">
        <f>IF(AQ391=0,"",
IF(SUM($AQ$275:AQ391)=1,AS391,
IF($AQ$395&gt;SUM($AQ$275:AQ391),_xlfn.CONCAT(", ",AS391),
IF($AQ$395=SUM($AQ$275:AQ391),_xlfn.CONCAT(" y ",AS391)))))</f>
        <v/>
      </c>
      <c r="AS391" s="341" t="s">
        <v>5510</v>
      </c>
      <c r="AT391" s="415">
        <f t="shared" si="37"/>
        <v>0</v>
      </c>
      <c r="AU391" s="286">
        <f t="shared" si="38"/>
        <v>0</v>
      </c>
      <c r="AV391" s="287" t="str">
        <f>IF(AU391=0,"",
IF(SUM($AU$275:AU391)=1,AW391,
IF($AU$395&gt;SUM($AU$275:AU391),_xlfn.CONCAT(", ",AW391),
IF($AU$395=SUM($AU$275:AU391),_xlfn.CONCAT(" y ",AW391)))))</f>
        <v/>
      </c>
      <c r="AW391" s="101" t="s">
        <v>5510</v>
      </c>
    </row>
    <row r="392" spans="1:49" ht="15" customHeight="1">
      <c r="A392" s="74"/>
      <c r="B392" s="8"/>
      <c r="C392" s="91" t="s">
        <v>5511</v>
      </c>
      <c r="D392" s="689" t="str">
        <f t="shared" si="39"/>
        <v/>
      </c>
      <c r="E392" s="572"/>
      <c r="F392" s="572"/>
      <c r="G392" s="572"/>
      <c r="H392" s="572"/>
      <c r="I392" s="572"/>
      <c r="J392" s="572"/>
      <c r="K392" s="572"/>
      <c r="L392" s="572"/>
      <c r="M392" s="572"/>
      <c r="N392" s="573"/>
      <c r="O392" s="693"/>
      <c r="P392" s="659"/>
      <c r="Q392" s="693"/>
      <c r="R392" s="659"/>
      <c r="S392" s="693"/>
      <c r="T392" s="659"/>
      <c r="U392" s="693"/>
      <c r="V392" s="659"/>
      <c r="W392" s="693"/>
      <c r="X392" s="659"/>
      <c r="Y392" s="693"/>
      <c r="Z392" s="659"/>
      <c r="AA392" s="693"/>
      <c r="AB392" s="659"/>
      <c r="AC392" s="693"/>
      <c r="AD392" s="659"/>
      <c r="AI392">
        <f t="shared" si="40"/>
        <v>0</v>
      </c>
      <c r="AJ392">
        <f t="shared" si="41"/>
        <v>0</v>
      </c>
      <c r="AK392">
        <f t="shared" si="42"/>
        <v>0</v>
      </c>
      <c r="AL392">
        <f t="shared" si="43"/>
        <v>0</v>
      </c>
      <c r="AM392">
        <f t="shared" si="44"/>
        <v>0</v>
      </c>
      <c r="AN392">
        <f t="shared" si="45"/>
        <v>0</v>
      </c>
      <c r="AO392">
        <f t="shared" si="46"/>
        <v>0</v>
      </c>
      <c r="AP392">
        <f t="shared" si="47"/>
        <v>0</v>
      </c>
      <c r="AQ392" s="286">
        <f t="shared" si="36"/>
        <v>0</v>
      </c>
      <c r="AR392" s="340" t="str">
        <f>IF(AQ392=0,"",
IF(SUM($AQ$275:AQ392)=1,AS392,
IF($AQ$395&gt;SUM($AQ$275:AQ392),_xlfn.CONCAT(", ",AS392),
IF($AQ$395=SUM($AQ$275:AQ392),_xlfn.CONCAT(" y ",AS392)))))</f>
        <v/>
      </c>
      <c r="AS392" s="341" t="s">
        <v>5512</v>
      </c>
      <c r="AT392" s="415">
        <f t="shared" si="37"/>
        <v>0</v>
      </c>
      <c r="AU392" s="286">
        <f t="shared" si="38"/>
        <v>0</v>
      </c>
      <c r="AV392" s="287" t="str">
        <f>IF(AU392=0,"",
IF(SUM($AU$275:AU392)=1,AW392,
IF($AU$395&gt;SUM($AU$275:AU392),_xlfn.CONCAT(", ",AW392),
IF($AU$395=SUM($AU$275:AU392),_xlfn.CONCAT(" y ",AW392)))))</f>
        <v/>
      </c>
      <c r="AW392" s="101" t="s">
        <v>5512</v>
      </c>
    </row>
    <row r="393" spans="1:49" ht="15" customHeight="1">
      <c r="A393" s="74"/>
      <c r="B393" s="8"/>
      <c r="C393" s="91" t="s">
        <v>5513</v>
      </c>
      <c r="D393" s="689" t="str">
        <f t="shared" si="39"/>
        <v/>
      </c>
      <c r="E393" s="572"/>
      <c r="F393" s="572"/>
      <c r="G393" s="572"/>
      <c r="H393" s="572"/>
      <c r="I393" s="572"/>
      <c r="J393" s="572"/>
      <c r="K393" s="572"/>
      <c r="L393" s="572"/>
      <c r="M393" s="572"/>
      <c r="N393" s="573"/>
      <c r="O393" s="693"/>
      <c r="P393" s="659"/>
      <c r="Q393" s="693"/>
      <c r="R393" s="659"/>
      <c r="S393" s="693"/>
      <c r="T393" s="659"/>
      <c r="U393" s="693"/>
      <c r="V393" s="659"/>
      <c r="W393" s="693"/>
      <c r="X393" s="659"/>
      <c r="Y393" s="693"/>
      <c r="Z393" s="659"/>
      <c r="AA393" s="693"/>
      <c r="AB393" s="659"/>
      <c r="AC393" s="693"/>
      <c r="AD393" s="659"/>
      <c r="AI393">
        <f t="shared" si="40"/>
        <v>0</v>
      </c>
      <c r="AJ393">
        <f t="shared" si="41"/>
        <v>0</v>
      </c>
      <c r="AK393">
        <f t="shared" si="42"/>
        <v>0</v>
      </c>
      <c r="AL393">
        <f t="shared" si="43"/>
        <v>0</v>
      </c>
      <c r="AM393">
        <f t="shared" si="44"/>
        <v>0</v>
      </c>
      <c r="AN393">
        <f t="shared" si="45"/>
        <v>0</v>
      </c>
      <c r="AO393">
        <f t="shared" si="46"/>
        <v>0</v>
      </c>
      <c r="AP393">
        <f t="shared" si="47"/>
        <v>0</v>
      </c>
      <c r="AQ393" s="286">
        <f t="shared" si="36"/>
        <v>0</v>
      </c>
      <c r="AR393" s="340" t="str">
        <f>IF(AQ393=0,"",
IF(SUM($AQ$275:AQ393)=1,AS393,
IF($AQ$395&gt;SUM($AQ$275:AQ393),_xlfn.CONCAT(", ",AS393),
IF($AQ$395=SUM($AQ$275:AQ393),_xlfn.CONCAT(" y ",AS393)))))</f>
        <v/>
      </c>
      <c r="AS393" s="341" t="s">
        <v>5514</v>
      </c>
      <c r="AT393" s="415">
        <f t="shared" si="37"/>
        <v>0</v>
      </c>
      <c r="AU393" s="286">
        <f t="shared" si="38"/>
        <v>0</v>
      </c>
      <c r="AV393" s="287" t="str">
        <f>IF(AU393=0,"",
IF(SUM($AU$275:AU393)=1,AW393,
IF($AU$395&gt;SUM($AU$275:AU393),_xlfn.CONCAT(", ",AW393),
IF($AU$395=SUM($AU$275:AU393),_xlfn.CONCAT(" y ",AW393)))))</f>
        <v/>
      </c>
      <c r="AW393" s="101" t="s">
        <v>5514</v>
      </c>
    </row>
    <row r="394" spans="1:49" ht="15" customHeight="1">
      <c r="A394" s="74"/>
      <c r="B394" s="8"/>
      <c r="C394" s="91" t="s">
        <v>5515</v>
      </c>
      <c r="D394" s="689" t="str">
        <f t="shared" si="39"/>
        <v/>
      </c>
      <c r="E394" s="572"/>
      <c r="F394" s="572"/>
      <c r="G394" s="572"/>
      <c r="H394" s="572"/>
      <c r="I394" s="572"/>
      <c r="J394" s="572"/>
      <c r="K394" s="572"/>
      <c r="L394" s="572"/>
      <c r="M394" s="572"/>
      <c r="N394" s="573"/>
      <c r="O394" s="693"/>
      <c r="P394" s="659"/>
      <c r="Q394" s="693"/>
      <c r="R394" s="659"/>
      <c r="S394" s="693"/>
      <c r="T394" s="659"/>
      <c r="U394" s="693"/>
      <c r="V394" s="659"/>
      <c r="W394" s="693"/>
      <c r="X394" s="659"/>
      <c r="Y394" s="693"/>
      <c r="Z394" s="659"/>
      <c r="AA394" s="693"/>
      <c r="AB394" s="659"/>
      <c r="AC394" s="693"/>
      <c r="AD394" s="659"/>
      <c r="AI394">
        <f t="shared" si="40"/>
        <v>0</v>
      </c>
      <c r="AJ394">
        <f t="shared" si="41"/>
        <v>0</v>
      </c>
      <c r="AK394">
        <f t="shared" si="42"/>
        <v>0</v>
      </c>
      <c r="AL394">
        <f t="shared" si="43"/>
        <v>0</v>
      </c>
      <c r="AM394">
        <f t="shared" si="44"/>
        <v>0</v>
      </c>
      <c r="AN394">
        <f t="shared" si="45"/>
        <v>0</v>
      </c>
      <c r="AO394">
        <f t="shared" si="46"/>
        <v>0</v>
      </c>
      <c r="AP394">
        <f t="shared" si="47"/>
        <v>0</v>
      </c>
      <c r="AQ394" s="286">
        <f>IF(SUM(AL394,AP394)=0,0,1)</f>
        <v>0</v>
      </c>
      <c r="AR394" s="340" t="str">
        <f>IF(AQ394=0,"",
IF(SUM($AQ$275:AQ394)=1,AS394,
IF($AQ$395&gt;SUM($AQ$275:AQ394),_xlfn.CONCAT(", ",AS394),
IF($AQ$395=SUM($AQ$275:AQ394),_xlfn.CONCAT(" y ",AS394)))))</f>
        <v/>
      </c>
      <c r="AS394" s="341" t="s">
        <v>5516</v>
      </c>
      <c r="AT394" s="415">
        <f t="shared" si="37"/>
        <v>0</v>
      </c>
      <c r="AU394" s="286">
        <f t="shared" si="38"/>
        <v>0</v>
      </c>
      <c r="AV394" s="287" t="str">
        <f>IF(AU394=0,"",
IF(SUM($AU$275:AU394)=1,AW394,
IF($AU$395&gt;SUM($AU$275:AU394),_xlfn.CONCAT(", ",AW394),
IF($AU$395=SUM($AU$275:AU394),_xlfn.CONCAT(" y ",AW394)))))</f>
        <v/>
      </c>
      <c r="AW394" s="101" t="s">
        <v>5516</v>
      </c>
    </row>
    <row r="395" spans="1:49" ht="15" customHeight="1">
      <c r="A395" s="74"/>
      <c r="B395" s="8"/>
      <c r="C395" s="94"/>
      <c r="D395" s="7"/>
      <c r="E395" s="7"/>
      <c r="F395" s="7"/>
      <c r="G395" s="7"/>
      <c r="H395" s="7"/>
      <c r="I395" s="7"/>
      <c r="J395" s="7"/>
      <c r="K395" s="7"/>
      <c r="L395" s="7"/>
      <c r="M395" s="7"/>
      <c r="N395" s="50" t="s">
        <v>5320</v>
      </c>
      <c r="O395" s="556">
        <f>IF(AND(SUM(O275:O394)=0,COUNTIF(O275:O394,"NS")&gt;0),"NS",IF(AND(SUM(O275:O394)=0,COUNTIF(O275:O394,0)&gt;0),0,IF(AND(SUM(O275:O394)=0,COUNTIF(O275:O394,"NA")&gt;0),"NA",SUM(O275:O394))))</f>
        <v>0</v>
      </c>
      <c r="P395" s="573"/>
      <c r="Q395" s="556">
        <f>IF(AND(SUM(Q275:Q394)=0,COUNTIF(Q275:Q394,"NS")&gt;0),"NS",IF(AND(SUM(Q275:Q394)=0,COUNTIF(Q275:Q394,0)&gt;0),0,IF(AND(SUM(Q275:Q394)=0,COUNTIF(Q275:Q394,"NA")&gt;0),"NA",SUM(Q275:Q394))))</f>
        <v>0</v>
      </c>
      <c r="R395" s="573"/>
      <c r="S395" s="556">
        <f>IF(AND(SUM(S275:S394)=0,COUNTIF(S275:S394,"NS")&gt;0),"NS",IF(AND(SUM(S275:S394)=0,COUNTIF(S275:S394,0)&gt;0),0,IF(AND(SUM(S275:S394)=0,COUNTIF(S275:S394,"NA")&gt;0),"NA",SUM(S275:S394))))</f>
        <v>0</v>
      </c>
      <c r="T395" s="573"/>
      <c r="U395" s="556">
        <f>IF(AND(SUM(U275:U394)=0,COUNTIF(U275:U394,"NS")&gt;0),"NS",IF(AND(SUM(U275:U394)=0,COUNTIF(U275:U394,0)&gt;0),0,IF(AND(SUM(U275:U394)=0,COUNTIF(U275:U394,"NA")&gt;0),"NA",SUM(U275:U394))))</f>
        <v>0</v>
      </c>
      <c r="V395" s="573"/>
      <c r="W395" s="556">
        <f>IF(AND(SUM(W275:W394)=0,COUNTIF(W275:W394,"NS")&gt;0),"NS",IF(AND(SUM(W275:W394)=0,COUNTIF(W275:W394,0)&gt;0),0,IF(AND(SUM(W275:W394)=0,COUNTIF(W275:W394,"NA")&gt;0),"NA",SUM(W275:W394))))</f>
        <v>0</v>
      </c>
      <c r="X395" s="573"/>
      <c r="Y395" s="556">
        <f>IF(AND(SUM(Y275:Y394)=0,COUNTIF(Y275:Y394,"NS")&gt;0),"NS",IF(AND(SUM(Y275:Y394)=0,COUNTIF(Y275:Y394,0)&gt;0),0,IF(AND(SUM(Y275:Y394)=0,COUNTIF(Y275:Y394,"NA")&gt;0),"NA",SUM(Y275:Y394))))</f>
        <v>0</v>
      </c>
      <c r="Z395" s="573"/>
      <c r="AA395" s="556">
        <f>IF(AND(SUM(AA275:AA394)=0,COUNTIF(AA275:AA394,"NS")&gt;0),"NS",IF(AND(SUM(AA275:AA394)=0,COUNTIF(AA275:AA394,0)&gt;0),0,IF(AND(SUM(AA275:AA394)=0,COUNTIF(AA275:AA394,"NA")&gt;0),"NA",SUM(AA275:AA394))))</f>
        <v>0</v>
      </c>
      <c r="AB395" s="573"/>
      <c r="AC395" s="556">
        <f>IF(AND(SUM(AC275:AC394)=0,COUNTIF(AC275:AC394,"NS")&gt;0),"NS",IF(AND(SUM(AC275:AC394)=0,COUNTIF(AC275:AC394,0)&gt;0),0,IF(AND(SUM(AC275:AC394)=0,COUNTIF(AC275:AC394,"NA")&gt;0),"NA",SUM(AC275:AC394))))</f>
        <v>0</v>
      </c>
      <c r="AD395" s="573"/>
      <c r="AL395" s="237">
        <f>SUM(AL275:AL394)</f>
        <v>0</v>
      </c>
      <c r="AP395" s="237">
        <f>SUM(AP275:AP394)</f>
        <v>0</v>
      </c>
      <c r="AQ395" s="288">
        <f>SUM(AQ275:AQ394)</f>
        <v>0</v>
      </c>
      <c r="AR395" s="288" t="str">
        <f>IF(AQ395=0,"",_xlfn.CONCAT(AR275:AR394))</f>
        <v/>
      </c>
      <c r="AS395" s="289" t="str">
        <f>IF(AQ395=0,"",
IF(AQ395&gt;1,"Favor de revisar la suma y consistencia de totales y/o subtotales por filas (numéricos y NS)",
IF(AQ395=1,_xlfn.CONCAT("Favor de revisar la sumatoria del total y/o subtotal en el numeral: ",AR395),_xlfn.CONCAT("Favor de revisar la sumatoria de los totales y/o subtotales en los numerales: ",AR395))))</f>
        <v/>
      </c>
      <c r="AU395" s="288">
        <f>SUM(AU275:AU394)</f>
        <v>0</v>
      </c>
      <c r="AV395" s="288" t="str">
        <f>IF(AU395=0,"",_xlfn.CONCAT(AV275:AV394))</f>
        <v/>
      </c>
      <c r="AW395" s="289" t="str">
        <f>IF(AU395=0,"",
IF(AU395&gt;10,"Favor de ingresar toda la información requerida en la pregunta",
IF(AU395=1,_xlfn.CONCAT("Favor de revisar la información capturada en el numeral: ",AV395),_xlfn.CONCAT("Favor de revisar la información capturada en los numerales: ",AV395))))</f>
        <v/>
      </c>
    </row>
    <row r="396" spans="1:49" ht="15" customHeight="1">
      <c r="A396" s="74"/>
      <c r="B396" s="8"/>
      <c r="C396" s="1"/>
      <c r="D396" s="9"/>
      <c r="E396" s="9"/>
      <c r="F396" s="9"/>
      <c r="G396" s="9"/>
      <c r="H396" s="9"/>
      <c r="I396" s="9"/>
      <c r="J396" s="9"/>
      <c r="K396" s="9"/>
      <c r="L396" s="9"/>
      <c r="M396" s="9"/>
      <c r="N396" s="9"/>
      <c r="O396" s="12"/>
      <c r="P396" s="12"/>
      <c r="Q396" s="12"/>
      <c r="R396" s="12"/>
      <c r="S396" s="12"/>
      <c r="T396" s="12"/>
      <c r="U396" s="12"/>
      <c r="V396" s="12"/>
      <c r="W396" s="12"/>
      <c r="X396" s="12"/>
      <c r="Y396" s="12"/>
      <c r="Z396" s="12"/>
      <c r="AA396" s="12"/>
      <c r="AB396" s="12"/>
      <c r="AC396" s="12"/>
      <c r="AD396" s="12"/>
      <c r="AI396" t="s">
        <v>5357</v>
      </c>
      <c r="AJ396" s="238">
        <f>SUM(AL395,AP395)</f>
        <v>0</v>
      </c>
    </row>
    <row r="397" spans="1:49" ht="24" customHeight="1">
      <c r="A397" s="34"/>
      <c r="B397" s="16"/>
      <c r="C397" s="661" t="s">
        <v>5116</v>
      </c>
      <c r="D397" s="662"/>
      <c r="E397" s="662"/>
      <c r="F397" s="662"/>
      <c r="G397" s="662"/>
      <c r="H397" s="662"/>
      <c r="I397" s="662"/>
      <c r="J397" s="662"/>
      <c r="K397" s="662"/>
      <c r="L397" s="662"/>
      <c r="M397" s="662"/>
      <c r="N397" s="662"/>
      <c r="O397" s="662"/>
      <c r="P397" s="662"/>
      <c r="Q397" s="662"/>
      <c r="R397" s="662"/>
      <c r="S397" s="662"/>
      <c r="T397" s="662"/>
      <c r="U397" s="662"/>
      <c r="V397" s="662"/>
      <c r="W397" s="662"/>
      <c r="X397" s="662"/>
      <c r="Y397" s="662"/>
      <c r="Z397" s="662"/>
      <c r="AA397" s="662"/>
      <c r="AB397" s="662"/>
      <c r="AC397" s="662"/>
      <c r="AD397" s="662"/>
    </row>
    <row r="398" spans="1:49" ht="60" customHeight="1">
      <c r="A398" s="34"/>
      <c r="B398" s="16"/>
      <c r="C398" s="679"/>
      <c r="D398" s="680"/>
      <c r="E398" s="680"/>
      <c r="F398" s="680"/>
      <c r="G398" s="680"/>
      <c r="H398" s="680"/>
      <c r="I398" s="680"/>
      <c r="J398" s="680"/>
      <c r="K398" s="680"/>
      <c r="L398" s="680"/>
      <c r="M398" s="680"/>
      <c r="N398" s="680"/>
      <c r="O398" s="680"/>
      <c r="P398" s="680"/>
      <c r="Q398" s="680"/>
      <c r="R398" s="680"/>
      <c r="S398" s="680"/>
      <c r="T398" s="680"/>
      <c r="U398" s="680"/>
      <c r="V398" s="680"/>
      <c r="W398" s="680"/>
      <c r="X398" s="680"/>
      <c r="Y398" s="680"/>
      <c r="Z398" s="680"/>
      <c r="AA398" s="680"/>
      <c r="AB398" s="680"/>
      <c r="AC398" s="680"/>
      <c r="AD398" s="681"/>
    </row>
    <row r="399" spans="1:49" ht="15" customHeight="1">
      <c r="A399" s="36"/>
      <c r="B399" s="670" t="str">
        <f>AW395</f>
        <v/>
      </c>
      <c r="C399" s="671"/>
      <c r="D399" s="671"/>
      <c r="E399" s="671"/>
      <c r="F399" s="671"/>
      <c r="G399" s="671"/>
      <c r="H399" s="671"/>
      <c r="I399" s="671"/>
      <c r="J399" s="671"/>
      <c r="K399" s="671"/>
      <c r="L399" s="671"/>
      <c r="M399" s="671"/>
      <c r="N399" s="671"/>
      <c r="O399" s="671"/>
      <c r="P399" s="671"/>
      <c r="Q399" s="671"/>
      <c r="R399" s="671"/>
      <c r="S399" s="671"/>
      <c r="T399" s="671"/>
      <c r="U399" s="671"/>
      <c r="V399" s="671"/>
      <c r="W399" s="671"/>
      <c r="X399" s="671"/>
      <c r="Y399" s="671"/>
      <c r="Z399" s="671"/>
      <c r="AA399" s="671"/>
      <c r="AB399" s="671"/>
      <c r="AC399" s="671"/>
      <c r="AD399" s="671"/>
    </row>
    <row r="400" spans="1:49" ht="15" customHeight="1">
      <c r="A400" s="36"/>
      <c r="B400" s="691" t="str">
        <f>IF(SUM(COUNTIF(O275:AD394,"NS"))&lt;&gt;0,"Alerta: debido a que cuenta con registros NS, debe proporcionar una justificación en el area de comentarios al final de la pregunta","")</f>
        <v/>
      </c>
      <c r="C400" s="691"/>
      <c r="D400" s="691"/>
      <c r="E400" s="691"/>
      <c r="F400" s="691"/>
      <c r="G400" s="691"/>
      <c r="H400" s="691"/>
      <c r="I400" s="691"/>
      <c r="J400" s="691"/>
      <c r="K400" s="691"/>
      <c r="L400" s="691"/>
      <c r="M400" s="691"/>
      <c r="N400" s="691"/>
      <c r="O400" s="691"/>
      <c r="P400" s="691"/>
      <c r="Q400" s="691"/>
      <c r="R400" s="691"/>
      <c r="S400" s="691"/>
      <c r="T400" s="691"/>
      <c r="U400" s="691"/>
      <c r="V400" s="691"/>
      <c r="W400" s="691"/>
      <c r="X400" s="691"/>
      <c r="Y400" s="691"/>
      <c r="Z400" s="691"/>
      <c r="AA400" s="691"/>
      <c r="AB400" s="691"/>
      <c r="AC400" s="691"/>
      <c r="AD400" s="691"/>
    </row>
    <row r="401" spans="1:39" ht="15" customHeight="1">
      <c r="A401" s="36"/>
      <c r="B401" s="666" t="str">
        <f>AS395</f>
        <v/>
      </c>
      <c r="C401" s="666"/>
      <c r="D401" s="666"/>
      <c r="E401" s="666"/>
      <c r="F401" s="666"/>
      <c r="G401" s="666"/>
      <c r="H401" s="666"/>
      <c r="I401" s="666"/>
      <c r="J401" s="666"/>
      <c r="K401" s="666"/>
      <c r="L401" s="666"/>
      <c r="M401" s="666"/>
      <c r="N401" s="666"/>
      <c r="O401" s="666"/>
      <c r="P401" s="666"/>
      <c r="Q401" s="666"/>
      <c r="R401" s="666"/>
      <c r="S401" s="666"/>
      <c r="T401" s="666"/>
      <c r="U401" s="666"/>
      <c r="V401" s="666"/>
      <c r="W401" s="666"/>
      <c r="X401" s="666"/>
      <c r="Y401" s="666"/>
      <c r="Z401" s="666"/>
      <c r="AA401" s="666"/>
      <c r="AB401" s="666"/>
      <c r="AC401" s="666"/>
      <c r="AD401" s="666"/>
    </row>
    <row r="402" spans="1:39" ht="15" customHeight="1">
      <c r="A402" s="3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9" ht="15" customHeight="1">
      <c r="A403" s="3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9" ht="15" customHeight="1">
      <c r="A404" s="3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9" ht="24" customHeight="1">
      <c r="A405" s="13" t="s">
        <v>5623</v>
      </c>
      <c r="B405" s="660" t="s">
        <v>5624</v>
      </c>
      <c r="C405" s="673"/>
      <c r="D405" s="673"/>
      <c r="E405" s="673"/>
      <c r="F405" s="673"/>
      <c r="G405" s="673"/>
      <c r="H405" s="673"/>
      <c r="I405" s="673"/>
      <c r="J405" s="673"/>
      <c r="K405" s="673"/>
      <c r="L405" s="673"/>
      <c r="M405" s="673"/>
      <c r="N405" s="673"/>
      <c r="O405" s="673"/>
      <c r="P405" s="673"/>
      <c r="Q405" s="673"/>
      <c r="R405" s="673"/>
      <c r="S405" s="673"/>
      <c r="T405" s="673"/>
      <c r="U405" s="673"/>
      <c r="V405" s="673"/>
      <c r="W405" s="673"/>
      <c r="X405" s="673"/>
      <c r="Y405" s="673"/>
      <c r="Z405" s="673"/>
      <c r="AA405" s="673"/>
      <c r="AB405" s="673"/>
      <c r="AC405" s="673"/>
      <c r="AD405" s="673"/>
    </row>
    <row r="406" spans="1:39" ht="24" customHeight="1">
      <c r="A406" s="13"/>
      <c r="B406" s="44"/>
      <c r="C406" s="700" t="s">
        <v>5625</v>
      </c>
      <c r="D406" s="673"/>
      <c r="E406" s="673"/>
      <c r="F406" s="673"/>
      <c r="G406" s="673"/>
      <c r="H406" s="673"/>
      <c r="I406" s="673"/>
      <c r="J406" s="673"/>
      <c r="K406" s="673"/>
      <c r="L406" s="673"/>
      <c r="M406" s="673"/>
      <c r="N406" s="673"/>
      <c r="O406" s="673"/>
      <c r="P406" s="673"/>
      <c r="Q406" s="673"/>
      <c r="R406" s="673"/>
      <c r="S406" s="673"/>
      <c r="T406" s="673"/>
      <c r="U406" s="673"/>
      <c r="V406" s="673"/>
      <c r="W406" s="673"/>
      <c r="X406" s="673"/>
      <c r="Y406" s="673"/>
      <c r="Z406" s="673"/>
      <c r="AA406" s="673"/>
      <c r="AB406" s="673"/>
      <c r="AC406" s="673"/>
      <c r="AD406" s="673"/>
    </row>
    <row r="407" spans="1:39" ht="24" customHeight="1">
      <c r="A407" s="13"/>
      <c r="B407" s="44"/>
      <c r="C407" s="707" t="s">
        <v>5626</v>
      </c>
      <c r="D407" s="673"/>
      <c r="E407" s="673"/>
      <c r="F407" s="673"/>
      <c r="G407" s="673"/>
      <c r="H407" s="673"/>
      <c r="I407" s="673"/>
      <c r="J407" s="673"/>
      <c r="K407" s="673"/>
      <c r="L407" s="673"/>
      <c r="M407" s="673"/>
      <c r="N407" s="673"/>
      <c r="O407" s="673"/>
      <c r="P407" s="673"/>
      <c r="Q407" s="673"/>
      <c r="R407" s="673"/>
      <c r="S407" s="673"/>
      <c r="T407" s="673"/>
      <c r="U407" s="673"/>
      <c r="V407" s="673"/>
      <c r="W407" s="673"/>
      <c r="X407" s="673"/>
      <c r="Y407" s="673"/>
      <c r="Z407" s="673"/>
      <c r="AA407" s="673"/>
      <c r="AB407" s="673"/>
      <c r="AC407" s="673"/>
      <c r="AD407" s="673"/>
    </row>
    <row r="408" spans="1:39" ht="36" customHeight="1">
      <c r="A408" s="13"/>
      <c r="B408" s="44"/>
      <c r="C408" s="707" t="s">
        <v>5627</v>
      </c>
      <c r="D408" s="673"/>
      <c r="E408" s="673"/>
      <c r="F408" s="673"/>
      <c r="G408" s="673"/>
      <c r="H408" s="673"/>
      <c r="I408" s="673"/>
      <c r="J408" s="673"/>
      <c r="K408" s="673"/>
      <c r="L408" s="673"/>
      <c r="M408" s="673"/>
      <c r="N408" s="673"/>
      <c r="O408" s="673"/>
      <c r="P408" s="673"/>
      <c r="Q408" s="673"/>
      <c r="R408" s="673"/>
      <c r="S408" s="673"/>
      <c r="T408" s="673"/>
      <c r="U408" s="673"/>
      <c r="V408" s="673"/>
      <c r="W408" s="673"/>
      <c r="X408" s="673"/>
      <c r="Y408" s="673"/>
      <c r="Z408" s="673"/>
      <c r="AA408" s="673"/>
      <c r="AB408" s="673"/>
      <c r="AC408" s="673"/>
      <c r="AD408" s="673"/>
    </row>
    <row r="409" spans="1:39" ht="36" customHeight="1">
      <c r="A409" s="73"/>
      <c r="B409" s="8"/>
      <c r="C409" s="700" t="s">
        <v>5628</v>
      </c>
      <c r="D409" s="673"/>
      <c r="E409" s="673"/>
      <c r="F409" s="673"/>
      <c r="G409" s="673"/>
      <c r="H409" s="673"/>
      <c r="I409" s="673"/>
      <c r="J409" s="673"/>
      <c r="K409" s="673"/>
      <c r="L409" s="673"/>
      <c r="M409" s="673"/>
      <c r="N409" s="673"/>
      <c r="O409" s="673"/>
      <c r="P409" s="673"/>
      <c r="Q409" s="673"/>
      <c r="R409" s="673"/>
      <c r="S409" s="673"/>
      <c r="T409" s="673"/>
      <c r="U409" s="673"/>
      <c r="V409" s="673"/>
      <c r="W409" s="673"/>
      <c r="X409" s="673"/>
      <c r="Y409" s="673"/>
      <c r="Z409" s="673"/>
      <c r="AA409" s="673"/>
      <c r="AB409" s="673"/>
      <c r="AC409" s="673"/>
      <c r="AD409" s="673"/>
    </row>
    <row r="410" spans="1:39" ht="36" customHeight="1">
      <c r="A410" s="73"/>
      <c r="B410" s="8"/>
      <c r="C410" s="698" t="s">
        <v>5629</v>
      </c>
      <c r="D410" s="673"/>
      <c r="E410" s="673"/>
      <c r="F410" s="673"/>
      <c r="G410" s="673"/>
      <c r="H410" s="673"/>
      <c r="I410" s="673"/>
      <c r="J410" s="673"/>
      <c r="K410" s="673"/>
      <c r="L410" s="673"/>
      <c r="M410" s="673"/>
      <c r="N410" s="673"/>
      <c r="O410" s="673"/>
      <c r="P410" s="673"/>
      <c r="Q410" s="673"/>
      <c r="R410" s="673"/>
      <c r="S410" s="673"/>
      <c r="T410" s="673"/>
      <c r="U410" s="673"/>
      <c r="V410" s="673"/>
      <c r="W410" s="673"/>
      <c r="X410" s="673"/>
      <c r="Y410" s="673"/>
      <c r="Z410" s="673"/>
      <c r="AA410" s="673"/>
      <c r="AB410" s="673"/>
      <c r="AC410" s="673"/>
      <c r="AD410" s="673"/>
    </row>
    <row r="411" spans="1:39" ht="24" customHeight="1">
      <c r="A411" s="56"/>
      <c r="B411" s="8"/>
      <c r="C411" s="700" t="s">
        <v>5630</v>
      </c>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c r="AD411" s="673"/>
    </row>
    <row r="412" spans="1:39" ht="15" customHeight="1">
      <c r="A412" s="56"/>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9" ht="15" customHeight="1">
      <c r="A413" s="36"/>
      <c r="B413" s="69"/>
      <c r="C413" s="53" t="s">
        <v>5631</v>
      </c>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K413" s="740" t="s">
        <v>5098</v>
      </c>
      <c r="AL413" s="740"/>
    </row>
    <row r="414" spans="1:39" ht="15" customHeight="1">
      <c r="A414" s="3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H414" s="501" t="s">
        <v>5094</v>
      </c>
      <c r="AJ414" s="506" t="s">
        <v>5097</v>
      </c>
      <c r="AK414" s="736" t="s">
        <v>5632</v>
      </c>
      <c r="AL414" s="740" t="s">
        <v>5633</v>
      </c>
      <c r="AM414" s="370" t="s">
        <v>5634</v>
      </c>
    </row>
    <row r="415" spans="1:39" ht="24" customHeight="1">
      <c r="A415" s="56"/>
      <c r="B415" s="8"/>
      <c r="C415" s="540" t="s">
        <v>5635</v>
      </c>
      <c r="D415" s="572"/>
      <c r="E415" s="572"/>
      <c r="F415" s="572"/>
      <c r="G415" s="572"/>
      <c r="H415" s="572"/>
      <c r="I415" s="572"/>
      <c r="J415" s="572"/>
      <c r="K415" s="572"/>
      <c r="L415" s="572"/>
      <c r="M415" s="572"/>
      <c r="N415" s="572"/>
      <c r="O415" s="572"/>
      <c r="P415" s="572"/>
      <c r="Q415" s="572"/>
      <c r="R415" s="572"/>
      <c r="S415" s="572"/>
      <c r="T415" s="572"/>
      <c r="U415" s="572"/>
      <c r="V415" s="572"/>
      <c r="W415" s="572"/>
      <c r="X415" s="573"/>
      <c r="Y415" s="540" t="s">
        <v>5636</v>
      </c>
      <c r="Z415" s="572"/>
      <c r="AA415" s="572"/>
      <c r="AB415" s="572"/>
      <c r="AC415" s="572"/>
      <c r="AD415" s="573"/>
      <c r="AH415" s="413" t="s">
        <v>5637</v>
      </c>
      <c r="AI415" s="425" t="s">
        <v>5104</v>
      </c>
      <c r="AJ415" s="506" t="s">
        <v>5638</v>
      </c>
      <c r="AK415" s="736"/>
      <c r="AL415" s="740"/>
      <c r="AM415" s="370" t="s">
        <v>5639</v>
      </c>
    </row>
    <row r="416" spans="1:39" ht="14.25">
      <c r="A416" s="56"/>
      <c r="B416" s="8"/>
      <c r="C416" s="556" t="s">
        <v>5015</v>
      </c>
      <c r="D416" s="572"/>
      <c r="E416" s="573"/>
      <c r="F416" s="676" t="s">
        <v>5640</v>
      </c>
      <c r="G416" s="572"/>
      <c r="H416" s="572"/>
      <c r="I416" s="572"/>
      <c r="J416" s="572"/>
      <c r="K416" s="572"/>
      <c r="L416" s="572"/>
      <c r="M416" s="572"/>
      <c r="N416" s="572"/>
      <c r="O416" s="572"/>
      <c r="P416" s="572"/>
      <c r="Q416" s="572"/>
      <c r="R416" s="572"/>
      <c r="S416" s="572"/>
      <c r="T416" s="572"/>
      <c r="U416" s="572"/>
      <c r="V416" s="572"/>
      <c r="W416" s="572"/>
      <c r="X416" s="573"/>
      <c r="Y416" s="658"/>
      <c r="Z416" s="685"/>
      <c r="AA416" s="685"/>
      <c r="AB416" s="685"/>
      <c r="AC416" s="685"/>
      <c r="AD416" s="659"/>
      <c r="AH416" s="503">
        <f>IF(AND(SUM($O$395)=0,COUNTA(Y416:AD424)&gt;0),1,0)</f>
        <v>0</v>
      </c>
      <c r="AI416" s="415">
        <f>IF(AND(SUM(O395)=0,COUNTA(Y416:AD424)=0),0,IF(AND(SUM(O395)&gt;0,COUNTA(Y416:AD424)=9),0,1))</f>
        <v>0</v>
      </c>
      <c r="AJ416" s="507">
        <f>IF(OR(Y425="NS",O395="NS"),0,IF(AND(Y425="NA",O395="NA"),0,IF(Y425&gt;=O395,0,1)))</f>
        <v>0</v>
      </c>
      <c r="AK416" s="505">
        <v>1</v>
      </c>
      <c r="AL416" s="508">
        <f t="shared" ref="AL416:AL424" si="48">IF(OR(Y416="NS",$O$395="NS"),0,IF(AND(Y416="NA",$O$395="NA"),0,IF(Y416&lt;=$O$395,0,1)))</f>
        <v>0</v>
      </c>
      <c r="AM416" s="509">
        <f>IF(SUM(Y423)&gt;0,1,0)</f>
        <v>0</v>
      </c>
    </row>
    <row r="417" spans="1:38" ht="30" customHeight="1">
      <c r="A417" s="56"/>
      <c r="B417" s="8"/>
      <c r="C417" s="709" t="s">
        <v>5641</v>
      </c>
      <c r="D417" s="703"/>
      <c r="E417" s="20" t="s">
        <v>5343</v>
      </c>
      <c r="F417" s="676" t="s">
        <v>5344</v>
      </c>
      <c r="G417" s="572"/>
      <c r="H417" s="572"/>
      <c r="I417" s="572"/>
      <c r="J417" s="572"/>
      <c r="K417" s="572"/>
      <c r="L417" s="572"/>
      <c r="M417" s="572"/>
      <c r="N417" s="572"/>
      <c r="O417" s="572"/>
      <c r="P417" s="572"/>
      <c r="Q417" s="572"/>
      <c r="R417" s="572"/>
      <c r="S417" s="572"/>
      <c r="T417" s="572"/>
      <c r="U417" s="572"/>
      <c r="V417" s="572"/>
      <c r="W417" s="572"/>
      <c r="X417" s="573"/>
      <c r="Y417" s="658"/>
      <c r="Z417" s="685"/>
      <c r="AA417" s="685"/>
      <c r="AB417" s="685"/>
      <c r="AC417" s="685"/>
      <c r="AD417" s="659"/>
      <c r="AK417" s="303">
        <v>2.1</v>
      </c>
      <c r="AL417" s="302">
        <f t="shared" si="48"/>
        <v>0</v>
      </c>
    </row>
    <row r="418" spans="1:38" ht="30" customHeight="1">
      <c r="A418" s="56"/>
      <c r="B418" s="8"/>
      <c r="C418" s="704"/>
      <c r="D418" s="647"/>
      <c r="E418" s="20" t="s">
        <v>5345</v>
      </c>
      <c r="F418" s="676" t="s">
        <v>5346</v>
      </c>
      <c r="G418" s="572"/>
      <c r="H418" s="572"/>
      <c r="I418" s="572"/>
      <c r="J418" s="572"/>
      <c r="K418" s="572"/>
      <c r="L418" s="572"/>
      <c r="M418" s="572"/>
      <c r="N418" s="572"/>
      <c r="O418" s="572"/>
      <c r="P418" s="572"/>
      <c r="Q418" s="572"/>
      <c r="R418" s="572"/>
      <c r="S418" s="572"/>
      <c r="T418" s="572"/>
      <c r="U418" s="572"/>
      <c r="V418" s="572"/>
      <c r="W418" s="572"/>
      <c r="X418" s="573"/>
      <c r="Y418" s="658"/>
      <c r="Z418" s="685"/>
      <c r="AA418" s="685"/>
      <c r="AB418" s="685"/>
      <c r="AC418" s="685"/>
      <c r="AD418" s="659"/>
      <c r="AK418" s="505">
        <v>2.2000000000000002</v>
      </c>
      <c r="AL418" s="508">
        <f t="shared" si="48"/>
        <v>0</v>
      </c>
    </row>
    <row r="419" spans="1:38" ht="15" customHeight="1">
      <c r="A419" s="56"/>
      <c r="B419" s="8"/>
      <c r="C419" s="556" t="s">
        <v>5019</v>
      </c>
      <c r="D419" s="572"/>
      <c r="E419" s="573"/>
      <c r="F419" s="676" t="s">
        <v>5642</v>
      </c>
      <c r="G419" s="572"/>
      <c r="H419" s="572"/>
      <c r="I419" s="572"/>
      <c r="J419" s="572"/>
      <c r="K419" s="572"/>
      <c r="L419" s="572"/>
      <c r="M419" s="572"/>
      <c r="N419" s="572"/>
      <c r="O419" s="572"/>
      <c r="P419" s="572"/>
      <c r="Q419" s="572"/>
      <c r="R419" s="572"/>
      <c r="S419" s="572"/>
      <c r="T419" s="572"/>
      <c r="U419" s="572"/>
      <c r="V419" s="572"/>
      <c r="W419" s="572"/>
      <c r="X419" s="573"/>
      <c r="Y419" s="658"/>
      <c r="Z419" s="685"/>
      <c r="AA419" s="685"/>
      <c r="AB419" s="685"/>
      <c r="AC419" s="685"/>
      <c r="AD419" s="659"/>
      <c r="AK419" s="303">
        <v>3</v>
      </c>
      <c r="AL419" s="302">
        <f t="shared" si="48"/>
        <v>0</v>
      </c>
    </row>
    <row r="420" spans="1:38" ht="15" customHeight="1">
      <c r="A420" s="56"/>
      <c r="B420" s="8"/>
      <c r="C420" s="556" t="s">
        <v>5021</v>
      </c>
      <c r="D420" s="572"/>
      <c r="E420" s="573"/>
      <c r="F420" s="676" t="s">
        <v>5349</v>
      </c>
      <c r="G420" s="572"/>
      <c r="H420" s="572"/>
      <c r="I420" s="572"/>
      <c r="J420" s="572"/>
      <c r="K420" s="572"/>
      <c r="L420" s="572"/>
      <c r="M420" s="572"/>
      <c r="N420" s="572"/>
      <c r="O420" s="572"/>
      <c r="P420" s="572"/>
      <c r="Q420" s="572"/>
      <c r="R420" s="572"/>
      <c r="S420" s="572"/>
      <c r="T420" s="572"/>
      <c r="U420" s="572"/>
      <c r="V420" s="572"/>
      <c r="W420" s="572"/>
      <c r="X420" s="573"/>
      <c r="Y420" s="658"/>
      <c r="Z420" s="685"/>
      <c r="AA420" s="685"/>
      <c r="AB420" s="685"/>
      <c r="AC420" s="685"/>
      <c r="AD420" s="659"/>
      <c r="AK420" s="505">
        <v>4</v>
      </c>
      <c r="AL420" s="508">
        <f t="shared" si="48"/>
        <v>0</v>
      </c>
    </row>
    <row r="421" spans="1:38" ht="15" customHeight="1">
      <c r="A421" s="56"/>
      <c r="B421" s="8"/>
      <c r="C421" s="747" t="s">
        <v>5023</v>
      </c>
      <c r="D421" s="748"/>
      <c r="E421" s="749"/>
      <c r="F421" s="750" t="s">
        <v>5643</v>
      </c>
      <c r="G421" s="751"/>
      <c r="H421" s="751"/>
      <c r="I421" s="751"/>
      <c r="J421" s="751"/>
      <c r="K421" s="751"/>
      <c r="L421" s="751"/>
      <c r="M421" s="751"/>
      <c r="N421" s="751"/>
      <c r="O421" s="751"/>
      <c r="P421" s="751"/>
      <c r="Q421" s="751"/>
      <c r="R421" s="751"/>
      <c r="S421" s="751"/>
      <c r="T421" s="751"/>
      <c r="U421" s="751"/>
      <c r="V421" s="751"/>
      <c r="W421" s="751"/>
      <c r="X421" s="752"/>
      <c r="Y421" s="658"/>
      <c r="Z421" s="685"/>
      <c r="AA421" s="685"/>
      <c r="AB421" s="685"/>
      <c r="AC421" s="685"/>
      <c r="AD421" s="659"/>
      <c r="AK421" s="303">
        <v>5</v>
      </c>
      <c r="AL421" s="302">
        <f t="shared" si="48"/>
        <v>0</v>
      </c>
    </row>
    <row r="422" spans="1:38" ht="15" customHeight="1">
      <c r="A422" s="56"/>
      <c r="B422" s="8"/>
      <c r="C422" s="747" t="s">
        <v>5025</v>
      </c>
      <c r="D422" s="748"/>
      <c r="E422" s="749"/>
      <c r="F422" s="750" t="s">
        <v>5644</v>
      </c>
      <c r="G422" s="751"/>
      <c r="H422" s="751"/>
      <c r="I422" s="751"/>
      <c r="J422" s="751"/>
      <c r="K422" s="751"/>
      <c r="L422" s="751"/>
      <c r="M422" s="751"/>
      <c r="N422" s="751"/>
      <c r="O422" s="751"/>
      <c r="P422" s="751"/>
      <c r="Q422" s="751"/>
      <c r="R422" s="751"/>
      <c r="S422" s="751"/>
      <c r="T422" s="751"/>
      <c r="U422" s="751"/>
      <c r="V422" s="751"/>
      <c r="W422" s="751"/>
      <c r="X422" s="752"/>
      <c r="Y422" s="658"/>
      <c r="Z422" s="685"/>
      <c r="AA422" s="685"/>
      <c r="AB422" s="685"/>
      <c r="AC422" s="685"/>
      <c r="AD422" s="659"/>
      <c r="AK422" s="505">
        <v>6</v>
      </c>
      <c r="AL422" s="508">
        <f t="shared" si="48"/>
        <v>0</v>
      </c>
    </row>
    <row r="423" spans="1:38" ht="15" customHeight="1">
      <c r="A423" s="56"/>
      <c r="B423" s="8"/>
      <c r="C423" s="747" t="s">
        <v>5027</v>
      </c>
      <c r="D423" s="748"/>
      <c r="E423" s="749"/>
      <c r="F423" s="676" t="s">
        <v>5645</v>
      </c>
      <c r="G423" s="572"/>
      <c r="H423" s="572"/>
      <c r="I423" s="572"/>
      <c r="J423" s="572"/>
      <c r="K423" s="572"/>
      <c r="L423" s="572"/>
      <c r="M423" s="572"/>
      <c r="N423" s="572"/>
      <c r="O423" s="572"/>
      <c r="P423" s="572"/>
      <c r="Q423" s="572"/>
      <c r="R423" s="572"/>
      <c r="S423" s="572"/>
      <c r="T423" s="572"/>
      <c r="U423" s="572"/>
      <c r="V423" s="572"/>
      <c r="W423" s="572"/>
      <c r="X423" s="573"/>
      <c r="Y423" s="658"/>
      <c r="Z423" s="685"/>
      <c r="AA423" s="685"/>
      <c r="AB423" s="685"/>
      <c r="AC423" s="685"/>
      <c r="AD423" s="659"/>
      <c r="AK423" s="303">
        <v>7</v>
      </c>
      <c r="AL423" s="302">
        <f t="shared" si="48"/>
        <v>0</v>
      </c>
    </row>
    <row r="424" spans="1:38" ht="15" customHeight="1">
      <c r="A424" s="56"/>
      <c r="B424" s="8"/>
      <c r="C424" s="747" t="s">
        <v>5029</v>
      </c>
      <c r="D424" s="748"/>
      <c r="E424" s="749"/>
      <c r="F424" s="676" t="s">
        <v>5548</v>
      </c>
      <c r="G424" s="572"/>
      <c r="H424" s="572"/>
      <c r="I424" s="572"/>
      <c r="J424" s="572"/>
      <c r="K424" s="572"/>
      <c r="L424" s="572"/>
      <c r="M424" s="572"/>
      <c r="N424" s="572"/>
      <c r="O424" s="572"/>
      <c r="P424" s="572"/>
      <c r="Q424" s="572"/>
      <c r="R424" s="572"/>
      <c r="S424" s="572"/>
      <c r="T424" s="572"/>
      <c r="U424" s="572"/>
      <c r="V424" s="572"/>
      <c r="W424" s="572"/>
      <c r="X424" s="573"/>
      <c r="Y424" s="658"/>
      <c r="Z424" s="685"/>
      <c r="AA424" s="685"/>
      <c r="AB424" s="685"/>
      <c r="AC424" s="685"/>
      <c r="AD424" s="659"/>
      <c r="AK424" s="505">
        <v>8</v>
      </c>
      <c r="AL424" s="508">
        <f t="shared" si="48"/>
        <v>0</v>
      </c>
    </row>
    <row r="425" spans="1:38" ht="15" customHeight="1">
      <c r="A425" s="56"/>
      <c r="B425" s="8"/>
      <c r="C425" s="8"/>
      <c r="D425" s="8"/>
      <c r="E425" s="8"/>
      <c r="F425" s="8"/>
      <c r="G425" s="8"/>
      <c r="H425" s="8"/>
      <c r="I425" s="8"/>
      <c r="J425" s="8"/>
      <c r="K425" s="8"/>
      <c r="L425" s="8"/>
      <c r="M425" s="8"/>
      <c r="N425" s="8"/>
      <c r="O425" s="8"/>
      <c r="P425" s="8"/>
      <c r="Q425" s="8"/>
      <c r="R425" s="8"/>
      <c r="S425" s="8"/>
      <c r="T425" s="8"/>
      <c r="U425" s="8"/>
      <c r="V425" s="8"/>
      <c r="W425" s="8"/>
      <c r="X425" s="65" t="s">
        <v>5320</v>
      </c>
      <c r="Y425" s="677">
        <f>IF(AND(SUM(Y416:Y424)=0,COUNTIF(Y416:Y424,"NS")&gt;0),"NS",IF(AND(SUM(Y416:Y424)=0,COUNTIF(Y416:Y424,0)&gt;0),0,IF(AND(SUM(Y416:Y424)=0,COUNTIF(Y416:Y424,"NA")&gt;0),"NA",SUM(Y416:Y424))))</f>
        <v>0</v>
      </c>
      <c r="Z425" s="572"/>
      <c r="AA425" s="572"/>
      <c r="AB425" s="572"/>
      <c r="AC425" s="572"/>
      <c r="AD425" s="573"/>
      <c r="AL425" s="303">
        <f>SUM(AL416:AL424)</f>
        <v>0</v>
      </c>
    </row>
    <row r="426" spans="1:38" ht="15" customHeight="1">
      <c r="A426" s="56"/>
      <c r="B426" s="656" t="str">
        <f>AK429</f>
        <v/>
      </c>
      <c r="C426" s="656"/>
      <c r="D426" s="656"/>
      <c r="E426" s="656"/>
      <c r="F426" s="656"/>
      <c r="G426" s="656"/>
      <c r="H426" s="656"/>
      <c r="I426" s="656"/>
      <c r="J426" s="656"/>
      <c r="K426" s="656"/>
      <c r="L426" s="656"/>
      <c r="M426" s="656"/>
      <c r="N426" s="656"/>
      <c r="O426" s="656"/>
      <c r="P426" s="656"/>
      <c r="Q426" s="656"/>
      <c r="R426" s="656"/>
      <c r="S426" s="656"/>
      <c r="T426" s="656"/>
      <c r="U426" s="656"/>
      <c r="V426" s="656"/>
      <c r="W426" s="656"/>
      <c r="X426" s="656"/>
      <c r="Y426" s="656"/>
      <c r="Z426" s="656"/>
      <c r="AA426" s="656"/>
      <c r="AB426" s="656"/>
      <c r="AC426" s="656"/>
      <c r="AD426" s="656"/>
    </row>
    <row r="427" spans="1:38" ht="45" customHeight="1">
      <c r="A427" s="56"/>
      <c r="B427" s="8"/>
      <c r="C427" s="765" t="s">
        <v>5646</v>
      </c>
      <c r="D427" s="673"/>
      <c r="E427" s="673"/>
      <c r="F427" s="686"/>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687"/>
      <c r="AF427" s="489" t="str">
        <f>SUBSTITUTE( SUBSTITUTE( SUBSTITUTE( SUBSTITUTE( SUBSTITUTE( SUBSTITUTE( SUBSTITUTE( SUBSTITUTE( SUBSTITUTE( SUBSTITUTE(F427, "á", "a"), "é", "e"), "í", "i"), "ó", "o"), "ú", "u"), "Á", "A"), "É", "E"), "Í", "I"), "Ó", "O"), "Ú", "U")</f>
        <v/>
      </c>
      <c r="AH427" s="652" t="s">
        <v>5647</v>
      </c>
      <c r="AI427" s="653"/>
      <c r="AJ427" s="653"/>
      <c r="AK427" s="653"/>
    </row>
    <row r="428" spans="1:38" ht="15" customHeight="1">
      <c r="A428" s="56"/>
      <c r="B428" s="666" t="str">
        <f>IF(AND(AM416&gt;0,F427=""),"Debido a que cuenta con algún valor numérico mayor a cero en el numeral 7, debe anotar el nombre de dicho(s) tipo(s)","")</f>
        <v/>
      </c>
      <c r="C428" s="666"/>
      <c r="D428" s="666"/>
      <c r="E428" s="666"/>
      <c r="F428" s="666"/>
      <c r="G428" s="666"/>
      <c r="H428" s="666"/>
      <c r="I428" s="666"/>
      <c r="J428" s="666"/>
      <c r="K428" s="666"/>
      <c r="L428" s="666"/>
      <c r="M428" s="666"/>
      <c r="N428" s="666"/>
      <c r="O428" s="666"/>
      <c r="P428" s="666"/>
      <c r="Q428" s="666"/>
      <c r="R428" s="666"/>
      <c r="S428" s="666"/>
      <c r="T428" s="666"/>
      <c r="U428" s="666"/>
      <c r="V428" s="666"/>
      <c r="W428" s="666"/>
      <c r="X428" s="666"/>
      <c r="Y428" s="666"/>
      <c r="Z428" s="666"/>
      <c r="AA428" s="666"/>
      <c r="AB428" s="666"/>
      <c r="AC428" s="666"/>
      <c r="AD428" s="666"/>
      <c r="AE428" s="527"/>
      <c r="AH428" s="490" t="s">
        <v>5112</v>
      </c>
      <c r="AI428" s="490" t="s">
        <v>5113</v>
      </c>
      <c r="AJ428" s="490" t="s">
        <v>5114</v>
      </c>
      <c r="AK428" s="490" t="s">
        <v>5115</v>
      </c>
    </row>
    <row r="429" spans="1:38" ht="24" customHeight="1">
      <c r="A429" s="56"/>
      <c r="B429" s="8"/>
      <c r="C429" s="661" t="s">
        <v>5116</v>
      </c>
      <c r="D429" s="662"/>
      <c r="E429" s="662"/>
      <c r="F429" s="662"/>
      <c r="G429" s="662"/>
      <c r="H429" s="662"/>
      <c r="I429" s="662"/>
      <c r="J429" s="662"/>
      <c r="K429" s="662"/>
      <c r="L429" s="662"/>
      <c r="M429" s="662"/>
      <c r="N429" s="662"/>
      <c r="O429" s="662"/>
      <c r="P429" s="662"/>
      <c r="Q429" s="662"/>
      <c r="R429" s="662"/>
      <c r="S429" s="662"/>
      <c r="T429" s="662"/>
      <c r="U429" s="662"/>
      <c r="V429" s="662"/>
      <c r="W429" s="662"/>
      <c r="X429" s="662"/>
      <c r="Y429" s="662"/>
      <c r="Z429" s="662"/>
      <c r="AA429" s="662"/>
      <c r="AB429" s="662"/>
      <c r="AC429" s="662"/>
      <c r="AD429" s="662"/>
      <c r="AH429" t="s">
        <v>5648</v>
      </c>
      <c r="AI429" t="s">
        <v>5640</v>
      </c>
      <c r="AJ429" s="491" t="str" cm="1">
        <f t="array" ref="AJ429">IF(AF427&lt;&gt;"",_xlfn.TEXTJOIN(" / ", TRUE, _xlfn.UNIQUE(IF($AH$429:$AH$435&lt;&gt;"",IF(ISNUMBER(SEARCH(AF427, $AH$429:$AH$435)) + (_xlfn.MAP($AH$429:$AH$435, _xlfn.LAMBDA(_xlpm.r, SUM(--ISNUMBER(SEARCH(_xlfn.TEXTSPLIT(_xlpm.r, ","), AF427))))))&gt;0,$AI$429:$AI$435, ""), ""))), "")</f>
        <v/>
      </c>
      <c r="AK429" t="str">
        <f>IF(AJ429 = "", "", "Alerta: Revise el texto ingresado en el Especifique ya que podria existir en las opciones resaltadas en amarillo")</f>
        <v/>
      </c>
    </row>
    <row r="430" spans="1:38" ht="60" customHeight="1">
      <c r="A430" s="56"/>
      <c r="B430" s="8"/>
      <c r="C430" s="679"/>
      <c r="D430" s="680"/>
      <c r="E430" s="680"/>
      <c r="F430" s="680"/>
      <c r="G430" s="680"/>
      <c r="H430" s="680"/>
      <c r="I430" s="680"/>
      <c r="J430" s="680"/>
      <c r="K430" s="680"/>
      <c r="L430" s="680"/>
      <c r="M430" s="680"/>
      <c r="N430" s="680"/>
      <c r="O430" s="680"/>
      <c r="P430" s="680"/>
      <c r="Q430" s="680"/>
      <c r="R430" s="680"/>
      <c r="S430" s="680"/>
      <c r="T430" s="680"/>
      <c r="U430" s="680"/>
      <c r="V430" s="680"/>
      <c r="W430" s="680"/>
      <c r="X430" s="680"/>
      <c r="Y430" s="680"/>
      <c r="Z430" s="680"/>
      <c r="AA430" s="680"/>
      <c r="AB430" s="680"/>
      <c r="AC430" s="680"/>
      <c r="AD430" s="681"/>
      <c r="AH430" t="s">
        <v>5360</v>
      </c>
      <c r="AI430" t="s">
        <v>5344</v>
      </c>
    </row>
    <row r="431" spans="1:38" ht="15" customHeight="1">
      <c r="A431" s="56"/>
      <c r="B431" s="670" t="str">
        <f>IF(AI416&gt;0,"Favor de ingresar toda la información requerida en la pregunta ","")</f>
        <v/>
      </c>
      <c r="C431" s="671"/>
      <c r="D431" s="671"/>
      <c r="E431" s="671"/>
      <c r="F431" s="671"/>
      <c r="G431" s="671"/>
      <c r="H431" s="671"/>
      <c r="I431" s="671"/>
      <c r="J431" s="671"/>
      <c r="K431" s="671"/>
      <c r="L431" s="671"/>
      <c r="M431" s="671"/>
      <c r="N431" s="671"/>
      <c r="O431" s="671"/>
      <c r="P431" s="671"/>
      <c r="Q431" s="671"/>
      <c r="R431" s="671"/>
      <c r="S431" s="671"/>
      <c r="T431" s="671"/>
      <c r="U431" s="671"/>
      <c r="V431" s="671"/>
      <c r="W431" s="671"/>
      <c r="X431" s="671"/>
      <c r="Y431" s="671"/>
      <c r="Z431" s="671"/>
      <c r="AA431" s="671"/>
      <c r="AB431" s="671"/>
      <c r="AC431" s="671"/>
      <c r="AD431" s="671"/>
      <c r="AH431" t="s">
        <v>5361</v>
      </c>
      <c r="AI431" t="s">
        <v>5346</v>
      </c>
    </row>
    <row r="432" spans="1:38" ht="15" customHeight="1">
      <c r="A432" s="56"/>
      <c r="B432" s="691" t="str">
        <f>IF(SUM(COUNTIF(Y416:AD424,"NS"))&lt;&gt;0,"Alerta: debido a que cuenta con registros NS, debe proporcionar una justificación en el area de comentarios al final de la pregunta","")</f>
        <v/>
      </c>
      <c r="C432" s="691"/>
      <c r="D432" s="691"/>
      <c r="E432" s="691"/>
      <c r="F432" s="691"/>
      <c r="G432" s="691"/>
      <c r="H432" s="691"/>
      <c r="I432" s="691"/>
      <c r="J432" s="691"/>
      <c r="K432" s="691"/>
      <c r="L432" s="691"/>
      <c r="M432" s="691"/>
      <c r="N432" s="691"/>
      <c r="O432" s="691"/>
      <c r="P432" s="691"/>
      <c r="Q432" s="691"/>
      <c r="R432" s="691"/>
      <c r="S432" s="691"/>
      <c r="T432" s="691"/>
      <c r="U432" s="691"/>
      <c r="V432" s="691"/>
      <c r="W432" s="691"/>
      <c r="X432" s="691"/>
      <c r="Y432" s="691"/>
      <c r="Z432" s="691"/>
      <c r="AA432" s="691"/>
      <c r="AB432" s="691"/>
      <c r="AC432" s="691"/>
      <c r="AD432" s="691"/>
      <c r="AH432" t="s">
        <v>5362</v>
      </c>
      <c r="AI432" t="s">
        <v>5642</v>
      </c>
    </row>
    <row r="433" spans="1:39" ht="15" customHeight="1">
      <c r="A433" s="56"/>
      <c r="B433" s="666" t="str">
        <f>IF(AJ416&gt;0,"Favor de revisar la instrucción 4, ya que no se cumplen los criterios establecidos","")</f>
        <v/>
      </c>
      <c r="C433" s="666"/>
      <c r="D433" s="666"/>
      <c r="E433" s="666"/>
      <c r="F433" s="666"/>
      <c r="G433" s="666"/>
      <c r="H433" s="666"/>
      <c r="I433" s="666"/>
      <c r="J433" s="666"/>
      <c r="K433" s="666"/>
      <c r="L433" s="666"/>
      <c r="M433" s="666"/>
      <c r="N433" s="666"/>
      <c r="O433" s="666"/>
      <c r="P433" s="666"/>
      <c r="Q433" s="666"/>
      <c r="R433" s="666"/>
      <c r="S433" s="666"/>
      <c r="T433" s="666"/>
      <c r="U433" s="666"/>
      <c r="V433" s="666"/>
      <c r="W433" s="666"/>
      <c r="X433" s="666"/>
      <c r="Y433" s="666"/>
      <c r="Z433" s="666"/>
      <c r="AA433" s="666"/>
      <c r="AB433" s="666"/>
      <c r="AC433" s="666"/>
      <c r="AD433" s="666"/>
      <c r="AH433" t="s">
        <v>5363</v>
      </c>
      <c r="AI433" t="s">
        <v>5349</v>
      </c>
    </row>
    <row r="434" spans="1:39" ht="15" customHeight="1">
      <c r="A434" s="56"/>
      <c r="B434" s="717" t="str">
        <f>IF(AL425&gt;0,"Alerta: debe de proporcionar una justificación de acuerdo a lo establecido en la instrucción 5","")</f>
        <v/>
      </c>
      <c r="C434" s="717"/>
      <c r="D434" s="717"/>
      <c r="E434" s="717"/>
      <c r="F434" s="717"/>
      <c r="G434" s="717"/>
      <c r="H434" s="717"/>
      <c r="I434" s="717"/>
      <c r="J434" s="717"/>
      <c r="K434" s="717"/>
      <c r="L434" s="717"/>
      <c r="M434" s="717"/>
      <c r="N434" s="717"/>
      <c r="O434" s="717"/>
      <c r="P434" s="717"/>
      <c r="Q434" s="717"/>
      <c r="R434" s="717"/>
      <c r="S434" s="717"/>
      <c r="T434" s="717"/>
      <c r="U434" s="717"/>
      <c r="V434" s="717"/>
      <c r="W434" s="717"/>
      <c r="X434" s="717"/>
      <c r="Y434" s="717"/>
      <c r="Z434" s="717"/>
      <c r="AA434" s="717"/>
      <c r="AB434" s="717"/>
      <c r="AC434" s="717"/>
      <c r="AD434" s="717"/>
      <c r="AH434" t="s">
        <v>5649</v>
      </c>
      <c r="AI434" t="s">
        <v>5643</v>
      </c>
    </row>
    <row r="435" spans="1:39" ht="15" customHeight="1">
      <c r="A435" s="56"/>
      <c r="B435" s="672" t="str">
        <f>IF(AH416&gt;0,"Favor de verificar que no tenga información en celdas sombreadas","")</f>
        <v/>
      </c>
      <c r="C435" s="673"/>
      <c r="D435" s="673"/>
      <c r="E435" s="673"/>
      <c r="F435" s="673"/>
      <c r="G435" s="673"/>
      <c r="H435" s="673"/>
      <c r="I435" s="673"/>
      <c r="J435" s="673"/>
      <c r="K435" s="673"/>
      <c r="L435" s="673"/>
      <c r="M435" s="673"/>
      <c r="N435" s="673"/>
      <c r="O435" s="673"/>
      <c r="P435" s="673"/>
      <c r="Q435" s="673"/>
      <c r="R435" s="673"/>
      <c r="S435" s="673"/>
      <c r="T435" s="673"/>
      <c r="U435" s="673"/>
      <c r="V435" s="673"/>
      <c r="W435" s="673"/>
      <c r="X435" s="673"/>
      <c r="Y435" s="673"/>
      <c r="Z435" s="673"/>
      <c r="AA435" s="673"/>
      <c r="AB435" s="673"/>
      <c r="AC435" s="673"/>
      <c r="AD435" s="673"/>
      <c r="AH435" t="s">
        <v>5650</v>
      </c>
      <c r="AI435" t="s">
        <v>5644</v>
      </c>
    </row>
    <row r="436" spans="1:39" ht="15" customHeight="1">
      <c r="A436" s="56"/>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9" ht="15" customHeight="1">
      <c r="A437" s="36"/>
      <c r="B437" s="69"/>
      <c r="C437" s="53" t="s">
        <v>5651</v>
      </c>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K437" s="735" t="s">
        <v>5098</v>
      </c>
      <c r="AL437" s="735"/>
    </row>
    <row r="438" spans="1:39" ht="15" customHeight="1">
      <c r="A438" s="3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H438" s="501" t="s">
        <v>5094</v>
      </c>
      <c r="AJ438" s="511" t="s">
        <v>5097</v>
      </c>
      <c r="AK438" s="736" t="s">
        <v>5632</v>
      </c>
      <c r="AL438" s="735" t="s">
        <v>5633</v>
      </c>
      <c r="AM438" s="370" t="s">
        <v>5634</v>
      </c>
    </row>
    <row r="439" spans="1:39" ht="36" customHeight="1">
      <c r="A439" s="56"/>
      <c r="B439" s="8"/>
      <c r="C439" s="540" t="s">
        <v>5635</v>
      </c>
      <c r="D439" s="572"/>
      <c r="E439" s="572"/>
      <c r="F439" s="572"/>
      <c r="G439" s="572"/>
      <c r="H439" s="572"/>
      <c r="I439" s="572"/>
      <c r="J439" s="572"/>
      <c r="K439" s="572"/>
      <c r="L439" s="572"/>
      <c r="M439" s="572"/>
      <c r="N439" s="572"/>
      <c r="O439" s="572"/>
      <c r="P439" s="572"/>
      <c r="Q439" s="572"/>
      <c r="R439" s="572"/>
      <c r="S439" s="572"/>
      <c r="T439" s="572"/>
      <c r="U439" s="572"/>
      <c r="V439" s="572"/>
      <c r="W439" s="572"/>
      <c r="X439" s="573"/>
      <c r="Y439" s="540" t="s">
        <v>5652</v>
      </c>
      <c r="Z439" s="572"/>
      <c r="AA439" s="572"/>
      <c r="AB439" s="572"/>
      <c r="AC439" s="572"/>
      <c r="AD439" s="573"/>
      <c r="AH439" s="413" t="s">
        <v>5637</v>
      </c>
      <c r="AI439" s="425" t="s">
        <v>5104</v>
      </c>
      <c r="AJ439" s="511" t="s">
        <v>5638</v>
      </c>
      <c r="AK439" s="736"/>
      <c r="AL439" s="735"/>
      <c r="AM439" s="370" t="s">
        <v>5653</v>
      </c>
    </row>
    <row r="440" spans="1:39" ht="15" customHeight="1">
      <c r="A440" s="56"/>
      <c r="B440" s="8"/>
      <c r="C440" s="766" t="s">
        <v>5654</v>
      </c>
      <c r="D440" s="703"/>
      <c r="E440" s="14" t="s">
        <v>5655</v>
      </c>
      <c r="F440" s="676" t="s">
        <v>5560</v>
      </c>
      <c r="G440" s="572"/>
      <c r="H440" s="572"/>
      <c r="I440" s="572"/>
      <c r="J440" s="572"/>
      <c r="K440" s="572"/>
      <c r="L440" s="572"/>
      <c r="M440" s="572"/>
      <c r="N440" s="572"/>
      <c r="O440" s="572"/>
      <c r="P440" s="572"/>
      <c r="Q440" s="572"/>
      <c r="R440" s="572"/>
      <c r="S440" s="572"/>
      <c r="T440" s="572"/>
      <c r="U440" s="572"/>
      <c r="V440" s="572"/>
      <c r="W440" s="572"/>
      <c r="X440" s="573"/>
      <c r="Y440" s="658"/>
      <c r="Z440" s="685"/>
      <c r="AA440" s="685"/>
      <c r="AB440" s="685"/>
      <c r="AC440" s="685"/>
      <c r="AD440" s="659"/>
      <c r="AH440" s="503">
        <f>IF(AND(SUM($W$395)=0,COUNTA(Y440:AD449)&gt;0),1,0)</f>
        <v>0</v>
      </c>
      <c r="AI440" s="415">
        <f>IF(AND(SUM($W$395)=0,COUNTA(Y440:AD449)=0),0,IF(AND(SUM($W$395)&gt;0,COUNTA(Y440:AD449)=10),0,1))</f>
        <v>0</v>
      </c>
      <c r="AJ440" s="512">
        <f>IF(OR(Y450="NS",$W$395="NS"),0,IF(AND(Y450="NA",$W$395="NA"),0,IF(Y450&gt;=$W$395,0,1)))</f>
        <v>0</v>
      </c>
      <c r="AK440" s="510">
        <v>1.1000000000000001</v>
      </c>
      <c r="AL440" s="513">
        <f t="shared" ref="AL440:AL449" si="49">IF(OR(Y440="NS",$W$395="NS"),0,IF(AND(Y440="NA",$W$395="NA"),0,IF(Y440&lt;=$W$395,0,1)))</f>
        <v>0</v>
      </c>
      <c r="AM440" s="509">
        <f>IF(SUM(Y448)&gt;0,1,0)</f>
        <v>0</v>
      </c>
    </row>
    <row r="441" spans="1:39" ht="15" customHeight="1">
      <c r="A441" s="56"/>
      <c r="B441" s="8"/>
      <c r="C441" s="734"/>
      <c r="D441" s="621"/>
      <c r="E441" s="14" t="s">
        <v>5656</v>
      </c>
      <c r="F441" s="676" t="s">
        <v>5562</v>
      </c>
      <c r="G441" s="572"/>
      <c r="H441" s="572"/>
      <c r="I441" s="572"/>
      <c r="J441" s="572"/>
      <c r="K441" s="572"/>
      <c r="L441" s="572"/>
      <c r="M441" s="572"/>
      <c r="N441" s="572"/>
      <c r="O441" s="572"/>
      <c r="P441" s="572"/>
      <c r="Q441" s="572"/>
      <c r="R441" s="572"/>
      <c r="S441" s="572"/>
      <c r="T441" s="572"/>
      <c r="U441" s="572"/>
      <c r="V441" s="572"/>
      <c r="W441" s="572"/>
      <c r="X441" s="573"/>
      <c r="Y441" s="658"/>
      <c r="Z441" s="685"/>
      <c r="AA441" s="685"/>
      <c r="AB441" s="685"/>
      <c r="AC441" s="685"/>
      <c r="AD441" s="659"/>
      <c r="AK441" s="303">
        <v>1.2</v>
      </c>
      <c r="AL441" s="302">
        <f t="shared" si="49"/>
        <v>0</v>
      </c>
    </row>
    <row r="442" spans="1:39" ht="15" customHeight="1">
      <c r="A442" s="56"/>
      <c r="B442" s="8"/>
      <c r="C442" s="734"/>
      <c r="D442" s="621"/>
      <c r="E442" s="14" t="s">
        <v>5657</v>
      </c>
      <c r="F442" s="676" t="s">
        <v>5564</v>
      </c>
      <c r="G442" s="572"/>
      <c r="H442" s="572"/>
      <c r="I442" s="572"/>
      <c r="J442" s="572"/>
      <c r="K442" s="572"/>
      <c r="L442" s="572"/>
      <c r="M442" s="572"/>
      <c r="N442" s="572"/>
      <c r="O442" s="572"/>
      <c r="P442" s="572"/>
      <c r="Q442" s="572"/>
      <c r="R442" s="572"/>
      <c r="S442" s="572"/>
      <c r="T442" s="572"/>
      <c r="U442" s="572"/>
      <c r="V442" s="572"/>
      <c r="W442" s="572"/>
      <c r="X442" s="573"/>
      <c r="Y442" s="658"/>
      <c r="Z442" s="685"/>
      <c r="AA442" s="685"/>
      <c r="AB442" s="685"/>
      <c r="AC442" s="685"/>
      <c r="AD442" s="659"/>
      <c r="AK442" s="510">
        <v>1.3</v>
      </c>
      <c r="AL442" s="513">
        <f t="shared" si="49"/>
        <v>0</v>
      </c>
    </row>
    <row r="443" spans="1:39" ht="15" customHeight="1">
      <c r="A443" s="56"/>
      <c r="B443" s="8"/>
      <c r="C443" s="734"/>
      <c r="D443" s="621"/>
      <c r="E443" s="14" t="s">
        <v>5658</v>
      </c>
      <c r="F443" s="676" t="s">
        <v>5566</v>
      </c>
      <c r="G443" s="572"/>
      <c r="H443" s="572"/>
      <c r="I443" s="572"/>
      <c r="J443" s="572"/>
      <c r="K443" s="572"/>
      <c r="L443" s="572"/>
      <c r="M443" s="572"/>
      <c r="N443" s="572"/>
      <c r="O443" s="572"/>
      <c r="P443" s="572"/>
      <c r="Q443" s="572"/>
      <c r="R443" s="572"/>
      <c r="S443" s="572"/>
      <c r="T443" s="572"/>
      <c r="U443" s="572"/>
      <c r="V443" s="572"/>
      <c r="W443" s="572"/>
      <c r="X443" s="573"/>
      <c r="Y443" s="658"/>
      <c r="Z443" s="685"/>
      <c r="AA443" s="685"/>
      <c r="AB443" s="685"/>
      <c r="AC443" s="685"/>
      <c r="AD443" s="659"/>
      <c r="AK443" s="303">
        <v>1.4</v>
      </c>
      <c r="AL443" s="302">
        <f t="shared" si="49"/>
        <v>0</v>
      </c>
    </row>
    <row r="444" spans="1:39" ht="15" customHeight="1">
      <c r="A444" s="56"/>
      <c r="B444" s="8"/>
      <c r="C444" s="734"/>
      <c r="D444" s="621"/>
      <c r="E444" s="14" t="s">
        <v>5659</v>
      </c>
      <c r="F444" s="676" t="s">
        <v>5568</v>
      </c>
      <c r="G444" s="572"/>
      <c r="H444" s="572"/>
      <c r="I444" s="572"/>
      <c r="J444" s="572"/>
      <c r="K444" s="572"/>
      <c r="L444" s="572"/>
      <c r="M444" s="572"/>
      <c r="N444" s="572"/>
      <c r="O444" s="572"/>
      <c r="P444" s="572"/>
      <c r="Q444" s="572"/>
      <c r="R444" s="572"/>
      <c r="S444" s="572"/>
      <c r="T444" s="572"/>
      <c r="U444" s="572"/>
      <c r="V444" s="572"/>
      <c r="W444" s="572"/>
      <c r="X444" s="573"/>
      <c r="Y444" s="658"/>
      <c r="Z444" s="685"/>
      <c r="AA444" s="685"/>
      <c r="AB444" s="685"/>
      <c r="AC444" s="685"/>
      <c r="AD444" s="659"/>
      <c r="AK444" s="510">
        <v>1.5</v>
      </c>
      <c r="AL444" s="513">
        <f t="shared" si="49"/>
        <v>0</v>
      </c>
    </row>
    <row r="445" spans="1:39" ht="15" customHeight="1">
      <c r="A445" s="56"/>
      <c r="B445" s="8"/>
      <c r="C445" s="734"/>
      <c r="D445" s="621"/>
      <c r="E445" s="14" t="s">
        <v>5660</v>
      </c>
      <c r="F445" s="676" t="s">
        <v>5661</v>
      </c>
      <c r="G445" s="572"/>
      <c r="H445" s="572"/>
      <c r="I445" s="572"/>
      <c r="J445" s="572"/>
      <c r="K445" s="572"/>
      <c r="L445" s="572"/>
      <c r="M445" s="572"/>
      <c r="N445" s="572"/>
      <c r="O445" s="572"/>
      <c r="P445" s="572"/>
      <c r="Q445" s="572"/>
      <c r="R445" s="572"/>
      <c r="S445" s="572"/>
      <c r="T445" s="572"/>
      <c r="U445" s="572"/>
      <c r="V445" s="572"/>
      <c r="W445" s="572"/>
      <c r="X445" s="573"/>
      <c r="Y445" s="658"/>
      <c r="Z445" s="685"/>
      <c r="AA445" s="685"/>
      <c r="AB445" s="685"/>
      <c r="AC445" s="685"/>
      <c r="AD445" s="659"/>
      <c r="AK445" s="303">
        <v>1.6</v>
      </c>
      <c r="AL445" s="302">
        <f t="shared" si="49"/>
        <v>0</v>
      </c>
    </row>
    <row r="446" spans="1:39" ht="15" customHeight="1">
      <c r="A446" s="56"/>
      <c r="B446" s="8"/>
      <c r="C446" s="556" t="s">
        <v>5017</v>
      </c>
      <c r="D446" s="572"/>
      <c r="E446" s="573"/>
      <c r="F446" s="676" t="s">
        <v>5662</v>
      </c>
      <c r="G446" s="572"/>
      <c r="H446" s="572"/>
      <c r="I446" s="572"/>
      <c r="J446" s="572"/>
      <c r="K446" s="572"/>
      <c r="L446" s="572"/>
      <c r="M446" s="572"/>
      <c r="N446" s="572"/>
      <c r="O446" s="572"/>
      <c r="P446" s="572"/>
      <c r="Q446" s="572"/>
      <c r="R446" s="572"/>
      <c r="S446" s="572"/>
      <c r="T446" s="572"/>
      <c r="U446" s="572"/>
      <c r="V446" s="572"/>
      <c r="W446" s="572"/>
      <c r="X446" s="573"/>
      <c r="Y446" s="658"/>
      <c r="Z446" s="685"/>
      <c r="AA446" s="685"/>
      <c r="AB446" s="685"/>
      <c r="AC446" s="685"/>
      <c r="AD446" s="659"/>
      <c r="AK446" s="510">
        <v>2</v>
      </c>
      <c r="AL446" s="513">
        <f t="shared" si="49"/>
        <v>0</v>
      </c>
    </row>
    <row r="447" spans="1:39" ht="15" customHeight="1">
      <c r="A447" s="56"/>
      <c r="B447" s="8"/>
      <c r="C447" s="556" t="s">
        <v>5019</v>
      </c>
      <c r="D447" s="572"/>
      <c r="E447" s="573"/>
      <c r="F447" s="676" t="s">
        <v>5663</v>
      </c>
      <c r="G447" s="572"/>
      <c r="H447" s="572"/>
      <c r="I447" s="572"/>
      <c r="J447" s="572"/>
      <c r="K447" s="572"/>
      <c r="L447" s="572"/>
      <c r="M447" s="572"/>
      <c r="N447" s="572"/>
      <c r="O447" s="572"/>
      <c r="P447" s="572"/>
      <c r="Q447" s="572"/>
      <c r="R447" s="572"/>
      <c r="S447" s="572"/>
      <c r="T447" s="572"/>
      <c r="U447" s="572"/>
      <c r="V447" s="572"/>
      <c r="W447" s="572"/>
      <c r="X447" s="573"/>
      <c r="Y447" s="658"/>
      <c r="Z447" s="685"/>
      <c r="AA447" s="685"/>
      <c r="AB447" s="685"/>
      <c r="AC447" s="685"/>
      <c r="AD447" s="659"/>
      <c r="AK447" s="303">
        <v>3</v>
      </c>
      <c r="AL447" s="302">
        <f t="shared" si="49"/>
        <v>0</v>
      </c>
    </row>
    <row r="448" spans="1:39" ht="15" customHeight="1">
      <c r="A448" s="56"/>
      <c r="B448" s="8"/>
      <c r="C448" s="556">
        <v>4</v>
      </c>
      <c r="D448" s="572"/>
      <c r="E448" s="573"/>
      <c r="F448" s="676" t="s">
        <v>5645</v>
      </c>
      <c r="G448" s="572"/>
      <c r="H448" s="572"/>
      <c r="I448" s="572"/>
      <c r="J448" s="572"/>
      <c r="K448" s="572"/>
      <c r="L448" s="572"/>
      <c r="M448" s="572"/>
      <c r="N448" s="572"/>
      <c r="O448" s="572"/>
      <c r="P448" s="572"/>
      <c r="Q448" s="572"/>
      <c r="R448" s="572"/>
      <c r="S448" s="572"/>
      <c r="T448" s="572"/>
      <c r="U448" s="572"/>
      <c r="V448" s="572"/>
      <c r="W448" s="572"/>
      <c r="X448" s="573"/>
      <c r="Y448" s="658"/>
      <c r="Z448" s="685"/>
      <c r="AA448" s="685"/>
      <c r="AB448" s="685"/>
      <c r="AC448" s="685"/>
      <c r="AD448" s="659"/>
      <c r="AK448" s="510">
        <v>4</v>
      </c>
      <c r="AL448" s="513">
        <f t="shared" si="49"/>
        <v>0</v>
      </c>
    </row>
    <row r="449" spans="1:53" ht="15" customHeight="1">
      <c r="A449" s="56"/>
      <c r="B449" s="8"/>
      <c r="C449" s="556" t="s">
        <v>5023</v>
      </c>
      <c r="D449" s="572"/>
      <c r="E449" s="573"/>
      <c r="F449" s="676" t="s">
        <v>5548</v>
      </c>
      <c r="G449" s="572"/>
      <c r="H449" s="572"/>
      <c r="I449" s="572"/>
      <c r="J449" s="572"/>
      <c r="K449" s="572"/>
      <c r="L449" s="572"/>
      <c r="M449" s="572"/>
      <c r="N449" s="572"/>
      <c r="O449" s="572"/>
      <c r="P449" s="572"/>
      <c r="Q449" s="572"/>
      <c r="R449" s="572"/>
      <c r="S449" s="572"/>
      <c r="T449" s="572"/>
      <c r="U449" s="572"/>
      <c r="V449" s="572"/>
      <c r="W449" s="572"/>
      <c r="X449" s="573"/>
      <c r="Y449" s="658"/>
      <c r="Z449" s="685"/>
      <c r="AA449" s="685"/>
      <c r="AB449" s="685"/>
      <c r="AC449" s="685"/>
      <c r="AD449" s="659"/>
      <c r="AK449" s="303">
        <v>5</v>
      </c>
      <c r="AL449" s="302">
        <f t="shared" si="49"/>
        <v>0</v>
      </c>
    </row>
    <row r="450" spans="1:53" ht="15" customHeight="1">
      <c r="A450" s="56"/>
      <c r="B450" s="8"/>
      <c r="C450" s="8"/>
      <c r="D450" s="8"/>
      <c r="E450" s="8"/>
      <c r="F450" s="8"/>
      <c r="G450" s="8"/>
      <c r="H450" s="8"/>
      <c r="I450" s="8"/>
      <c r="J450" s="8"/>
      <c r="K450" s="8"/>
      <c r="L450" s="8"/>
      <c r="M450" s="8"/>
      <c r="N450" s="8"/>
      <c r="O450" s="8"/>
      <c r="P450" s="8"/>
      <c r="Q450" s="8"/>
      <c r="R450" s="8"/>
      <c r="S450" s="8"/>
      <c r="T450" s="8"/>
      <c r="U450" s="8"/>
      <c r="V450" s="8"/>
      <c r="W450" s="8"/>
      <c r="X450" s="65" t="s">
        <v>5320</v>
      </c>
      <c r="Y450" s="677">
        <f>IF(AND(SUM(Y440:Y449)=0,COUNTIF(Y440:Y449,"NS")&gt;0),"NS",IF(AND(SUM(Y440:Y449)=0,COUNTIF(Y440:Y449,0)&gt;0),0,IF(AND(SUM(Y440:Y449)=0,COUNTIF(Y440:Y449,"NA")&gt;0),"NA",SUM(Y440:Y449))))</f>
        <v>0</v>
      </c>
      <c r="Z450" s="572"/>
      <c r="AA450" s="572"/>
      <c r="AB450" s="572"/>
      <c r="AC450" s="572"/>
      <c r="AD450" s="573"/>
      <c r="AL450" s="303">
        <f>SUM(AL440:AL449)</f>
        <v>0</v>
      </c>
    </row>
    <row r="451" spans="1:53" ht="15" customHeight="1">
      <c r="A451" s="56"/>
      <c r="B451" s="656" t="str">
        <f>AK454</f>
        <v/>
      </c>
      <c r="C451" s="656"/>
      <c r="D451" s="656"/>
      <c r="E451" s="656"/>
      <c r="F451" s="656"/>
      <c r="G451" s="656"/>
      <c r="H451" s="656"/>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row>
    <row r="452" spans="1:53" ht="45" customHeight="1">
      <c r="A452" s="56"/>
      <c r="B452" s="8"/>
      <c r="C452" s="765" t="s">
        <v>5646</v>
      </c>
      <c r="D452" s="673"/>
      <c r="E452" s="673"/>
      <c r="F452" s="686"/>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687"/>
      <c r="AF452" s="489" t="str">
        <f>SUBSTITUTE( SUBSTITUTE( SUBSTITUTE( SUBSTITUTE( SUBSTITUTE( SUBSTITUTE( SUBSTITUTE( SUBSTITUTE( SUBSTITUTE( SUBSTITUTE(F452, "á", "a"), "é", "e"), "í", "i"), "ó", "o"), "ú", "u"), "Á", "A"), "É", "E"), "Í", "I"), "Ó", "O"), "Ú", "U")</f>
        <v/>
      </c>
      <c r="AH452" s="652" t="s">
        <v>5647</v>
      </c>
      <c r="AI452" s="653"/>
      <c r="AJ452" s="653"/>
      <c r="AK452" s="653"/>
    </row>
    <row r="453" spans="1:53" ht="15" customHeight="1">
      <c r="A453" s="56"/>
      <c r="B453" s="666" t="str">
        <f>IF(AND(AM440&gt;0,F452=""),"Debido a que cuenta con algún valor numérico mayor a cero en el numeral 4, debe anotar el nombre de dicho(s) tipo(s)","")</f>
        <v/>
      </c>
      <c r="C453" s="666"/>
      <c r="D453" s="666"/>
      <c r="E453" s="666"/>
      <c r="F453" s="666"/>
      <c r="G453" s="666"/>
      <c r="H453" s="666"/>
      <c r="I453" s="666"/>
      <c r="J453" s="666"/>
      <c r="K453" s="666"/>
      <c r="L453" s="666"/>
      <c r="M453" s="666"/>
      <c r="N453" s="666"/>
      <c r="O453" s="666"/>
      <c r="P453" s="666"/>
      <c r="Q453" s="666"/>
      <c r="R453" s="666"/>
      <c r="S453" s="666"/>
      <c r="T453" s="666"/>
      <c r="U453" s="666"/>
      <c r="V453" s="666"/>
      <c r="W453" s="666"/>
      <c r="X453" s="666"/>
      <c r="Y453" s="666"/>
      <c r="Z453" s="666"/>
      <c r="AA453" s="666"/>
      <c r="AB453" s="666"/>
      <c r="AC453" s="666"/>
      <c r="AD453" s="666"/>
      <c r="AE453" s="666"/>
      <c r="AH453" s="490" t="s">
        <v>5112</v>
      </c>
      <c r="AI453" s="490" t="s">
        <v>5113</v>
      </c>
      <c r="AJ453" s="490" t="s">
        <v>5114</v>
      </c>
      <c r="AK453" s="490" t="s">
        <v>5115</v>
      </c>
    </row>
    <row r="454" spans="1:53" ht="24" customHeight="1">
      <c r="A454" s="34"/>
      <c r="B454" s="16"/>
      <c r="C454" s="661" t="s">
        <v>5116</v>
      </c>
      <c r="D454" s="662"/>
      <c r="E454" s="662"/>
      <c r="F454" s="662"/>
      <c r="G454" s="662"/>
      <c r="H454" s="662"/>
      <c r="I454" s="662"/>
      <c r="J454" s="662"/>
      <c r="K454" s="662"/>
      <c r="L454" s="662"/>
      <c r="M454" s="662"/>
      <c r="N454" s="662"/>
      <c r="O454" s="662"/>
      <c r="P454" s="662"/>
      <c r="Q454" s="662"/>
      <c r="R454" s="662"/>
      <c r="S454" s="662"/>
      <c r="T454" s="662"/>
      <c r="U454" s="662"/>
      <c r="V454" s="662"/>
      <c r="W454" s="662"/>
      <c r="X454" s="662"/>
      <c r="Y454" s="662"/>
      <c r="Z454" s="662"/>
      <c r="AA454" s="662"/>
      <c r="AB454" s="662"/>
      <c r="AC454" s="662"/>
      <c r="AD454" s="662"/>
      <c r="AH454" t="s">
        <v>5664</v>
      </c>
      <c r="AI454" t="s">
        <v>5560</v>
      </c>
      <c r="AJ454" s="491" t="str" cm="1">
        <f t="array" ref="AJ454">IF(AF452&lt;&gt;"",_xlfn.TEXTJOIN(" / ", TRUE, _xlfn.UNIQUE(IF($AH$454:$AH$461&lt;&gt;"",IF(ISNUMBER(SEARCH(AF452, $AH$454:$AH$461)) + (_xlfn.MAP($AH$454:$AH$461, _xlfn.LAMBDA(_xlpm.r, SUM(--ISNUMBER(SEARCH(_xlfn.TEXTSPLIT(_xlpm.r, ","), AF452))))))&gt;0,$AI$454:$AI$461, ""), ""))), "")</f>
        <v/>
      </c>
      <c r="AK454" t="str">
        <f>IF(AJ454 = "", "", "Alerta: Revise el texto ingresado en el Especifique ya que podria existir en las opciones resaltadas en amarillo")</f>
        <v/>
      </c>
      <c r="AR454"/>
      <c r="AS454"/>
      <c r="AT454"/>
      <c r="AU454"/>
      <c r="AV454"/>
      <c r="AW454"/>
      <c r="AX454"/>
      <c r="AY454"/>
      <c r="AZ454"/>
      <c r="BA454"/>
    </row>
    <row r="455" spans="1:53" ht="60" customHeight="1">
      <c r="A455" s="34"/>
      <c r="B455" s="16"/>
      <c r="C455" s="679"/>
      <c r="D455" s="680"/>
      <c r="E455" s="680"/>
      <c r="F455" s="680"/>
      <c r="G455" s="680"/>
      <c r="H455" s="680"/>
      <c r="I455" s="680"/>
      <c r="J455" s="680"/>
      <c r="K455" s="680"/>
      <c r="L455" s="680"/>
      <c r="M455" s="680"/>
      <c r="N455" s="680"/>
      <c r="O455" s="680"/>
      <c r="P455" s="680"/>
      <c r="Q455" s="680"/>
      <c r="R455" s="680"/>
      <c r="S455" s="680"/>
      <c r="T455" s="680"/>
      <c r="U455" s="680"/>
      <c r="V455" s="680"/>
      <c r="W455" s="680"/>
      <c r="X455" s="680"/>
      <c r="Y455" s="680"/>
      <c r="Z455" s="680"/>
      <c r="AA455" s="680"/>
      <c r="AB455" s="680"/>
      <c r="AC455" s="680"/>
      <c r="AD455" s="681"/>
      <c r="AH455" t="s">
        <v>5665</v>
      </c>
      <c r="AI455" t="s">
        <v>5562</v>
      </c>
      <c r="AR455"/>
      <c r="AS455"/>
      <c r="AT455"/>
      <c r="AU455"/>
      <c r="AV455"/>
      <c r="AW455"/>
      <c r="AX455"/>
      <c r="AY455"/>
      <c r="AZ455"/>
      <c r="BA455"/>
    </row>
    <row r="456" spans="1:53" ht="15" customHeight="1">
      <c r="A456" s="56"/>
      <c r="B456" s="670" t="str">
        <f>IF(AI440&gt;0,"Favor de ingresar toda la información requerida en la pregunta ","")</f>
        <v/>
      </c>
      <c r="C456" s="671"/>
      <c r="D456" s="671"/>
      <c r="E456" s="671"/>
      <c r="F456" s="671"/>
      <c r="G456" s="671"/>
      <c r="H456" s="671"/>
      <c r="I456" s="671"/>
      <c r="J456" s="671"/>
      <c r="K456" s="671"/>
      <c r="L456" s="671"/>
      <c r="M456" s="671"/>
      <c r="N456" s="671"/>
      <c r="O456" s="671"/>
      <c r="P456" s="671"/>
      <c r="Q456" s="671"/>
      <c r="R456" s="671"/>
      <c r="S456" s="671"/>
      <c r="T456" s="671"/>
      <c r="U456" s="671"/>
      <c r="V456" s="671"/>
      <c r="W456" s="671"/>
      <c r="X456" s="671"/>
      <c r="Y456" s="671"/>
      <c r="Z456" s="671"/>
      <c r="AA456" s="671"/>
      <c r="AB456" s="671"/>
      <c r="AC456" s="671"/>
      <c r="AD456" s="671"/>
      <c r="AH456" t="s">
        <v>5666</v>
      </c>
      <c r="AI456" t="s">
        <v>5564</v>
      </c>
      <c r="AR456"/>
      <c r="AS456"/>
      <c r="AT456"/>
      <c r="AU456"/>
      <c r="AV456"/>
      <c r="AW456"/>
      <c r="AX456"/>
      <c r="AY456"/>
      <c r="AZ456"/>
      <c r="BA456"/>
    </row>
    <row r="457" spans="1:53" ht="15" customHeight="1">
      <c r="A457" s="56"/>
      <c r="B457" s="691" t="str">
        <f>IF(SUM(COUNTIF(Y440:AD449,"NS"))&lt;&gt;0,"Alerta: debido a que cuenta con registros NS, debe proporcionar una justificación en el area de comentarios al final de la pregunta","")</f>
        <v/>
      </c>
      <c r="C457" s="691"/>
      <c r="D457" s="691"/>
      <c r="E457" s="691"/>
      <c r="F457" s="691"/>
      <c r="G457" s="691"/>
      <c r="H457" s="691"/>
      <c r="I457" s="691"/>
      <c r="J457" s="691"/>
      <c r="K457" s="691"/>
      <c r="L457" s="691"/>
      <c r="M457" s="691"/>
      <c r="N457" s="691"/>
      <c r="O457" s="691"/>
      <c r="P457" s="691"/>
      <c r="Q457" s="691"/>
      <c r="R457" s="691"/>
      <c r="S457" s="691"/>
      <c r="T457" s="691"/>
      <c r="U457" s="691"/>
      <c r="V457" s="691"/>
      <c r="W457" s="691"/>
      <c r="X457" s="691"/>
      <c r="Y457" s="691"/>
      <c r="Z457" s="691"/>
      <c r="AA457" s="691"/>
      <c r="AB457" s="691"/>
      <c r="AC457" s="691"/>
      <c r="AD457" s="691"/>
      <c r="AH457" t="s">
        <v>5667</v>
      </c>
      <c r="AI457" t="s">
        <v>5566</v>
      </c>
      <c r="AR457"/>
      <c r="AS457"/>
      <c r="AT457"/>
      <c r="AU457"/>
      <c r="AV457"/>
      <c r="AW457"/>
      <c r="AX457"/>
      <c r="AY457"/>
      <c r="AZ457"/>
      <c r="BA457"/>
    </row>
    <row r="458" spans="1:53" ht="15" customHeight="1">
      <c r="A458" s="56"/>
      <c r="B458" s="666" t="str">
        <f>IF(AJ440&gt;0,"Favor de revisar la instrucción 4, ya que no se cumplen los criterios establecidos","")</f>
        <v/>
      </c>
      <c r="C458" s="666"/>
      <c r="D458" s="666"/>
      <c r="E458" s="666"/>
      <c r="F458" s="666"/>
      <c r="G458" s="666"/>
      <c r="H458" s="666"/>
      <c r="I458" s="666"/>
      <c r="J458" s="666"/>
      <c r="K458" s="666"/>
      <c r="L458" s="666"/>
      <c r="M458" s="666"/>
      <c r="N458" s="666"/>
      <c r="O458" s="666"/>
      <c r="P458" s="666"/>
      <c r="Q458" s="666"/>
      <c r="R458" s="666"/>
      <c r="S458" s="666"/>
      <c r="T458" s="666"/>
      <c r="U458" s="666"/>
      <c r="V458" s="666"/>
      <c r="W458" s="666"/>
      <c r="X458" s="666"/>
      <c r="Y458" s="666"/>
      <c r="Z458" s="666"/>
      <c r="AA458" s="666"/>
      <c r="AB458" s="666"/>
      <c r="AC458" s="666"/>
      <c r="AD458" s="666"/>
      <c r="AH458" t="s">
        <v>5668</v>
      </c>
      <c r="AI458" t="s">
        <v>5568</v>
      </c>
      <c r="AR458"/>
      <c r="AS458"/>
      <c r="AT458"/>
      <c r="AU458"/>
      <c r="AV458"/>
      <c r="AW458"/>
      <c r="AX458"/>
      <c r="AY458"/>
      <c r="AZ458"/>
      <c r="BA458"/>
    </row>
    <row r="459" spans="1:53" ht="15" customHeight="1">
      <c r="A459" s="56"/>
      <c r="B459" s="717" t="str">
        <f>IF(AL450&gt;0,"Alerta: debe de proporcionar una justificación de acuerdo a lo establecido en la instrucción 5","")</f>
        <v/>
      </c>
      <c r="C459" s="717"/>
      <c r="D459" s="717"/>
      <c r="E459" s="717"/>
      <c r="F459" s="717"/>
      <c r="G459" s="717"/>
      <c r="H459" s="717"/>
      <c r="I459" s="717"/>
      <c r="J459" s="717"/>
      <c r="K459" s="717"/>
      <c r="L459" s="717"/>
      <c r="M459" s="717"/>
      <c r="N459" s="717"/>
      <c r="O459" s="717"/>
      <c r="P459" s="717"/>
      <c r="Q459" s="717"/>
      <c r="R459" s="717"/>
      <c r="S459" s="717"/>
      <c r="T459" s="717"/>
      <c r="U459" s="717"/>
      <c r="V459" s="717"/>
      <c r="W459" s="717"/>
      <c r="X459" s="717"/>
      <c r="Y459" s="717"/>
      <c r="Z459" s="717"/>
      <c r="AA459" s="717"/>
      <c r="AB459" s="717"/>
      <c r="AC459" s="717"/>
      <c r="AD459" s="717"/>
      <c r="AH459" t="s">
        <v>5669</v>
      </c>
      <c r="AI459" t="s">
        <v>5661</v>
      </c>
      <c r="AR459"/>
      <c r="AS459"/>
      <c r="AT459"/>
      <c r="AU459"/>
      <c r="AV459"/>
      <c r="AW459"/>
      <c r="AX459"/>
      <c r="AY459"/>
      <c r="AZ459"/>
      <c r="BA459"/>
    </row>
    <row r="460" spans="1:53" ht="15" customHeight="1">
      <c r="A460" s="56"/>
      <c r="B460" s="672" t="str">
        <f>IF(AH440&gt;0,"Favor de verificar que no tenga información en celdas sombreadas","")</f>
        <v/>
      </c>
      <c r="C460" s="673"/>
      <c r="D460" s="673"/>
      <c r="E460" s="673"/>
      <c r="F460" s="673"/>
      <c r="G460" s="673"/>
      <c r="H460" s="673"/>
      <c r="I460" s="673"/>
      <c r="J460" s="673"/>
      <c r="K460" s="673"/>
      <c r="L460" s="673"/>
      <c r="M460" s="673"/>
      <c r="N460" s="673"/>
      <c r="O460" s="673"/>
      <c r="P460" s="673"/>
      <c r="Q460" s="673"/>
      <c r="R460" s="673"/>
      <c r="S460" s="673"/>
      <c r="T460" s="673"/>
      <c r="U460" s="673"/>
      <c r="V460" s="673"/>
      <c r="W460" s="673"/>
      <c r="X460" s="673"/>
      <c r="Y460" s="673"/>
      <c r="Z460" s="673"/>
      <c r="AA460" s="673"/>
      <c r="AB460" s="673"/>
      <c r="AC460" s="673"/>
      <c r="AD460" s="673"/>
      <c r="AH460" t="s">
        <v>5670</v>
      </c>
      <c r="AI460" t="s">
        <v>5662</v>
      </c>
      <c r="AR460"/>
      <c r="AS460"/>
      <c r="AT460"/>
      <c r="AU460"/>
      <c r="AV460"/>
      <c r="AW460"/>
      <c r="AX460"/>
      <c r="AY460"/>
      <c r="AZ460"/>
      <c r="BA460"/>
    </row>
    <row r="461" spans="1:53" ht="15" customHeight="1">
      <c r="A461" s="56"/>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H461" t="s">
        <v>5671</v>
      </c>
      <c r="AI461" t="s">
        <v>5663</v>
      </c>
      <c r="AR461"/>
      <c r="AS461"/>
      <c r="AT461"/>
      <c r="AU461"/>
      <c r="AV461"/>
      <c r="AW461"/>
      <c r="AX461"/>
      <c r="AY461"/>
      <c r="AZ461"/>
      <c r="BA461"/>
    </row>
    <row r="462" spans="1:53" ht="24" customHeight="1">
      <c r="A462" s="41" t="s">
        <v>5672</v>
      </c>
      <c r="B462" s="660" t="s">
        <v>5673</v>
      </c>
      <c r="C462" s="673"/>
      <c r="D462" s="673"/>
      <c r="E462" s="673"/>
      <c r="F462" s="673"/>
      <c r="G462" s="673"/>
      <c r="H462" s="673"/>
      <c r="I462" s="673"/>
      <c r="J462" s="673"/>
      <c r="K462" s="673"/>
      <c r="L462" s="673"/>
      <c r="M462" s="673"/>
      <c r="N462" s="673"/>
      <c r="O462" s="673"/>
      <c r="P462" s="673"/>
      <c r="Q462" s="673"/>
      <c r="R462" s="673"/>
      <c r="S462" s="673"/>
      <c r="T462" s="673"/>
      <c r="U462" s="673"/>
      <c r="V462" s="673"/>
      <c r="W462" s="673"/>
      <c r="X462" s="673"/>
      <c r="Y462" s="673"/>
      <c r="Z462" s="673"/>
      <c r="AA462" s="673"/>
      <c r="AB462" s="673"/>
      <c r="AC462" s="673"/>
      <c r="AD462" s="673"/>
    </row>
    <row r="463" spans="1:53" ht="24" customHeight="1">
      <c r="A463" s="41"/>
      <c r="B463" s="44"/>
      <c r="C463" s="700" t="s">
        <v>5674</v>
      </c>
      <c r="D463" s="673"/>
      <c r="E463" s="673"/>
      <c r="F463" s="673"/>
      <c r="G463" s="673"/>
      <c r="H463" s="673"/>
      <c r="I463" s="673"/>
      <c r="J463" s="673"/>
      <c r="K463" s="673"/>
      <c r="L463" s="673"/>
      <c r="M463" s="673"/>
      <c r="N463" s="673"/>
      <c r="O463" s="673"/>
      <c r="P463" s="673"/>
      <c r="Q463" s="673"/>
      <c r="R463" s="673"/>
      <c r="S463" s="673"/>
      <c r="T463" s="673"/>
      <c r="U463" s="673"/>
      <c r="V463" s="673"/>
      <c r="W463" s="673"/>
      <c r="X463" s="673"/>
      <c r="Y463" s="673"/>
      <c r="Z463" s="673"/>
      <c r="AA463" s="673"/>
      <c r="AB463" s="673"/>
      <c r="AC463" s="673"/>
      <c r="AD463" s="673"/>
    </row>
    <row r="464" spans="1:53" ht="36" customHeight="1">
      <c r="A464" s="73"/>
      <c r="B464" s="8"/>
      <c r="C464" s="698" t="s">
        <v>5675</v>
      </c>
      <c r="D464" s="673"/>
      <c r="E464" s="673"/>
      <c r="F464" s="673"/>
      <c r="G464" s="673"/>
      <c r="H464" s="673"/>
      <c r="I464" s="673"/>
      <c r="J464" s="673"/>
      <c r="K464" s="673"/>
      <c r="L464" s="673"/>
      <c r="M464" s="673"/>
      <c r="N464" s="673"/>
      <c r="O464" s="673"/>
      <c r="P464" s="673"/>
      <c r="Q464" s="673"/>
      <c r="R464" s="673"/>
      <c r="S464" s="673"/>
      <c r="T464" s="673"/>
      <c r="U464" s="673"/>
      <c r="V464" s="673"/>
      <c r="W464" s="673"/>
      <c r="X464" s="673"/>
      <c r="Y464" s="673"/>
      <c r="Z464" s="673"/>
      <c r="AA464" s="673"/>
      <c r="AB464" s="673"/>
      <c r="AC464" s="673"/>
      <c r="AD464" s="673"/>
    </row>
    <row r="465" spans="1:49" ht="36" customHeight="1">
      <c r="A465" s="41"/>
      <c r="B465" s="8"/>
      <c r="C465" s="700" t="s">
        <v>5676</v>
      </c>
      <c r="D465" s="673"/>
      <c r="E465" s="673"/>
      <c r="F465" s="673"/>
      <c r="G465" s="673"/>
      <c r="H465" s="673"/>
      <c r="I465" s="673"/>
      <c r="J465" s="673"/>
      <c r="K465" s="673"/>
      <c r="L465" s="673"/>
      <c r="M465" s="673"/>
      <c r="N465" s="673"/>
      <c r="O465" s="673"/>
      <c r="P465" s="673"/>
      <c r="Q465" s="673"/>
      <c r="R465" s="673"/>
      <c r="S465" s="673"/>
      <c r="T465" s="673"/>
      <c r="U465" s="673"/>
      <c r="V465" s="673"/>
      <c r="W465" s="673"/>
      <c r="X465" s="673"/>
      <c r="Y465" s="673"/>
      <c r="Z465" s="673"/>
      <c r="AA465" s="673"/>
      <c r="AB465" s="673"/>
      <c r="AC465" s="673"/>
      <c r="AD465" s="673"/>
    </row>
    <row r="466" spans="1:49" ht="24" customHeight="1">
      <c r="A466" s="36"/>
      <c r="B466" s="8"/>
      <c r="C466" s="700" t="s">
        <v>5677</v>
      </c>
      <c r="D466" s="673"/>
      <c r="E466" s="673"/>
      <c r="F466" s="673"/>
      <c r="G466" s="673"/>
      <c r="H466" s="673"/>
      <c r="I466" s="673"/>
      <c r="J466" s="673"/>
      <c r="K466" s="673"/>
      <c r="L466" s="673"/>
      <c r="M466" s="673"/>
      <c r="N466" s="673"/>
      <c r="O466" s="673"/>
      <c r="P466" s="673"/>
      <c r="Q466" s="673"/>
      <c r="R466" s="673"/>
      <c r="S466" s="673"/>
      <c r="T466" s="673"/>
      <c r="U466" s="673"/>
      <c r="V466" s="673"/>
      <c r="W466" s="673"/>
      <c r="X466" s="673"/>
      <c r="Y466" s="673"/>
      <c r="Z466" s="673"/>
      <c r="AA466" s="673"/>
      <c r="AB466" s="673"/>
      <c r="AC466" s="673"/>
      <c r="AD466" s="673"/>
    </row>
    <row r="467" spans="1:49" ht="15" customHeight="1">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P467" s="674" t="s">
        <v>5091</v>
      </c>
      <c r="AQ467" s="674"/>
      <c r="AR467" s="674"/>
      <c r="AS467" s="674"/>
      <c r="AT467" s="674"/>
    </row>
    <row r="468" spans="1:49" ht="15" customHeight="1">
      <c r="A468" s="34"/>
      <c r="B468" s="8"/>
      <c r="C468" s="540" t="s">
        <v>5678</v>
      </c>
      <c r="D468" s="572"/>
      <c r="E468" s="572"/>
      <c r="F468" s="572"/>
      <c r="G468" s="572"/>
      <c r="H468" s="572"/>
      <c r="I468" s="572"/>
      <c r="J468" s="572"/>
      <c r="K468" s="572"/>
      <c r="L468" s="572"/>
      <c r="M468" s="572"/>
      <c r="N468" s="572"/>
      <c r="O468" s="572"/>
      <c r="P468" s="572"/>
      <c r="Q468" s="572"/>
      <c r="R468" s="572"/>
      <c r="S468" s="572"/>
      <c r="T468" s="572"/>
      <c r="U468" s="572"/>
      <c r="V468" s="572"/>
      <c r="W468" s="572"/>
      <c r="X468" s="572"/>
      <c r="Y468" s="572"/>
      <c r="Z468" s="572"/>
      <c r="AA468" s="572"/>
      <c r="AB468" s="572"/>
      <c r="AC468" s="572"/>
      <c r="AD468" s="573"/>
      <c r="AM468" s="501" t="s">
        <v>5094</v>
      </c>
      <c r="AO468" s="371" t="s">
        <v>5095</v>
      </c>
      <c r="AP468" s="674" t="s">
        <v>5679</v>
      </c>
      <c r="AQ468" s="674"/>
      <c r="AR468" s="674"/>
      <c r="AS468" s="674"/>
      <c r="AT468" s="674"/>
      <c r="AU468" s="375" t="s">
        <v>5097</v>
      </c>
    </row>
    <row r="469" spans="1:49" ht="24" customHeight="1">
      <c r="A469" s="34"/>
      <c r="B469" s="8"/>
      <c r="C469" s="761" t="s">
        <v>5092</v>
      </c>
      <c r="D469" s="646"/>
      <c r="E469" s="646"/>
      <c r="F469" s="646"/>
      <c r="G469" s="646"/>
      <c r="H469" s="646"/>
      <c r="I469" s="646"/>
      <c r="J469" s="647"/>
      <c r="K469" s="677" t="s">
        <v>5680</v>
      </c>
      <c r="L469" s="572"/>
      <c r="M469" s="572"/>
      <c r="N469" s="573"/>
      <c r="O469" s="677" t="s">
        <v>5681</v>
      </c>
      <c r="P469" s="572"/>
      <c r="Q469" s="572"/>
      <c r="R469" s="573"/>
      <c r="S469" s="677" t="s">
        <v>5682</v>
      </c>
      <c r="T469" s="572"/>
      <c r="U469" s="572"/>
      <c r="V469" s="573"/>
      <c r="W469" s="677" t="s">
        <v>5683</v>
      </c>
      <c r="X469" s="572"/>
      <c r="Y469" s="572"/>
      <c r="Z469" s="573"/>
      <c r="AA469" s="677" t="s">
        <v>5548</v>
      </c>
      <c r="AB469" s="572"/>
      <c r="AC469" s="572"/>
      <c r="AD469" s="573"/>
      <c r="AI469" t="s">
        <v>5334</v>
      </c>
      <c r="AJ469" t="s">
        <v>5335</v>
      </c>
      <c r="AK469" t="s">
        <v>5336</v>
      </c>
      <c r="AL469" t="s">
        <v>5337</v>
      </c>
      <c r="AM469" s="413" t="s">
        <v>5637</v>
      </c>
      <c r="AN469" s="425" t="s">
        <v>5104</v>
      </c>
      <c r="AO469" s="514" t="s">
        <v>5684</v>
      </c>
      <c r="AP469" s="426" t="s">
        <v>5685</v>
      </c>
      <c r="AQ469" s="427" t="s">
        <v>5686</v>
      </c>
      <c r="AR469" s="428" t="s">
        <v>5687</v>
      </c>
      <c r="AS469" s="429" t="s">
        <v>5688</v>
      </c>
      <c r="AT469" s="430" t="s">
        <v>5689</v>
      </c>
      <c r="AU469" s="373" t="s">
        <v>5690</v>
      </c>
    </row>
    <row r="470" spans="1:49" ht="15" customHeight="1">
      <c r="A470" s="34"/>
      <c r="B470" s="8"/>
      <c r="C470" s="658"/>
      <c r="D470" s="685"/>
      <c r="E470" s="685"/>
      <c r="F470" s="685"/>
      <c r="G470" s="685"/>
      <c r="H470" s="685"/>
      <c r="I470" s="685"/>
      <c r="J470" s="659"/>
      <c r="K470" s="658"/>
      <c r="L470" s="685"/>
      <c r="M470" s="685"/>
      <c r="N470" s="659"/>
      <c r="O470" s="658"/>
      <c r="P470" s="685"/>
      <c r="Q470" s="685"/>
      <c r="R470" s="659"/>
      <c r="S470" s="658"/>
      <c r="T470" s="685"/>
      <c r="U470" s="685"/>
      <c r="V470" s="659"/>
      <c r="W470" s="658"/>
      <c r="X470" s="685"/>
      <c r="Y470" s="685"/>
      <c r="Z470" s="659"/>
      <c r="AA470" s="658"/>
      <c r="AB470" s="685"/>
      <c r="AC470" s="685"/>
      <c r="AD470" s="659"/>
      <c r="AI470" s="478">
        <f>C470</f>
        <v>0</v>
      </c>
      <c r="AJ470">
        <f>COUNTIF(K470:AD470,"NS")</f>
        <v>0</v>
      </c>
      <c r="AK470" s="478">
        <f>SUM(K470:AD470)</f>
        <v>0</v>
      </c>
      <c r="AL470">
        <f>IF(COUNTIF(C470:AD470,"NA")=6,0,IF(OR(AND(AI470=0,AJ470&gt;0),AND(AI470="NS",AK470&gt;0), AND(AI470="NS", AJ470=0,AK470=0)), 1, IF(OR(AND(AI470&gt;0,AJ470&gt;1,AI470&gt;AK470), AND(AI470="NS",AJ470=2), AND(AI470="NS",AK470=0,AJ470&gt;0),AI470=AK470), 0, 1)))</f>
        <v>0</v>
      </c>
      <c r="AM470" s="503">
        <f>IF(AND(SUM($Y$419)=0,COUNTA(C470:AD470)&gt;0),1,0)</f>
        <v>0</v>
      </c>
      <c r="AN470" s="415">
        <f>IF(AND(SUM($Y$419)=0,COUNTA(C470:AD470)=0),0,IF(AND(SUM($Y$419)&gt;0,COUNTA(C470:AD470)=6),0,1))</f>
        <v>0</v>
      </c>
      <c r="AO470" s="372">
        <f>IF(OR(C470="NS",$Y$419="NS"),0,IF(AND(C470="NA",$Y$419="NA"),0,IF(C470&gt;=$Y$419,0,1)))</f>
        <v>0</v>
      </c>
      <c r="AP470" s="431">
        <f>IF(OR(K470="NS",$Y$419="NS"),0,IF(AND(K470="NA",$Y$419="NA"),0,IF(K470&lt;=$Y$419,0,1)))</f>
        <v>0</v>
      </c>
      <c r="AQ470" s="432">
        <f>IF(OR(O470="NS",$Y$419="NS"),0,IF(AND(O470="NA",$Y$419="NA"),0,IF(O470&lt;=$Y$419,0,1)))</f>
        <v>0</v>
      </c>
      <c r="AR470" s="433">
        <f>IF(OR(S470="NS",$Y$419="NS"),0,IF(AND(S470="NA",$Y$419="NA"),0,IF(S470&lt;=$Y$419,0,1)))</f>
        <v>0</v>
      </c>
      <c r="AS470" s="434">
        <f>IF(OR(W470="NS",$Y$419="NS"),0,IF(AND(W470="NA",$Y$419="NA"),0,IF(W470&lt;=$Y$419,0,1)))</f>
        <v>0</v>
      </c>
      <c r="AT470" s="435">
        <f>IF(OR(AA470="NS",$Y$419="NS"),0,IF(AND(AA470="NA",$Y$419="NA"),0,IF(AA470&lt;=$Y$419,0,1)))</f>
        <v>0</v>
      </c>
      <c r="AU470" s="374">
        <f>IF(SUM(W470)&gt;0,1,0)</f>
        <v>0</v>
      </c>
    </row>
    <row r="471" spans="1:49" ht="15" customHeight="1">
      <c r="A471" s="34"/>
      <c r="B471" s="656" t="str">
        <f>AK477</f>
        <v/>
      </c>
      <c r="C471" s="656"/>
      <c r="D471" s="656"/>
      <c r="E471" s="656"/>
      <c r="F471" s="656"/>
      <c r="G471" s="656"/>
      <c r="H471" s="656"/>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L471" s="237">
        <f>SUM(AL470:AL470)</f>
        <v>0</v>
      </c>
      <c r="AP471" s="319"/>
      <c r="AQ471" s="319"/>
      <c r="AR471" s="319"/>
      <c r="AS471" s="319"/>
      <c r="AT471" s="325">
        <f>SUM(AP470:AT470)</f>
        <v>0</v>
      </c>
    </row>
    <row r="472" spans="1:49" ht="45" customHeight="1">
      <c r="A472" s="34"/>
      <c r="B472" s="8"/>
      <c r="C472" s="765" t="s">
        <v>5691</v>
      </c>
      <c r="D472" s="673"/>
      <c r="E472" s="673"/>
      <c r="F472" s="686"/>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687"/>
      <c r="AI472" t="s">
        <v>5357</v>
      </c>
      <c r="AJ472" s="238">
        <f>SUM(AL471)</f>
        <v>0</v>
      </c>
    </row>
    <row r="473" spans="1:49" ht="15" customHeight="1">
      <c r="A473" s="36"/>
      <c r="B473" s="666" t="str">
        <f>IF(AND(AU470&gt;0,F472=""),"Debido a que cuenta con algún valor numérico mayor a cero la col. Otra causa, debe anotar el nombre de dicha(s) causa(s)","")</f>
        <v/>
      </c>
      <c r="C473" s="666"/>
      <c r="D473" s="666"/>
      <c r="E473" s="666"/>
      <c r="F473" s="666"/>
      <c r="G473" s="666"/>
      <c r="H473" s="666"/>
      <c r="I473" s="666"/>
      <c r="J473" s="666"/>
      <c r="K473" s="666"/>
      <c r="L473" s="666"/>
      <c r="M473" s="666"/>
      <c r="N473" s="666"/>
      <c r="O473" s="666"/>
      <c r="P473" s="666"/>
      <c r="Q473" s="666"/>
      <c r="R473" s="666"/>
      <c r="S473" s="666"/>
      <c r="T473" s="666"/>
      <c r="U473" s="666"/>
      <c r="V473" s="666"/>
      <c r="W473" s="666"/>
      <c r="X473" s="666"/>
      <c r="Y473" s="666"/>
      <c r="Z473" s="666"/>
      <c r="AA473" s="666"/>
      <c r="AB473" s="666"/>
      <c r="AC473" s="666"/>
      <c r="AD473" s="666"/>
      <c r="AE473" s="527"/>
    </row>
    <row r="474" spans="1:49" ht="24" customHeight="1">
      <c r="A474" s="56"/>
      <c r="B474" s="8"/>
      <c r="C474" s="661" t="s">
        <v>5116</v>
      </c>
      <c r="D474" s="662"/>
      <c r="E474" s="662"/>
      <c r="F474" s="662"/>
      <c r="G474" s="662"/>
      <c r="H474" s="662"/>
      <c r="I474" s="662"/>
      <c r="J474" s="662"/>
      <c r="K474" s="662"/>
      <c r="L474" s="662"/>
      <c r="M474" s="662"/>
      <c r="N474" s="662"/>
      <c r="O474" s="662"/>
      <c r="P474" s="662"/>
      <c r="Q474" s="662"/>
      <c r="R474" s="662"/>
      <c r="S474" s="662"/>
      <c r="T474" s="662"/>
      <c r="U474" s="662"/>
      <c r="V474" s="662"/>
      <c r="W474" s="662"/>
      <c r="X474" s="662"/>
      <c r="Y474" s="662"/>
      <c r="Z474" s="662"/>
      <c r="AA474" s="662"/>
      <c r="AB474" s="662"/>
      <c r="AC474" s="662"/>
      <c r="AD474" s="662"/>
    </row>
    <row r="475" spans="1:49" ht="60" customHeight="1">
      <c r="A475" s="56"/>
      <c r="B475" s="8"/>
      <c r="C475" s="679"/>
      <c r="D475" s="680"/>
      <c r="E475" s="680"/>
      <c r="F475" s="680"/>
      <c r="G475" s="680"/>
      <c r="H475" s="680"/>
      <c r="I475" s="680"/>
      <c r="J475" s="680"/>
      <c r="K475" s="680"/>
      <c r="L475" s="680"/>
      <c r="M475" s="680"/>
      <c r="N475" s="680"/>
      <c r="O475" s="680"/>
      <c r="P475" s="680"/>
      <c r="Q475" s="680"/>
      <c r="R475" s="680"/>
      <c r="S475" s="680"/>
      <c r="T475" s="680"/>
      <c r="U475" s="680"/>
      <c r="V475" s="680"/>
      <c r="W475" s="680"/>
      <c r="X475" s="680"/>
      <c r="Y475" s="680"/>
      <c r="Z475" s="680"/>
      <c r="AA475" s="680"/>
      <c r="AB475" s="680"/>
      <c r="AC475" s="680"/>
      <c r="AD475" s="681"/>
      <c r="AF475" s="489" t="str">
        <f>SUBSTITUTE( SUBSTITUTE( SUBSTITUTE( SUBSTITUTE( SUBSTITUTE( SUBSTITUTE( SUBSTITUTE( SUBSTITUTE( SUBSTITUTE( SUBSTITUTE(F472, "á", "a"), "é", "e"), "í", "i"), "ó", "o"), "ú", "u"), "Á", "A"), "É", "E"), "Í", "I"), "Ó", "O"), "Ú", "U")</f>
        <v/>
      </c>
      <c r="AH475" s="652" t="s">
        <v>5647</v>
      </c>
      <c r="AI475" s="653"/>
      <c r="AJ475" s="653"/>
      <c r="AK475" s="653"/>
    </row>
    <row r="476" spans="1:49" ht="15" customHeight="1">
      <c r="A476" s="36"/>
      <c r="B476" s="670" t="str">
        <f>IF(AN470&gt;0,"Favor de ingresar toda la información requerida en la pregunta ","")</f>
        <v/>
      </c>
      <c r="C476" s="671"/>
      <c r="D476" s="671"/>
      <c r="E476" s="671"/>
      <c r="F476" s="671"/>
      <c r="G476" s="671"/>
      <c r="H476" s="671"/>
      <c r="I476" s="671"/>
      <c r="J476" s="671"/>
      <c r="K476" s="671"/>
      <c r="L476" s="671"/>
      <c r="M476" s="671"/>
      <c r="N476" s="671"/>
      <c r="O476" s="671"/>
      <c r="P476" s="671"/>
      <c r="Q476" s="671"/>
      <c r="R476" s="671"/>
      <c r="S476" s="671"/>
      <c r="T476" s="671"/>
      <c r="U476" s="671"/>
      <c r="V476" s="671"/>
      <c r="W476" s="671"/>
      <c r="X476" s="671"/>
      <c r="Y476" s="671"/>
      <c r="Z476" s="671"/>
      <c r="AA476" s="671"/>
      <c r="AB476" s="671"/>
      <c r="AC476" s="671"/>
      <c r="AD476" s="671"/>
      <c r="AH476" s="490" t="s">
        <v>5112</v>
      </c>
      <c r="AI476" s="490" t="s">
        <v>5113</v>
      </c>
      <c r="AJ476" s="490" t="s">
        <v>5114</v>
      </c>
      <c r="AK476" s="490" t="s">
        <v>5115</v>
      </c>
    </row>
    <row r="477" spans="1:49" ht="15" customHeight="1">
      <c r="A477" s="36"/>
      <c r="B477" s="691" t="str">
        <f>IF(SUM(COUNTIF(C470:AD470,"NS"))&lt;&gt;0,"Alerta: debido a que cuenta con registros NS, debe proporcionar una justificación en el area de comentarios al final de la pregunta","")</f>
        <v/>
      </c>
      <c r="C477" s="691"/>
      <c r="D477" s="691"/>
      <c r="E477" s="691"/>
      <c r="F477" s="691"/>
      <c r="G477" s="691"/>
      <c r="H477" s="691"/>
      <c r="I477" s="691"/>
      <c r="J477" s="691"/>
      <c r="K477" s="691"/>
      <c r="L477" s="691"/>
      <c r="M477" s="691"/>
      <c r="N477" s="691"/>
      <c r="O477" s="691"/>
      <c r="P477" s="691"/>
      <c r="Q477" s="691"/>
      <c r="R477" s="691"/>
      <c r="S477" s="691"/>
      <c r="T477" s="691"/>
      <c r="U477" s="691"/>
      <c r="V477" s="691"/>
      <c r="W477" s="691"/>
      <c r="X477" s="691"/>
      <c r="Y477" s="691"/>
      <c r="Z477" s="691"/>
      <c r="AA477" s="691"/>
      <c r="AB477" s="691"/>
      <c r="AC477" s="691"/>
      <c r="AD477" s="691"/>
      <c r="AH477" t="s">
        <v>5692</v>
      </c>
      <c r="AI477" t="s">
        <v>5680</v>
      </c>
      <c r="AJ477" s="491" t="str" cm="1">
        <f t="array" ref="AJ477">IF(AF475&lt;&gt;"",_xlfn.TEXTJOIN(" / ", TRUE, _xlfn.UNIQUE(IF($AH$477:$AH$479&lt;&gt;"",IF(ISNUMBER(SEARCH(AF475, $AH$477:$AH$479)) + (_xlfn.MAP($AH$477:$AH$479, _xlfn.LAMBDA(_xlpm.r, SUM(--ISNUMBER(SEARCH(_xlfn.TEXTSPLIT(_xlpm.r, ","), AF475))))))&gt;0,$AI$477:$AI$479, ""), ""))), "")</f>
        <v/>
      </c>
      <c r="AK477" t="str">
        <f>IF(AJ477 = "", "", "Alerta: Revise el texto ingresado en el Especifique ya que podria existir en las opciones resaltadas en amarillo")</f>
        <v/>
      </c>
      <c r="AR477"/>
      <c r="AS477"/>
      <c r="AT477"/>
      <c r="AU477"/>
      <c r="AV477"/>
      <c r="AW477"/>
    </row>
    <row r="478" spans="1:49" ht="15" customHeight="1">
      <c r="A478" s="36"/>
      <c r="B478" s="666" t="str">
        <f>IF(AJ472&gt;0,"Favor de revisar la suma y consistencia de totales y/o subtotales por filas (numéricos y NS)","")</f>
        <v/>
      </c>
      <c r="C478" s="666"/>
      <c r="D478" s="666"/>
      <c r="E478" s="666"/>
      <c r="F478" s="666"/>
      <c r="G478" s="666"/>
      <c r="H478" s="666"/>
      <c r="I478" s="666"/>
      <c r="J478" s="666"/>
      <c r="K478" s="666"/>
      <c r="L478" s="666"/>
      <c r="M478" s="666"/>
      <c r="N478" s="666"/>
      <c r="O478" s="666"/>
      <c r="P478" s="666"/>
      <c r="Q478" s="666"/>
      <c r="R478" s="666"/>
      <c r="S478" s="666"/>
      <c r="T478" s="666"/>
      <c r="U478" s="666"/>
      <c r="V478" s="666"/>
      <c r="W478" s="666"/>
      <c r="X478" s="666"/>
      <c r="Y478" s="666"/>
      <c r="Z478" s="666"/>
      <c r="AA478" s="666"/>
      <c r="AB478" s="666"/>
      <c r="AC478" s="666"/>
      <c r="AD478" s="666"/>
      <c r="AH478" t="s">
        <v>5693</v>
      </c>
      <c r="AI478" t="s">
        <v>5681</v>
      </c>
    </row>
    <row r="479" spans="1:49" ht="15" customHeight="1">
      <c r="A479" s="36"/>
      <c r="B479" s="666" t="str">
        <f>IF(AO470&gt;0,"Favor de revisar la instrucción 2, ya que no se cumplen los criterios establecidos","")</f>
        <v/>
      </c>
      <c r="C479" s="666"/>
      <c r="D479" s="666"/>
      <c r="E479" s="666"/>
      <c r="F479" s="666"/>
      <c r="G479" s="666"/>
      <c r="H479" s="666"/>
      <c r="I479" s="666"/>
      <c r="J479" s="666"/>
      <c r="K479" s="666"/>
      <c r="L479" s="666"/>
      <c r="M479" s="666"/>
      <c r="N479" s="666"/>
      <c r="O479" s="666"/>
      <c r="P479" s="666"/>
      <c r="Q479" s="666"/>
      <c r="R479" s="666"/>
      <c r="S479" s="666"/>
      <c r="T479" s="666"/>
      <c r="U479" s="666"/>
      <c r="V479" s="666"/>
      <c r="W479" s="666"/>
      <c r="X479" s="666"/>
      <c r="Y479" s="666"/>
      <c r="Z479" s="666"/>
      <c r="AA479" s="666"/>
      <c r="AB479" s="666"/>
      <c r="AC479" s="666"/>
      <c r="AD479" s="666"/>
      <c r="AH479" t="s">
        <v>5694</v>
      </c>
      <c r="AI479" t="s">
        <v>5682</v>
      </c>
    </row>
    <row r="480" spans="1:49" ht="15" customHeight="1">
      <c r="A480" s="36"/>
      <c r="B480" s="717" t="str">
        <f>IF(AT471&gt;0,"Alerta: debe de proporcionar una justificación de acuerdo a lo establecido en la instrucción 3","")</f>
        <v/>
      </c>
      <c r="C480" s="717"/>
      <c r="D480" s="717"/>
      <c r="E480" s="717"/>
      <c r="F480" s="717"/>
      <c r="G480" s="717"/>
      <c r="H480" s="717"/>
      <c r="I480" s="717"/>
      <c r="J480" s="717"/>
      <c r="K480" s="717"/>
      <c r="L480" s="717"/>
      <c r="M480" s="717"/>
      <c r="N480" s="717"/>
      <c r="O480" s="717"/>
      <c r="P480" s="717"/>
      <c r="Q480" s="717"/>
      <c r="R480" s="717"/>
      <c r="S480" s="717"/>
      <c r="T480" s="717"/>
      <c r="U480" s="717"/>
      <c r="V480" s="717"/>
      <c r="W480" s="717"/>
      <c r="X480" s="717"/>
      <c r="Y480" s="717"/>
      <c r="Z480" s="717"/>
      <c r="AA480" s="717"/>
      <c r="AB480" s="717"/>
      <c r="AC480" s="717"/>
      <c r="AD480" s="717"/>
    </row>
    <row r="481" spans="1:44" ht="15" customHeight="1">
      <c r="A481" s="34"/>
      <c r="B481" s="672" t="str">
        <f>IF(AM470&gt;0,"Favor de verificar que no tenga información en celdas sombreadas","")</f>
        <v/>
      </c>
      <c r="C481" s="673"/>
      <c r="D481" s="673"/>
      <c r="E481" s="673"/>
      <c r="F481" s="673"/>
      <c r="G481" s="673"/>
      <c r="H481" s="673"/>
      <c r="I481" s="673"/>
      <c r="J481" s="673"/>
      <c r="K481" s="673"/>
      <c r="L481" s="673"/>
      <c r="M481" s="673"/>
      <c r="N481" s="673"/>
      <c r="O481" s="673"/>
      <c r="P481" s="673"/>
      <c r="Q481" s="673"/>
      <c r="R481" s="673"/>
      <c r="S481" s="673"/>
      <c r="T481" s="673"/>
      <c r="U481" s="673"/>
      <c r="V481" s="673"/>
      <c r="W481" s="673"/>
      <c r="X481" s="673"/>
      <c r="Y481" s="673"/>
      <c r="Z481" s="673"/>
      <c r="AA481" s="673"/>
      <c r="AB481" s="673"/>
      <c r="AC481" s="673"/>
      <c r="AD481" s="673"/>
    </row>
    <row r="482" spans="1:44" ht="36" customHeight="1">
      <c r="A482" s="41" t="s">
        <v>5695</v>
      </c>
      <c r="B482" s="660" t="s">
        <v>5696</v>
      </c>
      <c r="C482" s="673"/>
      <c r="D482" s="673"/>
      <c r="E482" s="673"/>
      <c r="F482" s="673"/>
      <c r="G482" s="673"/>
      <c r="H482" s="673"/>
      <c r="I482" s="673"/>
      <c r="J482" s="673"/>
      <c r="K482" s="673"/>
      <c r="L482" s="673"/>
      <c r="M482" s="673"/>
      <c r="N482" s="673"/>
      <c r="O482" s="673"/>
      <c r="P482" s="673"/>
      <c r="Q482" s="673"/>
      <c r="R482" s="673"/>
      <c r="S482" s="673"/>
      <c r="T482" s="673"/>
      <c r="U482" s="673"/>
      <c r="V482" s="673"/>
      <c r="W482" s="673"/>
      <c r="X482" s="673"/>
      <c r="Y482" s="673"/>
      <c r="Z482" s="673"/>
      <c r="AA482" s="673"/>
      <c r="AB482" s="673"/>
      <c r="AC482" s="673"/>
      <c r="AD482" s="673"/>
    </row>
    <row r="483" spans="1:44" ht="24" customHeight="1">
      <c r="A483" s="41"/>
      <c r="B483" s="229"/>
      <c r="C483" s="700" t="s">
        <v>5697</v>
      </c>
      <c r="D483" s="673"/>
      <c r="E483" s="673"/>
      <c r="F483" s="673"/>
      <c r="G483" s="673"/>
      <c r="H483" s="673"/>
      <c r="I483" s="673"/>
      <c r="J483" s="673"/>
      <c r="K483" s="673"/>
      <c r="L483" s="673"/>
      <c r="M483" s="673"/>
      <c r="N483" s="673"/>
      <c r="O483" s="673"/>
      <c r="P483" s="673"/>
      <c r="Q483" s="673"/>
      <c r="R483" s="673"/>
      <c r="S483" s="673"/>
      <c r="T483" s="673"/>
      <c r="U483" s="673"/>
      <c r="V483" s="673"/>
      <c r="W483" s="673"/>
      <c r="X483" s="673"/>
      <c r="Y483" s="673"/>
      <c r="Z483" s="673"/>
      <c r="AA483" s="673"/>
      <c r="AB483" s="673"/>
      <c r="AC483" s="673"/>
      <c r="AD483" s="673"/>
    </row>
    <row r="484" spans="1:44" ht="24" customHeight="1">
      <c r="A484" s="73"/>
      <c r="B484" s="8"/>
      <c r="C484" s="700" t="s">
        <v>5698</v>
      </c>
      <c r="D484" s="673"/>
      <c r="E484" s="673"/>
      <c r="F484" s="673"/>
      <c r="G484" s="673"/>
      <c r="H484" s="673"/>
      <c r="I484" s="673"/>
      <c r="J484" s="673"/>
      <c r="K484" s="673"/>
      <c r="L484" s="673"/>
      <c r="M484" s="673"/>
      <c r="N484" s="673"/>
      <c r="O484" s="673"/>
      <c r="P484" s="673"/>
      <c r="Q484" s="673"/>
      <c r="R484" s="673"/>
      <c r="S484" s="673"/>
      <c r="T484" s="673"/>
      <c r="U484" s="673"/>
      <c r="V484" s="673"/>
      <c r="W484" s="673"/>
      <c r="X484" s="673"/>
      <c r="Y484" s="673"/>
      <c r="Z484" s="673"/>
      <c r="AA484" s="673"/>
      <c r="AB484" s="673"/>
      <c r="AC484" s="673"/>
      <c r="AD484" s="673"/>
    </row>
    <row r="485" spans="1:44" ht="15" customHeight="1">
      <c r="A485" s="6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44" ht="36" customHeight="1">
      <c r="A486" s="68"/>
      <c r="B486" s="8"/>
      <c r="C486" s="540" t="s">
        <v>5589</v>
      </c>
      <c r="D486" s="702"/>
      <c r="E486" s="702"/>
      <c r="F486" s="702"/>
      <c r="G486" s="702"/>
      <c r="H486" s="702"/>
      <c r="I486" s="702"/>
      <c r="J486" s="702"/>
      <c r="K486" s="702"/>
      <c r="L486" s="702"/>
      <c r="M486" s="702"/>
      <c r="N486" s="703"/>
      <c r="O486" s="540" t="s">
        <v>5699</v>
      </c>
      <c r="P486" s="572"/>
      <c r="Q486" s="572"/>
      <c r="R486" s="572"/>
      <c r="S486" s="572"/>
      <c r="T486" s="572"/>
      <c r="U486" s="572"/>
      <c r="V486" s="572"/>
      <c r="W486" s="572"/>
      <c r="X486" s="572"/>
      <c r="Y486" s="572"/>
      <c r="Z486" s="572"/>
      <c r="AA486" s="572"/>
      <c r="AB486" s="572"/>
      <c r="AC486" s="572"/>
      <c r="AD486" s="573"/>
      <c r="AM486" s="737" t="s">
        <v>5094</v>
      </c>
      <c r="AN486" s="737"/>
      <c r="AQ486" s="738" t="s">
        <v>5095</v>
      </c>
      <c r="AR486" s="738"/>
    </row>
    <row r="487" spans="1:44" ht="72" customHeight="1">
      <c r="A487" s="36"/>
      <c r="B487" s="8"/>
      <c r="C487" s="704"/>
      <c r="D487" s="646"/>
      <c r="E487" s="646"/>
      <c r="F487" s="646"/>
      <c r="G487" s="646"/>
      <c r="H487" s="646"/>
      <c r="I487" s="646"/>
      <c r="J487" s="646"/>
      <c r="K487" s="646"/>
      <c r="L487" s="646"/>
      <c r="M487" s="646"/>
      <c r="N487" s="647"/>
      <c r="O487" s="540" t="s">
        <v>5092</v>
      </c>
      <c r="P487" s="572"/>
      <c r="Q487" s="572"/>
      <c r="R487" s="573"/>
      <c r="S487" s="677" t="s">
        <v>5700</v>
      </c>
      <c r="T487" s="572"/>
      <c r="U487" s="572"/>
      <c r="V487" s="573"/>
      <c r="W487" s="677" t="s">
        <v>5701</v>
      </c>
      <c r="X487" s="572"/>
      <c r="Y487" s="572"/>
      <c r="Z487" s="573"/>
      <c r="AA487" s="677" t="s">
        <v>5548</v>
      </c>
      <c r="AB487" s="572"/>
      <c r="AC487" s="572"/>
      <c r="AD487" s="573"/>
      <c r="AI487" t="s">
        <v>5334</v>
      </c>
      <c r="AJ487" t="s">
        <v>5335</v>
      </c>
      <c r="AK487" t="s">
        <v>5336</v>
      </c>
      <c r="AL487" t="s">
        <v>5337</v>
      </c>
      <c r="AM487" s="416" t="s">
        <v>5702</v>
      </c>
      <c r="AN487" s="417" t="s">
        <v>5703</v>
      </c>
      <c r="AO487" s="418" t="s">
        <v>5601</v>
      </c>
      <c r="AP487" s="419" t="s">
        <v>5602</v>
      </c>
      <c r="AQ487" s="487" t="s">
        <v>5603</v>
      </c>
      <c r="AR487" s="377" t="s">
        <v>5638</v>
      </c>
    </row>
    <row r="488" spans="1:44" ht="15" customHeight="1">
      <c r="A488" s="36"/>
      <c r="B488" s="8"/>
      <c r="C488" s="20" t="s">
        <v>5015</v>
      </c>
      <c r="D488" s="676" t="s">
        <v>5605</v>
      </c>
      <c r="E488" s="572"/>
      <c r="F488" s="572"/>
      <c r="G488" s="572"/>
      <c r="H488" s="572"/>
      <c r="I488" s="572"/>
      <c r="J488" s="572"/>
      <c r="K488" s="572"/>
      <c r="L488" s="572"/>
      <c r="M488" s="572"/>
      <c r="N488" s="573"/>
      <c r="O488" s="658"/>
      <c r="P488" s="685"/>
      <c r="Q488" s="685"/>
      <c r="R488" s="659"/>
      <c r="S488" s="658"/>
      <c r="T488" s="685"/>
      <c r="U488" s="685"/>
      <c r="V488" s="659"/>
      <c r="W488" s="658"/>
      <c r="X488" s="685"/>
      <c r="Y488" s="685"/>
      <c r="Z488" s="659"/>
      <c r="AA488" s="658"/>
      <c r="AB488" s="685"/>
      <c r="AC488" s="685"/>
      <c r="AD488" s="659"/>
      <c r="AI488" s="478">
        <f>O488</f>
        <v>0</v>
      </c>
      <c r="AJ488">
        <f>COUNTIF(S488:AD488,"NS")</f>
        <v>0</v>
      </c>
      <c r="AK488" s="478">
        <f>SUM(S488:AD488)</f>
        <v>0</v>
      </c>
      <c r="AL488">
        <f>IF(COUNTIF(O488:AD488,"NA")=4,0,IF(OR(AND(AI488=0,AJ488&gt;0),AND(AI488="NS",AK488&gt;0), AND(AI488="NS", AJ488=0,AK488=0)), 1, IF(OR(AND(AI488&gt;0,AJ488&gt;1,AI488&gt;AK488), AND(AI488="NS",AJ488=2), AND(AI488="NS",AK488=0,AJ488&gt;0),AI488=AK488), 0, 1)))</f>
        <v>0</v>
      </c>
      <c r="AM488" s="411">
        <f>IF(AND(SUM($O$395)=0,COUNTA(O488:AD488)&gt;0),1,0)</f>
        <v>0</v>
      </c>
      <c r="AN488" s="420">
        <f>IF(AND(SUM($W$395)=0,COUNTA(O489:AD489)&gt;0),1,0)</f>
        <v>0</v>
      </c>
      <c r="AO488" s="421">
        <f>IF(AND(SUM($O$395)=0,COUNTA(O488:AD488)=0),0,IF(AND(SUM($O$395)&gt;0,COUNTA(O488:AD488)=4),0,IF(COUNTA(O488:AD488)=0,0,1)))</f>
        <v>0</v>
      </c>
      <c r="AP488" s="422">
        <f>IF(AND(SUM($W$395)=0,COUNTA(O489:AD489)=0),0,IF(AND(SUM($W$395)&gt;0,COUNTA(O489:AD489)=4),0,IF(COUNTA(O489:AD489)=0,0,1)))</f>
        <v>0</v>
      </c>
      <c r="AQ488" s="377" t="s">
        <v>5561</v>
      </c>
      <c r="AR488" s="378">
        <f>IF(OR(O488="NS",COUNTIF(O395,"NS")&gt;0),0,IF(AND(O488="NA",COUNTIF(O395,"NA")=1),0,IF(O488&lt;=SUM(O395),0,1)))</f>
        <v>0</v>
      </c>
    </row>
    <row r="489" spans="1:44" ht="15" customHeight="1">
      <c r="A489" s="36"/>
      <c r="B489" s="8"/>
      <c r="C489" s="20" t="s">
        <v>5017</v>
      </c>
      <c r="D489" s="676" t="s">
        <v>5606</v>
      </c>
      <c r="E489" s="572"/>
      <c r="F489" s="572"/>
      <c r="G489" s="572"/>
      <c r="H489" s="572"/>
      <c r="I489" s="572"/>
      <c r="J489" s="572"/>
      <c r="K489" s="572"/>
      <c r="L489" s="572"/>
      <c r="M489" s="572"/>
      <c r="N489" s="573"/>
      <c r="O489" s="658"/>
      <c r="P489" s="685"/>
      <c r="Q489" s="685"/>
      <c r="R489" s="659"/>
      <c r="S489" s="658"/>
      <c r="T489" s="685"/>
      <c r="U489" s="685"/>
      <c r="V489" s="659"/>
      <c r="W489" s="658"/>
      <c r="X489" s="685"/>
      <c r="Y489" s="685"/>
      <c r="Z489" s="659"/>
      <c r="AA489" s="658"/>
      <c r="AB489" s="685"/>
      <c r="AC489" s="685"/>
      <c r="AD489" s="659"/>
      <c r="AI489">
        <f>O489</f>
        <v>0</v>
      </c>
      <c r="AJ489">
        <f>COUNTIF(S489:AD489,"NS")</f>
        <v>0</v>
      </c>
      <c r="AK489">
        <f>SUM(S489:AD489)</f>
        <v>0</v>
      </c>
      <c r="AL489">
        <f>IF(COUNTIF(O489:AD489,"NA")=4,0,IF(OR(AND(AI489=0,AJ489&gt;0),AND(AI489="NS",AK489&gt;0), AND(AI489="NS", AJ489=0,AK489=0)), 1, IF(OR(AND(AI489&gt;0,AJ489&gt;1,AI489&gt;AK489), AND(AI489="NS",AJ489=2), AND(AI489="NS",AK489=0,AJ489&gt;0),AI489=AK489), 0, 1)))</f>
        <v>0</v>
      </c>
      <c r="AN489" s="423">
        <f>SUM(AM488:AN488)</f>
        <v>0</v>
      </c>
      <c r="AO489" s="319"/>
      <c r="AP489" s="424">
        <f>SUM(AO488:AP488)</f>
        <v>0</v>
      </c>
      <c r="AQ489" s="487" t="s">
        <v>5607</v>
      </c>
      <c r="AR489" s="376">
        <f>IF(OR(O489="NS",COUNTIF(W395,"NS")&gt;0),0,IF(AND(O489="NA",COUNTIF(W395,"NA")=1),0,IF(O489&lt;=SUM(W395),0,1)))</f>
        <v>0</v>
      </c>
    </row>
    <row r="490" spans="1:44" ht="15" customHeight="1">
      <c r="A490" s="36"/>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L490" s="237">
        <f>SUM(AL488:AL489)</f>
        <v>0</v>
      </c>
      <c r="AQ490" s="319"/>
      <c r="AR490" s="377">
        <f>SUM(AR488:AR489)</f>
        <v>0</v>
      </c>
    </row>
    <row r="491" spans="1:44" ht="24" customHeight="1">
      <c r="A491" s="36"/>
      <c r="B491" s="8"/>
      <c r="C491" s="661" t="s">
        <v>5116</v>
      </c>
      <c r="D491" s="662"/>
      <c r="E491" s="662"/>
      <c r="F491" s="662"/>
      <c r="G491" s="662"/>
      <c r="H491" s="662"/>
      <c r="I491" s="662"/>
      <c r="J491" s="662"/>
      <c r="K491" s="662"/>
      <c r="L491" s="662"/>
      <c r="M491" s="662"/>
      <c r="N491" s="662"/>
      <c r="O491" s="662"/>
      <c r="P491" s="662"/>
      <c r="Q491" s="662"/>
      <c r="R491" s="662"/>
      <c r="S491" s="662"/>
      <c r="T491" s="662"/>
      <c r="U491" s="662"/>
      <c r="V491" s="662"/>
      <c r="W491" s="662"/>
      <c r="X491" s="662"/>
      <c r="Y491" s="662"/>
      <c r="Z491" s="662"/>
      <c r="AA491" s="662"/>
      <c r="AB491" s="662"/>
      <c r="AC491" s="662"/>
      <c r="AD491" s="662"/>
      <c r="AI491" t="s">
        <v>5357</v>
      </c>
      <c r="AJ491" s="238">
        <f>SUM(AL490)</f>
        <v>0</v>
      </c>
    </row>
    <row r="492" spans="1:44" ht="60" customHeight="1">
      <c r="A492" s="36"/>
      <c r="B492" s="8"/>
      <c r="C492" s="679"/>
      <c r="D492" s="680"/>
      <c r="E492" s="680"/>
      <c r="F492" s="680"/>
      <c r="G492" s="680"/>
      <c r="H492" s="680"/>
      <c r="I492" s="680"/>
      <c r="J492" s="680"/>
      <c r="K492" s="680"/>
      <c r="L492" s="680"/>
      <c r="M492" s="680"/>
      <c r="N492" s="680"/>
      <c r="O492" s="680"/>
      <c r="P492" s="680"/>
      <c r="Q492" s="680"/>
      <c r="R492" s="680"/>
      <c r="S492" s="680"/>
      <c r="T492" s="680"/>
      <c r="U492" s="680"/>
      <c r="V492" s="680"/>
      <c r="W492" s="680"/>
      <c r="X492" s="680"/>
      <c r="Y492" s="680"/>
      <c r="Z492" s="680"/>
      <c r="AA492" s="680"/>
      <c r="AB492" s="680"/>
      <c r="AC492" s="680"/>
      <c r="AD492" s="681"/>
    </row>
    <row r="493" spans="1:44" ht="15" customHeight="1">
      <c r="A493" s="36"/>
      <c r="B493" s="670" t="str">
        <f>IF(AP489&gt;0,"Favor de ingresar toda la información requerida en la pregunta ","")</f>
        <v/>
      </c>
      <c r="C493" s="671"/>
      <c r="D493" s="671"/>
      <c r="E493" s="671"/>
      <c r="F493" s="671"/>
      <c r="G493" s="671"/>
      <c r="H493" s="671"/>
      <c r="I493" s="671"/>
      <c r="J493" s="671"/>
      <c r="K493" s="671"/>
      <c r="L493" s="671"/>
      <c r="M493" s="671"/>
      <c r="N493" s="671"/>
      <c r="O493" s="671"/>
      <c r="P493" s="671"/>
      <c r="Q493" s="671"/>
      <c r="R493" s="671"/>
      <c r="S493" s="671"/>
      <c r="T493" s="671"/>
      <c r="U493" s="671"/>
      <c r="V493" s="671"/>
      <c r="W493" s="671"/>
      <c r="X493" s="671"/>
      <c r="Y493" s="671"/>
      <c r="Z493" s="671"/>
      <c r="AA493" s="671"/>
      <c r="AB493" s="671"/>
      <c r="AC493" s="671"/>
      <c r="AD493" s="671"/>
    </row>
    <row r="494" spans="1:44" ht="15" customHeight="1">
      <c r="A494" s="36"/>
      <c r="B494" s="691" t="str">
        <f>IF(SUM(COUNTIF(O488:AD489,"NS"))&lt;&gt;0,"Alerta: debido a que cuenta con registros NS, debe proporcionar una justificación en el area de comentarios al final de la pregunta","")</f>
        <v/>
      </c>
      <c r="C494" s="691"/>
      <c r="D494" s="691"/>
      <c r="E494" s="691"/>
      <c r="F494" s="691"/>
      <c r="G494" s="691"/>
      <c r="H494" s="691"/>
      <c r="I494" s="691"/>
      <c r="J494" s="691"/>
      <c r="K494" s="691"/>
      <c r="L494" s="691"/>
      <c r="M494" s="691"/>
      <c r="N494" s="691"/>
      <c r="O494" s="691"/>
      <c r="P494" s="691"/>
      <c r="Q494" s="691"/>
      <c r="R494" s="691"/>
      <c r="S494" s="691"/>
      <c r="T494" s="691"/>
      <c r="U494" s="691"/>
      <c r="V494" s="691"/>
      <c r="W494" s="691"/>
      <c r="X494" s="691"/>
      <c r="Y494" s="691"/>
      <c r="Z494" s="691"/>
      <c r="AA494" s="691"/>
      <c r="AB494" s="691"/>
      <c r="AC494" s="691"/>
      <c r="AD494" s="691"/>
    </row>
    <row r="495" spans="1:44" ht="15" customHeight="1">
      <c r="A495" s="36"/>
      <c r="B495" s="666" t="str">
        <f>IF(AJ491&gt;0,"Favor de revisar la suma y consistencia de totales y/o subtotales por filas (numéricos y NS)","")</f>
        <v/>
      </c>
      <c r="C495" s="666"/>
      <c r="D495" s="666"/>
      <c r="E495" s="666"/>
      <c r="F495" s="666"/>
      <c r="G495" s="666"/>
      <c r="H495" s="666"/>
      <c r="I495" s="666"/>
      <c r="J495" s="666"/>
      <c r="K495" s="666"/>
      <c r="L495" s="666"/>
      <c r="M495" s="666"/>
      <c r="N495" s="666"/>
      <c r="O495" s="666"/>
      <c r="P495" s="666"/>
      <c r="Q495" s="666"/>
      <c r="R495" s="666"/>
      <c r="S495" s="666"/>
      <c r="T495" s="666"/>
      <c r="U495" s="666"/>
      <c r="V495" s="666"/>
      <c r="W495" s="666"/>
      <c r="X495" s="666"/>
      <c r="Y495" s="666"/>
      <c r="Z495" s="666"/>
      <c r="AA495" s="666"/>
      <c r="AB495" s="666"/>
      <c r="AC495" s="666"/>
      <c r="AD495" s="666"/>
    </row>
    <row r="496" spans="1:44" ht="15" customHeight="1">
      <c r="A496" s="36"/>
      <c r="B496" s="666" t="str">
        <f>IF(AR490&gt;0,"Favor de revisar la instrucción 2, ya que no se cumplen los criterios establecidos","")</f>
        <v/>
      </c>
      <c r="C496" s="666"/>
      <c r="D496" s="666"/>
      <c r="E496" s="666"/>
      <c r="F496" s="666"/>
      <c r="G496" s="666"/>
      <c r="H496" s="666"/>
      <c r="I496" s="666"/>
      <c r="J496" s="666"/>
      <c r="K496" s="666"/>
      <c r="L496" s="666"/>
      <c r="M496" s="666"/>
      <c r="N496" s="666"/>
      <c r="O496" s="666"/>
      <c r="P496" s="666"/>
      <c r="Q496" s="666"/>
      <c r="R496" s="666"/>
      <c r="S496" s="666"/>
      <c r="T496" s="666"/>
      <c r="U496" s="666"/>
      <c r="V496" s="666"/>
      <c r="W496" s="666"/>
      <c r="X496" s="666"/>
      <c r="Y496" s="666"/>
      <c r="Z496" s="666"/>
      <c r="AA496" s="666"/>
      <c r="AB496" s="666"/>
      <c r="AC496" s="666"/>
      <c r="AD496" s="666"/>
    </row>
    <row r="497" spans="1:44" ht="15" customHeight="1">
      <c r="A497" s="36"/>
      <c r="B497" s="672" t="str">
        <f>IF(AN489&gt;0,"Favor de verificar que no tenga información en celdas sombreadas","")</f>
        <v/>
      </c>
      <c r="C497" s="673"/>
      <c r="D497" s="673"/>
      <c r="E497" s="673"/>
      <c r="F497" s="673"/>
      <c r="G497" s="673"/>
      <c r="H497" s="673"/>
      <c r="I497" s="673"/>
      <c r="J497" s="673"/>
      <c r="K497" s="673"/>
      <c r="L497" s="673"/>
      <c r="M497" s="673"/>
      <c r="N497" s="673"/>
      <c r="O497" s="673"/>
      <c r="P497" s="673"/>
      <c r="Q497" s="673"/>
      <c r="R497" s="673"/>
      <c r="S497" s="673"/>
      <c r="T497" s="673"/>
      <c r="U497" s="673"/>
      <c r="V497" s="673"/>
      <c r="W497" s="673"/>
      <c r="X497" s="673"/>
      <c r="Y497" s="673"/>
      <c r="Z497" s="673"/>
      <c r="AA497" s="673"/>
      <c r="AB497" s="673"/>
      <c r="AC497" s="673"/>
      <c r="AD497" s="673"/>
    </row>
    <row r="498" spans="1:44" ht="15" customHeight="1">
      <c r="A498" s="36"/>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44" ht="36" customHeight="1">
      <c r="A499" s="41" t="s">
        <v>5704</v>
      </c>
      <c r="B499" s="660" t="s">
        <v>5705</v>
      </c>
      <c r="C499" s="673"/>
      <c r="D499" s="673"/>
      <c r="E499" s="673"/>
      <c r="F499" s="673"/>
      <c r="G499" s="673"/>
      <c r="H499" s="673"/>
      <c r="I499" s="673"/>
      <c r="J499" s="673"/>
      <c r="K499" s="673"/>
      <c r="L499" s="673"/>
      <c r="M499" s="673"/>
      <c r="N499" s="673"/>
      <c r="O499" s="673"/>
      <c r="P499" s="673"/>
      <c r="Q499" s="673"/>
      <c r="R499" s="673"/>
      <c r="S499" s="673"/>
      <c r="T499" s="673"/>
      <c r="U499" s="673"/>
      <c r="V499" s="673"/>
      <c r="W499" s="673"/>
      <c r="X499" s="673"/>
      <c r="Y499" s="673"/>
      <c r="Z499" s="673"/>
      <c r="AA499" s="673"/>
      <c r="AB499" s="673"/>
      <c r="AC499" s="673"/>
      <c r="AD499" s="673"/>
    </row>
    <row r="500" spans="1:44" ht="24" customHeight="1">
      <c r="A500" s="36"/>
      <c r="B500" s="8"/>
      <c r="C500" s="700" t="s">
        <v>5706</v>
      </c>
      <c r="D500" s="673"/>
      <c r="E500" s="673"/>
      <c r="F500" s="673"/>
      <c r="G500" s="673"/>
      <c r="H500" s="673"/>
      <c r="I500" s="673"/>
      <c r="J500" s="673"/>
      <c r="K500" s="673"/>
      <c r="L500" s="673"/>
      <c r="M500" s="673"/>
      <c r="N500" s="673"/>
      <c r="O500" s="673"/>
      <c r="P500" s="673"/>
      <c r="Q500" s="673"/>
      <c r="R500" s="673"/>
      <c r="S500" s="673"/>
      <c r="T500" s="673"/>
      <c r="U500" s="673"/>
      <c r="V500" s="673"/>
      <c r="W500" s="673"/>
      <c r="X500" s="673"/>
      <c r="Y500" s="673"/>
      <c r="Z500" s="673"/>
      <c r="AA500" s="673"/>
      <c r="AB500" s="673"/>
      <c r="AC500" s="673"/>
      <c r="AD500" s="673"/>
    </row>
    <row r="501" spans="1:44" ht="24" customHeight="1">
      <c r="A501" s="36"/>
      <c r="B501" s="8"/>
      <c r="C501" s="700" t="s">
        <v>5707</v>
      </c>
      <c r="D501" s="673"/>
      <c r="E501" s="673"/>
      <c r="F501" s="673"/>
      <c r="G501" s="673"/>
      <c r="H501" s="673"/>
      <c r="I501" s="673"/>
      <c r="J501" s="673"/>
      <c r="K501" s="673"/>
      <c r="L501" s="673"/>
      <c r="M501" s="673"/>
      <c r="N501" s="673"/>
      <c r="O501" s="673"/>
      <c r="P501" s="673"/>
      <c r="Q501" s="673"/>
      <c r="R501" s="673"/>
      <c r="S501" s="673"/>
      <c r="T501" s="673"/>
      <c r="U501" s="673"/>
      <c r="V501" s="673"/>
      <c r="W501" s="673"/>
      <c r="X501" s="673"/>
      <c r="Y501" s="673"/>
      <c r="Z501" s="673"/>
      <c r="AA501" s="673"/>
      <c r="AB501" s="673"/>
      <c r="AC501" s="673"/>
      <c r="AD501" s="673"/>
    </row>
    <row r="502" spans="1:44" ht="15" customHeight="1">
      <c r="A502" s="36"/>
      <c r="B502" s="8"/>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row>
    <row r="503" spans="1:44" ht="36" customHeight="1">
      <c r="A503" s="36"/>
      <c r="B503" s="8"/>
      <c r="C503" s="540" t="s">
        <v>5589</v>
      </c>
      <c r="D503" s="702"/>
      <c r="E503" s="702"/>
      <c r="F503" s="702"/>
      <c r="G503" s="702"/>
      <c r="H503" s="702"/>
      <c r="I503" s="702"/>
      <c r="J503" s="702"/>
      <c r="K503" s="702"/>
      <c r="L503" s="702"/>
      <c r="M503" s="702"/>
      <c r="N503" s="703"/>
      <c r="O503" s="540" t="s">
        <v>5708</v>
      </c>
      <c r="P503" s="572"/>
      <c r="Q503" s="572"/>
      <c r="R503" s="572"/>
      <c r="S503" s="572"/>
      <c r="T503" s="572"/>
      <c r="U503" s="572"/>
      <c r="V503" s="572"/>
      <c r="W503" s="572"/>
      <c r="X503" s="572"/>
      <c r="Y503" s="572"/>
      <c r="Z503" s="572"/>
      <c r="AA503" s="572"/>
      <c r="AB503" s="572"/>
      <c r="AC503" s="572"/>
      <c r="AD503" s="573"/>
      <c r="AM503" s="737" t="s">
        <v>5094</v>
      </c>
      <c r="AN503" s="737"/>
      <c r="AQ503" s="746" t="s">
        <v>5095</v>
      </c>
      <c r="AR503" s="746"/>
    </row>
    <row r="504" spans="1:44" ht="36" customHeight="1">
      <c r="A504" s="36"/>
      <c r="B504" s="8"/>
      <c r="C504" s="704"/>
      <c r="D504" s="646"/>
      <c r="E504" s="646"/>
      <c r="F504" s="646"/>
      <c r="G504" s="646"/>
      <c r="H504" s="646"/>
      <c r="I504" s="646"/>
      <c r="J504" s="646"/>
      <c r="K504" s="646"/>
      <c r="L504" s="646"/>
      <c r="M504" s="646"/>
      <c r="N504" s="647"/>
      <c r="O504" s="540" t="s">
        <v>5092</v>
      </c>
      <c r="P504" s="572"/>
      <c r="Q504" s="572"/>
      <c r="R504" s="573"/>
      <c r="S504" s="677" t="s">
        <v>5709</v>
      </c>
      <c r="T504" s="572"/>
      <c r="U504" s="572"/>
      <c r="V504" s="573"/>
      <c r="W504" s="677" t="s">
        <v>5710</v>
      </c>
      <c r="X504" s="572"/>
      <c r="Y504" s="572"/>
      <c r="Z504" s="573"/>
      <c r="AA504" s="677" t="s">
        <v>5548</v>
      </c>
      <c r="AB504" s="572"/>
      <c r="AC504" s="572"/>
      <c r="AD504" s="573"/>
      <c r="AI504" t="s">
        <v>5334</v>
      </c>
      <c r="AJ504" t="s">
        <v>5335</v>
      </c>
      <c r="AK504" t="s">
        <v>5336</v>
      </c>
      <c r="AL504" t="s">
        <v>5337</v>
      </c>
      <c r="AM504" s="408" t="s">
        <v>5711</v>
      </c>
      <c r="AN504" s="436" t="s">
        <v>5712</v>
      </c>
      <c r="AO504" s="437" t="s">
        <v>5601</v>
      </c>
      <c r="AP504" s="438" t="s">
        <v>5602</v>
      </c>
      <c r="AQ504" s="486" t="s">
        <v>5603</v>
      </c>
      <c r="AR504" s="380" t="s">
        <v>5713</v>
      </c>
    </row>
    <row r="505" spans="1:44" ht="15" customHeight="1">
      <c r="A505" s="36"/>
      <c r="B505" s="8"/>
      <c r="C505" s="20" t="s">
        <v>5015</v>
      </c>
      <c r="D505" s="676" t="s">
        <v>5605</v>
      </c>
      <c r="E505" s="572"/>
      <c r="F505" s="572"/>
      <c r="G505" s="572"/>
      <c r="H505" s="572"/>
      <c r="I505" s="572"/>
      <c r="J505" s="572"/>
      <c r="K505" s="572"/>
      <c r="L505" s="572"/>
      <c r="M505" s="572"/>
      <c r="N505" s="573"/>
      <c r="O505" s="658"/>
      <c r="P505" s="685"/>
      <c r="Q505" s="685"/>
      <c r="R505" s="659"/>
      <c r="S505" s="658"/>
      <c r="T505" s="685"/>
      <c r="U505" s="685"/>
      <c r="V505" s="659"/>
      <c r="W505" s="658"/>
      <c r="X505" s="685"/>
      <c r="Y505" s="685"/>
      <c r="Z505" s="659"/>
      <c r="AA505" s="658"/>
      <c r="AB505" s="685"/>
      <c r="AC505" s="685"/>
      <c r="AD505" s="659"/>
      <c r="AI505">
        <f>O505</f>
        <v>0</v>
      </c>
      <c r="AJ505">
        <f>COUNTIF(S505:AD505,"NS")</f>
        <v>0</v>
      </c>
      <c r="AK505">
        <f>SUM(S505:AD505)</f>
        <v>0</v>
      </c>
      <c r="AL505">
        <f>IF(COUNTIF(O505:AD505,"NA")=4,0,IF(OR(AND(AI505=0,AJ505&gt;0),AND(AI505="NS",AK505&gt;0), AND(AI505="NS", AJ505=0,AK505=0)), 1, IF(OR(AND(AI505&gt;0,AJ505&gt;1,AI505&gt;AK505), AND(AI505="NS",AJ505=2), AND(AI505="NS",AK505=0,AJ505&gt;0),AI505=AK505), 0, 1)))</f>
        <v>0</v>
      </c>
      <c r="AM505" s="411">
        <f>IF(AND(SUM($S$488)=0,COUNTA(O505:AD505)&gt;0),1,0)</f>
        <v>0</v>
      </c>
      <c r="AN505" s="420">
        <f>IF(AND(SUM($S$489)=0,COUNTA(O506:AD506)&gt;0),1,0)</f>
        <v>0</v>
      </c>
      <c r="AO505" s="421">
        <f>IF(AND(SUM($S$488)=0,COUNTA(O505:AD505)=0),0,IF(AND(SUM($S$488)&gt;0,COUNTA(O505:AD505)=4),0,IF(COUNTA(O505:AD505)=0,0,1)))</f>
        <v>0</v>
      </c>
      <c r="AP505" s="422">
        <f>IF(AND(SUM($S$489)=0,COUNTA(O506:AD506)=0),0,IF(AND(SUM($S$489)&gt;0,COUNTA(O506:AD506)=4),0,IF(COUNTA(O506:AD506)=0,0,1)))</f>
        <v>0</v>
      </c>
      <c r="AQ505" s="380" t="s">
        <v>5561</v>
      </c>
      <c r="AR505" s="381">
        <f>IF(AND(O505="NS",COUNTIF(S488,"NS")&gt;0),0,IF(AND(O505="NA",COUNTIF(S488,"NA")=1),0,IF(O505=SUM(S488),0,1)))</f>
        <v>0</v>
      </c>
    </row>
    <row r="506" spans="1:44" ht="15" customHeight="1">
      <c r="A506" s="36"/>
      <c r="B506" s="8"/>
      <c r="C506" s="20" t="s">
        <v>5017</v>
      </c>
      <c r="D506" s="676" t="s">
        <v>5606</v>
      </c>
      <c r="E506" s="572"/>
      <c r="F506" s="572"/>
      <c r="G506" s="572"/>
      <c r="H506" s="572"/>
      <c r="I506" s="572"/>
      <c r="J506" s="572"/>
      <c r="K506" s="572"/>
      <c r="L506" s="572"/>
      <c r="M506" s="572"/>
      <c r="N506" s="573"/>
      <c r="O506" s="658"/>
      <c r="P506" s="685"/>
      <c r="Q506" s="685"/>
      <c r="R506" s="659"/>
      <c r="S506" s="658"/>
      <c r="T506" s="685"/>
      <c r="U506" s="685"/>
      <c r="V506" s="659"/>
      <c r="W506" s="658"/>
      <c r="X506" s="685"/>
      <c r="Y506" s="685"/>
      <c r="Z506" s="659"/>
      <c r="AA506" s="658"/>
      <c r="AB506" s="685"/>
      <c r="AC506" s="685"/>
      <c r="AD506" s="659"/>
      <c r="AI506">
        <f>O506</f>
        <v>0</v>
      </c>
      <c r="AJ506">
        <f>COUNTIF(S506:AD506,"NS")</f>
        <v>0</v>
      </c>
      <c r="AK506">
        <f>SUM(S506:AD506)</f>
        <v>0</v>
      </c>
      <c r="AL506">
        <f>IF(COUNTIF(O506:AD506,"NA")=4,0,IF(OR(AND(AI506=0,AJ506&gt;0),AND(AI506="NS",AK506&gt;0), AND(AI506="NS", AJ506=0,AK506=0)), 1, IF(OR(AND(AI506&gt;0,AJ506&gt;1,AI506&gt;AK506), AND(AI506="NS",AJ506=2), AND(AI506="NS",AK506=0,AJ506&gt;0),AI506=AK506), 0, 1)))</f>
        <v>0</v>
      </c>
      <c r="AN506" s="423">
        <f>SUM(AM505:AN505)</f>
        <v>0</v>
      </c>
      <c r="AO506" s="319"/>
      <c r="AP506" s="424">
        <f>SUM(AO505:AP505)</f>
        <v>0</v>
      </c>
      <c r="AQ506" s="486" t="s">
        <v>5607</v>
      </c>
      <c r="AR506" s="379">
        <f>IF(AND(O506="NS",COUNTIF(S489,"NS")&gt;0),0,IF(AND(O506="NA",COUNTIF(S489,"NA")=1),0,IF(O506=SUM(S489),0,1)))</f>
        <v>0</v>
      </c>
    </row>
    <row r="507" spans="1:44" ht="15" customHeight="1">
      <c r="A507" s="36"/>
      <c r="B507" s="8"/>
      <c r="C507" s="1"/>
      <c r="D507" s="9"/>
      <c r="E507" s="9"/>
      <c r="F507" s="9"/>
      <c r="G507" s="9"/>
      <c r="H507" s="9"/>
      <c r="I507" s="9"/>
      <c r="J507" s="9"/>
      <c r="K507" s="9"/>
      <c r="L507" s="9"/>
      <c r="M507" s="12"/>
      <c r="N507" s="12"/>
      <c r="O507" s="12"/>
      <c r="P507" s="12"/>
      <c r="Q507" s="12"/>
      <c r="R507" s="12"/>
      <c r="S507" s="12"/>
      <c r="T507" s="12"/>
      <c r="U507" s="12"/>
      <c r="V507" s="12"/>
      <c r="W507" s="12"/>
      <c r="X507" s="12"/>
      <c r="Y507" s="12"/>
      <c r="Z507" s="12"/>
      <c r="AA507" s="12"/>
      <c r="AB507" s="12"/>
      <c r="AC507" s="12"/>
      <c r="AD507" s="12"/>
      <c r="AL507" s="237">
        <f>SUM(AL505:AL506)</f>
        <v>0</v>
      </c>
      <c r="AQ507" s="319"/>
      <c r="AR507" s="380">
        <f>SUM(AR505:AR506)</f>
        <v>0</v>
      </c>
    </row>
    <row r="508" spans="1:44" ht="24" customHeight="1">
      <c r="A508" s="36"/>
      <c r="B508" s="8"/>
      <c r="C508" s="661" t="s">
        <v>5116</v>
      </c>
      <c r="D508" s="662"/>
      <c r="E508" s="662"/>
      <c r="F508" s="662"/>
      <c r="G508" s="662"/>
      <c r="H508" s="662"/>
      <c r="I508" s="662"/>
      <c r="J508" s="662"/>
      <c r="K508" s="662"/>
      <c r="L508" s="662"/>
      <c r="M508" s="662"/>
      <c r="N508" s="662"/>
      <c r="O508" s="662"/>
      <c r="P508" s="662"/>
      <c r="Q508" s="662"/>
      <c r="R508" s="662"/>
      <c r="S508" s="662"/>
      <c r="T508" s="662"/>
      <c r="U508" s="662"/>
      <c r="V508" s="662"/>
      <c r="W508" s="662"/>
      <c r="X508" s="662"/>
      <c r="Y508" s="662"/>
      <c r="Z508" s="662"/>
      <c r="AA508" s="662"/>
      <c r="AB508" s="662"/>
      <c r="AC508" s="662"/>
      <c r="AD508" s="662"/>
      <c r="AI508" t="s">
        <v>5357</v>
      </c>
      <c r="AJ508" s="238">
        <f>SUM(AL507)</f>
        <v>0</v>
      </c>
    </row>
    <row r="509" spans="1:44" ht="60" customHeight="1">
      <c r="A509" s="36"/>
      <c r="B509" s="8"/>
      <c r="C509" s="679"/>
      <c r="D509" s="680"/>
      <c r="E509" s="680"/>
      <c r="F509" s="680"/>
      <c r="G509" s="680"/>
      <c r="H509" s="680"/>
      <c r="I509" s="680"/>
      <c r="J509" s="680"/>
      <c r="K509" s="680"/>
      <c r="L509" s="680"/>
      <c r="M509" s="680"/>
      <c r="N509" s="680"/>
      <c r="O509" s="680"/>
      <c r="P509" s="680"/>
      <c r="Q509" s="680"/>
      <c r="R509" s="680"/>
      <c r="S509" s="680"/>
      <c r="T509" s="680"/>
      <c r="U509" s="680"/>
      <c r="V509" s="680"/>
      <c r="W509" s="680"/>
      <c r="X509" s="680"/>
      <c r="Y509" s="680"/>
      <c r="Z509" s="680"/>
      <c r="AA509" s="680"/>
      <c r="AB509" s="680"/>
      <c r="AC509" s="680"/>
      <c r="AD509" s="681"/>
    </row>
    <row r="510" spans="1:44" ht="15" customHeight="1">
      <c r="A510" s="36"/>
      <c r="B510" s="670" t="str">
        <f>IF(AP506&gt;0,"Favor de ingresar toda la información requerida en la pregunta ","")</f>
        <v/>
      </c>
      <c r="C510" s="671"/>
      <c r="D510" s="671"/>
      <c r="E510" s="671"/>
      <c r="F510" s="671"/>
      <c r="G510" s="671"/>
      <c r="H510" s="671"/>
      <c r="I510" s="671"/>
      <c r="J510" s="671"/>
      <c r="K510" s="671"/>
      <c r="L510" s="671"/>
      <c r="M510" s="671"/>
      <c r="N510" s="671"/>
      <c r="O510" s="671"/>
      <c r="P510" s="671"/>
      <c r="Q510" s="671"/>
      <c r="R510" s="671"/>
      <c r="S510" s="671"/>
      <c r="T510" s="671"/>
      <c r="U510" s="671"/>
      <c r="V510" s="671"/>
      <c r="W510" s="671"/>
      <c r="X510" s="671"/>
      <c r="Y510" s="671"/>
      <c r="Z510" s="671"/>
      <c r="AA510" s="671"/>
      <c r="AB510" s="671"/>
      <c r="AC510" s="671"/>
      <c r="AD510" s="671"/>
    </row>
    <row r="511" spans="1:44" ht="15" customHeight="1">
      <c r="A511" s="36"/>
      <c r="B511" s="691" t="str">
        <f>IF(SUM(COUNTIF(O505:AD506,"NS"))&lt;&gt;0,"Alerta: debido a que cuenta con registros NS, debe proporcionar una justificación en el area de comentarios al final de la pregunta","")</f>
        <v/>
      </c>
      <c r="C511" s="691"/>
      <c r="D511" s="691"/>
      <c r="E511" s="691"/>
      <c r="F511" s="691"/>
      <c r="G511" s="691"/>
      <c r="H511" s="691"/>
      <c r="I511" s="691"/>
      <c r="J511" s="691"/>
      <c r="K511" s="691"/>
      <c r="L511" s="691"/>
      <c r="M511" s="691"/>
      <c r="N511" s="691"/>
      <c r="O511" s="691"/>
      <c r="P511" s="691"/>
      <c r="Q511" s="691"/>
      <c r="R511" s="691"/>
      <c r="S511" s="691"/>
      <c r="T511" s="691"/>
      <c r="U511" s="691"/>
      <c r="V511" s="691"/>
      <c r="W511" s="691"/>
      <c r="X511" s="691"/>
      <c r="Y511" s="691"/>
      <c r="Z511" s="691"/>
      <c r="AA511" s="691"/>
      <c r="AB511" s="691"/>
      <c r="AC511" s="691"/>
      <c r="AD511" s="691"/>
    </row>
    <row r="512" spans="1:44" ht="15" customHeight="1">
      <c r="A512" s="36"/>
      <c r="B512" s="666" t="str">
        <f>IF(AJ508&gt;0,"Favor de revisar la suma y consistencia de totales y/o subtotales por filas (numéricos y NS)","")</f>
        <v/>
      </c>
      <c r="C512" s="666"/>
      <c r="D512" s="666"/>
      <c r="E512" s="666"/>
      <c r="F512" s="666"/>
      <c r="G512" s="666"/>
      <c r="H512" s="666"/>
      <c r="I512" s="666"/>
      <c r="J512" s="666"/>
      <c r="K512" s="666"/>
      <c r="L512" s="666"/>
      <c r="M512" s="666"/>
      <c r="N512" s="666"/>
      <c r="O512" s="666"/>
      <c r="P512" s="666"/>
      <c r="Q512" s="666"/>
      <c r="R512" s="666"/>
      <c r="S512" s="666"/>
      <c r="T512" s="666"/>
      <c r="U512" s="666"/>
      <c r="V512" s="666"/>
      <c r="W512" s="666"/>
      <c r="X512" s="666"/>
      <c r="Y512" s="666"/>
      <c r="Z512" s="666"/>
      <c r="AA512" s="666"/>
      <c r="AB512" s="666"/>
      <c r="AC512" s="666"/>
      <c r="AD512" s="666"/>
    </row>
    <row r="513" spans="1:36" ht="15" customHeight="1">
      <c r="A513" s="36"/>
      <c r="B513" s="666" t="str">
        <f>IF(AR507&gt;0,"Favor de revisar la instrucción 2, ya que no se cumplen los criterios establecidos","")</f>
        <v/>
      </c>
      <c r="C513" s="666"/>
      <c r="D513" s="666"/>
      <c r="E513" s="666"/>
      <c r="F513" s="666"/>
      <c r="G513" s="666"/>
      <c r="H513" s="666"/>
      <c r="I513" s="666"/>
      <c r="J513" s="666"/>
      <c r="K513" s="666"/>
      <c r="L513" s="666"/>
      <c r="M513" s="666"/>
      <c r="N513" s="666"/>
      <c r="O513" s="666"/>
      <c r="P513" s="666"/>
      <c r="Q513" s="666"/>
      <c r="R513" s="666"/>
      <c r="S513" s="666"/>
      <c r="T513" s="666"/>
      <c r="U513" s="666"/>
      <c r="V513" s="666"/>
      <c r="W513" s="666"/>
      <c r="X513" s="666"/>
      <c r="Y513" s="666"/>
      <c r="Z513" s="666"/>
      <c r="AA513" s="666"/>
      <c r="AB513" s="666"/>
      <c r="AC513" s="666"/>
      <c r="AD513" s="666"/>
    </row>
    <row r="514" spans="1:36" ht="15" customHeight="1">
      <c r="A514" s="36"/>
      <c r="B514" s="672" t="str">
        <f>IF(AN506&gt;0,"Favor de verificar que no tenga información en celdas sombreadas","")</f>
        <v/>
      </c>
      <c r="C514" s="673"/>
      <c r="D514" s="673"/>
      <c r="E514" s="673"/>
      <c r="F514" s="673"/>
      <c r="G514" s="673"/>
      <c r="H514" s="673"/>
      <c r="I514" s="673"/>
      <c r="J514" s="673"/>
      <c r="K514" s="673"/>
      <c r="L514" s="673"/>
      <c r="M514" s="673"/>
      <c r="N514" s="673"/>
      <c r="O514" s="673"/>
      <c r="P514" s="673"/>
      <c r="Q514" s="673"/>
      <c r="R514" s="673"/>
      <c r="S514" s="673"/>
      <c r="T514" s="673"/>
      <c r="U514" s="673"/>
      <c r="V514" s="673"/>
      <c r="W514" s="673"/>
      <c r="X514" s="673"/>
      <c r="Y514" s="673"/>
      <c r="Z514" s="673"/>
      <c r="AA514" s="673"/>
      <c r="AB514" s="673"/>
      <c r="AC514" s="673"/>
      <c r="AD514" s="673"/>
    </row>
    <row r="515" spans="1:36" ht="15" customHeight="1" thickBot="1">
      <c r="A515" s="36"/>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6" ht="15" customHeight="1" thickBot="1">
      <c r="A516" s="31"/>
      <c r="B516" s="753" t="s">
        <v>5714</v>
      </c>
      <c r="C516" s="575"/>
      <c r="D516" s="575"/>
      <c r="E516" s="575"/>
      <c r="F516" s="575"/>
      <c r="G516" s="575"/>
      <c r="H516" s="575"/>
      <c r="I516" s="575"/>
      <c r="J516" s="575"/>
      <c r="K516" s="575"/>
      <c r="L516" s="575"/>
      <c r="M516" s="575"/>
      <c r="N516" s="575"/>
      <c r="O516" s="575"/>
      <c r="P516" s="575"/>
      <c r="Q516" s="575"/>
      <c r="R516" s="575"/>
      <c r="S516" s="575"/>
      <c r="T516" s="575"/>
      <c r="U516" s="575"/>
      <c r="V516" s="575"/>
      <c r="W516" s="575"/>
      <c r="X516" s="575"/>
      <c r="Y516" s="575"/>
      <c r="Z516" s="575"/>
      <c r="AA516" s="575"/>
      <c r="AB516" s="575"/>
      <c r="AC516" s="575"/>
      <c r="AD516" s="576"/>
    </row>
    <row r="517" spans="1:36" ht="15" customHeight="1">
      <c r="A517" s="56"/>
      <c r="B517" s="778" t="s">
        <v>5583</v>
      </c>
      <c r="C517" s="702"/>
      <c r="D517" s="702"/>
      <c r="E517" s="702"/>
      <c r="F517" s="702"/>
      <c r="G517" s="702"/>
      <c r="H517" s="702"/>
      <c r="I517" s="702"/>
      <c r="J517" s="702"/>
      <c r="K517" s="702"/>
      <c r="L517" s="702"/>
      <c r="M517" s="702"/>
      <c r="N517" s="702"/>
      <c r="O517" s="702"/>
      <c r="P517" s="702"/>
      <c r="Q517" s="702"/>
      <c r="R517" s="702"/>
      <c r="S517" s="702"/>
      <c r="T517" s="702"/>
      <c r="U517" s="702"/>
      <c r="V517" s="702"/>
      <c r="W517" s="702"/>
      <c r="X517" s="702"/>
      <c r="Y517" s="702"/>
      <c r="Z517" s="702"/>
      <c r="AA517" s="702"/>
      <c r="AB517" s="702"/>
      <c r="AC517" s="702"/>
      <c r="AD517" s="703"/>
    </row>
    <row r="518" spans="1:36" ht="24" customHeight="1">
      <c r="A518" s="56"/>
      <c r="B518" s="80"/>
      <c r="C518" s="719" t="s">
        <v>5715</v>
      </c>
      <c r="D518" s="646"/>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7"/>
    </row>
    <row r="519" spans="1:36" ht="15" customHeight="1">
      <c r="A519" s="56"/>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6" ht="24" customHeight="1">
      <c r="A520" s="41" t="s">
        <v>5716</v>
      </c>
      <c r="B520" s="767" t="s">
        <v>5717</v>
      </c>
      <c r="C520" s="673"/>
      <c r="D520" s="673"/>
      <c r="E520" s="673"/>
      <c r="F520" s="673"/>
      <c r="G520" s="673"/>
      <c r="H520" s="673"/>
      <c r="I520" s="673"/>
      <c r="J520" s="673"/>
      <c r="K520" s="673"/>
      <c r="L520" s="673"/>
      <c r="M520" s="673"/>
      <c r="N520" s="673"/>
      <c r="O520" s="673"/>
      <c r="P520" s="673"/>
      <c r="Q520" s="673"/>
      <c r="R520" s="673"/>
      <c r="S520" s="673"/>
      <c r="T520" s="673"/>
      <c r="U520" s="673"/>
      <c r="V520" s="673"/>
      <c r="W520" s="673"/>
      <c r="X520" s="673"/>
      <c r="Y520" s="673"/>
      <c r="Z520" s="673"/>
      <c r="AA520" s="673"/>
      <c r="AB520" s="673"/>
      <c r="AC520" s="673"/>
      <c r="AD520" s="673"/>
    </row>
    <row r="521" spans="1:36" ht="15" customHeight="1">
      <c r="A521" s="81"/>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H521" s="728" t="s">
        <v>5127</v>
      </c>
      <c r="AI521" s="729"/>
      <c r="AJ521" s="729"/>
    </row>
    <row r="522" spans="1:36" ht="36" customHeight="1">
      <c r="A522" s="56"/>
      <c r="B522" s="8"/>
      <c r="C522" s="757" t="s">
        <v>5491</v>
      </c>
      <c r="D522" s="702"/>
      <c r="E522" s="702"/>
      <c r="F522" s="702"/>
      <c r="G522" s="702"/>
      <c r="H522" s="702"/>
      <c r="I522" s="702"/>
      <c r="J522" s="702"/>
      <c r="K522" s="702"/>
      <c r="L522" s="702"/>
      <c r="M522" s="702"/>
      <c r="N522" s="702"/>
      <c r="O522" s="702"/>
      <c r="P522" s="702"/>
      <c r="Q522" s="702"/>
      <c r="R522" s="703"/>
      <c r="S522" s="757" t="s">
        <v>5718</v>
      </c>
      <c r="T522" s="702"/>
      <c r="U522" s="702"/>
      <c r="V522" s="702"/>
      <c r="W522" s="702"/>
      <c r="X522" s="703"/>
      <c r="Y522" s="757" t="s">
        <v>5719</v>
      </c>
      <c r="Z522" s="702"/>
      <c r="AA522" s="702"/>
      <c r="AB522" s="702"/>
      <c r="AC522" s="702"/>
      <c r="AD522" s="703"/>
      <c r="AG522" s="437" t="s">
        <v>5104</v>
      </c>
      <c r="AH522" s="283" t="s">
        <v>5130</v>
      </c>
      <c r="AI522" s="284" t="s">
        <v>5131</v>
      </c>
      <c r="AJ522" s="285" t="s">
        <v>5132</v>
      </c>
    </row>
    <row r="523" spans="1:36" ht="15" customHeight="1">
      <c r="A523" s="56"/>
      <c r="B523" s="8"/>
      <c r="C523" s="86" t="s">
        <v>5015</v>
      </c>
      <c r="D523" s="689" t="str">
        <f t="shared" ref="D523:D554" si="50">IF(D37="","",D37)</f>
        <v/>
      </c>
      <c r="E523" s="572"/>
      <c r="F523" s="572"/>
      <c r="G523" s="572"/>
      <c r="H523" s="572"/>
      <c r="I523" s="572"/>
      <c r="J523" s="572"/>
      <c r="K523" s="572"/>
      <c r="L523" s="572"/>
      <c r="M523" s="572"/>
      <c r="N523" s="572"/>
      <c r="O523" s="572"/>
      <c r="P523" s="572"/>
      <c r="Q523" s="572"/>
      <c r="R523" s="573"/>
      <c r="S523" s="693"/>
      <c r="T523" s="685"/>
      <c r="U523" s="685"/>
      <c r="V523" s="685"/>
      <c r="W523" s="685"/>
      <c r="X523" s="659"/>
      <c r="Y523" s="693"/>
      <c r="Z523" s="685"/>
      <c r="AA523" s="685"/>
      <c r="AB523" s="685"/>
      <c r="AC523" s="685"/>
      <c r="AD523" s="659"/>
      <c r="AG523" s="421">
        <f>IF(AND(COUNTBLANK(D523)=0,COUNTA(S523:AD523)=2),0,IF(AND(COUNTBLANK(D523)=1,COUNTA(S523:AD523)=0),0,1))</f>
        <v>0</v>
      </c>
      <c r="AH523" s="286">
        <f>IF(AG523=0,0,1)</f>
        <v>0</v>
      </c>
      <c r="AI523" s="287" t="str">
        <f>IF(AH523=0,"",
IF(SUM($AH$523:AH523)=1,AJ523,
IF($AH$643&gt;SUM($AH$523:AH523),_xlfn.CONCAT(", ",AJ523),
IF($AH$643=SUM($AH$523:AH523),_xlfn.CONCAT(" y ",AJ523)))))</f>
        <v/>
      </c>
      <c r="AJ523" s="101" t="s">
        <v>5135</v>
      </c>
    </row>
    <row r="524" spans="1:36" ht="15" customHeight="1">
      <c r="A524" s="56"/>
      <c r="B524" s="8"/>
      <c r="C524" s="88" t="s">
        <v>5017</v>
      </c>
      <c r="D524" s="689" t="str">
        <f t="shared" si="50"/>
        <v/>
      </c>
      <c r="E524" s="572"/>
      <c r="F524" s="572"/>
      <c r="G524" s="572"/>
      <c r="H524" s="572"/>
      <c r="I524" s="572"/>
      <c r="J524" s="572"/>
      <c r="K524" s="572"/>
      <c r="L524" s="572"/>
      <c r="M524" s="572"/>
      <c r="N524" s="572"/>
      <c r="O524" s="572"/>
      <c r="P524" s="572"/>
      <c r="Q524" s="572"/>
      <c r="R524" s="573"/>
      <c r="S524" s="693"/>
      <c r="T524" s="685"/>
      <c r="U524" s="685"/>
      <c r="V524" s="685"/>
      <c r="W524" s="685"/>
      <c r="X524" s="659"/>
      <c r="Y524" s="693"/>
      <c r="Z524" s="685"/>
      <c r="AA524" s="685"/>
      <c r="AB524" s="685"/>
      <c r="AC524" s="685"/>
      <c r="AD524" s="659"/>
      <c r="AG524" s="421">
        <f t="shared" ref="AG524:AG587" si="51">IF(AND(COUNTBLANK(D524)=0,COUNTA(S524:AD524)=2),0,IF(AND(COUNTBLANK(D524)=1,COUNTA(S524:AD524)=0),0,1))</f>
        <v>0</v>
      </c>
      <c r="AH524" s="286">
        <f t="shared" ref="AH524:AH587" si="52">IF(AG524=0,0,1)</f>
        <v>0</v>
      </c>
      <c r="AI524" s="287" t="str">
        <f>IF(AH524=0,"",
IF(SUM($AH$523:AH524)=1,AJ524,
IF($AH$643&gt;SUM($AH$523:AH524),_xlfn.CONCAT(", ",AJ524),
IF($AH$643=SUM($AH$523:AH524),_xlfn.CONCAT(" y ",AJ524)))))</f>
        <v/>
      </c>
      <c r="AJ524" s="101" t="s">
        <v>5136</v>
      </c>
    </row>
    <row r="525" spans="1:36" ht="15" customHeight="1">
      <c r="A525" s="56"/>
      <c r="B525" s="8"/>
      <c r="C525" s="89" t="s">
        <v>5019</v>
      </c>
      <c r="D525" s="689" t="str">
        <f t="shared" si="50"/>
        <v/>
      </c>
      <c r="E525" s="572"/>
      <c r="F525" s="572"/>
      <c r="G525" s="572"/>
      <c r="H525" s="572"/>
      <c r="I525" s="572"/>
      <c r="J525" s="572"/>
      <c r="K525" s="572"/>
      <c r="L525" s="572"/>
      <c r="M525" s="572"/>
      <c r="N525" s="572"/>
      <c r="O525" s="572"/>
      <c r="P525" s="572"/>
      <c r="Q525" s="572"/>
      <c r="R525" s="573"/>
      <c r="S525" s="693"/>
      <c r="T525" s="685"/>
      <c r="U525" s="685"/>
      <c r="V525" s="685"/>
      <c r="W525" s="685"/>
      <c r="X525" s="659"/>
      <c r="Y525" s="693"/>
      <c r="Z525" s="685"/>
      <c r="AA525" s="685"/>
      <c r="AB525" s="685"/>
      <c r="AC525" s="685"/>
      <c r="AD525" s="659"/>
      <c r="AG525" s="421">
        <f t="shared" si="51"/>
        <v>0</v>
      </c>
      <c r="AH525" s="286">
        <f t="shared" si="52"/>
        <v>0</v>
      </c>
      <c r="AI525" s="287" t="str">
        <f>IF(AH525=0,"",
IF(SUM($AH$523:AH525)=1,AJ525,
IF($AH$643&gt;SUM($AH$523:AH525),_xlfn.CONCAT(", ",AJ525),
IF($AH$643=SUM($AH$523:AH525),_xlfn.CONCAT(" y ",AJ525)))))</f>
        <v/>
      </c>
      <c r="AJ525" s="101" t="s">
        <v>5137</v>
      </c>
    </row>
    <row r="526" spans="1:36" ht="15" customHeight="1">
      <c r="A526" s="56"/>
      <c r="B526" s="8"/>
      <c r="C526" s="89" t="s">
        <v>5021</v>
      </c>
      <c r="D526" s="689" t="str">
        <f t="shared" si="50"/>
        <v/>
      </c>
      <c r="E526" s="572"/>
      <c r="F526" s="572"/>
      <c r="G526" s="572"/>
      <c r="H526" s="572"/>
      <c r="I526" s="572"/>
      <c r="J526" s="572"/>
      <c r="K526" s="572"/>
      <c r="L526" s="572"/>
      <c r="M526" s="572"/>
      <c r="N526" s="572"/>
      <c r="O526" s="572"/>
      <c r="P526" s="572"/>
      <c r="Q526" s="572"/>
      <c r="R526" s="573"/>
      <c r="S526" s="693"/>
      <c r="T526" s="685"/>
      <c r="U526" s="685"/>
      <c r="V526" s="685"/>
      <c r="W526" s="685"/>
      <c r="X526" s="659"/>
      <c r="Y526" s="693"/>
      <c r="Z526" s="685"/>
      <c r="AA526" s="685"/>
      <c r="AB526" s="685"/>
      <c r="AC526" s="685"/>
      <c r="AD526" s="659"/>
      <c r="AG526" s="421">
        <f t="shared" si="51"/>
        <v>0</v>
      </c>
      <c r="AH526" s="286">
        <f t="shared" si="52"/>
        <v>0</v>
      </c>
      <c r="AI526" s="287" t="str">
        <f>IF(AH526=0,"",
IF(SUM($AH$523:AH526)=1,AJ526,
IF($AH$643&gt;SUM($AH$523:AH526),_xlfn.CONCAT(", ",AJ526),
IF($AH$643=SUM($AH$523:AH526),_xlfn.CONCAT(" y ",AJ526)))))</f>
        <v/>
      </c>
      <c r="AJ526" s="101" t="s">
        <v>5138</v>
      </c>
    </row>
    <row r="527" spans="1:36" ht="15" customHeight="1">
      <c r="A527" s="56"/>
      <c r="B527" s="8"/>
      <c r="C527" s="89" t="s">
        <v>5023</v>
      </c>
      <c r="D527" s="689" t="str">
        <f t="shared" si="50"/>
        <v/>
      </c>
      <c r="E527" s="572"/>
      <c r="F527" s="572"/>
      <c r="G527" s="572"/>
      <c r="H527" s="572"/>
      <c r="I527" s="572"/>
      <c r="J527" s="572"/>
      <c r="K527" s="572"/>
      <c r="L527" s="572"/>
      <c r="M527" s="572"/>
      <c r="N527" s="572"/>
      <c r="O527" s="572"/>
      <c r="P527" s="572"/>
      <c r="Q527" s="572"/>
      <c r="R527" s="573"/>
      <c r="S527" s="693"/>
      <c r="T527" s="685"/>
      <c r="U527" s="685"/>
      <c r="V527" s="685"/>
      <c r="W527" s="685"/>
      <c r="X527" s="659"/>
      <c r="Y527" s="693"/>
      <c r="Z527" s="685"/>
      <c r="AA527" s="685"/>
      <c r="AB527" s="685"/>
      <c r="AC527" s="685"/>
      <c r="AD527" s="659"/>
      <c r="AG527" s="421">
        <f t="shared" si="51"/>
        <v>0</v>
      </c>
      <c r="AH527" s="286">
        <f t="shared" si="52"/>
        <v>0</v>
      </c>
      <c r="AI527" s="287" t="str">
        <f>IF(AH527=0,"",
IF(SUM($AH$523:AH527)=1,AJ527,
IF($AH$643&gt;SUM($AH$523:AH527),_xlfn.CONCAT(", ",AJ527),
IF($AH$643=SUM($AH$523:AH527),_xlfn.CONCAT(" y ",AJ527)))))</f>
        <v/>
      </c>
      <c r="AJ527" s="101" t="s">
        <v>5139</v>
      </c>
    </row>
    <row r="528" spans="1:36" ht="15" customHeight="1">
      <c r="A528" s="56"/>
      <c r="B528" s="8"/>
      <c r="C528" s="89" t="s">
        <v>5025</v>
      </c>
      <c r="D528" s="689" t="str">
        <f t="shared" si="50"/>
        <v/>
      </c>
      <c r="E528" s="572"/>
      <c r="F528" s="572"/>
      <c r="G528" s="572"/>
      <c r="H528" s="572"/>
      <c r="I528" s="572"/>
      <c r="J528" s="572"/>
      <c r="K528" s="572"/>
      <c r="L528" s="572"/>
      <c r="M528" s="572"/>
      <c r="N528" s="572"/>
      <c r="O528" s="572"/>
      <c r="P528" s="572"/>
      <c r="Q528" s="572"/>
      <c r="R528" s="573"/>
      <c r="S528" s="693"/>
      <c r="T528" s="685"/>
      <c r="U528" s="685"/>
      <c r="V528" s="685"/>
      <c r="W528" s="685"/>
      <c r="X528" s="659"/>
      <c r="Y528" s="693"/>
      <c r="Z528" s="685"/>
      <c r="AA528" s="685"/>
      <c r="AB528" s="685"/>
      <c r="AC528" s="685"/>
      <c r="AD528" s="659"/>
      <c r="AG528" s="421">
        <f t="shared" si="51"/>
        <v>0</v>
      </c>
      <c r="AH528" s="286">
        <f t="shared" si="52"/>
        <v>0</v>
      </c>
      <c r="AI528" s="287" t="str">
        <f>IF(AH528=0,"",
IF(SUM($AH$523:AH528)=1,AJ528,
IF($AH$643&gt;SUM($AH$523:AH528),_xlfn.CONCAT(", ",AJ528),
IF($AH$643=SUM($AH$523:AH528),_xlfn.CONCAT(" y ",AJ528)))))</f>
        <v/>
      </c>
      <c r="AJ528" s="101" t="s">
        <v>5140</v>
      </c>
    </row>
    <row r="529" spans="1:36" ht="15" customHeight="1">
      <c r="A529" s="56"/>
      <c r="B529" s="8"/>
      <c r="C529" s="89" t="s">
        <v>5027</v>
      </c>
      <c r="D529" s="689" t="str">
        <f t="shared" si="50"/>
        <v/>
      </c>
      <c r="E529" s="572"/>
      <c r="F529" s="572"/>
      <c r="G529" s="572"/>
      <c r="H529" s="572"/>
      <c r="I529" s="572"/>
      <c r="J529" s="572"/>
      <c r="K529" s="572"/>
      <c r="L529" s="572"/>
      <c r="M529" s="572"/>
      <c r="N529" s="572"/>
      <c r="O529" s="572"/>
      <c r="P529" s="572"/>
      <c r="Q529" s="572"/>
      <c r="R529" s="573"/>
      <c r="S529" s="693"/>
      <c r="T529" s="685"/>
      <c r="U529" s="685"/>
      <c r="V529" s="685"/>
      <c r="W529" s="685"/>
      <c r="X529" s="659"/>
      <c r="Y529" s="693"/>
      <c r="Z529" s="685"/>
      <c r="AA529" s="685"/>
      <c r="AB529" s="685"/>
      <c r="AC529" s="685"/>
      <c r="AD529" s="659"/>
      <c r="AG529" s="421">
        <f t="shared" si="51"/>
        <v>0</v>
      </c>
      <c r="AH529" s="286">
        <f t="shared" si="52"/>
        <v>0</v>
      </c>
      <c r="AI529" s="287" t="str">
        <f>IF(AH529=0,"",
IF(SUM($AH$523:AH529)=1,AJ529,
IF($AH$643&gt;SUM($AH$523:AH529),_xlfn.CONCAT(", ",AJ529),
IF($AH$643=SUM($AH$523:AH529),_xlfn.CONCAT(" y ",AJ529)))))</f>
        <v/>
      </c>
      <c r="AJ529" s="101" t="s">
        <v>5141</v>
      </c>
    </row>
    <row r="530" spans="1:36" ht="15" customHeight="1">
      <c r="A530" s="56"/>
      <c r="B530" s="8"/>
      <c r="C530" s="89" t="s">
        <v>5029</v>
      </c>
      <c r="D530" s="689" t="str">
        <f t="shared" si="50"/>
        <v/>
      </c>
      <c r="E530" s="572"/>
      <c r="F530" s="572"/>
      <c r="G530" s="572"/>
      <c r="H530" s="572"/>
      <c r="I530" s="572"/>
      <c r="J530" s="572"/>
      <c r="K530" s="572"/>
      <c r="L530" s="572"/>
      <c r="M530" s="572"/>
      <c r="N530" s="572"/>
      <c r="O530" s="572"/>
      <c r="P530" s="572"/>
      <c r="Q530" s="572"/>
      <c r="R530" s="573"/>
      <c r="S530" s="693"/>
      <c r="T530" s="685"/>
      <c r="U530" s="685"/>
      <c r="V530" s="685"/>
      <c r="W530" s="685"/>
      <c r="X530" s="659"/>
      <c r="Y530" s="693"/>
      <c r="Z530" s="685"/>
      <c r="AA530" s="685"/>
      <c r="AB530" s="685"/>
      <c r="AC530" s="685"/>
      <c r="AD530" s="659"/>
      <c r="AG530" s="421">
        <f t="shared" si="51"/>
        <v>0</v>
      </c>
      <c r="AH530" s="286">
        <f t="shared" si="52"/>
        <v>0</v>
      </c>
      <c r="AI530" s="287" t="str">
        <f>IF(AH530=0,"",
IF(SUM($AH$523:AH530)=1,AJ530,
IF($AH$643&gt;SUM($AH$523:AH530),_xlfn.CONCAT(", ",AJ530),
IF($AH$643=SUM($AH$523:AH530),_xlfn.CONCAT(" y ",AJ530)))))</f>
        <v/>
      </c>
      <c r="AJ530" s="101" t="s">
        <v>5142</v>
      </c>
    </row>
    <row r="531" spans="1:36" ht="15" customHeight="1">
      <c r="A531" s="56"/>
      <c r="B531" s="8"/>
      <c r="C531" s="89" t="s">
        <v>5031</v>
      </c>
      <c r="D531" s="689" t="str">
        <f t="shared" si="50"/>
        <v/>
      </c>
      <c r="E531" s="572"/>
      <c r="F531" s="572"/>
      <c r="G531" s="572"/>
      <c r="H531" s="572"/>
      <c r="I531" s="572"/>
      <c r="J531" s="572"/>
      <c r="K531" s="572"/>
      <c r="L531" s="572"/>
      <c r="M531" s="572"/>
      <c r="N531" s="572"/>
      <c r="O531" s="572"/>
      <c r="P531" s="572"/>
      <c r="Q531" s="572"/>
      <c r="R531" s="573"/>
      <c r="S531" s="693"/>
      <c r="T531" s="685"/>
      <c r="U531" s="685"/>
      <c r="V531" s="685"/>
      <c r="W531" s="685"/>
      <c r="X531" s="659"/>
      <c r="Y531" s="693"/>
      <c r="Z531" s="685"/>
      <c r="AA531" s="685"/>
      <c r="AB531" s="685"/>
      <c r="AC531" s="685"/>
      <c r="AD531" s="659"/>
      <c r="AG531" s="421">
        <f t="shared" si="51"/>
        <v>0</v>
      </c>
      <c r="AH531" s="286">
        <f t="shared" si="52"/>
        <v>0</v>
      </c>
      <c r="AI531" s="287" t="str">
        <f>IF(AH531=0,"",
IF(SUM($AH$523:AH531)=1,AJ531,
IF($AH$643&gt;SUM($AH$523:AH531),_xlfn.CONCAT(", ",AJ531),
IF($AH$643=SUM($AH$523:AH531),_xlfn.CONCAT(" y ",AJ531)))))</f>
        <v/>
      </c>
      <c r="AJ531" s="101" t="s">
        <v>5143</v>
      </c>
    </row>
    <row r="532" spans="1:36" ht="15" customHeight="1">
      <c r="A532" s="56"/>
      <c r="B532" s="8"/>
      <c r="C532" s="89" t="s">
        <v>5032</v>
      </c>
      <c r="D532" s="689" t="str">
        <f t="shared" si="50"/>
        <v/>
      </c>
      <c r="E532" s="572"/>
      <c r="F532" s="572"/>
      <c r="G532" s="572"/>
      <c r="H532" s="572"/>
      <c r="I532" s="572"/>
      <c r="J532" s="572"/>
      <c r="K532" s="572"/>
      <c r="L532" s="572"/>
      <c r="M532" s="572"/>
      <c r="N532" s="572"/>
      <c r="O532" s="572"/>
      <c r="P532" s="572"/>
      <c r="Q532" s="572"/>
      <c r="R532" s="573"/>
      <c r="S532" s="693"/>
      <c r="T532" s="685"/>
      <c r="U532" s="685"/>
      <c r="V532" s="685"/>
      <c r="W532" s="685"/>
      <c r="X532" s="659"/>
      <c r="Y532" s="693"/>
      <c r="Z532" s="685"/>
      <c r="AA532" s="685"/>
      <c r="AB532" s="685"/>
      <c r="AC532" s="685"/>
      <c r="AD532" s="659"/>
      <c r="AG532" s="421">
        <f t="shared" si="51"/>
        <v>0</v>
      </c>
      <c r="AH532" s="286">
        <f t="shared" si="52"/>
        <v>0</v>
      </c>
      <c r="AI532" s="287" t="str">
        <f>IF(AH532=0,"",
IF(SUM($AH$523:AH532)=1,AJ532,
IF($AH$643&gt;SUM($AH$523:AH532),_xlfn.CONCAT(", ",AJ532),
IF($AH$643=SUM($AH$523:AH532),_xlfn.CONCAT(" y ",AJ532)))))</f>
        <v/>
      </c>
      <c r="AJ532" s="101" t="s">
        <v>5144</v>
      </c>
    </row>
    <row r="533" spans="1:36" ht="15" customHeight="1">
      <c r="A533" s="56"/>
      <c r="B533" s="8"/>
      <c r="C533" s="89" t="s">
        <v>5034</v>
      </c>
      <c r="D533" s="689" t="str">
        <f t="shared" si="50"/>
        <v/>
      </c>
      <c r="E533" s="572"/>
      <c r="F533" s="572"/>
      <c r="G533" s="572"/>
      <c r="H533" s="572"/>
      <c r="I533" s="572"/>
      <c r="J533" s="572"/>
      <c r="K533" s="572"/>
      <c r="L533" s="572"/>
      <c r="M533" s="572"/>
      <c r="N533" s="572"/>
      <c r="O533" s="572"/>
      <c r="P533" s="572"/>
      <c r="Q533" s="572"/>
      <c r="R533" s="573"/>
      <c r="S533" s="693"/>
      <c r="T533" s="685"/>
      <c r="U533" s="685"/>
      <c r="V533" s="685"/>
      <c r="W533" s="685"/>
      <c r="X533" s="659"/>
      <c r="Y533" s="693"/>
      <c r="Z533" s="685"/>
      <c r="AA533" s="685"/>
      <c r="AB533" s="685"/>
      <c r="AC533" s="685"/>
      <c r="AD533" s="659"/>
      <c r="AG533" s="421">
        <f t="shared" si="51"/>
        <v>0</v>
      </c>
      <c r="AH533" s="286">
        <f t="shared" si="52"/>
        <v>0</v>
      </c>
      <c r="AI533" s="287" t="str">
        <f>IF(AH533=0,"",
IF(SUM($AH$523:AH533)=1,AJ533,
IF($AH$643&gt;SUM($AH$523:AH533),_xlfn.CONCAT(", ",AJ533),
IF($AH$643=SUM($AH$523:AH533),_xlfn.CONCAT(" y ",AJ533)))))</f>
        <v/>
      </c>
      <c r="AJ533" s="101" t="s">
        <v>5145</v>
      </c>
    </row>
    <row r="534" spans="1:36" ht="15" customHeight="1">
      <c r="A534" s="56"/>
      <c r="B534" s="8"/>
      <c r="C534" s="89" t="s">
        <v>5035</v>
      </c>
      <c r="D534" s="689" t="str">
        <f t="shared" si="50"/>
        <v/>
      </c>
      <c r="E534" s="572"/>
      <c r="F534" s="572"/>
      <c r="G534" s="572"/>
      <c r="H534" s="572"/>
      <c r="I534" s="572"/>
      <c r="J534" s="572"/>
      <c r="K534" s="572"/>
      <c r="L534" s="572"/>
      <c r="M534" s="572"/>
      <c r="N534" s="572"/>
      <c r="O534" s="572"/>
      <c r="P534" s="572"/>
      <c r="Q534" s="572"/>
      <c r="R534" s="573"/>
      <c r="S534" s="693"/>
      <c r="T534" s="685"/>
      <c r="U534" s="685"/>
      <c r="V534" s="685"/>
      <c r="W534" s="685"/>
      <c r="X534" s="659"/>
      <c r="Y534" s="693"/>
      <c r="Z534" s="685"/>
      <c r="AA534" s="685"/>
      <c r="AB534" s="685"/>
      <c r="AC534" s="685"/>
      <c r="AD534" s="659"/>
      <c r="AG534" s="421">
        <f t="shared" si="51"/>
        <v>0</v>
      </c>
      <c r="AH534" s="286">
        <f t="shared" si="52"/>
        <v>0</v>
      </c>
      <c r="AI534" s="287" t="str">
        <f>IF(AH534=0,"",
IF(SUM($AH$523:AH534)=1,AJ534,
IF($AH$643&gt;SUM($AH$523:AH534),_xlfn.CONCAT(", ",AJ534),
IF($AH$643=SUM($AH$523:AH534),_xlfn.CONCAT(" y ",AJ534)))))</f>
        <v/>
      </c>
      <c r="AJ534" s="101" t="s">
        <v>5146</v>
      </c>
    </row>
    <row r="535" spans="1:36" ht="15" customHeight="1">
      <c r="A535" s="56"/>
      <c r="B535" s="8"/>
      <c r="C535" s="89" t="s">
        <v>5036</v>
      </c>
      <c r="D535" s="689" t="str">
        <f t="shared" si="50"/>
        <v/>
      </c>
      <c r="E535" s="572"/>
      <c r="F535" s="572"/>
      <c r="G535" s="572"/>
      <c r="H535" s="572"/>
      <c r="I535" s="572"/>
      <c r="J535" s="572"/>
      <c r="K535" s="572"/>
      <c r="L535" s="572"/>
      <c r="M535" s="572"/>
      <c r="N535" s="572"/>
      <c r="O535" s="572"/>
      <c r="P535" s="572"/>
      <c r="Q535" s="572"/>
      <c r="R535" s="573"/>
      <c r="S535" s="693"/>
      <c r="T535" s="685"/>
      <c r="U535" s="685"/>
      <c r="V535" s="685"/>
      <c r="W535" s="685"/>
      <c r="X535" s="659"/>
      <c r="Y535" s="693"/>
      <c r="Z535" s="685"/>
      <c r="AA535" s="685"/>
      <c r="AB535" s="685"/>
      <c r="AC535" s="685"/>
      <c r="AD535" s="659"/>
      <c r="AG535" s="421">
        <f t="shared" si="51"/>
        <v>0</v>
      </c>
      <c r="AH535" s="286">
        <f t="shared" si="52"/>
        <v>0</v>
      </c>
      <c r="AI535" s="287" t="str">
        <f>IF(AH535=0,"",
IF(SUM($AH$523:AH535)=1,AJ535,
IF($AH$643&gt;SUM($AH$523:AH535),_xlfn.CONCAT(", ",AJ535),
IF($AH$643=SUM($AH$523:AH535),_xlfn.CONCAT(" y ",AJ535)))))</f>
        <v/>
      </c>
      <c r="AJ535" s="101" t="s">
        <v>5147</v>
      </c>
    </row>
    <row r="536" spans="1:36" ht="15" customHeight="1">
      <c r="A536" s="56"/>
      <c r="B536" s="8"/>
      <c r="C536" s="89" t="s">
        <v>5037</v>
      </c>
      <c r="D536" s="689" t="str">
        <f t="shared" si="50"/>
        <v/>
      </c>
      <c r="E536" s="572"/>
      <c r="F536" s="572"/>
      <c r="G536" s="572"/>
      <c r="H536" s="572"/>
      <c r="I536" s="572"/>
      <c r="J536" s="572"/>
      <c r="K536" s="572"/>
      <c r="L536" s="572"/>
      <c r="M536" s="572"/>
      <c r="N536" s="572"/>
      <c r="O536" s="572"/>
      <c r="P536" s="572"/>
      <c r="Q536" s="572"/>
      <c r="R536" s="573"/>
      <c r="S536" s="693"/>
      <c r="T536" s="685"/>
      <c r="U536" s="685"/>
      <c r="V536" s="685"/>
      <c r="W536" s="685"/>
      <c r="X536" s="659"/>
      <c r="Y536" s="693"/>
      <c r="Z536" s="685"/>
      <c r="AA536" s="685"/>
      <c r="AB536" s="685"/>
      <c r="AC536" s="685"/>
      <c r="AD536" s="659"/>
      <c r="AG536" s="421">
        <f t="shared" si="51"/>
        <v>0</v>
      </c>
      <c r="AH536" s="286">
        <f t="shared" si="52"/>
        <v>0</v>
      </c>
      <c r="AI536" s="287" t="str">
        <f>IF(AH536=0,"",
IF(SUM($AH$523:AH536)=1,AJ536,
IF($AH$643&gt;SUM($AH$523:AH536),_xlfn.CONCAT(", ",AJ536),
IF($AH$643=SUM($AH$523:AH536),_xlfn.CONCAT(" y ",AJ536)))))</f>
        <v/>
      </c>
      <c r="AJ536" s="101" t="s">
        <v>5148</v>
      </c>
    </row>
    <row r="537" spans="1:36" ht="15" customHeight="1">
      <c r="A537" s="56"/>
      <c r="B537" s="8"/>
      <c r="C537" s="89" t="s">
        <v>5038</v>
      </c>
      <c r="D537" s="689" t="str">
        <f t="shared" si="50"/>
        <v/>
      </c>
      <c r="E537" s="572"/>
      <c r="F537" s="572"/>
      <c r="G537" s="572"/>
      <c r="H537" s="572"/>
      <c r="I537" s="572"/>
      <c r="J537" s="572"/>
      <c r="K537" s="572"/>
      <c r="L537" s="572"/>
      <c r="M537" s="572"/>
      <c r="N537" s="572"/>
      <c r="O537" s="572"/>
      <c r="P537" s="572"/>
      <c r="Q537" s="572"/>
      <c r="R537" s="573"/>
      <c r="S537" s="693"/>
      <c r="T537" s="685"/>
      <c r="U537" s="685"/>
      <c r="V537" s="685"/>
      <c r="W537" s="685"/>
      <c r="X537" s="659"/>
      <c r="Y537" s="693"/>
      <c r="Z537" s="685"/>
      <c r="AA537" s="685"/>
      <c r="AB537" s="685"/>
      <c r="AC537" s="685"/>
      <c r="AD537" s="659"/>
      <c r="AG537" s="421">
        <f t="shared" si="51"/>
        <v>0</v>
      </c>
      <c r="AH537" s="286">
        <f t="shared" si="52"/>
        <v>0</v>
      </c>
      <c r="AI537" s="287" t="str">
        <f>IF(AH537=0,"",
IF(SUM($AH$523:AH537)=1,AJ537,
IF($AH$643&gt;SUM($AH$523:AH537),_xlfn.CONCAT(", ",AJ537),
IF($AH$643=SUM($AH$523:AH537),_xlfn.CONCAT(" y ",AJ537)))))</f>
        <v/>
      </c>
      <c r="AJ537" s="101" t="s">
        <v>5149</v>
      </c>
    </row>
    <row r="538" spans="1:36" ht="15" customHeight="1">
      <c r="A538" s="56"/>
      <c r="B538" s="8"/>
      <c r="C538" s="89" t="s">
        <v>5039</v>
      </c>
      <c r="D538" s="689" t="str">
        <f t="shared" si="50"/>
        <v/>
      </c>
      <c r="E538" s="572"/>
      <c r="F538" s="572"/>
      <c r="G538" s="572"/>
      <c r="H538" s="572"/>
      <c r="I538" s="572"/>
      <c r="J538" s="572"/>
      <c r="K538" s="572"/>
      <c r="L538" s="572"/>
      <c r="M538" s="572"/>
      <c r="N538" s="572"/>
      <c r="O538" s="572"/>
      <c r="P538" s="572"/>
      <c r="Q538" s="572"/>
      <c r="R538" s="573"/>
      <c r="S538" s="693"/>
      <c r="T538" s="685"/>
      <c r="U538" s="685"/>
      <c r="V538" s="685"/>
      <c r="W538" s="685"/>
      <c r="X538" s="659"/>
      <c r="Y538" s="693"/>
      <c r="Z538" s="685"/>
      <c r="AA538" s="685"/>
      <c r="AB538" s="685"/>
      <c r="AC538" s="685"/>
      <c r="AD538" s="659"/>
      <c r="AG538" s="421">
        <f t="shared" si="51"/>
        <v>0</v>
      </c>
      <c r="AH538" s="286">
        <f t="shared" si="52"/>
        <v>0</v>
      </c>
      <c r="AI538" s="287" t="str">
        <f>IF(AH538=0,"",
IF(SUM($AH$523:AH538)=1,AJ538,
IF($AH$643&gt;SUM($AH$523:AH538),_xlfn.CONCAT(", ",AJ538),
IF($AH$643=SUM($AH$523:AH538),_xlfn.CONCAT(" y ",AJ538)))))</f>
        <v/>
      </c>
      <c r="AJ538" s="101" t="s">
        <v>5150</v>
      </c>
    </row>
    <row r="539" spans="1:36" ht="15" customHeight="1">
      <c r="A539" s="56"/>
      <c r="B539" s="8"/>
      <c r="C539" s="89" t="s">
        <v>5040</v>
      </c>
      <c r="D539" s="689" t="str">
        <f t="shared" si="50"/>
        <v/>
      </c>
      <c r="E539" s="572"/>
      <c r="F539" s="572"/>
      <c r="G539" s="572"/>
      <c r="H539" s="572"/>
      <c r="I539" s="572"/>
      <c r="J539" s="572"/>
      <c r="K539" s="572"/>
      <c r="L539" s="572"/>
      <c r="M539" s="572"/>
      <c r="N539" s="572"/>
      <c r="O539" s="572"/>
      <c r="P539" s="572"/>
      <c r="Q539" s="572"/>
      <c r="R539" s="573"/>
      <c r="S539" s="693"/>
      <c r="T539" s="685"/>
      <c r="U539" s="685"/>
      <c r="V539" s="685"/>
      <c r="W539" s="685"/>
      <c r="X539" s="659"/>
      <c r="Y539" s="693"/>
      <c r="Z539" s="685"/>
      <c r="AA539" s="685"/>
      <c r="AB539" s="685"/>
      <c r="AC539" s="685"/>
      <c r="AD539" s="659"/>
      <c r="AG539" s="421">
        <f t="shared" si="51"/>
        <v>0</v>
      </c>
      <c r="AH539" s="286">
        <f t="shared" si="52"/>
        <v>0</v>
      </c>
      <c r="AI539" s="287" t="str">
        <f>IF(AH539=0,"",
IF(SUM($AH$523:AH539)=1,AJ539,
IF($AH$643&gt;SUM($AH$523:AH539),_xlfn.CONCAT(", ",AJ539),
IF($AH$643=SUM($AH$523:AH539),_xlfn.CONCAT(" y ",AJ539)))))</f>
        <v/>
      </c>
      <c r="AJ539" s="101" t="s">
        <v>5151</v>
      </c>
    </row>
    <row r="540" spans="1:36" ht="15" customHeight="1">
      <c r="A540" s="56"/>
      <c r="B540" s="8"/>
      <c r="C540" s="89" t="s">
        <v>5041</v>
      </c>
      <c r="D540" s="689" t="str">
        <f t="shared" si="50"/>
        <v/>
      </c>
      <c r="E540" s="572"/>
      <c r="F540" s="572"/>
      <c r="G540" s="572"/>
      <c r="H540" s="572"/>
      <c r="I540" s="572"/>
      <c r="J540" s="572"/>
      <c r="K540" s="572"/>
      <c r="L540" s="572"/>
      <c r="M540" s="572"/>
      <c r="N540" s="572"/>
      <c r="O540" s="572"/>
      <c r="P540" s="572"/>
      <c r="Q540" s="572"/>
      <c r="R540" s="573"/>
      <c r="S540" s="693"/>
      <c r="T540" s="685"/>
      <c r="U540" s="685"/>
      <c r="V540" s="685"/>
      <c r="W540" s="685"/>
      <c r="X540" s="659"/>
      <c r="Y540" s="693"/>
      <c r="Z540" s="685"/>
      <c r="AA540" s="685"/>
      <c r="AB540" s="685"/>
      <c r="AC540" s="685"/>
      <c r="AD540" s="659"/>
      <c r="AG540" s="421">
        <f t="shared" si="51"/>
        <v>0</v>
      </c>
      <c r="AH540" s="286">
        <f t="shared" si="52"/>
        <v>0</v>
      </c>
      <c r="AI540" s="287" t="str">
        <f>IF(AH540=0,"",
IF(SUM($AH$523:AH540)=1,AJ540,
IF($AH$643&gt;SUM($AH$523:AH540),_xlfn.CONCAT(", ",AJ540),
IF($AH$643=SUM($AH$523:AH540),_xlfn.CONCAT(" y ",AJ540)))))</f>
        <v/>
      </c>
      <c r="AJ540" s="101" t="s">
        <v>5152</v>
      </c>
    </row>
    <row r="541" spans="1:36" ht="15" customHeight="1">
      <c r="A541" s="56"/>
      <c r="B541" s="8"/>
      <c r="C541" s="89" t="s">
        <v>5042</v>
      </c>
      <c r="D541" s="689" t="str">
        <f t="shared" si="50"/>
        <v/>
      </c>
      <c r="E541" s="572"/>
      <c r="F541" s="572"/>
      <c r="G541" s="572"/>
      <c r="H541" s="572"/>
      <c r="I541" s="572"/>
      <c r="J541" s="572"/>
      <c r="K541" s="572"/>
      <c r="L541" s="572"/>
      <c r="M541" s="572"/>
      <c r="N541" s="572"/>
      <c r="O541" s="572"/>
      <c r="P541" s="572"/>
      <c r="Q541" s="572"/>
      <c r="R541" s="573"/>
      <c r="S541" s="693"/>
      <c r="T541" s="685"/>
      <c r="U541" s="685"/>
      <c r="V541" s="685"/>
      <c r="W541" s="685"/>
      <c r="X541" s="659"/>
      <c r="Y541" s="693"/>
      <c r="Z541" s="685"/>
      <c r="AA541" s="685"/>
      <c r="AB541" s="685"/>
      <c r="AC541" s="685"/>
      <c r="AD541" s="659"/>
      <c r="AG541" s="421">
        <f t="shared" si="51"/>
        <v>0</v>
      </c>
      <c r="AH541" s="286">
        <f t="shared" si="52"/>
        <v>0</v>
      </c>
      <c r="AI541" s="287" t="str">
        <f>IF(AH541=0,"",
IF(SUM($AH$523:AH541)=1,AJ541,
IF($AH$643&gt;SUM($AH$523:AH541),_xlfn.CONCAT(", ",AJ541),
IF($AH$643=SUM($AH$523:AH541),_xlfn.CONCAT(" y ",AJ541)))))</f>
        <v/>
      </c>
      <c r="AJ541" s="101" t="s">
        <v>5153</v>
      </c>
    </row>
    <row r="542" spans="1:36" ht="15" customHeight="1">
      <c r="A542" s="56"/>
      <c r="B542" s="8"/>
      <c r="C542" s="89" t="s">
        <v>5043</v>
      </c>
      <c r="D542" s="689" t="str">
        <f t="shared" si="50"/>
        <v/>
      </c>
      <c r="E542" s="572"/>
      <c r="F542" s="572"/>
      <c r="G542" s="572"/>
      <c r="H542" s="572"/>
      <c r="I542" s="572"/>
      <c r="J542" s="572"/>
      <c r="K542" s="572"/>
      <c r="L542" s="572"/>
      <c r="M542" s="572"/>
      <c r="N542" s="572"/>
      <c r="O542" s="572"/>
      <c r="P542" s="572"/>
      <c r="Q542" s="572"/>
      <c r="R542" s="573"/>
      <c r="S542" s="693"/>
      <c r="T542" s="685"/>
      <c r="U542" s="685"/>
      <c r="V542" s="685"/>
      <c r="W542" s="685"/>
      <c r="X542" s="659"/>
      <c r="Y542" s="693"/>
      <c r="Z542" s="685"/>
      <c r="AA542" s="685"/>
      <c r="AB542" s="685"/>
      <c r="AC542" s="685"/>
      <c r="AD542" s="659"/>
      <c r="AG542" s="421">
        <f t="shared" si="51"/>
        <v>0</v>
      </c>
      <c r="AH542" s="286">
        <f t="shared" si="52"/>
        <v>0</v>
      </c>
      <c r="AI542" s="287" t="str">
        <f>IF(AH542=0,"",
IF(SUM($AH$523:AH542)=1,AJ542,
IF($AH$643&gt;SUM($AH$523:AH542),_xlfn.CONCAT(", ",AJ542),
IF($AH$643=SUM($AH$523:AH542),_xlfn.CONCAT(" y ",AJ542)))))</f>
        <v/>
      </c>
      <c r="AJ542" s="101" t="s">
        <v>5154</v>
      </c>
    </row>
    <row r="543" spans="1:36" ht="15" customHeight="1">
      <c r="A543" s="56"/>
      <c r="B543" s="8"/>
      <c r="C543" s="89" t="s">
        <v>5044</v>
      </c>
      <c r="D543" s="689" t="str">
        <f t="shared" si="50"/>
        <v/>
      </c>
      <c r="E543" s="572"/>
      <c r="F543" s="572"/>
      <c r="G543" s="572"/>
      <c r="H543" s="572"/>
      <c r="I543" s="572"/>
      <c r="J543" s="572"/>
      <c r="K543" s="572"/>
      <c r="L543" s="572"/>
      <c r="M543" s="572"/>
      <c r="N543" s="572"/>
      <c r="O543" s="572"/>
      <c r="P543" s="572"/>
      <c r="Q543" s="572"/>
      <c r="R543" s="573"/>
      <c r="S543" s="693"/>
      <c r="T543" s="685"/>
      <c r="U543" s="685"/>
      <c r="V543" s="685"/>
      <c r="W543" s="685"/>
      <c r="X543" s="659"/>
      <c r="Y543" s="693"/>
      <c r="Z543" s="685"/>
      <c r="AA543" s="685"/>
      <c r="AB543" s="685"/>
      <c r="AC543" s="685"/>
      <c r="AD543" s="659"/>
      <c r="AG543" s="421">
        <f t="shared" si="51"/>
        <v>0</v>
      </c>
      <c r="AH543" s="286">
        <f t="shared" si="52"/>
        <v>0</v>
      </c>
      <c r="AI543" s="287" t="str">
        <f>IF(AH543=0,"",
IF(SUM($AH$523:AH543)=1,AJ543,
IF($AH$643&gt;SUM($AH$523:AH543),_xlfn.CONCAT(", ",AJ543),
IF($AH$643=SUM($AH$523:AH543),_xlfn.CONCAT(" y ",AJ543)))))</f>
        <v/>
      </c>
      <c r="AJ543" s="101" t="s">
        <v>5155</v>
      </c>
    </row>
    <row r="544" spans="1:36" ht="15" customHeight="1">
      <c r="A544" s="56"/>
      <c r="B544" s="8"/>
      <c r="C544" s="89" t="s">
        <v>5045</v>
      </c>
      <c r="D544" s="689" t="str">
        <f t="shared" si="50"/>
        <v/>
      </c>
      <c r="E544" s="572"/>
      <c r="F544" s="572"/>
      <c r="G544" s="572"/>
      <c r="H544" s="572"/>
      <c r="I544" s="572"/>
      <c r="J544" s="572"/>
      <c r="K544" s="572"/>
      <c r="L544" s="572"/>
      <c r="M544" s="572"/>
      <c r="N544" s="572"/>
      <c r="O544" s="572"/>
      <c r="P544" s="572"/>
      <c r="Q544" s="572"/>
      <c r="R544" s="573"/>
      <c r="S544" s="693"/>
      <c r="T544" s="685"/>
      <c r="U544" s="685"/>
      <c r="V544" s="685"/>
      <c r="W544" s="685"/>
      <c r="X544" s="659"/>
      <c r="Y544" s="693"/>
      <c r="Z544" s="685"/>
      <c r="AA544" s="685"/>
      <c r="AB544" s="685"/>
      <c r="AC544" s="685"/>
      <c r="AD544" s="659"/>
      <c r="AG544" s="421">
        <f t="shared" si="51"/>
        <v>0</v>
      </c>
      <c r="AH544" s="286">
        <f t="shared" si="52"/>
        <v>0</v>
      </c>
      <c r="AI544" s="287" t="str">
        <f>IF(AH544=0,"",
IF(SUM($AH$523:AH544)=1,AJ544,
IF($AH$643&gt;SUM($AH$523:AH544),_xlfn.CONCAT(", ",AJ544),
IF($AH$643=SUM($AH$523:AH544),_xlfn.CONCAT(" y ",AJ544)))))</f>
        <v/>
      </c>
      <c r="AJ544" s="101" t="s">
        <v>5156</v>
      </c>
    </row>
    <row r="545" spans="1:36" ht="15" customHeight="1">
      <c r="A545" s="56"/>
      <c r="B545" s="8"/>
      <c r="C545" s="89" t="s">
        <v>5046</v>
      </c>
      <c r="D545" s="689" t="str">
        <f t="shared" si="50"/>
        <v/>
      </c>
      <c r="E545" s="572"/>
      <c r="F545" s="572"/>
      <c r="G545" s="572"/>
      <c r="H545" s="572"/>
      <c r="I545" s="572"/>
      <c r="J545" s="572"/>
      <c r="K545" s="572"/>
      <c r="L545" s="572"/>
      <c r="M545" s="572"/>
      <c r="N545" s="572"/>
      <c r="O545" s="572"/>
      <c r="P545" s="572"/>
      <c r="Q545" s="572"/>
      <c r="R545" s="573"/>
      <c r="S545" s="693"/>
      <c r="T545" s="685"/>
      <c r="U545" s="685"/>
      <c r="V545" s="685"/>
      <c r="W545" s="685"/>
      <c r="X545" s="659"/>
      <c r="Y545" s="693"/>
      <c r="Z545" s="685"/>
      <c r="AA545" s="685"/>
      <c r="AB545" s="685"/>
      <c r="AC545" s="685"/>
      <c r="AD545" s="659"/>
      <c r="AG545" s="421">
        <f t="shared" si="51"/>
        <v>0</v>
      </c>
      <c r="AH545" s="286">
        <f t="shared" si="52"/>
        <v>0</v>
      </c>
      <c r="AI545" s="287" t="str">
        <f>IF(AH545=0,"",
IF(SUM($AH$523:AH545)=1,AJ545,
IF($AH$643&gt;SUM($AH$523:AH545),_xlfn.CONCAT(", ",AJ545),
IF($AH$643=SUM($AH$523:AH545),_xlfn.CONCAT(" y ",AJ545)))))</f>
        <v/>
      </c>
      <c r="AJ545" s="101" t="s">
        <v>5157</v>
      </c>
    </row>
    <row r="546" spans="1:36" ht="15" customHeight="1">
      <c r="A546" s="56"/>
      <c r="B546" s="8"/>
      <c r="C546" s="89" t="s">
        <v>5047</v>
      </c>
      <c r="D546" s="689" t="str">
        <f t="shared" si="50"/>
        <v/>
      </c>
      <c r="E546" s="572"/>
      <c r="F546" s="572"/>
      <c r="G546" s="572"/>
      <c r="H546" s="572"/>
      <c r="I546" s="572"/>
      <c r="J546" s="572"/>
      <c r="K546" s="572"/>
      <c r="L546" s="572"/>
      <c r="M546" s="572"/>
      <c r="N546" s="572"/>
      <c r="O546" s="572"/>
      <c r="P546" s="572"/>
      <c r="Q546" s="572"/>
      <c r="R546" s="573"/>
      <c r="S546" s="693"/>
      <c r="T546" s="685"/>
      <c r="U546" s="685"/>
      <c r="V546" s="685"/>
      <c r="W546" s="685"/>
      <c r="X546" s="659"/>
      <c r="Y546" s="693"/>
      <c r="Z546" s="685"/>
      <c r="AA546" s="685"/>
      <c r="AB546" s="685"/>
      <c r="AC546" s="685"/>
      <c r="AD546" s="659"/>
      <c r="AG546" s="421">
        <f t="shared" si="51"/>
        <v>0</v>
      </c>
      <c r="AH546" s="286">
        <f t="shared" si="52"/>
        <v>0</v>
      </c>
      <c r="AI546" s="287" t="str">
        <f>IF(AH546=0,"",
IF(SUM($AH$523:AH546)=1,AJ546,
IF($AH$643&gt;SUM($AH$523:AH546),_xlfn.CONCAT(", ",AJ546),
IF($AH$643=SUM($AH$523:AH546),_xlfn.CONCAT(" y ",AJ546)))))</f>
        <v/>
      </c>
      <c r="AJ546" s="101" t="s">
        <v>5158</v>
      </c>
    </row>
    <row r="547" spans="1:36" ht="15" customHeight="1">
      <c r="A547" s="56"/>
      <c r="B547" s="8"/>
      <c r="C547" s="89" t="s">
        <v>5048</v>
      </c>
      <c r="D547" s="689" t="str">
        <f t="shared" si="50"/>
        <v/>
      </c>
      <c r="E547" s="572"/>
      <c r="F547" s="572"/>
      <c r="G547" s="572"/>
      <c r="H547" s="572"/>
      <c r="I547" s="572"/>
      <c r="J547" s="572"/>
      <c r="K547" s="572"/>
      <c r="L547" s="572"/>
      <c r="M547" s="572"/>
      <c r="N547" s="572"/>
      <c r="O547" s="572"/>
      <c r="P547" s="572"/>
      <c r="Q547" s="572"/>
      <c r="R547" s="573"/>
      <c r="S547" s="693"/>
      <c r="T547" s="685"/>
      <c r="U547" s="685"/>
      <c r="V547" s="685"/>
      <c r="W547" s="685"/>
      <c r="X547" s="659"/>
      <c r="Y547" s="693"/>
      <c r="Z547" s="685"/>
      <c r="AA547" s="685"/>
      <c r="AB547" s="685"/>
      <c r="AC547" s="685"/>
      <c r="AD547" s="659"/>
      <c r="AG547" s="421">
        <f t="shared" si="51"/>
        <v>0</v>
      </c>
      <c r="AH547" s="286">
        <f t="shared" si="52"/>
        <v>0</v>
      </c>
      <c r="AI547" s="287" t="str">
        <f>IF(AH547=0,"",
IF(SUM($AH$523:AH547)=1,AJ547,
IF($AH$643&gt;SUM($AH$523:AH547),_xlfn.CONCAT(", ",AJ547),
IF($AH$643=SUM($AH$523:AH547),_xlfn.CONCAT(" y ",AJ547)))))</f>
        <v/>
      </c>
      <c r="AJ547" s="101" t="s">
        <v>5159</v>
      </c>
    </row>
    <row r="548" spans="1:36" ht="15" customHeight="1">
      <c r="A548" s="56"/>
      <c r="B548" s="8"/>
      <c r="C548" s="89" t="s">
        <v>5049</v>
      </c>
      <c r="D548" s="689" t="str">
        <f t="shared" si="50"/>
        <v/>
      </c>
      <c r="E548" s="572"/>
      <c r="F548" s="572"/>
      <c r="G548" s="572"/>
      <c r="H548" s="572"/>
      <c r="I548" s="572"/>
      <c r="J548" s="572"/>
      <c r="K548" s="572"/>
      <c r="L548" s="572"/>
      <c r="M548" s="572"/>
      <c r="N548" s="572"/>
      <c r="O548" s="572"/>
      <c r="P548" s="572"/>
      <c r="Q548" s="572"/>
      <c r="R548" s="573"/>
      <c r="S548" s="693"/>
      <c r="T548" s="685"/>
      <c r="U548" s="685"/>
      <c r="V548" s="685"/>
      <c r="W548" s="685"/>
      <c r="X548" s="659"/>
      <c r="Y548" s="693"/>
      <c r="Z548" s="685"/>
      <c r="AA548" s="685"/>
      <c r="AB548" s="685"/>
      <c r="AC548" s="685"/>
      <c r="AD548" s="659"/>
      <c r="AG548" s="421">
        <f t="shared" si="51"/>
        <v>0</v>
      </c>
      <c r="AH548" s="286">
        <f t="shared" si="52"/>
        <v>0</v>
      </c>
      <c r="AI548" s="287" t="str">
        <f>IF(AH548=0,"",
IF(SUM($AH$523:AH548)=1,AJ548,
IF($AH$643&gt;SUM($AH$523:AH548),_xlfn.CONCAT(", ",AJ548),
IF($AH$643=SUM($AH$523:AH548),_xlfn.CONCAT(" y ",AJ548)))))</f>
        <v/>
      </c>
      <c r="AJ548" s="101" t="s">
        <v>5160</v>
      </c>
    </row>
    <row r="549" spans="1:36" ht="15" customHeight="1">
      <c r="A549" s="56"/>
      <c r="B549" s="8"/>
      <c r="C549" s="89" t="s">
        <v>5050</v>
      </c>
      <c r="D549" s="689" t="str">
        <f t="shared" si="50"/>
        <v/>
      </c>
      <c r="E549" s="572"/>
      <c r="F549" s="572"/>
      <c r="G549" s="572"/>
      <c r="H549" s="572"/>
      <c r="I549" s="572"/>
      <c r="J549" s="572"/>
      <c r="K549" s="572"/>
      <c r="L549" s="572"/>
      <c r="M549" s="572"/>
      <c r="N549" s="572"/>
      <c r="O549" s="572"/>
      <c r="P549" s="572"/>
      <c r="Q549" s="572"/>
      <c r="R549" s="573"/>
      <c r="S549" s="693"/>
      <c r="T549" s="685"/>
      <c r="U549" s="685"/>
      <c r="V549" s="685"/>
      <c r="W549" s="685"/>
      <c r="X549" s="659"/>
      <c r="Y549" s="693"/>
      <c r="Z549" s="685"/>
      <c r="AA549" s="685"/>
      <c r="AB549" s="685"/>
      <c r="AC549" s="685"/>
      <c r="AD549" s="659"/>
      <c r="AG549" s="421">
        <f t="shared" si="51"/>
        <v>0</v>
      </c>
      <c r="AH549" s="286">
        <f t="shared" si="52"/>
        <v>0</v>
      </c>
      <c r="AI549" s="287" t="str">
        <f>IF(AH549=0,"",
IF(SUM($AH$523:AH549)=1,AJ549,
IF($AH$643&gt;SUM($AH$523:AH549),_xlfn.CONCAT(", ",AJ549),
IF($AH$643=SUM($AH$523:AH549),_xlfn.CONCAT(" y ",AJ549)))))</f>
        <v/>
      </c>
      <c r="AJ549" s="101" t="s">
        <v>5161</v>
      </c>
    </row>
    <row r="550" spans="1:36" ht="15" customHeight="1">
      <c r="A550" s="56"/>
      <c r="B550" s="8"/>
      <c r="C550" s="89" t="s">
        <v>5051</v>
      </c>
      <c r="D550" s="689" t="str">
        <f t="shared" si="50"/>
        <v/>
      </c>
      <c r="E550" s="572"/>
      <c r="F550" s="572"/>
      <c r="G550" s="572"/>
      <c r="H550" s="572"/>
      <c r="I550" s="572"/>
      <c r="J550" s="572"/>
      <c r="K550" s="572"/>
      <c r="L550" s="572"/>
      <c r="M550" s="572"/>
      <c r="N550" s="572"/>
      <c r="O550" s="572"/>
      <c r="P550" s="572"/>
      <c r="Q550" s="572"/>
      <c r="R550" s="573"/>
      <c r="S550" s="693"/>
      <c r="T550" s="685"/>
      <c r="U550" s="685"/>
      <c r="V550" s="685"/>
      <c r="W550" s="685"/>
      <c r="X550" s="659"/>
      <c r="Y550" s="693"/>
      <c r="Z550" s="685"/>
      <c r="AA550" s="685"/>
      <c r="AB550" s="685"/>
      <c r="AC550" s="685"/>
      <c r="AD550" s="659"/>
      <c r="AG550" s="421">
        <f t="shared" si="51"/>
        <v>0</v>
      </c>
      <c r="AH550" s="286">
        <f t="shared" si="52"/>
        <v>0</v>
      </c>
      <c r="AI550" s="287" t="str">
        <f>IF(AH550=0,"",
IF(SUM($AH$523:AH550)=1,AJ550,
IF($AH$643&gt;SUM($AH$523:AH550),_xlfn.CONCAT(", ",AJ550),
IF($AH$643=SUM($AH$523:AH550),_xlfn.CONCAT(" y ",AJ550)))))</f>
        <v/>
      </c>
      <c r="AJ550" s="101" t="s">
        <v>5162</v>
      </c>
    </row>
    <row r="551" spans="1:36" ht="15" customHeight="1">
      <c r="A551" s="56"/>
      <c r="B551" s="8"/>
      <c r="C551" s="89" t="s">
        <v>5052</v>
      </c>
      <c r="D551" s="689" t="str">
        <f t="shared" si="50"/>
        <v/>
      </c>
      <c r="E551" s="572"/>
      <c r="F551" s="572"/>
      <c r="G551" s="572"/>
      <c r="H551" s="572"/>
      <c r="I551" s="572"/>
      <c r="J551" s="572"/>
      <c r="K551" s="572"/>
      <c r="L551" s="572"/>
      <c r="M551" s="572"/>
      <c r="N551" s="572"/>
      <c r="O551" s="572"/>
      <c r="P551" s="572"/>
      <c r="Q551" s="572"/>
      <c r="R551" s="573"/>
      <c r="S551" s="693"/>
      <c r="T551" s="685"/>
      <c r="U551" s="685"/>
      <c r="V551" s="685"/>
      <c r="W551" s="685"/>
      <c r="X551" s="659"/>
      <c r="Y551" s="693"/>
      <c r="Z551" s="685"/>
      <c r="AA551" s="685"/>
      <c r="AB551" s="685"/>
      <c r="AC551" s="685"/>
      <c r="AD551" s="659"/>
      <c r="AG551" s="421">
        <f t="shared" si="51"/>
        <v>0</v>
      </c>
      <c r="AH551" s="286">
        <f t="shared" si="52"/>
        <v>0</v>
      </c>
      <c r="AI551" s="287" t="str">
        <f>IF(AH551=0,"",
IF(SUM($AH$523:AH551)=1,AJ551,
IF($AH$643&gt;SUM($AH$523:AH551),_xlfn.CONCAT(", ",AJ551),
IF($AH$643=SUM($AH$523:AH551),_xlfn.CONCAT(" y ",AJ551)))))</f>
        <v/>
      </c>
      <c r="AJ551" s="101" t="s">
        <v>5163</v>
      </c>
    </row>
    <row r="552" spans="1:36" ht="15" customHeight="1">
      <c r="A552" s="56"/>
      <c r="B552" s="8"/>
      <c r="C552" s="89" t="s">
        <v>5053</v>
      </c>
      <c r="D552" s="689" t="str">
        <f t="shared" si="50"/>
        <v/>
      </c>
      <c r="E552" s="572"/>
      <c r="F552" s="572"/>
      <c r="G552" s="572"/>
      <c r="H552" s="572"/>
      <c r="I552" s="572"/>
      <c r="J552" s="572"/>
      <c r="K552" s="572"/>
      <c r="L552" s="572"/>
      <c r="M552" s="572"/>
      <c r="N552" s="572"/>
      <c r="O552" s="572"/>
      <c r="P552" s="572"/>
      <c r="Q552" s="572"/>
      <c r="R552" s="573"/>
      <c r="S552" s="693"/>
      <c r="T552" s="685"/>
      <c r="U552" s="685"/>
      <c r="V552" s="685"/>
      <c r="W552" s="685"/>
      <c r="X552" s="659"/>
      <c r="Y552" s="693"/>
      <c r="Z552" s="685"/>
      <c r="AA552" s="685"/>
      <c r="AB552" s="685"/>
      <c r="AC552" s="685"/>
      <c r="AD552" s="659"/>
      <c r="AG552" s="421">
        <f t="shared" si="51"/>
        <v>0</v>
      </c>
      <c r="AH552" s="286">
        <f t="shared" si="52"/>
        <v>0</v>
      </c>
      <c r="AI552" s="287" t="str">
        <f>IF(AH552=0,"",
IF(SUM($AH$523:AH552)=1,AJ552,
IF($AH$643&gt;SUM($AH$523:AH552),_xlfn.CONCAT(", ",AJ552),
IF($AH$643=SUM($AH$523:AH552),_xlfn.CONCAT(" y ",AJ552)))))</f>
        <v/>
      </c>
      <c r="AJ552" s="101" t="s">
        <v>5164</v>
      </c>
    </row>
    <row r="553" spans="1:36" ht="15" customHeight="1">
      <c r="A553" s="56"/>
      <c r="B553" s="8"/>
      <c r="C553" s="89" t="s">
        <v>5054</v>
      </c>
      <c r="D553" s="689" t="str">
        <f t="shared" si="50"/>
        <v/>
      </c>
      <c r="E553" s="572"/>
      <c r="F553" s="572"/>
      <c r="G553" s="572"/>
      <c r="H553" s="572"/>
      <c r="I553" s="572"/>
      <c r="J553" s="572"/>
      <c r="K553" s="572"/>
      <c r="L553" s="572"/>
      <c r="M553" s="572"/>
      <c r="N553" s="572"/>
      <c r="O553" s="572"/>
      <c r="P553" s="572"/>
      <c r="Q553" s="572"/>
      <c r="R553" s="573"/>
      <c r="S553" s="693"/>
      <c r="T553" s="685"/>
      <c r="U553" s="685"/>
      <c r="V553" s="685"/>
      <c r="W553" s="685"/>
      <c r="X553" s="659"/>
      <c r="Y553" s="693"/>
      <c r="Z553" s="685"/>
      <c r="AA553" s="685"/>
      <c r="AB553" s="685"/>
      <c r="AC553" s="685"/>
      <c r="AD553" s="659"/>
      <c r="AG553" s="421">
        <f t="shared" si="51"/>
        <v>0</v>
      </c>
      <c r="AH553" s="286">
        <f t="shared" si="52"/>
        <v>0</v>
      </c>
      <c r="AI553" s="287" t="str">
        <f>IF(AH553=0,"",
IF(SUM($AH$523:AH553)=1,AJ553,
IF($AH$643&gt;SUM($AH$523:AH553),_xlfn.CONCAT(", ",AJ553),
IF($AH$643=SUM($AH$523:AH553),_xlfn.CONCAT(" y ",AJ553)))))</f>
        <v/>
      </c>
      <c r="AJ553" s="101" t="s">
        <v>5165</v>
      </c>
    </row>
    <row r="554" spans="1:36" ht="15" customHeight="1">
      <c r="A554" s="56"/>
      <c r="B554" s="8"/>
      <c r="C554" s="89" t="s">
        <v>5055</v>
      </c>
      <c r="D554" s="689" t="str">
        <f t="shared" si="50"/>
        <v/>
      </c>
      <c r="E554" s="572"/>
      <c r="F554" s="572"/>
      <c r="G554" s="572"/>
      <c r="H554" s="572"/>
      <c r="I554" s="572"/>
      <c r="J554" s="572"/>
      <c r="K554" s="572"/>
      <c r="L554" s="572"/>
      <c r="M554" s="572"/>
      <c r="N554" s="572"/>
      <c r="O554" s="572"/>
      <c r="P554" s="572"/>
      <c r="Q554" s="572"/>
      <c r="R554" s="573"/>
      <c r="S554" s="693"/>
      <c r="T554" s="685"/>
      <c r="U554" s="685"/>
      <c r="V554" s="685"/>
      <c r="W554" s="685"/>
      <c r="X554" s="659"/>
      <c r="Y554" s="693"/>
      <c r="Z554" s="685"/>
      <c r="AA554" s="685"/>
      <c r="AB554" s="685"/>
      <c r="AC554" s="685"/>
      <c r="AD554" s="659"/>
      <c r="AG554" s="421">
        <f t="shared" si="51"/>
        <v>0</v>
      </c>
      <c r="AH554" s="286">
        <f t="shared" si="52"/>
        <v>0</v>
      </c>
      <c r="AI554" s="287" t="str">
        <f>IF(AH554=0,"",
IF(SUM($AH$523:AH554)=1,AJ554,
IF($AH$643&gt;SUM($AH$523:AH554),_xlfn.CONCAT(", ",AJ554),
IF($AH$643=SUM($AH$523:AH554),_xlfn.CONCAT(" y ",AJ554)))))</f>
        <v/>
      </c>
      <c r="AJ554" s="101" t="s">
        <v>5166</v>
      </c>
    </row>
    <row r="555" spans="1:36" ht="15" customHeight="1">
      <c r="A555" s="56"/>
      <c r="B555" s="8"/>
      <c r="C555" s="89" t="s">
        <v>5056</v>
      </c>
      <c r="D555" s="689" t="str">
        <f t="shared" ref="D555:D586" si="53">IF(D69="","",D69)</f>
        <v/>
      </c>
      <c r="E555" s="572"/>
      <c r="F555" s="572"/>
      <c r="G555" s="572"/>
      <c r="H555" s="572"/>
      <c r="I555" s="572"/>
      <c r="J555" s="572"/>
      <c r="K555" s="572"/>
      <c r="L555" s="572"/>
      <c r="M555" s="572"/>
      <c r="N555" s="572"/>
      <c r="O555" s="572"/>
      <c r="P555" s="572"/>
      <c r="Q555" s="572"/>
      <c r="R555" s="573"/>
      <c r="S555" s="693"/>
      <c r="T555" s="685"/>
      <c r="U555" s="685"/>
      <c r="V555" s="685"/>
      <c r="W555" s="685"/>
      <c r="X555" s="659"/>
      <c r="Y555" s="693"/>
      <c r="Z555" s="685"/>
      <c r="AA555" s="685"/>
      <c r="AB555" s="685"/>
      <c r="AC555" s="685"/>
      <c r="AD555" s="659"/>
      <c r="AG555" s="421">
        <f t="shared" si="51"/>
        <v>0</v>
      </c>
      <c r="AH555" s="286">
        <f t="shared" si="52"/>
        <v>0</v>
      </c>
      <c r="AI555" s="287" t="str">
        <f>IF(AH555=0,"",
IF(SUM($AH$523:AH555)=1,AJ555,
IF($AH$643&gt;SUM($AH$523:AH555),_xlfn.CONCAT(", ",AJ555),
IF($AH$643=SUM($AH$523:AH555),_xlfn.CONCAT(" y ",AJ555)))))</f>
        <v/>
      </c>
      <c r="AJ555" s="101" t="s">
        <v>5167</v>
      </c>
    </row>
    <row r="556" spans="1:36" ht="15" customHeight="1">
      <c r="A556" s="56"/>
      <c r="B556" s="8"/>
      <c r="C556" s="89" t="s">
        <v>5057</v>
      </c>
      <c r="D556" s="689" t="str">
        <f t="shared" si="53"/>
        <v/>
      </c>
      <c r="E556" s="572"/>
      <c r="F556" s="572"/>
      <c r="G556" s="572"/>
      <c r="H556" s="572"/>
      <c r="I556" s="572"/>
      <c r="J556" s="572"/>
      <c r="K556" s="572"/>
      <c r="L556" s="572"/>
      <c r="M556" s="572"/>
      <c r="N556" s="572"/>
      <c r="O556" s="572"/>
      <c r="P556" s="572"/>
      <c r="Q556" s="572"/>
      <c r="R556" s="573"/>
      <c r="S556" s="693"/>
      <c r="T556" s="685"/>
      <c r="U556" s="685"/>
      <c r="V556" s="685"/>
      <c r="W556" s="685"/>
      <c r="X556" s="659"/>
      <c r="Y556" s="693"/>
      <c r="Z556" s="685"/>
      <c r="AA556" s="685"/>
      <c r="AB556" s="685"/>
      <c r="AC556" s="685"/>
      <c r="AD556" s="659"/>
      <c r="AG556" s="421">
        <f t="shared" si="51"/>
        <v>0</v>
      </c>
      <c r="AH556" s="286">
        <f t="shared" si="52"/>
        <v>0</v>
      </c>
      <c r="AI556" s="287" t="str">
        <f>IF(AH556=0,"",
IF(SUM($AH$523:AH556)=1,AJ556,
IF($AH$643&gt;SUM($AH$523:AH556),_xlfn.CONCAT(", ",AJ556),
IF($AH$643=SUM($AH$523:AH556),_xlfn.CONCAT(" y ",AJ556)))))</f>
        <v/>
      </c>
      <c r="AJ556" s="101" t="s">
        <v>5168</v>
      </c>
    </row>
    <row r="557" spans="1:36" ht="15" customHeight="1">
      <c r="A557" s="56"/>
      <c r="B557" s="8"/>
      <c r="C557" s="89" t="s">
        <v>5058</v>
      </c>
      <c r="D557" s="689" t="str">
        <f t="shared" si="53"/>
        <v/>
      </c>
      <c r="E557" s="572"/>
      <c r="F557" s="572"/>
      <c r="G557" s="572"/>
      <c r="H557" s="572"/>
      <c r="I557" s="572"/>
      <c r="J557" s="572"/>
      <c r="K557" s="572"/>
      <c r="L557" s="572"/>
      <c r="M557" s="572"/>
      <c r="N557" s="572"/>
      <c r="O557" s="572"/>
      <c r="P557" s="572"/>
      <c r="Q557" s="572"/>
      <c r="R557" s="573"/>
      <c r="S557" s="693"/>
      <c r="T557" s="685"/>
      <c r="U557" s="685"/>
      <c r="V557" s="685"/>
      <c r="W557" s="685"/>
      <c r="X557" s="659"/>
      <c r="Y557" s="693"/>
      <c r="Z557" s="685"/>
      <c r="AA557" s="685"/>
      <c r="AB557" s="685"/>
      <c r="AC557" s="685"/>
      <c r="AD557" s="659"/>
      <c r="AG557" s="421">
        <f t="shared" si="51"/>
        <v>0</v>
      </c>
      <c r="AH557" s="286">
        <f t="shared" si="52"/>
        <v>0</v>
      </c>
      <c r="AI557" s="287" t="str">
        <f>IF(AH557=0,"",
IF(SUM($AH$523:AH557)=1,AJ557,
IF($AH$643&gt;SUM($AH$523:AH557),_xlfn.CONCAT(", ",AJ557),
IF($AH$643=SUM($AH$523:AH557),_xlfn.CONCAT(" y ",AJ557)))))</f>
        <v/>
      </c>
      <c r="AJ557" s="101" t="s">
        <v>5169</v>
      </c>
    </row>
    <row r="558" spans="1:36" ht="15" customHeight="1">
      <c r="A558" s="56"/>
      <c r="B558" s="8"/>
      <c r="C558" s="89" t="s">
        <v>5170</v>
      </c>
      <c r="D558" s="689" t="str">
        <f t="shared" si="53"/>
        <v/>
      </c>
      <c r="E558" s="572"/>
      <c r="F558" s="572"/>
      <c r="G558" s="572"/>
      <c r="H558" s="572"/>
      <c r="I558" s="572"/>
      <c r="J558" s="572"/>
      <c r="K558" s="572"/>
      <c r="L558" s="572"/>
      <c r="M558" s="572"/>
      <c r="N558" s="572"/>
      <c r="O558" s="572"/>
      <c r="P558" s="572"/>
      <c r="Q558" s="572"/>
      <c r="R558" s="573"/>
      <c r="S558" s="693"/>
      <c r="T558" s="685"/>
      <c r="U558" s="685"/>
      <c r="V558" s="685"/>
      <c r="W558" s="685"/>
      <c r="X558" s="659"/>
      <c r="Y558" s="693"/>
      <c r="Z558" s="685"/>
      <c r="AA558" s="685"/>
      <c r="AB558" s="685"/>
      <c r="AC558" s="685"/>
      <c r="AD558" s="659"/>
      <c r="AG558" s="421">
        <f t="shared" si="51"/>
        <v>0</v>
      </c>
      <c r="AH558" s="286">
        <f t="shared" si="52"/>
        <v>0</v>
      </c>
      <c r="AI558" s="287" t="str">
        <f>IF(AH558=0,"",
IF(SUM($AH$523:AH558)=1,AJ558,
IF($AH$643&gt;SUM($AH$523:AH558),_xlfn.CONCAT(", ",AJ558),
IF($AH$643=SUM($AH$523:AH558),_xlfn.CONCAT(" y ",AJ558)))))</f>
        <v/>
      </c>
      <c r="AJ558" s="101" t="s">
        <v>5171</v>
      </c>
    </row>
    <row r="559" spans="1:36" ht="15" customHeight="1">
      <c r="A559" s="56"/>
      <c r="B559" s="8"/>
      <c r="C559" s="89" t="s">
        <v>5172</v>
      </c>
      <c r="D559" s="689" t="str">
        <f t="shared" si="53"/>
        <v/>
      </c>
      <c r="E559" s="572"/>
      <c r="F559" s="572"/>
      <c r="G559" s="572"/>
      <c r="H559" s="572"/>
      <c r="I559" s="572"/>
      <c r="J559" s="572"/>
      <c r="K559" s="572"/>
      <c r="L559" s="572"/>
      <c r="M559" s="572"/>
      <c r="N559" s="572"/>
      <c r="O559" s="572"/>
      <c r="P559" s="572"/>
      <c r="Q559" s="572"/>
      <c r="R559" s="573"/>
      <c r="S559" s="693"/>
      <c r="T559" s="685"/>
      <c r="U559" s="685"/>
      <c r="V559" s="685"/>
      <c r="W559" s="685"/>
      <c r="X559" s="659"/>
      <c r="Y559" s="693"/>
      <c r="Z559" s="685"/>
      <c r="AA559" s="685"/>
      <c r="AB559" s="685"/>
      <c r="AC559" s="685"/>
      <c r="AD559" s="659"/>
      <c r="AG559" s="421">
        <f t="shared" si="51"/>
        <v>0</v>
      </c>
      <c r="AH559" s="286">
        <f t="shared" si="52"/>
        <v>0</v>
      </c>
      <c r="AI559" s="287" t="str">
        <f>IF(AH559=0,"",
IF(SUM($AH$523:AH559)=1,AJ559,
IF($AH$643&gt;SUM($AH$523:AH559),_xlfn.CONCAT(", ",AJ559),
IF($AH$643=SUM($AH$523:AH559),_xlfn.CONCAT(" y ",AJ559)))))</f>
        <v/>
      </c>
      <c r="AJ559" s="101" t="s">
        <v>5173</v>
      </c>
    </row>
    <row r="560" spans="1:36" ht="15" customHeight="1">
      <c r="A560" s="56"/>
      <c r="B560" s="8"/>
      <c r="C560" s="89" t="s">
        <v>5174</v>
      </c>
      <c r="D560" s="689" t="str">
        <f t="shared" si="53"/>
        <v/>
      </c>
      <c r="E560" s="572"/>
      <c r="F560" s="572"/>
      <c r="G560" s="572"/>
      <c r="H560" s="572"/>
      <c r="I560" s="572"/>
      <c r="J560" s="572"/>
      <c r="K560" s="572"/>
      <c r="L560" s="572"/>
      <c r="M560" s="572"/>
      <c r="N560" s="572"/>
      <c r="O560" s="572"/>
      <c r="P560" s="572"/>
      <c r="Q560" s="572"/>
      <c r="R560" s="573"/>
      <c r="S560" s="693"/>
      <c r="T560" s="685"/>
      <c r="U560" s="685"/>
      <c r="V560" s="685"/>
      <c r="W560" s="685"/>
      <c r="X560" s="659"/>
      <c r="Y560" s="693"/>
      <c r="Z560" s="685"/>
      <c r="AA560" s="685"/>
      <c r="AB560" s="685"/>
      <c r="AC560" s="685"/>
      <c r="AD560" s="659"/>
      <c r="AG560" s="421">
        <f t="shared" si="51"/>
        <v>0</v>
      </c>
      <c r="AH560" s="286">
        <f t="shared" si="52"/>
        <v>0</v>
      </c>
      <c r="AI560" s="287" t="str">
        <f>IF(AH560=0,"",
IF(SUM($AH$523:AH560)=1,AJ560,
IF($AH$643&gt;SUM($AH$523:AH560),_xlfn.CONCAT(", ",AJ560),
IF($AH$643=SUM($AH$523:AH560),_xlfn.CONCAT(" y ",AJ560)))))</f>
        <v/>
      </c>
      <c r="AJ560" s="101" t="s">
        <v>5175</v>
      </c>
    </row>
    <row r="561" spans="1:36" ht="15" customHeight="1">
      <c r="A561" s="56"/>
      <c r="B561" s="8"/>
      <c r="C561" s="89" t="s">
        <v>5176</v>
      </c>
      <c r="D561" s="689" t="str">
        <f t="shared" si="53"/>
        <v/>
      </c>
      <c r="E561" s="572"/>
      <c r="F561" s="572"/>
      <c r="G561" s="572"/>
      <c r="H561" s="572"/>
      <c r="I561" s="572"/>
      <c r="J561" s="572"/>
      <c r="K561" s="572"/>
      <c r="L561" s="572"/>
      <c r="M561" s="572"/>
      <c r="N561" s="572"/>
      <c r="O561" s="572"/>
      <c r="P561" s="572"/>
      <c r="Q561" s="572"/>
      <c r="R561" s="573"/>
      <c r="S561" s="693"/>
      <c r="T561" s="685"/>
      <c r="U561" s="685"/>
      <c r="V561" s="685"/>
      <c r="W561" s="685"/>
      <c r="X561" s="659"/>
      <c r="Y561" s="693"/>
      <c r="Z561" s="685"/>
      <c r="AA561" s="685"/>
      <c r="AB561" s="685"/>
      <c r="AC561" s="685"/>
      <c r="AD561" s="659"/>
      <c r="AG561" s="421">
        <f t="shared" si="51"/>
        <v>0</v>
      </c>
      <c r="AH561" s="286">
        <f t="shared" si="52"/>
        <v>0</v>
      </c>
      <c r="AI561" s="287" t="str">
        <f>IF(AH561=0,"",
IF(SUM($AH$523:AH561)=1,AJ561,
IF($AH$643&gt;SUM($AH$523:AH561),_xlfn.CONCAT(", ",AJ561),
IF($AH$643=SUM($AH$523:AH561),_xlfn.CONCAT(" y ",AJ561)))))</f>
        <v/>
      </c>
      <c r="AJ561" s="101" t="s">
        <v>5177</v>
      </c>
    </row>
    <row r="562" spans="1:36" ht="15" customHeight="1">
      <c r="A562" s="56"/>
      <c r="B562" s="8"/>
      <c r="C562" s="89" t="s">
        <v>5178</v>
      </c>
      <c r="D562" s="689" t="str">
        <f t="shared" si="53"/>
        <v/>
      </c>
      <c r="E562" s="572"/>
      <c r="F562" s="572"/>
      <c r="G562" s="572"/>
      <c r="H562" s="572"/>
      <c r="I562" s="572"/>
      <c r="J562" s="572"/>
      <c r="K562" s="572"/>
      <c r="L562" s="572"/>
      <c r="M562" s="572"/>
      <c r="N562" s="572"/>
      <c r="O562" s="572"/>
      <c r="P562" s="572"/>
      <c r="Q562" s="572"/>
      <c r="R562" s="573"/>
      <c r="S562" s="693"/>
      <c r="T562" s="685"/>
      <c r="U562" s="685"/>
      <c r="V562" s="685"/>
      <c r="W562" s="685"/>
      <c r="X562" s="659"/>
      <c r="Y562" s="693"/>
      <c r="Z562" s="685"/>
      <c r="AA562" s="685"/>
      <c r="AB562" s="685"/>
      <c r="AC562" s="685"/>
      <c r="AD562" s="659"/>
      <c r="AG562" s="421">
        <f t="shared" si="51"/>
        <v>0</v>
      </c>
      <c r="AH562" s="286">
        <f t="shared" si="52"/>
        <v>0</v>
      </c>
      <c r="AI562" s="287" t="str">
        <f>IF(AH562=0,"",
IF(SUM($AH$523:AH562)=1,AJ562,
IF($AH$643&gt;SUM($AH$523:AH562),_xlfn.CONCAT(", ",AJ562),
IF($AH$643=SUM($AH$523:AH562),_xlfn.CONCAT(" y ",AJ562)))))</f>
        <v/>
      </c>
      <c r="AJ562" s="101" t="s">
        <v>5179</v>
      </c>
    </row>
    <row r="563" spans="1:36" ht="15" customHeight="1">
      <c r="A563" s="56"/>
      <c r="B563" s="8"/>
      <c r="C563" s="89" t="s">
        <v>5180</v>
      </c>
      <c r="D563" s="689" t="str">
        <f t="shared" si="53"/>
        <v/>
      </c>
      <c r="E563" s="572"/>
      <c r="F563" s="572"/>
      <c r="G563" s="572"/>
      <c r="H563" s="572"/>
      <c r="I563" s="572"/>
      <c r="J563" s="572"/>
      <c r="K563" s="572"/>
      <c r="L563" s="572"/>
      <c r="M563" s="572"/>
      <c r="N563" s="572"/>
      <c r="O563" s="572"/>
      <c r="P563" s="572"/>
      <c r="Q563" s="572"/>
      <c r="R563" s="573"/>
      <c r="S563" s="693"/>
      <c r="T563" s="685"/>
      <c r="U563" s="685"/>
      <c r="V563" s="685"/>
      <c r="W563" s="685"/>
      <c r="X563" s="659"/>
      <c r="Y563" s="693"/>
      <c r="Z563" s="685"/>
      <c r="AA563" s="685"/>
      <c r="AB563" s="685"/>
      <c r="AC563" s="685"/>
      <c r="AD563" s="659"/>
      <c r="AG563" s="421">
        <f t="shared" si="51"/>
        <v>0</v>
      </c>
      <c r="AH563" s="286">
        <f t="shared" si="52"/>
        <v>0</v>
      </c>
      <c r="AI563" s="287" t="str">
        <f>IF(AH563=0,"",
IF(SUM($AH$523:AH563)=1,AJ563,
IF($AH$643&gt;SUM($AH$523:AH563),_xlfn.CONCAT(", ",AJ563),
IF($AH$643=SUM($AH$523:AH563),_xlfn.CONCAT(" y ",AJ563)))))</f>
        <v/>
      </c>
      <c r="AJ563" s="101" t="s">
        <v>5181</v>
      </c>
    </row>
    <row r="564" spans="1:36" ht="15" customHeight="1">
      <c r="A564" s="56"/>
      <c r="B564" s="8"/>
      <c r="C564" s="89" t="s">
        <v>5182</v>
      </c>
      <c r="D564" s="689" t="str">
        <f t="shared" si="53"/>
        <v/>
      </c>
      <c r="E564" s="572"/>
      <c r="F564" s="572"/>
      <c r="G564" s="572"/>
      <c r="H564" s="572"/>
      <c r="I564" s="572"/>
      <c r="J564" s="572"/>
      <c r="K564" s="572"/>
      <c r="L564" s="572"/>
      <c r="M564" s="572"/>
      <c r="N564" s="572"/>
      <c r="O564" s="572"/>
      <c r="P564" s="572"/>
      <c r="Q564" s="572"/>
      <c r="R564" s="573"/>
      <c r="S564" s="693"/>
      <c r="T564" s="685"/>
      <c r="U564" s="685"/>
      <c r="V564" s="685"/>
      <c r="W564" s="685"/>
      <c r="X564" s="659"/>
      <c r="Y564" s="693"/>
      <c r="Z564" s="685"/>
      <c r="AA564" s="685"/>
      <c r="AB564" s="685"/>
      <c r="AC564" s="685"/>
      <c r="AD564" s="659"/>
      <c r="AG564" s="421">
        <f t="shared" si="51"/>
        <v>0</v>
      </c>
      <c r="AH564" s="286">
        <f t="shared" si="52"/>
        <v>0</v>
      </c>
      <c r="AI564" s="287" t="str">
        <f>IF(AH564=0,"",
IF(SUM($AH$523:AH564)=1,AJ564,
IF($AH$643&gt;SUM($AH$523:AH564),_xlfn.CONCAT(", ",AJ564),
IF($AH$643=SUM($AH$523:AH564),_xlfn.CONCAT(" y ",AJ564)))))</f>
        <v/>
      </c>
      <c r="AJ564" s="101" t="s">
        <v>5183</v>
      </c>
    </row>
    <row r="565" spans="1:36" ht="15" customHeight="1">
      <c r="A565" s="56"/>
      <c r="B565" s="8"/>
      <c r="C565" s="89" t="s">
        <v>5184</v>
      </c>
      <c r="D565" s="689" t="str">
        <f t="shared" si="53"/>
        <v/>
      </c>
      <c r="E565" s="572"/>
      <c r="F565" s="572"/>
      <c r="G565" s="572"/>
      <c r="H565" s="572"/>
      <c r="I565" s="572"/>
      <c r="J565" s="572"/>
      <c r="K565" s="572"/>
      <c r="L565" s="572"/>
      <c r="M565" s="572"/>
      <c r="N565" s="572"/>
      <c r="O565" s="572"/>
      <c r="P565" s="572"/>
      <c r="Q565" s="572"/>
      <c r="R565" s="573"/>
      <c r="S565" s="693"/>
      <c r="T565" s="685"/>
      <c r="U565" s="685"/>
      <c r="V565" s="685"/>
      <c r="W565" s="685"/>
      <c r="X565" s="659"/>
      <c r="Y565" s="693"/>
      <c r="Z565" s="685"/>
      <c r="AA565" s="685"/>
      <c r="AB565" s="685"/>
      <c r="AC565" s="685"/>
      <c r="AD565" s="659"/>
      <c r="AG565" s="421">
        <f t="shared" si="51"/>
        <v>0</v>
      </c>
      <c r="AH565" s="286">
        <f t="shared" si="52"/>
        <v>0</v>
      </c>
      <c r="AI565" s="287" t="str">
        <f>IF(AH565=0,"",
IF(SUM($AH$523:AH565)=1,AJ565,
IF($AH$643&gt;SUM($AH$523:AH565),_xlfn.CONCAT(", ",AJ565),
IF($AH$643=SUM($AH$523:AH565),_xlfn.CONCAT(" y ",AJ565)))))</f>
        <v/>
      </c>
      <c r="AJ565" s="101" t="s">
        <v>5185</v>
      </c>
    </row>
    <row r="566" spans="1:36" ht="15" customHeight="1">
      <c r="A566" s="56"/>
      <c r="B566" s="8"/>
      <c r="C566" s="89" t="s">
        <v>5186</v>
      </c>
      <c r="D566" s="689" t="str">
        <f t="shared" si="53"/>
        <v/>
      </c>
      <c r="E566" s="572"/>
      <c r="F566" s="572"/>
      <c r="G566" s="572"/>
      <c r="H566" s="572"/>
      <c r="I566" s="572"/>
      <c r="J566" s="572"/>
      <c r="K566" s="572"/>
      <c r="L566" s="572"/>
      <c r="M566" s="572"/>
      <c r="N566" s="572"/>
      <c r="O566" s="572"/>
      <c r="P566" s="572"/>
      <c r="Q566" s="572"/>
      <c r="R566" s="573"/>
      <c r="S566" s="693"/>
      <c r="T566" s="685"/>
      <c r="U566" s="685"/>
      <c r="V566" s="685"/>
      <c r="W566" s="685"/>
      <c r="X566" s="659"/>
      <c r="Y566" s="693"/>
      <c r="Z566" s="685"/>
      <c r="AA566" s="685"/>
      <c r="AB566" s="685"/>
      <c r="AC566" s="685"/>
      <c r="AD566" s="659"/>
      <c r="AG566" s="421">
        <f t="shared" si="51"/>
        <v>0</v>
      </c>
      <c r="AH566" s="286">
        <f t="shared" si="52"/>
        <v>0</v>
      </c>
      <c r="AI566" s="287" t="str">
        <f>IF(AH566=0,"",
IF(SUM($AH$523:AH566)=1,AJ566,
IF($AH$643&gt;SUM($AH$523:AH566),_xlfn.CONCAT(", ",AJ566),
IF($AH$643=SUM($AH$523:AH566),_xlfn.CONCAT(" y ",AJ566)))))</f>
        <v/>
      </c>
      <c r="AJ566" s="101" t="s">
        <v>5187</v>
      </c>
    </row>
    <row r="567" spans="1:36" ht="15" customHeight="1">
      <c r="A567" s="56"/>
      <c r="B567" s="8"/>
      <c r="C567" s="89" t="s">
        <v>5188</v>
      </c>
      <c r="D567" s="689" t="str">
        <f t="shared" si="53"/>
        <v/>
      </c>
      <c r="E567" s="572"/>
      <c r="F567" s="572"/>
      <c r="G567" s="572"/>
      <c r="H567" s="572"/>
      <c r="I567" s="572"/>
      <c r="J567" s="572"/>
      <c r="K567" s="572"/>
      <c r="L567" s="572"/>
      <c r="M567" s="572"/>
      <c r="N567" s="572"/>
      <c r="O567" s="572"/>
      <c r="P567" s="572"/>
      <c r="Q567" s="572"/>
      <c r="R567" s="573"/>
      <c r="S567" s="693"/>
      <c r="T567" s="685"/>
      <c r="U567" s="685"/>
      <c r="V567" s="685"/>
      <c r="W567" s="685"/>
      <c r="X567" s="659"/>
      <c r="Y567" s="693"/>
      <c r="Z567" s="685"/>
      <c r="AA567" s="685"/>
      <c r="AB567" s="685"/>
      <c r="AC567" s="685"/>
      <c r="AD567" s="659"/>
      <c r="AG567" s="421">
        <f t="shared" si="51"/>
        <v>0</v>
      </c>
      <c r="AH567" s="286">
        <f t="shared" si="52"/>
        <v>0</v>
      </c>
      <c r="AI567" s="287" t="str">
        <f>IF(AH567=0,"",
IF(SUM($AH$523:AH567)=1,AJ567,
IF($AH$643&gt;SUM($AH$523:AH567),_xlfn.CONCAT(", ",AJ567),
IF($AH$643=SUM($AH$523:AH567),_xlfn.CONCAT(" y ",AJ567)))))</f>
        <v/>
      </c>
      <c r="AJ567" s="101" t="s">
        <v>5189</v>
      </c>
    </row>
    <row r="568" spans="1:36" ht="15" customHeight="1">
      <c r="A568" s="56"/>
      <c r="B568" s="8"/>
      <c r="C568" s="89" t="s">
        <v>5190</v>
      </c>
      <c r="D568" s="689" t="str">
        <f t="shared" si="53"/>
        <v/>
      </c>
      <c r="E568" s="572"/>
      <c r="F568" s="572"/>
      <c r="G568" s="572"/>
      <c r="H568" s="572"/>
      <c r="I568" s="572"/>
      <c r="J568" s="572"/>
      <c r="K568" s="572"/>
      <c r="L568" s="572"/>
      <c r="M568" s="572"/>
      <c r="N568" s="572"/>
      <c r="O568" s="572"/>
      <c r="P568" s="572"/>
      <c r="Q568" s="572"/>
      <c r="R568" s="573"/>
      <c r="S568" s="693"/>
      <c r="T568" s="685"/>
      <c r="U568" s="685"/>
      <c r="V568" s="685"/>
      <c r="W568" s="685"/>
      <c r="X568" s="659"/>
      <c r="Y568" s="693"/>
      <c r="Z568" s="685"/>
      <c r="AA568" s="685"/>
      <c r="AB568" s="685"/>
      <c r="AC568" s="685"/>
      <c r="AD568" s="659"/>
      <c r="AG568" s="421">
        <f t="shared" si="51"/>
        <v>0</v>
      </c>
      <c r="AH568" s="286">
        <f t="shared" si="52"/>
        <v>0</v>
      </c>
      <c r="AI568" s="287" t="str">
        <f>IF(AH568=0,"",
IF(SUM($AH$523:AH568)=1,AJ568,
IF($AH$643&gt;SUM($AH$523:AH568),_xlfn.CONCAT(", ",AJ568),
IF($AH$643=SUM($AH$523:AH568),_xlfn.CONCAT(" y ",AJ568)))))</f>
        <v/>
      </c>
      <c r="AJ568" s="101" t="s">
        <v>5191</v>
      </c>
    </row>
    <row r="569" spans="1:36" ht="15" customHeight="1">
      <c r="A569" s="56"/>
      <c r="B569" s="8"/>
      <c r="C569" s="89" t="s">
        <v>5192</v>
      </c>
      <c r="D569" s="689" t="str">
        <f t="shared" si="53"/>
        <v/>
      </c>
      <c r="E569" s="572"/>
      <c r="F569" s="572"/>
      <c r="G569" s="572"/>
      <c r="H569" s="572"/>
      <c r="I569" s="572"/>
      <c r="J569" s="572"/>
      <c r="K569" s="572"/>
      <c r="L569" s="572"/>
      <c r="M569" s="572"/>
      <c r="N569" s="572"/>
      <c r="O569" s="572"/>
      <c r="P569" s="572"/>
      <c r="Q569" s="572"/>
      <c r="R569" s="573"/>
      <c r="S569" s="693"/>
      <c r="T569" s="685"/>
      <c r="U569" s="685"/>
      <c r="V569" s="685"/>
      <c r="W569" s="685"/>
      <c r="X569" s="659"/>
      <c r="Y569" s="693"/>
      <c r="Z569" s="685"/>
      <c r="AA569" s="685"/>
      <c r="AB569" s="685"/>
      <c r="AC569" s="685"/>
      <c r="AD569" s="659"/>
      <c r="AG569" s="421">
        <f t="shared" si="51"/>
        <v>0</v>
      </c>
      <c r="AH569" s="286">
        <f t="shared" si="52"/>
        <v>0</v>
      </c>
      <c r="AI569" s="287" t="str">
        <f>IF(AH569=0,"",
IF(SUM($AH$523:AH569)=1,AJ569,
IF($AH$643&gt;SUM($AH$523:AH569),_xlfn.CONCAT(", ",AJ569),
IF($AH$643=SUM($AH$523:AH569),_xlfn.CONCAT(" y ",AJ569)))))</f>
        <v/>
      </c>
      <c r="AJ569" s="101" t="s">
        <v>5193</v>
      </c>
    </row>
    <row r="570" spans="1:36" ht="15" customHeight="1">
      <c r="A570" s="56"/>
      <c r="B570" s="8"/>
      <c r="C570" s="89" t="s">
        <v>5194</v>
      </c>
      <c r="D570" s="689" t="str">
        <f t="shared" si="53"/>
        <v/>
      </c>
      <c r="E570" s="572"/>
      <c r="F570" s="572"/>
      <c r="G570" s="572"/>
      <c r="H570" s="572"/>
      <c r="I570" s="572"/>
      <c r="J570" s="572"/>
      <c r="K570" s="572"/>
      <c r="L570" s="572"/>
      <c r="M570" s="572"/>
      <c r="N570" s="572"/>
      <c r="O570" s="572"/>
      <c r="P570" s="572"/>
      <c r="Q570" s="572"/>
      <c r="R570" s="573"/>
      <c r="S570" s="693"/>
      <c r="T570" s="685"/>
      <c r="U570" s="685"/>
      <c r="V570" s="685"/>
      <c r="W570" s="685"/>
      <c r="X570" s="659"/>
      <c r="Y570" s="693"/>
      <c r="Z570" s="685"/>
      <c r="AA570" s="685"/>
      <c r="AB570" s="685"/>
      <c r="AC570" s="685"/>
      <c r="AD570" s="659"/>
      <c r="AG570" s="421">
        <f t="shared" si="51"/>
        <v>0</v>
      </c>
      <c r="AH570" s="286">
        <f t="shared" si="52"/>
        <v>0</v>
      </c>
      <c r="AI570" s="287" t="str">
        <f>IF(AH570=0,"",
IF(SUM($AH$523:AH570)=1,AJ570,
IF($AH$643&gt;SUM($AH$523:AH570),_xlfn.CONCAT(", ",AJ570),
IF($AH$643=SUM($AH$523:AH570),_xlfn.CONCAT(" y ",AJ570)))))</f>
        <v/>
      </c>
      <c r="AJ570" s="101" t="s">
        <v>5195</v>
      </c>
    </row>
    <row r="571" spans="1:36" ht="15" customHeight="1">
      <c r="A571" s="56"/>
      <c r="B571" s="8"/>
      <c r="C571" s="89" t="s">
        <v>5196</v>
      </c>
      <c r="D571" s="689" t="str">
        <f t="shared" si="53"/>
        <v/>
      </c>
      <c r="E571" s="572"/>
      <c r="F571" s="572"/>
      <c r="G571" s="572"/>
      <c r="H571" s="572"/>
      <c r="I571" s="572"/>
      <c r="J571" s="572"/>
      <c r="K571" s="572"/>
      <c r="L571" s="572"/>
      <c r="M571" s="572"/>
      <c r="N571" s="572"/>
      <c r="O571" s="572"/>
      <c r="P571" s="572"/>
      <c r="Q571" s="572"/>
      <c r="R571" s="573"/>
      <c r="S571" s="693"/>
      <c r="T571" s="685"/>
      <c r="U571" s="685"/>
      <c r="V571" s="685"/>
      <c r="W571" s="685"/>
      <c r="X571" s="659"/>
      <c r="Y571" s="693"/>
      <c r="Z571" s="685"/>
      <c r="AA571" s="685"/>
      <c r="AB571" s="685"/>
      <c r="AC571" s="685"/>
      <c r="AD571" s="659"/>
      <c r="AG571" s="421">
        <f t="shared" si="51"/>
        <v>0</v>
      </c>
      <c r="AH571" s="286">
        <f t="shared" si="52"/>
        <v>0</v>
      </c>
      <c r="AI571" s="287" t="str">
        <f>IF(AH571=0,"",
IF(SUM($AH$523:AH571)=1,AJ571,
IF($AH$643&gt;SUM($AH$523:AH571),_xlfn.CONCAT(", ",AJ571),
IF($AH$643=SUM($AH$523:AH571),_xlfn.CONCAT(" y ",AJ571)))))</f>
        <v/>
      </c>
      <c r="AJ571" s="101" t="s">
        <v>5197</v>
      </c>
    </row>
    <row r="572" spans="1:36" ht="15" customHeight="1">
      <c r="A572" s="56"/>
      <c r="B572" s="8"/>
      <c r="C572" s="89" t="s">
        <v>5198</v>
      </c>
      <c r="D572" s="689" t="str">
        <f t="shared" si="53"/>
        <v/>
      </c>
      <c r="E572" s="572"/>
      <c r="F572" s="572"/>
      <c r="G572" s="572"/>
      <c r="H572" s="572"/>
      <c r="I572" s="572"/>
      <c r="J572" s="572"/>
      <c r="K572" s="572"/>
      <c r="L572" s="572"/>
      <c r="M572" s="572"/>
      <c r="N572" s="572"/>
      <c r="O572" s="572"/>
      <c r="P572" s="572"/>
      <c r="Q572" s="572"/>
      <c r="R572" s="573"/>
      <c r="S572" s="693"/>
      <c r="T572" s="685"/>
      <c r="U572" s="685"/>
      <c r="V572" s="685"/>
      <c r="W572" s="685"/>
      <c r="X572" s="659"/>
      <c r="Y572" s="693"/>
      <c r="Z572" s="685"/>
      <c r="AA572" s="685"/>
      <c r="AB572" s="685"/>
      <c r="AC572" s="685"/>
      <c r="AD572" s="659"/>
      <c r="AG572" s="421">
        <f t="shared" si="51"/>
        <v>0</v>
      </c>
      <c r="AH572" s="286">
        <f t="shared" si="52"/>
        <v>0</v>
      </c>
      <c r="AI572" s="287" t="str">
        <f>IF(AH572=0,"",
IF(SUM($AH$523:AH572)=1,AJ572,
IF($AH$643&gt;SUM($AH$523:AH572),_xlfn.CONCAT(", ",AJ572),
IF($AH$643=SUM($AH$523:AH572),_xlfn.CONCAT(" y ",AJ572)))))</f>
        <v/>
      </c>
      <c r="AJ572" s="101" t="s">
        <v>5199</v>
      </c>
    </row>
    <row r="573" spans="1:36" ht="15" customHeight="1">
      <c r="A573" s="56"/>
      <c r="B573" s="8"/>
      <c r="C573" s="89" t="s">
        <v>5200</v>
      </c>
      <c r="D573" s="689" t="str">
        <f t="shared" si="53"/>
        <v/>
      </c>
      <c r="E573" s="572"/>
      <c r="F573" s="572"/>
      <c r="G573" s="572"/>
      <c r="H573" s="572"/>
      <c r="I573" s="572"/>
      <c r="J573" s="572"/>
      <c r="K573" s="572"/>
      <c r="L573" s="572"/>
      <c r="M573" s="572"/>
      <c r="N573" s="572"/>
      <c r="O573" s="572"/>
      <c r="P573" s="572"/>
      <c r="Q573" s="572"/>
      <c r="R573" s="573"/>
      <c r="S573" s="693"/>
      <c r="T573" s="685"/>
      <c r="U573" s="685"/>
      <c r="V573" s="685"/>
      <c r="W573" s="685"/>
      <c r="X573" s="659"/>
      <c r="Y573" s="693"/>
      <c r="Z573" s="685"/>
      <c r="AA573" s="685"/>
      <c r="AB573" s="685"/>
      <c r="AC573" s="685"/>
      <c r="AD573" s="659"/>
      <c r="AG573" s="421">
        <f t="shared" si="51"/>
        <v>0</v>
      </c>
      <c r="AH573" s="286">
        <f t="shared" si="52"/>
        <v>0</v>
      </c>
      <c r="AI573" s="287" t="str">
        <f>IF(AH573=0,"",
IF(SUM($AH$523:AH573)=1,AJ573,
IF($AH$643&gt;SUM($AH$523:AH573),_xlfn.CONCAT(", ",AJ573),
IF($AH$643=SUM($AH$523:AH573),_xlfn.CONCAT(" y ",AJ573)))))</f>
        <v/>
      </c>
      <c r="AJ573" s="101" t="s">
        <v>5201</v>
      </c>
    </row>
    <row r="574" spans="1:36" ht="15" customHeight="1">
      <c r="A574" s="56"/>
      <c r="B574" s="8"/>
      <c r="C574" s="89" t="s">
        <v>5202</v>
      </c>
      <c r="D574" s="689" t="str">
        <f t="shared" si="53"/>
        <v/>
      </c>
      <c r="E574" s="572"/>
      <c r="F574" s="572"/>
      <c r="G574" s="572"/>
      <c r="H574" s="572"/>
      <c r="I574" s="572"/>
      <c r="J574" s="572"/>
      <c r="K574" s="572"/>
      <c r="L574" s="572"/>
      <c r="M574" s="572"/>
      <c r="N574" s="572"/>
      <c r="O574" s="572"/>
      <c r="P574" s="572"/>
      <c r="Q574" s="572"/>
      <c r="R574" s="573"/>
      <c r="S574" s="693"/>
      <c r="T574" s="685"/>
      <c r="U574" s="685"/>
      <c r="V574" s="685"/>
      <c r="W574" s="685"/>
      <c r="X574" s="659"/>
      <c r="Y574" s="693"/>
      <c r="Z574" s="685"/>
      <c r="AA574" s="685"/>
      <c r="AB574" s="685"/>
      <c r="AC574" s="685"/>
      <c r="AD574" s="659"/>
      <c r="AG574" s="421">
        <f t="shared" si="51"/>
        <v>0</v>
      </c>
      <c r="AH574" s="286">
        <f t="shared" si="52"/>
        <v>0</v>
      </c>
      <c r="AI574" s="287" t="str">
        <f>IF(AH574=0,"",
IF(SUM($AH$523:AH574)=1,AJ574,
IF($AH$643&gt;SUM($AH$523:AH574),_xlfn.CONCAT(", ",AJ574),
IF($AH$643=SUM($AH$523:AH574),_xlfn.CONCAT(" y ",AJ574)))))</f>
        <v/>
      </c>
      <c r="AJ574" s="101" t="s">
        <v>5203</v>
      </c>
    </row>
    <row r="575" spans="1:36" ht="15" customHeight="1">
      <c r="A575" s="56"/>
      <c r="B575" s="8"/>
      <c r="C575" s="89" t="s">
        <v>5204</v>
      </c>
      <c r="D575" s="689" t="str">
        <f t="shared" si="53"/>
        <v/>
      </c>
      <c r="E575" s="572"/>
      <c r="F575" s="572"/>
      <c r="G575" s="572"/>
      <c r="H575" s="572"/>
      <c r="I575" s="572"/>
      <c r="J575" s="572"/>
      <c r="K575" s="572"/>
      <c r="L575" s="572"/>
      <c r="M575" s="572"/>
      <c r="N575" s="572"/>
      <c r="O575" s="572"/>
      <c r="P575" s="572"/>
      <c r="Q575" s="572"/>
      <c r="R575" s="573"/>
      <c r="S575" s="693"/>
      <c r="T575" s="685"/>
      <c r="U575" s="685"/>
      <c r="V575" s="685"/>
      <c r="W575" s="685"/>
      <c r="X575" s="659"/>
      <c r="Y575" s="693"/>
      <c r="Z575" s="685"/>
      <c r="AA575" s="685"/>
      <c r="AB575" s="685"/>
      <c r="AC575" s="685"/>
      <c r="AD575" s="659"/>
      <c r="AG575" s="421">
        <f t="shared" si="51"/>
        <v>0</v>
      </c>
      <c r="AH575" s="286">
        <f t="shared" si="52"/>
        <v>0</v>
      </c>
      <c r="AI575" s="287" t="str">
        <f>IF(AH575=0,"",
IF(SUM($AH$523:AH575)=1,AJ575,
IF($AH$643&gt;SUM($AH$523:AH575),_xlfn.CONCAT(", ",AJ575),
IF($AH$643=SUM($AH$523:AH575),_xlfn.CONCAT(" y ",AJ575)))))</f>
        <v/>
      </c>
      <c r="AJ575" s="101" t="s">
        <v>5205</v>
      </c>
    </row>
    <row r="576" spans="1:36" ht="15" customHeight="1">
      <c r="A576" s="56"/>
      <c r="B576" s="8"/>
      <c r="C576" s="89" t="s">
        <v>5206</v>
      </c>
      <c r="D576" s="689" t="str">
        <f t="shared" si="53"/>
        <v/>
      </c>
      <c r="E576" s="572"/>
      <c r="F576" s="572"/>
      <c r="G576" s="572"/>
      <c r="H576" s="572"/>
      <c r="I576" s="572"/>
      <c r="J576" s="572"/>
      <c r="K576" s="572"/>
      <c r="L576" s="572"/>
      <c r="M576" s="572"/>
      <c r="N576" s="572"/>
      <c r="O576" s="572"/>
      <c r="P576" s="572"/>
      <c r="Q576" s="572"/>
      <c r="R576" s="573"/>
      <c r="S576" s="693"/>
      <c r="T576" s="685"/>
      <c r="U576" s="685"/>
      <c r="V576" s="685"/>
      <c r="W576" s="685"/>
      <c r="X576" s="659"/>
      <c r="Y576" s="693"/>
      <c r="Z576" s="685"/>
      <c r="AA576" s="685"/>
      <c r="AB576" s="685"/>
      <c r="AC576" s="685"/>
      <c r="AD576" s="659"/>
      <c r="AG576" s="421">
        <f t="shared" si="51"/>
        <v>0</v>
      </c>
      <c r="AH576" s="286">
        <f t="shared" si="52"/>
        <v>0</v>
      </c>
      <c r="AI576" s="287" t="str">
        <f>IF(AH576=0,"",
IF(SUM($AH$523:AH576)=1,AJ576,
IF($AH$643&gt;SUM($AH$523:AH576),_xlfn.CONCAT(", ",AJ576),
IF($AH$643=SUM($AH$523:AH576),_xlfn.CONCAT(" y ",AJ576)))))</f>
        <v/>
      </c>
      <c r="AJ576" s="101" t="s">
        <v>5207</v>
      </c>
    </row>
    <row r="577" spans="1:36" ht="15" customHeight="1">
      <c r="A577" s="56"/>
      <c r="B577" s="8"/>
      <c r="C577" s="89" t="s">
        <v>5208</v>
      </c>
      <c r="D577" s="689" t="str">
        <f t="shared" si="53"/>
        <v/>
      </c>
      <c r="E577" s="572"/>
      <c r="F577" s="572"/>
      <c r="G577" s="572"/>
      <c r="H577" s="572"/>
      <c r="I577" s="572"/>
      <c r="J577" s="572"/>
      <c r="K577" s="572"/>
      <c r="L577" s="572"/>
      <c r="M577" s="572"/>
      <c r="N577" s="572"/>
      <c r="O577" s="572"/>
      <c r="P577" s="572"/>
      <c r="Q577" s="572"/>
      <c r="R577" s="573"/>
      <c r="S577" s="693"/>
      <c r="T577" s="685"/>
      <c r="U577" s="685"/>
      <c r="V577" s="685"/>
      <c r="W577" s="685"/>
      <c r="X577" s="659"/>
      <c r="Y577" s="693"/>
      <c r="Z577" s="685"/>
      <c r="AA577" s="685"/>
      <c r="AB577" s="685"/>
      <c r="AC577" s="685"/>
      <c r="AD577" s="659"/>
      <c r="AG577" s="421">
        <f t="shared" si="51"/>
        <v>0</v>
      </c>
      <c r="AH577" s="286">
        <f t="shared" si="52"/>
        <v>0</v>
      </c>
      <c r="AI577" s="287" t="str">
        <f>IF(AH577=0,"",
IF(SUM($AH$523:AH577)=1,AJ577,
IF($AH$643&gt;SUM($AH$523:AH577),_xlfn.CONCAT(", ",AJ577),
IF($AH$643=SUM($AH$523:AH577),_xlfn.CONCAT(" y ",AJ577)))))</f>
        <v/>
      </c>
      <c r="AJ577" s="101" t="s">
        <v>5209</v>
      </c>
    </row>
    <row r="578" spans="1:36" ht="15" customHeight="1">
      <c r="A578" s="56"/>
      <c r="B578" s="8"/>
      <c r="C578" s="89" t="s">
        <v>5210</v>
      </c>
      <c r="D578" s="689" t="str">
        <f t="shared" si="53"/>
        <v/>
      </c>
      <c r="E578" s="572"/>
      <c r="F578" s="572"/>
      <c r="G578" s="572"/>
      <c r="H578" s="572"/>
      <c r="I578" s="572"/>
      <c r="J578" s="572"/>
      <c r="K578" s="572"/>
      <c r="L578" s="572"/>
      <c r="M578" s="572"/>
      <c r="N578" s="572"/>
      <c r="O578" s="572"/>
      <c r="P578" s="572"/>
      <c r="Q578" s="572"/>
      <c r="R578" s="573"/>
      <c r="S578" s="693"/>
      <c r="T578" s="685"/>
      <c r="U578" s="685"/>
      <c r="V578" s="685"/>
      <c r="W578" s="685"/>
      <c r="X578" s="659"/>
      <c r="Y578" s="693"/>
      <c r="Z578" s="685"/>
      <c r="AA578" s="685"/>
      <c r="AB578" s="685"/>
      <c r="AC578" s="685"/>
      <c r="AD578" s="659"/>
      <c r="AG578" s="421">
        <f t="shared" si="51"/>
        <v>0</v>
      </c>
      <c r="AH578" s="286">
        <f t="shared" si="52"/>
        <v>0</v>
      </c>
      <c r="AI578" s="287" t="str">
        <f>IF(AH578=0,"",
IF(SUM($AH$523:AH578)=1,AJ578,
IF($AH$643&gt;SUM($AH$523:AH578),_xlfn.CONCAT(", ",AJ578),
IF($AH$643=SUM($AH$523:AH578),_xlfn.CONCAT(" y ",AJ578)))))</f>
        <v/>
      </c>
      <c r="AJ578" s="101" t="s">
        <v>5211</v>
      </c>
    </row>
    <row r="579" spans="1:36" ht="15" customHeight="1">
      <c r="A579" s="56"/>
      <c r="B579" s="8"/>
      <c r="C579" s="89" t="s">
        <v>5212</v>
      </c>
      <c r="D579" s="689" t="str">
        <f t="shared" si="53"/>
        <v/>
      </c>
      <c r="E579" s="572"/>
      <c r="F579" s="572"/>
      <c r="G579" s="572"/>
      <c r="H579" s="572"/>
      <c r="I579" s="572"/>
      <c r="J579" s="572"/>
      <c r="K579" s="572"/>
      <c r="L579" s="572"/>
      <c r="M579" s="572"/>
      <c r="N579" s="572"/>
      <c r="O579" s="572"/>
      <c r="P579" s="572"/>
      <c r="Q579" s="572"/>
      <c r="R579" s="573"/>
      <c r="S579" s="693"/>
      <c r="T579" s="685"/>
      <c r="U579" s="685"/>
      <c r="V579" s="685"/>
      <c r="W579" s="685"/>
      <c r="X579" s="659"/>
      <c r="Y579" s="693"/>
      <c r="Z579" s="685"/>
      <c r="AA579" s="685"/>
      <c r="AB579" s="685"/>
      <c r="AC579" s="685"/>
      <c r="AD579" s="659"/>
      <c r="AG579" s="421">
        <f t="shared" si="51"/>
        <v>0</v>
      </c>
      <c r="AH579" s="286">
        <f t="shared" si="52"/>
        <v>0</v>
      </c>
      <c r="AI579" s="287" t="str">
        <f>IF(AH579=0,"",
IF(SUM($AH$523:AH579)=1,AJ579,
IF($AH$643&gt;SUM($AH$523:AH579),_xlfn.CONCAT(", ",AJ579),
IF($AH$643=SUM($AH$523:AH579),_xlfn.CONCAT(" y ",AJ579)))))</f>
        <v/>
      </c>
      <c r="AJ579" s="101" t="s">
        <v>5213</v>
      </c>
    </row>
    <row r="580" spans="1:36" ht="15" customHeight="1">
      <c r="A580" s="56"/>
      <c r="B580" s="8"/>
      <c r="C580" s="89" t="s">
        <v>5214</v>
      </c>
      <c r="D580" s="689" t="str">
        <f t="shared" si="53"/>
        <v/>
      </c>
      <c r="E580" s="572"/>
      <c r="F580" s="572"/>
      <c r="G580" s="572"/>
      <c r="H580" s="572"/>
      <c r="I580" s="572"/>
      <c r="J580" s="572"/>
      <c r="K580" s="572"/>
      <c r="L580" s="572"/>
      <c r="M580" s="572"/>
      <c r="N580" s="572"/>
      <c r="O580" s="572"/>
      <c r="P580" s="572"/>
      <c r="Q580" s="572"/>
      <c r="R580" s="573"/>
      <c r="S580" s="693"/>
      <c r="T580" s="685"/>
      <c r="U580" s="685"/>
      <c r="V580" s="685"/>
      <c r="W580" s="685"/>
      <c r="X580" s="659"/>
      <c r="Y580" s="693"/>
      <c r="Z580" s="685"/>
      <c r="AA580" s="685"/>
      <c r="AB580" s="685"/>
      <c r="AC580" s="685"/>
      <c r="AD580" s="659"/>
      <c r="AG580" s="421">
        <f t="shared" si="51"/>
        <v>0</v>
      </c>
      <c r="AH580" s="286">
        <f t="shared" si="52"/>
        <v>0</v>
      </c>
      <c r="AI580" s="287" t="str">
        <f>IF(AH580=0,"",
IF(SUM($AH$523:AH580)=1,AJ580,
IF($AH$643&gt;SUM($AH$523:AH580),_xlfn.CONCAT(", ",AJ580),
IF($AH$643=SUM($AH$523:AH580),_xlfn.CONCAT(" y ",AJ580)))))</f>
        <v/>
      </c>
      <c r="AJ580" s="101" t="s">
        <v>5215</v>
      </c>
    </row>
    <row r="581" spans="1:36" ht="15" customHeight="1">
      <c r="A581" s="56"/>
      <c r="B581" s="8"/>
      <c r="C581" s="89" t="s">
        <v>5216</v>
      </c>
      <c r="D581" s="689" t="str">
        <f t="shared" si="53"/>
        <v/>
      </c>
      <c r="E581" s="572"/>
      <c r="F581" s="572"/>
      <c r="G581" s="572"/>
      <c r="H581" s="572"/>
      <c r="I581" s="572"/>
      <c r="J581" s="572"/>
      <c r="K581" s="572"/>
      <c r="L581" s="572"/>
      <c r="M581" s="572"/>
      <c r="N581" s="572"/>
      <c r="O581" s="572"/>
      <c r="P581" s="572"/>
      <c r="Q581" s="572"/>
      <c r="R581" s="573"/>
      <c r="S581" s="693"/>
      <c r="T581" s="685"/>
      <c r="U581" s="685"/>
      <c r="V581" s="685"/>
      <c r="W581" s="685"/>
      <c r="X581" s="659"/>
      <c r="Y581" s="693"/>
      <c r="Z581" s="685"/>
      <c r="AA581" s="685"/>
      <c r="AB581" s="685"/>
      <c r="AC581" s="685"/>
      <c r="AD581" s="659"/>
      <c r="AG581" s="421">
        <f t="shared" si="51"/>
        <v>0</v>
      </c>
      <c r="AH581" s="286">
        <f t="shared" si="52"/>
        <v>0</v>
      </c>
      <c r="AI581" s="287" t="str">
        <f>IF(AH581=0,"",
IF(SUM($AH$523:AH581)=1,AJ581,
IF($AH$643&gt;SUM($AH$523:AH581),_xlfn.CONCAT(", ",AJ581),
IF($AH$643=SUM($AH$523:AH581),_xlfn.CONCAT(" y ",AJ581)))))</f>
        <v/>
      </c>
      <c r="AJ581" s="101" t="s">
        <v>5217</v>
      </c>
    </row>
    <row r="582" spans="1:36" ht="15" customHeight="1">
      <c r="A582" s="56"/>
      <c r="B582" s="8"/>
      <c r="C582" s="89" t="s">
        <v>5218</v>
      </c>
      <c r="D582" s="689" t="str">
        <f t="shared" si="53"/>
        <v/>
      </c>
      <c r="E582" s="572"/>
      <c r="F582" s="572"/>
      <c r="G582" s="572"/>
      <c r="H582" s="572"/>
      <c r="I582" s="572"/>
      <c r="J582" s="572"/>
      <c r="K582" s="572"/>
      <c r="L582" s="572"/>
      <c r="M582" s="572"/>
      <c r="N582" s="572"/>
      <c r="O582" s="572"/>
      <c r="P582" s="572"/>
      <c r="Q582" s="572"/>
      <c r="R582" s="573"/>
      <c r="S582" s="693"/>
      <c r="T582" s="685"/>
      <c r="U582" s="685"/>
      <c r="V582" s="685"/>
      <c r="W582" s="685"/>
      <c r="X582" s="659"/>
      <c r="Y582" s="693"/>
      <c r="Z582" s="685"/>
      <c r="AA582" s="685"/>
      <c r="AB582" s="685"/>
      <c r="AC582" s="685"/>
      <c r="AD582" s="659"/>
      <c r="AG582" s="421">
        <f t="shared" si="51"/>
        <v>0</v>
      </c>
      <c r="AH582" s="286">
        <f t="shared" si="52"/>
        <v>0</v>
      </c>
      <c r="AI582" s="287" t="str">
        <f>IF(AH582=0,"",
IF(SUM($AH$523:AH582)=1,AJ582,
IF($AH$643&gt;SUM($AH$523:AH582),_xlfn.CONCAT(", ",AJ582),
IF($AH$643=SUM($AH$523:AH582),_xlfn.CONCAT(" y ",AJ582)))))</f>
        <v/>
      </c>
      <c r="AJ582" s="101" t="s">
        <v>5219</v>
      </c>
    </row>
    <row r="583" spans="1:36" ht="15" customHeight="1">
      <c r="A583" s="56"/>
      <c r="B583" s="8"/>
      <c r="C583" s="89" t="s">
        <v>5220</v>
      </c>
      <c r="D583" s="689" t="str">
        <f t="shared" si="53"/>
        <v/>
      </c>
      <c r="E583" s="572"/>
      <c r="F583" s="572"/>
      <c r="G583" s="572"/>
      <c r="H583" s="572"/>
      <c r="I583" s="572"/>
      <c r="J583" s="572"/>
      <c r="K583" s="572"/>
      <c r="L583" s="572"/>
      <c r="M583" s="572"/>
      <c r="N583" s="572"/>
      <c r="O583" s="572"/>
      <c r="P583" s="572"/>
      <c r="Q583" s="572"/>
      <c r="R583" s="573"/>
      <c r="S583" s="693"/>
      <c r="T583" s="685"/>
      <c r="U583" s="685"/>
      <c r="V583" s="685"/>
      <c r="W583" s="685"/>
      <c r="X583" s="659"/>
      <c r="Y583" s="693"/>
      <c r="Z583" s="685"/>
      <c r="AA583" s="685"/>
      <c r="AB583" s="685"/>
      <c r="AC583" s="685"/>
      <c r="AD583" s="659"/>
      <c r="AG583" s="421">
        <f t="shared" si="51"/>
        <v>0</v>
      </c>
      <c r="AH583" s="286">
        <f t="shared" si="52"/>
        <v>0</v>
      </c>
      <c r="AI583" s="287" t="str">
        <f>IF(AH583=0,"",
IF(SUM($AH$523:AH583)=1,AJ583,
IF($AH$643&gt;SUM($AH$523:AH583),_xlfn.CONCAT(", ",AJ583),
IF($AH$643=SUM($AH$523:AH583),_xlfn.CONCAT(" y ",AJ583)))))</f>
        <v/>
      </c>
      <c r="AJ583" s="101" t="s">
        <v>5221</v>
      </c>
    </row>
    <row r="584" spans="1:36" ht="15" customHeight="1">
      <c r="A584" s="56"/>
      <c r="B584" s="8"/>
      <c r="C584" s="89" t="s">
        <v>5222</v>
      </c>
      <c r="D584" s="689" t="str">
        <f t="shared" si="53"/>
        <v/>
      </c>
      <c r="E584" s="572"/>
      <c r="F584" s="572"/>
      <c r="G584" s="572"/>
      <c r="H584" s="572"/>
      <c r="I584" s="572"/>
      <c r="J584" s="572"/>
      <c r="K584" s="572"/>
      <c r="L584" s="572"/>
      <c r="M584" s="572"/>
      <c r="N584" s="572"/>
      <c r="O584" s="572"/>
      <c r="P584" s="572"/>
      <c r="Q584" s="572"/>
      <c r="R584" s="573"/>
      <c r="S584" s="693"/>
      <c r="T584" s="685"/>
      <c r="U584" s="685"/>
      <c r="V584" s="685"/>
      <c r="W584" s="685"/>
      <c r="X584" s="659"/>
      <c r="Y584" s="693"/>
      <c r="Z584" s="685"/>
      <c r="AA584" s="685"/>
      <c r="AB584" s="685"/>
      <c r="AC584" s="685"/>
      <c r="AD584" s="659"/>
      <c r="AG584" s="421">
        <f t="shared" si="51"/>
        <v>0</v>
      </c>
      <c r="AH584" s="286">
        <f t="shared" si="52"/>
        <v>0</v>
      </c>
      <c r="AI584" s="287" t="str">
        <f>IF(AH584=0,"",
IF(SUM($AH$523:AH584)=1,AJ584,
IF($AH$643&gt;SUM($AH$523:AH584),_xlfn.CONCAT(", ",AJ584),
IF($AH$643=SUM($AH$523:AH584),_xlfn.CONCAT(" y ",AJ584)))))</f>
        <v/>
      </c>
      <c r="AJ584" s="101" t="s">
        <v>5223</v>
      </c>
    </row>
    <row r="585" spans="1:36" ht="15" customHeight="1">
      <c r="A585" s="56"/>
      <c r="B585" s="8"/>
      <c r="C585" s="89" t="s">
        <v>5224</v>
      </c>
      <c r="D585" s="689" t="str">
        <f t="shared" si="53"/>
        <v/>
      </c>
      <c r="E585" s="572"/>
      <c r="F585" s="572"/>
      <c r="G585" s="572"/>
      <c r="H585" s="572"/>
      <c r="I585" s="572"/>
      <c r="J585" s="572"/>
      <c r="K585" s="572"/>
      <c r="L585" s="572"/>
      <c r="M585" s="572"/>
      <c r="N585" s="572"/>
      <c r="O585" s="572"/>
      <c r="P585" s="572"/>
      <c r="Q585" s="572"/>
      <c r="R585" s="573"/>
      <c r="S585" s="693"/>
      <c r="T585" s="685"/>
      <c r="U585" s="685"/>
      <c r="V585" s="685"/>
      <c r="W585" s="685"/>
      <c r="X585" s="659"/>
      <c r="Y585" s="693"/>
      <c r="Z585" s="685"/>
      <c r="AA585" s="685"/>
      <c r="AB585" s="685"/>
      <c r="AC585" s="685"/>
      <c r="AD585" s="659"/>
      <c r="AG585" s="421">
        <f t="shared" si="51"/>
        <v>0</v>
      </c>
      <c r="AH585" s="286">
        <f t="shared" si="52"/>
        <v>0</v>
      </c>
      <c r="AI585" s="287" t="str">
        <f>IF(AH585=0,"",
IF(SUM($AH$523:AH585)=1,AJ585,
IF($AH$643&gt;SUM($AH$523:AH585),_xlfn.CONCAT(", ",AJ585),
IF($AH$643=SUM($AH$523:AH585),_xlfn.CONCAT(" y ",AJ585)))))</f>
        <v/>
      </c>
      <c r="AJ585" s="101" t="s">
        <v>5225</v>
      </c>
    </row>
    <row r="586" spans="1:36" ht="15" customHeight="1">
      <c r="A586" s="56"/>
      <c r="B586" s="8"/>
      <c r="C586" s="89" t="s">
        <v>5226</v>
      </c>
      <c r="D586" s="689" t="str">
        <f t="shared" si="53"/>
        <v/>
      </c>
      <c r="E586" s="572"/>
      <c r="F586" s="572"/>
      <c r="G586" s="572"/>
      <c r="H586" s="572"/>
      <c r="I586" s="572"/>
      <c r="J586" s="572"/>
      <c r="K586" s="572"/>
      <c r="L586" s="572"/>
      <c r="M586" s="572"/>
      <c r="N586" s="572"/>
      <c r="O586" s="572"/>
      <c r="P586" s="572"/>
      <c r="Q586" s="572"/>
      <c r="R586" s="573"/>
      <c r="S586" s="693"/>
      <c r="T586" s="685"/>
      <c r="U586" s="685"/>
      <c r="V586" s="685"/>
      <c r="W586" s="685"/>
      <c r="X586" s="659"/>
      <c r="Y586" s="693"/>
      <c r="Z586" s="685"/>
      <c r="AA586" s="685"/>
      <c r="AB586" s="685"/>
      <c r="AC586" s="685"/>
      <c r="AD586" s="659"/>
      <c r="AG586" s="421">
        <f t="shared" si="51"/>
        <v>0</v>
      </c>
      <c r="AH586" s="286">
        <f t="shared" si="52"/>
        <v>0</v>
      </c>
      <c r="AI586" s="287" t="str">
        <f>IF(AH586=0,"",
IF(SUM($AH$523:AH586)=1,AJ586,
IF($AH$643&gt;SUM($AH$523:AH586),_xlfn.CONCAT(", ",AJ586),
IF($AH$643=SUM($AH$523:AH586),_xlfn.CONCAT(" y ",AJ586)))))</f>
        <v/>
      </c>
      <c r="AJ586" s="101" t="s">
        <v>5227</v>
      </c>
    </row>
    <row r="587" spans="1:36" ht="15" customHeight="1">
      <c r="A587" s="56"/>
      <c r="B587" s="8"/>
      <c r="C587" s="89" t="s">
        <v>5228</v>
      </c>
      <c r="D587" s="689" t="str">
        <f t="shared" ref="D587:D618" si="54">IF(D101="","",D101)</f>
        <v/>
      </c>
      <c r="E587" s="572"/>
      <c r="F587" s="572"/>
      <c r="G587" s="572"/>
      <c r="H587" s="572"/>
      <c r="I587" s="572"/>
      <c r="J587" s="572"/>
      <c r="K587" s="572"/>
      <c r="L587" s="572"/>
      <c r="M587" s="572"/>
      <c r="N587" s="572"/>
      <c r="O587" s="572"/>
      <c r="P587" s="572"/>
      <c r="Q587" s="572"/>
      <c r="R587" s="573"/>
      <c r="S587" s="693"/>
      <c r="T587" s="685"/>
      <c r="U587" s="685"/>
      <c r="V587" s="685"/>
      <c r="W587" s="685"/>
      <c r="X587" s="659"/>
      <c r="Y587" s="693"/>
      <c r="Z587" s="685"/>
      <c r="AA587" s="685"/>
      <c r="AB587" s="685"/>
      <c r="AC587" s="685"/>
      <c r="AD587" s="659"/>
      <c r="AG587" s="421">
        <f t="shared" si="51"/>
        <v>0</v>
      </c>
      <c r="AH587" s="286">
        <f t="shared" si="52"/>
        <v>0</v>
      </c>
      <c r="AI587" s="287" t="str">
        <f>IF(AH587=0,"",
IF(SUM($AH$523:AH587)=1,AJ587,
IF($AH$643&gt;SUM($AH$523:AH587),_xlfn.CONCAT(", ",AJ587),
IF($AH$643=SUM($AH$523:AH587),_xlfn.CONCAT(" y ",AJ587)))))</f>
        <v/>
      </c>
      <c r="AJ587" s="101" t="s">
        <v>5229</v>
      </c>
    </row>
    <row r="588" spans="1:36" ht="15" customHeight="1">
      <c r="A588" s="56"/>
      <c r="B588" s="8"/>
      <c r="C588" s="89" t="s">
        <v>5230</v>
      </c>
      <c r="D588" s="689" t="str">
        <f t="shared" si="54"/>
        <v/>
      </c>
      <c r="E588" s="572"/>
      <c r="F588" s="572"/>
      <c r="G588" s="572"/>
      <c r="H588" s="572"/>
      <c r="I588" s="572"/>
      <c r="J588" s="572"/>
      <c r="K588" s="572"/>
      <c r="L588" s="572"/>
      <c r="M588" s="572"/>
      <c r="N588" s="572"/>
      <c r="O588" s="572"/>
      <c r="P588" s="572"/>
      <c r="Q588" s="572"/>
      <c r="R588" s="573"/>
      <c r="S588" s="693"/>
      <c r="T588" s="685"/>
      <c r="U588" s="685"/>
      <c r="V588" s="685"/>
      <c r="W588" s="685"/>
      <c r="X588" s="659"/>
      <c r="Y588" s="693"/>
      <c r="Z588" s="685"/>
      <c r="AA588" s="685"/>
      <c r="AB588" s="685"/>
      <c r="AC588" s="685"/>
      <c r="AD588" s="659"/>
      <c r="AG588" s="421">
        <f t="shared" ref="AG588:AG642" si="55">IF(AND(COUNTBLANK(D588)=0,COUNTA(S588:AD588)=2),0,IF(AND(COUNTBLANK(D588)=1,COUNTA(S588:AD588)=0),0,1))</f>
        <v>0</v>
      </c>
      <c r="AH588" s="286">
        <f t="shared" ref="AH588:AH642" si="56">IF(AG588=0,0,1)</f>
        <v>0</v>
      </c>
      <c r="AI588" s="287" t="str">
        <f>IF(AH588=0,"",
IF(SUM($AH$523:AH588)=1,AJ588,
IF($AH$643&gt;SUM($AH$523:AH588),_xlfn.CONCAT(", ",AJ588),
IF($AH$643=SUM($AH$523:AH588),_xlfn.CONCAT(" y ",AJ588)))))</f>
        <v/>
      </c>
      <c r="AJ588" s="101" t="s">
        <v>5231</v>
      </c>
    </row>
    <row r="589" spans="1:36" ht="15" customHeight="1">
      <c r="A589" s="56"/>
      <c r="B589" s="8"/>
      <c r="C589" s="89" t="s">
        <v>5232</v>
      </c>
      <c r="D589" s="689" t="str">
        <f t="shared" si="54"/>
        <v/>
      </c>
      <c r="E589" s="572"/>
      <c r="F589" s="572"/>
      <c r="G589" s="572"/>
      <c r="H589" s="572"/>
      <c r="I589" s="572"/>
      <c r="J589" s="572"/>
      <c r="K589" s="572"/>
      <c r="L589" s="572"/>
      <c r="M589" s="572"/>
      <c r="N589" s="572"/>
      <c r="O589" s="572"/>
      <c r="P589" s="572"/>
      <c r="Q589" s="572"/>
      <c r="R589" s="573"/>
      <c r="S589" s="693"/>
      <c r="T589" s="685"/>
      <c r="U589" s="685"/>
      <c r="V589" s="685"/>
      <c r="W589" s="685"/>
      <c r="X589" s="659"/>
      <c r="Y589" s="693"/>
      <c r="Z589" s="685"/>
      <c r="AA589" s="685"/>
      <c r="AB589" s="685"/>
      <c r="AC589" s="685"/>
      <c r="AD589" s="659"/>
      <c r="AG589" s="421">
        <f t="shared" si="55"/>
        <v>0</v>
      </c>
      <c r="AH589" s="286">
        <f t="shared" si="56"/>
        <v>0</v>
      </c>
      <c r="AI589" s="287" t="str">
        <f>IF(AH589=0,"",
IF(SUM($AH$523:AH589)=1,AJ589,
IF($AH$643&gt;SUM($AH$523:AH589),_xlfn.CONCAT(", ",AJ589),
IF($AH$643=SUM($AH$523:AH589),_xlfn.CONCAT(" y ",AJ589)))))</f>
        <v/>
      </c>
      <c r="AJ589" s="101" t="s">
        <v>5233</v>
      </c>
    </row>
    <row r="590" spans="1:36" ht="15" customHeight="1">
      <c r="A590" s="56"/>
      <c r="B590" s="8"/>
      <c r="C590" s="89" t="s">
        <v>5234</v>
      </c>
      <c r="D590" s="689" t="str">
        <f t="shared" si="54"/>
        <v/>
      </c>
      <c r="E590" s="572"/>
      <c r="F590" s="572"/>
      <c r="G590" s="572"/>
      <c r="H590" s="572"/>
      <c r="I590" s="572"/>
      <c r="J590" s="572"/>
      <c r="K590" s="572"/>
      <c r="L590" s="572"/>
      <c r="M590" s="572"/>
      <c r="N590" s="572"/>
      <c r="O590" s="572"/>
      <c r="P590" s="572"/>
      <c r="Q590" s="572"/>
      <c r="R590" s="573"/>
      <c r="S590" s="693"/>
      <c r="T590" s="685"/>
      <c r="U590" s="685"/>
      <c r="V590" s="685"/>
      <c r="W590" s="685"/>
      <c r="X590" s="659"/>
      <c r="Y590" s="693"/>
      <c r="Z590" s="685"/>
      <c r="AA590" s="685"/>
      <c r="AB590" s="685"/>
      <c r="AC590" s="685"/>
      <c r="AD590" s="659"/>
      <c r="AG590" s="421">
        <f t="shared" si="55"/>
        <v>0</v>
      </c>
      <c r="AH590" s="286">
        <f t="shared" si="56"/>
        <v>0</v>
      </c>
      <c r="AI590" s="287" t="str">
        <f>IF(AH590=0,"",
IF(SUM($AH$523:AH590)=1,AJ590,
IF($AH$643&gt;SUM($AH$523:AH590),_xlfn.CONCAT(", ",AJ590),
IF($AH$643=SUM($AH$523:AH590),_xlfn.CONCAT(" y ",AJ590)))))</f>
        <v/>
      </c>
      <c r="AJ590" s="101" t="s">
        <v>5235</v>
      </c>
    </row>
    <row r="591" spans="1:36" ht="15" customHeight="1">
      <c r="A591" s="56"/>
      <c r="B591" s="8"/>
      <c r="C591" s="89" t="s">
        <v>5236</v>
      </c>
      <c r="D591" s="689" t="str">
        <f t="shared" si="54"/>
        <v/>
      </c>
      <c r="E591" s="572"/>
      <c r="F591" s="572"/>
      <c r="G591" s="572"/>
      <c r="H591" s="572"/>
      <c r="I591" s="572"/>
      <c r="J591" s="572"/>
      <c r="K591" s="572"/>
      <c r="L591" s="572"/>
      <c r="M591" s="572"/>
      <c r="N591" s="572"/>
      <c r="O591" s="572"/>
      <c r="P591" s="572"/>
      <c r="Q591" s="572"/>
      <c r="R591" s="573"/>
      <c r="S591" s="693"/>
      <c r="T591" s="685"/>
      <c r="U591" s="685"/>
      <c r="V591" s="685"/>
      <c r="W591" s="685"/>
      <c r="X591" s="659"/>
      <c r="Y591" s="693"/>
      <c r="Z591" s="685"/>
      <c r="AA591" s="685"/>
      <c r="AB591" s="685"/>
      <c r="AC591" s="685"/>
      <c r="AD591" s="659"/>
      <c r="AG591" s="421">
        <f t="shared" si="55"/>
        <v>0</v>
      </c>
      <c r="AH591" s="286">
        <f t="shared" si="56"/>
        <v>0</v>
      </c>
      <c r="AI591" s="287" t="str">
        <f>IF(AH591=0,"",
IF(SUM($AH$523:AH591)=1,AJ591,
IF($AH$643&gt;SUM($AH$523:AH591),_xlfn.CONCAT(", ",AJ591),
IF($AH$643=SUM($AH$523:AH591),_xlfn.CONCAT(" y ",AJ591)))))</f>
        <v/>
      </c>
      <c r="AJ591" s="101" t="s">
        <v>5237</v>
      </c>
    </row>
    <row r="592" spans="1:36" ht="15" customHeight="1">
      <c r="A592" s="56"/>
      <c r="B592" s="8"/>
      <c r="C592" s="89" t="s">
        <v>5238</v>
      </c>
      <c r="D592" s="689" t="str">
        <f t="shared" si="54"/>
        <v/>
      </c>
      <c r="E592" s="572"/>
      <c r="F592" s="572"/>
      <c r="G592" s="572"/>
      <c r="H592" s="572"/>
      <c r="I592" s="572"/>
      <c r="J592" s="572"/>
      <c r="K592" s="572"/>
      <c r="L592" s="572"/>
      <c r="M592" s="572"/>
      <c r="N592" s="572"/>
      <c r="O592" s="572"/>
      <c r="P592" s="572"/>
      <c r="Q592" s="572"/>
      <c r="R592" s="573"/>
      <c r="S592" s="693"/>
      <c r="T592" s="685"/>
      <c r="U592" s="685"/>
      <c r="V592" s="685"/>
      <c r="W592" s="685"/>
      <c r="X592" s="659"/>
      <c r="Y592" s="693"/>
      <c r="Z592" s="685"/>
      <c r="AA592" s="685"/>
      <c r="AB592" s="685"/>
      <c r="AC592" s="685"/>
      <c r="AD592" s="659"/>
      <c r="AG592" s="421">
        <f t="shared" si="55"/>
        <v>0</v>
      </c>
      <c r="AH592" s="286">
        <f t="shared" si="56"/>
        <v>0</v>
      </c>
      <c r="AI592" s="287" t="str">
        <f>IF(AH592=0,"",
IF(SUM($AH$523:AH592)=1,AJ592,
IF($AH$643&gt;SUM($AH$523:AH592),_xlfn.CONCAT(", ",AJ592),
IF($AH$643=SUM($AH$523:AH592),_xlfn.CONCAT(" y ",AJ592)))))</f>
        <v/>
      </c>
      <c r="AJ592" s="101" t="s">
        <v>5239</v>
      </c>
    </row>
    <row r="593" spans="1:36" ht="15" customHeight="1">
      <c r="A593" s="56"/>
      <c r="B593" s="8"/>
      <c r="C593" s="89" t="s">
        <v>5240</v>
      </c>
      <c r="D593" s="689" t="str">
        <f t="shared" si="54"/>
        <v/>
      </c>
      <c r="E593" s="572"/>
      <c r="F593" s="572"/>
      <c r="G593" s="572"/>
      <c r="H593" s="572"/>
      <c r="I593" s="572"/>
      <c r="J593" s="572"/>
      <c r="K593" s="572"/>
      <c r="L593" s="572"/>
      <c r="M593" s="572"/>
      <c r="N593" s="572"/>
      <c r="O593" s="572"/>
      <c r="P593" s="572"/>
      <c r="Q593" s="572"/>
      <c r="R593" s="573"/>
      <c r="S593" s="693"/>
      <c r="T593" s="685"/>
      <c r="U593" s="685"/>
      <c r="V593" s="685"/>
      <c r="W593" s="685"/>
      <c r="X593" s="659"/>
      <c r="Y593" s="693"/>
      <c r="Z593" s="685"/>
      <c r="AA593" s="685"/>
      <c r="AB593" s="685"/>
      <c r="AC593" s="685"/>
      <c r="AD593" s="659"/>
      <c r="AG593" s="421">
        <f t="shared" si="55"/>
        <v>0</v>
      </c>
      <c r="AH593" s="286">
        <f t="shared" si="56"/>
        <v>0</v>
      </c>
      <c r="AI593" s="287" t="str">
        <f>IF(AH593=0,"",
IF(SUM($AH$523:AH593)=1,AJ593,
IF($AH$643&gt;SUM($AH$523:AH593),_xlfn.CONCAT(", ",AJ593),
IF($AH$643=SUM($AH$523:AH593),_xlfn.CONCAT(" y ",AJ593)))))</f>
        <v/>
      </c>
      <c r="AJ593" s="101" t="s">
        <v>5241</v>
      </c>
    </row>
    <row r="594" spans="1:36" ht="15" customHeight="1">
      <c r="A594" s="56"/>
      <c r="B594" s="8"/>
      <c r="C594" s="89" t="s">
        <v>5242</v>
      </c>
      <c r="D594" s="689" t="str">
        <f t="shared" si="54"/>
        <v/>
      </c>
      <c r="E594" s="572"/>
      <c r="F594" s="572"/>
      <c r="G594" s="572"/>
      <c r="H594" s="572"/>
      <c r="I594" s="572"/>
      <c r="J594" s="572"/>
      <c r="K594" s="572"/>
      <c r="L594" s="572"/>
      <c r="M594" s="572"/>
      <c r="N594" s="572"/>
      <c r="O594" s="572"/>
      <c r="P594" s="572"/>
      <c r="Q594" s="572"/>
      <c r="R594" s="573"/>
      <c r="S594" s="693"/>
      <c r="T594" s="685"/>
      <c r="U594" s="685"/>
      <c r="V594" s="685"/>
      <c r="W594" s="685"/>
      <c r="X594" s="659"/>
      <c r="Y594" s="693"/>
      <c r="Z594" s="685"/>
      <c r="AA594" s="685"/>
      <c r="AB594" s="685"/>
      <c r="AC594" s="685"/>
      <c r="AD594" s="659"/>
      <c r="AG594" s="421">
        <f t="shared" si="55"/>
        <v>0</v>
      </c>
      <c r="AH594" s="286">
        <f t="shared" si="56"/>
        <v>0</v>
      </c>
      <c r="AI594" s="287" t="str">
        <f>IF(AH594=0,"",
IF(SUM($AH$523:AH594)=1,AJ594,
IF($AH$643&gt;SUM($AH$523:AH594),_xlfn.CONCAT(", ",AJ594),
IF($AH$643=SUM($AH$523:AH594),_xlfn.CONCAT(" y ",AJ594)))))</f>
        <v/>
      </c>
      <c r="AJ594" s="101" t="s">
        <v>5243</v>
      </c>
    </row>
    <row r="595" spans="1:36" ht="15" customHeight="1">
      <c r="A595" s="56"/>
      <c r="B595" s="8"/>
      <c r="C595" s="89" t="s">
        <v>5244</v>
      </c>
      <c r="D595" s="689" t="str">
        <f t="shared" si="54"/>
        <v/>
      </c>
      <c r="E595" s="572"/>
      <c r="F595" s="572"/>
      <c r="G595" s="572"/>
      <c r="H595" s="572"/>
      <c r="I595" s="572"/>
      <c r="J595" s="572"/>
      <c r="K595" s="572"/>
      <c r="L595" s="572"/>
      <c r="M595" s="572"/>
      <c r="N595" s="572"/>
      <c r="O595" s="572"/>
      <c r="P595" s="572"/>
      <c r="Q595" s="572"/>
      <c r="R595" s="573"/>
      <c r="S595" s="693"/>
      <c r="T595" s="685"/>
      <c r="U595" s="685"/>
      <c r="V595" s="685"/>
      <c r="W595" s="685"/>
      <c r="X595" s="659"/>
      <c r="Y595" s="693"/>
      <c r="Z595" s="685"/>
      <c r="AA595" s="685"/>
      <c r="AB595" s="685"/>
      <c r="AC595" s="685"/>
      <c r="AD595" s="659"/>
      <c r="AG595" s="421">
        <f t="shared" si="55"/>
        <v>0</v>
      </c>
      <c r="AH595" s="286">
        <f t="shared" si="56"/>
        <v>0</v>
      </c>
      <c r="AI595" s="287" t="str">
        <f>IF(AH595=0,"",
IF(SUM($AH$523:AH595)=1,AJ595,
IF($AH$643&gt;SUM($AH$523:AH595),_xlfn.CONCAT(", ",AJ595),
IF($AH$643=SUM($AH$523:AH595),_xlfn.CONCAT(" y ",AJ595)))))</f>
        <v/>
      </c>
      <c r="AJ595" s="101" t="s">
        <v>5245</v>
      </c>
    </row>
    <row r="596" spans="1:36" ht="15" customHeight="1">
      <c r="A596" s="56"/>
      <c r="B596" s="8"/>
      <c r="C596" s="89" t="s">
        <v>5246</v>
      </c>
      <c r="D596" s="689" t="str">
        <f t="shared" si="54"/>
        <v/>
      </c>
      <c r="E596" s="572"/>
      <c r="F596" s="572"/>
      <c r="G596" s="572"/>
      <c r="H596" s="572"/>
      <c r="I596" s="572"/>
      <c r="J596" s="572"/>
      <c r="K596" s="572"/>
      <c r="L596" s="572"/>
      <c r="M596" s="572"/>
      <c r="N596" s="572"/>
      <c r="O596" s="572"/>
      <c r="P596" s="572"/>
      <c r="Q596" s="572"/>
      <c r="R596" s="573"/>
      <c r="S596" s="693"/>
      <c r="T596" s="685"/>
      <c r="U596" s="685"/>
      <c r="V596" s="685"/>
      <c r="W596" s="685"/>
      <c r="X596" s="659"/>
      <c r="Y596" s="693"/>
      <c r="Z596" s="685"/>
      <c r="AA596" s="685"/>
      <c r="AB596" s="685"/>
      <c r="AC596" s="685"/>
      <c r="AD596" s="659"/>
      <c r="AG596" s="421">
        <f t="shared" si="55"/>
        <v>0</v>
      </c>
      <c r="AH596" s="286">
        <f t="shared" si="56"/>
        <v>0</v>
      </c>
      <c r="AI596" s="287" t="str">
        <f>IF(AH596=0,"",
IF(SUM($AH$523:AH596)=1,AJ596,
IF($AH$643&gt;SUM($AH$523:AH596),_xlfn.CONCAT(", ",AJ596),
IF($AH$643=SUM($AH$523:AH596),_xlfn.CONCAT(" y ",AJ596)))))</f>
        <v/>
      </c>
      <c r="AJ596" s="101" t="s">
        <v>5247</v>
      </c>
    </row>
    <row r="597" spans="1:36" ht="15" customHeight="1">
      <c r="A597" s="56"/>
      <c r="B597" s="8"/>
      <c r="C597" s="89" t="s">
        <v>5248</v>
      </c>
      <c r="D597" s="689" t="str">
        <f t="shared" si="54"/>
        <v/>
      </c>
      <c r="E597" s="572"/>
      <c r="F597" s="572"/>
      <c r="G597" s="572"/>
      <c r="H597" s="572"/>
      <c r="I597" s="572"/>
      <c r="J597" s="572"/>
      <c r="K597" s="572"/>
      <c r="L597" s="572"/>
      <c r="M597" s="572"/>
      <c r="N597" s="572"/>
      <c r="O597" s="572"/>
      <c r="P597" s="572"/>
      <c r="Q597" s="572"/>
      <c r="R597" s="573"/>
      <c r="S597" s="693"/>
      <c r="T597" s="685"/>
      <c r="U597" s="685"/>
      <c r="V597" s="685"/>
      <c r="W597" s="685"/>
      <c r="X597" s="659"/>
      <c r="Y597" s="693"/>
      <c r="Z597" s="685"/>
      <c r="AA597" s="685"/>
      <c r="AB597" s="685"/>
      <c r="AC597" s="685"/>
      <c r="AD597" s="659"/>
      <c r="AG597" s="421">
        <f t="shared" si="55"/>
        <v>0</v>
      </c>
      <c r="AH597" s="286">
        <f t="shared" si="56"/>
        <v>0</v>
      </c>
      <c r="AI597" s="287" t="str">
        <f>IF(AH597=0,"",
IF(SUM($AH$523:AH597)=1,AJ597,
IF($AH$643&gt;SUM($AH$523:AH597),_xlfn.CONCAT(", ",AJ597),
IF($AH$643=SUM($AH$523:AH597),_xlfn.CONCAT(" y ",AJ597)))))</f>
        <v/>
      </c>
      <c r="AJ597" s="101" t="s">
        <v>5249</v>
      </c>
    </row>
    <row r="598" spans="1:36" ht="15" customHeight="1">
      <c r="A598" s="56"/>
      <c r="B598" s="8"/>
      <c r="C598" s="89" t="s">
        <v>5250</v>
      </c>
      <c r="D598" s="689" t="str">
        <f t="shared" si="54"/>
        <v/>
      </c>
      <c r="E598" s="572"/>
      <c r="F598" s="572"/>
      <c r="G598" s="572"/>
      <c r="H598" s="572"/>
      <c r="I598" s="572"/>
      <c r="J598" s="572"/>
      <c r="K598" s="572"/>
      <c r="L598" s="572"/>
      <c r="M598" s="572"/>
      <c r="N598" s="572"/>
      <c r="O598" s="572"/>
      <c r="P598" s="572"/>
      <c r="Q598" s="572"/>
      <c r="R598" s="573"/>
      <c r="S598" s="693"/>
      <c r="T598" s="685"/>
      <c r="U598" s="685"/>
      <c r="V598" s="685"/>
      <c r="W598" s="685"/>
      <c r="X598" s="659"/>
      <c r="Y598" s="693"/>
      <c r="Z598" s="685"/>
      <c r="AA598" s="685"/>
      <c r="AB598" s="685"/>
      <c r="AC598" s="685"/>
      <c r="AD598" s="659"/>
      <c r="AG598" s="421">
        <f t="shared" si="55"/>
        <v>0</v>
      </c>
      <c r="AH598" s="286">
        <f t="shared" si="56"/>
        <v>0</v>
      </c>
      <c r="AI598" s="287" t="str">
        <f>IF(AH598=0,"",
IF(SUM($AH$523:AH598)=1,AJ598,
IF($AH$643&gt;SUM($AH$523:AH598),_xlfn.CONCAT(", ",AJ598),
IF($AH$643=SUM($AH$523:AH598),_xlfn.CONCAT(" y ",AJ598)))))</f>
        <v/>
      </c>
      <c r="AJ598" s="101" t="s">
        <v>5251</v>
      </c>
    </row>
    <row r="599" spans="1:36" ht="15" customHeight="1">
      <c r="A599" s="56"/>
      <c r="B599" s="8"/>
      <c r="C599" s="89" t="s">
        <v>5252</v>
      </c>
      <c r="D599" s="689" t="str">
        <f t="shared" si="54"/>
        <v/>
      </c>
      <c r="E599" s="572"/>
      <c r="F599" s="572"/>
      <c r="G599" s="572"/>
      <c r="H599" s="572"/>
      <c r="I599" s="572"/>
      <c r="J599" s="572"/>
      <c r="K599" s="572"/>
      <c r="L599" s="572"/>
      <c r="M599" s="572"/>
      <c r="N599" s="572"/>
      <c r="O599" s="572"/>
      <c r="P599" s="572"/>
      <c r="Q599" s="572"/>
      <c r="R599" s="573"/>
      <c r="S599" s="693"/>
      <c r="T599" s="685"/>
      <c r="U599" s="685"/>
      <c r="V599" s="685"/>
      <c r="W599" s="685"/>
      <c r="X599" s="659"/>
      <c r="Y599" s="693"/>
      <c r="Z599" s="685"/>
      <c r="AA599" s="685"/>
      <c r="AB599" s="685"/>
      <c r="AC599" s="685"/>
      <c r="AD599" s="659"/>
      <c r="AG599" s="421">
        <f t="shared" si="55"/>
        <v>0</v>
      </c>
      <c r="AH599" s="286">
        <f t="shared" si="56"/>
        <v>0</v>
      </c>
      <c r="AI599" s="287" t="str">
        <f>IF(AH599=0,"",
IF(SUM($AH$523:AH599)=1,AJ599,
IF($AH$643&gt;SUM($AH$523:AH599),_xlfn.CONCAT(", ",AJ599),
IF($AH$643=SUM($AH$523:AH599),_xlfn.CONCAT(" y ",AJ599)))))</f>
        <v/>
      </c>
      <c r="AJ599" s="101" t="s">
        <v>5253</v>
      </c>
    </row>
    <row r="600" spans="1:36" ht="15" customHeight="1">
      <c r="A600" s="56"/>
      <c r="B600" s="8"/>
      <c r="C600" s="89" t="s">
        <v>5254</v>
      </c>
      <c r="D600" s="689" t="str">
        <f t="shared" si="54"/>
        <v/>
      </c>
      <c r="E600" s="572"/>
      <c r="F600" s="572"/>
      <c r="G600" s="572"/>
      <c r="H600" s="572"/>
      <c r="I600" s="572"/>
      <c r="J600" s="572"/>
      <c r="K600" s="572"/>
      <c r="L600" s="572"/>
      <c r="M600" s="572"/>
      <c r="N600" s="572"/>
      <c r="O600" s="572"/>
      <c r="P600" s="572"/>
      <c r="Q600" s="572"/>
      <c r="R600" s="573"/>
      <c r="S600" s="693"/>
      <c r="T600" s="685"/>
      <c r="U600" s="685"/>
      <c r="V600" s="685"/>
      <c r="W600" s="685"/>
      <c r="X600" s="659"/>
      <c r="Y600" s="693"/>
      <c r="Z600" s="685"/>
      <c r="AA600" s="685"/>
      <c r="AB600" s="685"/>
      <c r="AC600" s="685"/>
      <c r="AD600" s="659"/>
      <c r="AG600" s="421">
        <f t="shared" si="55"/>
        <v>0</v>
      </c>
      <c r="AH600" s="286">
        <f t="shared" si="56"/>
        <v>0</v>
      </c>
      <c r="AI600" s="287" t="str">
        <f>IF(AH600=0,"",
IF(SUM($AH$523:AH600)=1,AJ600,
IF($AH$643&gt;SUM($AH$523:AH600),_xlfn.CONCAT(", ",AJ600),
IF($AH$643=SUM($AH$523:AH600),_xlfn.CONCAT(" y ",AJ600)))))</f>
        <v/>
      </c>
      <c r="AJ600" s="101" t="s">
        <v>5255</v>
      </c>
    </row>
    <row r="601" spans="1:36" ht="15" customHeight="1">
      <c r="A601" s="56"/>
      <c r="B601" s="8"/>
      <c r="C601" s="90" t="s">
        <v>5256</v>
      </c>
      <c r="D601" s="689" t="str">
        <f t="shared" si="54"/>
        <v/>
      </c>
      <c r="E601" s="572"/>
      <c r="F601" s="572"/>
      <c r="G601" s="572"/>
      <c r="H601" s="572"/>
      <c r="I601" s="572"/>
      <c r="J601" s="572"/>
      <c r="K601" s="572"/>
      <c r="L601" s="572"/>
      <c r="M601" s="572"/>
      <c r="N601" s="572"/>
      <c r="O601" s="572"/>
      <c r="P601" s="572"/>
      <c r="Q601" s="572"/>
      <c r="R601" s="573"/>
      <c r="S601" s="693"/>
      <c r="T601" s="685"/>
      <c r="U601" s="685"/>
      <c r="V601" s="685"/>
      <c r="W601" s="685"/>
      <c r="X601" s="659"/>
      <c r="Y601" s="693"/>
      <c r="Z601" s="685"/>
      <c r="AA601" s="685"/>
      <c r="AB601" s="685"/>
      <c r="AC601" s="685"/>
      <c r="AD601" s="659"/>
      <c r="AG601" s="421">
        <f t="shared" si="55"/>
        <v>0</v>
      </c>
      <c r="AH601" s="286">
        <f t="shared" si="56"/>
        <v>0</v>
      </c>
      <c r="AI601" s="287" t="str">
        <f>IF(AH601=0,"",
IF(SUM($AH$523:AH601)=1,AJ601,
IF($AH$643&gt;SUM($AH$523:AH601),_xlfn.CONCAT(", ",AJ601),
IF($AH$643=SUM($AH$523:AH601),_xlfn.CONCAT(" y ",AJ601)))))</f>
        <v/>
      </c>
      <c r="AJ601" s="101" t="s">
        <v>5257</v>
      </c>
    </row>
    <row r="602" spans="1:36" ht="15" customHeight="1">
      <c r="A602" s="56"/>
      <c r="B602" s="8"/>
      <c r="C602" s="89" t="s">
        <v>5258</v>
      </c>
      <c r="D602" s="689" t="str">
        <f t="shared" si="54"/>
        <v/>
      </c>
      <c r="E602" s="572"/>
      <c r="F602" s="572"/>
      <c r="G602" s="572"/>
      <c r="H602" s="572"/>
      <c r="I602" s="572"/>
      <c r="J602" s="572"/>
      <c r="K602" s="572"/>
      <c r="L602" s="572"/>
      <c r="M602" s="572"/>
      <c r="N602" s="572"/>
      <c r="O602" s="572"/>
      <c r="P602" s="572"/>
      <c r="Q602" s="572"/>
      <c r="R602" s="573"/>
      <c r="S602" s="693"/>
      <c r="T602" s="685"/>
      <c r="U602" s="685"/>
      <c r="V602" s="685"/>
      <c r="W602" s="685"/>
      <c r="X602" s="659"/>
      <c r="Y602" s="693"/>
      <c r="Z602" s="685"/>
      <c r="AA602" s="685"/>
      <c r="AB602" s="685"/>
      <c r="AC602" s="685"/>
      <c r="AD602" s="659"/>
      <c r="AG602" s="421">
        <f t="shared" si="55"/>
        <v>0</v>
      </c>
      <c r="AH602" s="286">
        <f t="shared" si="56"/>
        <v>0</v>
      </c>
      <c r="AI602" s="287" t="str">
        <f>IF(AH602=0,"",
IF(SUM($AH$523:AH602)=1,AJ602,
IF($AH$643&gt;SUM($AH$523:AH602),_xlfn.CONCAT(", ",AJ602),
IF($AH$643=SUM($AH$523:AH602),_xlfn.CONCAT(" y ",AJ602)))))</f>
        <v/>
      </c>
      <c r="AJ602" s="101" t="s">
        <v>5259</v>
      </c>
    </row>
    <row r="603" spans="1:36" ht="15" customHeight="1">
      <c r="A603" s="56"/>
      <c r="B603" s="8"/>
      <c r="C603" s="89" t="s">
        <v>5260</v>
      </c>
      <c r="D603" s="689" t="str">
        <f t="shared" si="54"/>
        <v/>
      </c>
      <c r="E603" s="572"/>
      <c r="F603" s="572"/>
      <c r="G603" s="572"/>
      <c r="H603" s="572"/>
      <c r="I603" s="572"/>
      <c r="J603" s="572"/>
      <c r="K603" s="572"/>
      <c r="L603" s="572"/>
      <c r="M603" s="572"/>
      <c r="N603" s="572"/>
      <c r="O603" s="572"/>
      <c r="P603" s="572"/>
      <c r="Q603" s="572"/>
      <c r="R603" s="573"/>
      <c r="S603" s="693"/>
      <c r="T603" s="685"/>
      <c r="U603" s="685"/>
      <c r="V603" s="685"/>
      <c r="W603" s="685"/>
      <c r="X603" s="659"/>
      <c r="Y603" s="693"/>
      <c r="Z603" s="685"/>
      <c r="AA603" s="685"/>
      <c r="AB603" s="685"/>
      <c r="AC603" s="685"/>
      <c r="AD603" s="659"/>
      <c r="AG603" s="421">
        <f t="shared" si="55"/>
        <v>0</v>
      </c>
      <c r="AH603" s="286">
        <f t="shared" si="56"/>
        <v>0</v>
      </c>
      <c r="AI603" s="287" t="str">
        <f>IF(AH603=0,"",
IF(SUM($AH$523:AH603)=1,AJ603,
IF($AH$643&gt;SUM($AH$523:AH603),_xlfn.CONCAT(", ",AJ603),
IF($AH$643=SUM($AH$523:AH603),_xlfn.CONCAT(" y ",AJ603)))))</f>
        <v/>
      </c>
      <c r="AJ603" s="101" t="s">
        <v>5261</v>
      </c>
    </row>
    <row r="604" spans="1:36" ht="15" customHeight="1">
      <c r="A604" s="56"/>
      <c r="B604" s="8"/>
      <c r="C604" s="89" t="s">
        <v>5262</v>
      </c>
      <c r="D604" s="689" t="str">
        <f t="shared" si="54"/>
        <v/>
      </c>
      <c r="E604" s="572"/>
      <c r="F604" s="572"/>
      <c r="G604" s="572"/>
      <c r="H604" s="572"/>
      <c r="I604" s="572"/>
      <c r="J604" s="572"/>
      <c r="K604" s="572"/>
      <c r="L604" s="572"/>
      <c r="M604" s="572"/>
      <c r="N604" s="572"/>
      <c r="O604" s="572"/>
      <c r="P604" s="572"/>
      <c r="Q604" s="572"/>
      <c r="R604" s="573"/>
      <c r="S604" s="693"/>
      <c r="T604" s="685"/>
      <c r="U604" s="685"/>
      <c r="V604" s="685"/>
      <c r="W604" s="685"/>
      <c r="X604" s="659"/>
      <c r="Y604" s="693"/>
      <c r="Z604" s="685"/>
      <c r="AA604" s="685"/>
      <c r="AB604" s="685"/>
      <c r="AC604" s="685"/>
      <c r="AD604" s="659"/>
      <c r="AG604" s="421">
        <f t="shared" si="55"/>
        <v>0</v>
      </c>
      <c r="AH604" s="286">
        <f t="shared" si="56"/>
        <v>0</v>
      </c>
      <c r="AI604" s="287" t="str">
        <f>IF(AH604=0,"",
IF(SUM($AH$523:AH604)=1,AJ604,
IF($AH$643&gt;SUM($AH$523:AH604),_xlfn.CONCAT(", ",AJ604),
IF($AH$643=SUM($AH$523:AH604),_xlfn.CONCAT(" y ",AJ604)))))</f>
        <v/>
      </c>
      <c r="AJ604" s="101" t="s">
        <v>5263</v>
      </c>
    </row>
    <row r="605" spans="1:36" ht="15" customHeight="1">
      <c r="A605" s="56"/>
      <c r="B605" s="8"/>
      <c r="C605" s="89" t="s">
        <v>5264</v>
      </c>
      <c r="D605" s="689" t="str">
        <f t="shared" si="54"/>
        <v/>
      </c>
      <c r="E605" s="572"/>
      <c r="F605" s="572"/>
      <c r="G605" s="572"/>
      <c r="H605" s="572"/>
      <c r="I605" s="572"/>
      <c r="J605" s="572"/>
      <c r="K605" s="572"/>
      <c r="L605" s="572"/>
      <c r="M605" s="572"/>
      <c r="N605" s="572"/>
      <c r="O605" s="572"/>
      <c r="P605" s="572"/>
      <c r="Q605" s="572"/>
      <c r="R605" s="573"/>
      <c r="S605" s="693"/>
      <c r="T605" s="685"/>
      <c r="U605" s="685"/>
      <c r="V605" s="685"/>
      <c r="W605" s="685"/>
      <c r="X605" s="659"/>
      <c r="Y605" s="693"/>
      <c r="Z605" s="685"/>
      <c r="AA605" s="685"/>
      <c r="AB605" s="685"/>
      <c r="AC605" s="685"/>
      <c r="AD605" s="659"/>
      <c r="AG605" s="421">
        <f t="shared" si="55"/>
        <v>0</v>
      </c>
      <c r="AH605" s="286">
        <f t="shared" si="56"/>
        <v>0</v>
      </c>
      <c r="AI605" s="287" t="str">
        <f>IF(AH605=0,"",
IF(SUM($AH$523:AH605)=1,AJ605,
IF($AH$643&gt;SUM($AH$523:AH605),_xlfn.CONCAT(", ",AJ605),
IF($AH$643=SUM($AH$523:AH605),_xlfn.CONCAT(" y ",AJ605)))))</f>
        <v/>
      </c>
      <c r="AJ605" s="101" t="s">
        <v>5265</v>
      </c>
    </row>
    <row r="606" spans="1:36" ht="15" customHeight="1">
      <c r="A606" s="56"/>
      <c r="B606" s="8"/>
      <c r="C606" s="89" t="s">
        <v>5266</v>
      </c>
      <c r="D606" s="689" t="str">
        <f t="shared" si="54"/>
        <v/>
      </c>
      <c r="E606" s="572"/>
      <c r="F606" s="572"/>
      <c r="G606" s="572"/>
      <c r="H606" s="572"/>
      <c r="I606" s="572"/>
      <c r="J606" s="572"/>
      <c r="K606" s="572"/>
      <c r="L606" s="572"/>
      <c r="M606" s="572"/>
      <c r="N606" s="572"/>
      <c r="O606" s="572"/>
      <c r="P606" s="572"/>
      <c r="Q606" s="572"/>
      <c r="R606" s="573"/>
      <c r="S606" s="693"/>
      <c r="T606" s="685"/>
      <c r="U606" s="685"/>
      <c r="V606" s="685"/>
      <c r="W606" s="685"/>
      <c r="X606" s="659"/>
      <c r="Y606" s="693"/>
      <c r="Z606" s="685"/>
      <c r="AA606" s="685"/>
      <c r="AB606" s="685"/>
      <c r="AC606" s="685"/>
      <c r="AD606" s="659"/>
      <c r="AG606" s="421">
        <f t="shared" si="55"/>
        <v>0</v>
      </c>
      <c r="AH606" s="286">
        <f t="shared" si="56"/>
        <v>0</v>
      </c>
      <c r="AI606" s="287" t="str">
        <f>IF(AH606=0,"",
IF(SUM($AH$523:AH606)=1,AJ606,
IF($AH$643&gt;SUM($AH$523:AH606),_xlfn.CONCAT(", ",AJ606),
IF($AH$643=SUM($AH$523:AH606),_xlfn.CONCAT(" y ",AJ606)))))</f>
        <v/>
      </c>
      <c r="AJ606" s="101" t="s">
        <v>5267</v>
      </c>
    </row>
    <row r="607" spans="1:36" ht="15" customHeight="1">
      <c r="A607" s="56"/>
      <c r="B607" s="8"/>
      <c r="C607" s="89" t="s">
        <v>5268</v>
      </c>
      <c r="D607" s="689" t="str">
        <f t="shared" si="54"/>
        <v/>
      </c>
      <c r="E607" s="572"/>
      <c r="F607" s="572"/>
      <c r="G607" s="572"/>
      <c r="H607" s="572"/>
      <c r="I607" s="572"/>
      <c r="J607" s="572"/>
      <c r="K607" s="572"/>
      <c r="L607" s="572"/>
      <c r="M607" s="572"/>
      <c r="N607" s="572"/>
      <c r="O607" s="572"/>
      <c r="P607" s="572"/>
      <c r="Q607" s="572"/>
      <c r="R607" s="573"/>
      <c r="S607" s="693"/>
      <c r="T607" s="685"/>
      <c r="U607" s="685"/>
      <c r="V607" s="685"/>
      <c r="W607" s="685"/>
      <c r="X607" s="659"/>
      <c r="Y607" s="693"/>
      <c r="Z607" s="685"/>
      <c r="AA607" s="685"/>
      <c r="AB607" s="685"/>
      <c r="AC607" s="685"/>
      <c r="AD607" s="659"/>
      <c r="AG607" s="421">
        <f t="shared" si="55"/>
        <v>0</v>
      </c>
      <c r="AH607" s="286">
        <f t="shared" si="56"/>
        <v>0</v>
      </c>
      <c r="AI607" s="287" t="str">
        <f>IF(AH607=0,"",
IF(SUM($AH$523:AH607)=1,AJ607,
IF($AH$643&gt;SUM($AH$523:AH607),_xlfn.CONCAT(", ",AJ607),
IF($AH$643=SUM($AH$523:AH607),_xlfn.CONCAT(" y ",AJ607)))))</f>
        <v/>
      </c>
      <c r="AJ607" s="101" t="s">
        <v>5269</v>
      </c>
    </row>
    <row r="608" spans="1:36" ht="15" customHeight="1">
      <c r="A608" s="56"/>
      <c r="B608" s="8"/>
      <c r="C608" s="89" t="s">
        <v>5270</v>
      </c>
      <c r="D608" s="689" t="str">
        <f t="shared" si="54"/>
        <v/>
      </c>
      <c r="E608" s="572"/>
      <c r="F608" s="572"/>
      <c r="G608" s="572"/>
      <c r="H608" s="572"/>
      <c r="I608" s="572"/>
      <c r="J608" s="572"/>
      <c r="K608" s="572"/>
      <c r="L608" s="572"/>
      <c r="M608" s="572"/>
      <c r="N608" s="572"/>
      <c r="O608" s="572"/>
      <c r="P608" s="572"/>
      <c r="Q608" s="572"/>
      <c r="R608" s="573"/>
      <c r="S608" s="693"/>
      <c r="T608" s="685"/>
      <c r="U608" s="685"/>
      <c r="V608" s="685"/>
      <c r="W608" s="685"/>
      <c r="X608" s="659"/>
      <c r="Y608" s="693"/>
      <c r="Z608" s="685"/>
      <c r="AA608" s="685"/>
      <c r="AB608" s="685"/>
      <c r="AC608" s="685"/>
      <c r="AD608" s="659"/>
      <c r="AG608" s="421">
        <f t="shared" si="55"/>
        <v>0</v>
      </c>
      <c r="AH608" s="286">
        <f t="shared" si="56"/>
        <v>0</v>
      </c>
      <c r="AI608" s="287" t="str">
        <f>IF(AH608=0,"",
IF(SUM($AH$523:AH608)=1,AJ608,
IF($AH$643&gt;SUM($AH$523:AH608),_xlfn.CONCAT(", ",AJ608),
IF($AH$643=SUM($AH$523:AH608),_xlfn.CONCAT(" y ",AJ608)))))</f>
        <v/>
      </c>
      <c r="AJ608" s="101" t="s">
        <v>5271</v>
      </c>
    </row>
    <row r="609" spans="1:36" ht="15" customHeight="1">
      <c r="A609" s="56"/>
      <c r="B609" s="8"/>
      <c r="C609" s="89" t="s">
        <v>5272</v>
      </c>
      <c r="D609" s="689" t="str">
        <f t="shared" si="54"/>
        <v/>
      </c>
      <c r="E609" s="572"/>
      <c r="F609" s="572"/>
      <c r="G609" s="572"/>
      <c r="H609" s="572"/>
      <c r="I609" s="572"/>
      <c r="J609" s="572"/>
      <c r="K609" s="572"/>
      <c r="L609" s="572"/>
      <c r="M609" s="572"/>
      <c r="N609" s="572"/>
      <c r="O609" s="572"/>
      <c r="P609" s="572"/>
      <c r="Q609" s="572"/>
      <c r="R609" s="573"/>
      <c r="S609" s="693"/>
      <c r="T609" s="685"/>
      <c r="U609" s="685"/>
      <c r="V609" s="685"/>
      <c r="W609" s="685"/>
      <c r="X609" s="659"/>
      <c r="Y609" s="693"/>
      <c r="Z609" s="685"/>
      <c r="AA609" s="685"/>
      <c r="AB609" s="685"/>
      <c r="AC609" s="685"/>
      <c r="AD609" s="659"/>
      <c r="AG609" s="421">
        <f t="shared" si="55"/>
        <v>0</v>
      </c>
      <c r="AH609" s="286">
        <f t="shared" si="56"/>
        <v>0</v>
      </c>
      <c r="AI609" s="287" t="str">
        <f>IF(AH609=0,"",
IF(SUM($AH$523:AH609)=1,AJ609,
IF($AH$643&gt;SUM($AH$523:AH609),_xlfn.CONCAT(", ",AJ609),
IF($AH$643=SUM($AH$523:AH609),_xlfn.CONCAT(" y ",AJ609)))))</f>
        <v/>
      </c>
      <c r="AJ609" s="101" t="s">
        <v>5273</v>
      </c>
    </row>
    <row r="610" spans="1:36" ht="15" customHeight="1">
      <c r="A610" s="56"/>
      <c r="B610" s="8"/>
      <c r="C610" s="89" t="s">
        <v>5274</v>
      </c>
      <c r="D610" s="689" t="str">
        <f t="shared" si="54"/>
        <v/>
      </c>
      <c r="E610" s="572"/>
      <c r="F610" s="572"/>
      <c r="G610" s="572"/>
      <c r="H610" s="572"/>
      <c r="I610" s="572"/>
      <c r="J610" s="572"/>
      <c r="K610" s="572"/>
      <c r="L610" s="572"/>
      <c r="M610" s="572"/>
      <c r="N610" s="572"/>
      <c r="O610" s="572"/>
      <c r="P610" s="572"/>
      <c r="Q610" s="572"/>
      <c r="R610" s="573"/>
      <c r="S610" s="693"/>
      <c r="T610" s="685"/>
      <c r="U610" s="685"/>
      <c r="V610" s="685"/>
      <c r="W610" s="685"/>
      <c r="X610" s="659"/>
      <c r="Y610" s="693"/>
      <c r="Z610" s="685"/>
      <c r="AA610" s="685"/>
      <c r="AB610" s="685"/>
      <c r="AC610" s="685"/>
      <c r="AD610" s="659"/>
      <c r="AG610" s="421">
        <f t="shared" si="55"/>
        <v>0</v>
      </c>
      <c r="AH610" s="286">
        <f t="shared" si="56"/>
        <v>0</v>
      </c>
      <c r="AI610" s="287" t="str">
        <f>IF(AH610=0,"",
IF(SUM($AH$523:AH610)=1,AJ610,
IF($AH$643&gt;SUM($AH$523:AH610),_xlfn.CONCAT(", ",AJ610),
IF($AH$643=SUM($AH$523:AH610),_xlfn.CONCAT(" y ",AJ610)))))</f>
        <v/>
      </c>
      <c r="AJ610" s="101" t="s">
        <v>5275</v>
      </c>
    </row>
    <row r="611" spans="1:36" ht="15" customHeight="1">
      <c r="A611" s="56"/>
      <c r="B611" s="8"/>
      <c r="C611" s="89" t="s">
        <v>5276</v>
      </c>
      <c r="D611" s="689" t="str">
        <f t="shared" si="54"/>
        <v/>
      </c>
      <c r="E611" s="572"/>
      <c r="F611" s="572"/>
      <c r="G611" s="572"/>
      <c r="H611" s="572"/>
      <c r="I611" s="572"/>
      <c r="J611" s="572"/>
      <c r="K611" s="572"/>
      <c r="L611" s="572"/>
      <c r="M611" s="572"/>
      <c r="N611" s="572"/>
      <c r="O611" s="572"/>
      <c r="P611" s="572"/>
      <c r="Q611" s="572"/>
      <c r="R611" s="573"/>
      <c r="S611" s="693"/>
      <c r="T611" s="685"/>
      <c r="U611" s="685"/>
      <c r="V611" s="685"/>
      <c r="W611" s="685"/>
      <c r="X611" s="659"/>
      <c r="Y611" s="693"/>
      <c r="Z611" s="685"/>
      <c r="AA611" s="685"/>
      <c r="AB611" s="685"/>
      <c r="AC611" s="685"/>
      <c r="AD611" s="659"/>
      <c r="AG611" s="421">
        <f t="shared" si="55"/>
        <v>0</v>
      </c>
      <c r="AH611" s="286">
        <f t="shared" si="56"/>
        <v>0</v>
      </c>
      <c r="AI611" s="287" t="str">
        <f>IF(AH611=0,"",
IF(SUM($AH$523:AH611)=1,AJ611,
IF($AH$643&gt;SUM($AH$523:AH611),_xlfn.CONCAT(", ",AJ611),
IF($AH$643=SUM($AH$523:AH611),_xlfn.CONCAT(" y ",AJ611)))))</f>
        <v/>
      </c>
      <c r="AJ611" s="101" t="s">
        <v>5277</v>
      </c>
    </row>
    <row r="612" spans="1:36" ht="15" customHeight="1">
      <c r="A612" s="56"/>
      <c r="B612" s="8"/>
      <c r="C612" s="89" t="s">
        <v>5278</v>
      </c>
      <c r="D612" s="689" t="str">
        <f t="shared" si="54"/>
        <v/>
      </c>
      <c r="E612" s="572"/>
      <c r="F612" s="572"/>
      <c r="G612" s="572"/>
      <c r="H612" s="572"/>
      <c r="I612" s="572"/>
      <c r="J612" s="572"/>
      <c r="K612" s="572"/>
      <c r="L612" s="572"/>
      <c r="M612" s="572"/>
      <c r="N612" s="572"/>
      <c r="O612" s="572"/>
      <c r="P612" s="572"/>
      <c r="Q612" s="572"/>
      <c r="R612" s="573"/>
      <c r="S612" s="693"/>
      <c r="T612" s="685"/>
      <c r="U612" s="685"/>
      <c r="V612" s="685"/>
      <c r="W612" s="685"/>
      <c r="X612" s="659"/>
      <c r="Y612" s="693"/>
      <c r="Z612" s="685"/>
      <c r="AA612" s="685"/>
      <c r="AB612" s="685"/>
      <c r="AC612" s="685"/>
      <c r="AD612" s="659"/>
      <c r="AG612" s="421">
        <f t="shared" si="55"/>
        <v>0</v>
      </c>
      <c r="AH612" s="286">
        <f t="shared" si="56"/>
        <v>0</v>
      </c>
      <c r="AI612" s="287" t="str">
        <f>IF(AH612=0,"",
IF(SUM($AH$523:AH612)=1,AJ612,
IF($AH$643&gt;SUM($AH$523:AH612),_xlfn.CONCAT(", ",AJ612),
IF($AH$643=SUM($AH$523:AH612),_xlfn.CONCAT(" y ",AJ612)))))</f>
        <v/>
      </c>
      <c r="AJ612" s="101" t="s">
        <v>5279</v>
      </c>
    </row>
    <row r="613" spans="1:36" ht="15" customHeight="1">
      <c r="A613" s="56"/>
      <c r="B613" s="8"/>
      <c r="C613" s="89" t="s">
        <v>5280</v>
      </c>
      <c r="D613" s="689" t="str">
        <f t="shared" si="54"/>
        <v/>
      </c>
      <c r="E613" s="572"/>
      <c r="F613" s="572"/>
      <c r="G613" s="572"/>
      <c r="H613" s="572"/>
      <c r="I613" s="572"/>
      <c r="J613" s="572"/>
      <c r="K613" s="572"/>
      <c r="L613" s="572"/>
      <c r="M613" s="572"/>
      <c r="N613" s="572"/>
      <c r="O613" s="572"/>
      <c r="P613" s="572"/>
      <c r="Q613" s="572"/>
      <c r="R613" s="573"/>
      <c r="S613" s="693"/>
      <c r="T613" s="685"/>
      <c r="U613" s="685"/>
      <c r="V613" s="685"/>
      <c r="W613" s="685"/>
      <c r="X613" s="659"/>
      <c r="Y613" s="693"/>
      <c r="Z613" s="685"/>
      <c r="AA613" s="685"/>
      <c r="AB613" s="685"/>
      <c r="AC613" s="685"/>
      <c r="AD613" s="659"/>
      <c r="AG613" s="421">
        <f t="shared" si="55"/>
        <v>0</v>
      </c>
      <c r="AH613" s="286">
        <f t="shared" si="56"/>
        <v>0</v>
      </c>
      <c r="AI613" s="287" t="str">
        <f>IF(AH613=0,"",
IF(SUM($AH$523:AH613)=1,AJ613,
IF($AH$643&gt;SUM($AH$523:AH613),_xlfn.CONCAT(", ",AJ613),
IF($AH$643=SUM($AH$523:AH613),_xlfn.CONCAT(" y ",AJ613)))))</f>
        <v/>
      </c>
      <c r="AJ613" s="101" t="s">
        <v>5281</v>
      </c>
    </row>
    <row r="614" spans="1:36" ht="15" customHeight="1">
      <c r="A614" s="56"/>
      <c r="B614" s="8"/>
      <c r="C614" s="89" t="s">
        <v>5282</v>
      </c>
      <c r="D614" s="689" t="str">
        <f t="shared" si="54"/>
        <v/>
      </c>
      <c r="E614" s="572"/>
      <c r="F614" s="572"/>
      <c r="G614" s="572"/>
      <c r="H614" s="572"/>
      <c r="I614" s="572"/>
      <c r="J614" s="572"/>
      <c r="K614" s="572"/>
      <c r="L614" s="572"/>
      <c r="M614" s="572"/>
      <c r="N614" s="572"/>
      <c r="O614" s="572"/>
      <c r="P614" s="572"/>
      <c r="Q614" s="572"/>
      <c r="R614" s="573"/>
      <c r="S614" s="693"/>
      <c r="T614" s="685"/>
      <c r="U614" s="685"/>
      <c r="V614" s="685"/>
      <c r="W614" s="685"/>
      <c r="X614" s="659"/>
      <c r="Y614" s="693"/>
      <c r="Z614" s="685"/>
      <c r="AA614" s="685"/>
      <c r="AB614" s="685"/>
      <c r="AC614" s="685"/>
      <c r="AD614" s="659"/>
      <c r="AG614" s="421">
        <f t="shared" si="55"/>
        <v>0</v>
      </c>
      <c r="AH614" s="286">
        <f t="shared" si="56"/>
        <v>0</v>
      </c>
      <c r="AI614" s="287" t="str">
        <f>IF(AH614=0,"",
IF(SUM($AH$523:AH614)=1,AJ614,
IF($AH$643&gt;SUM($AH$523:AH614),_xlfn.CONCAT(", ",AJ614),
IF($AH$643=SUM($AH$523:AH614),_xlfn.CONCAT(" y ",AJ614)))))</f>
        <v/>
      </c>
      <c r="AJ614" s="101" t="s">
        <v>5283</v>
      </c>
    </row>
    <row r="615" spans="1:36" ht="15" customHeight="1">
      <c r="A615" s="56"/>
      <c r="B615" s="8"/>
      <c r="C615" s="89" t="s">
        <v>5284</v>
      </c>
      <c r="D615" s="689" t="str">
        <f t="shared" si="54"/>
        <v/>
      </c>
      <c r="E615" s="572"/>
      <c r="F615" s="572"/>
      <c r="G615" s="572"/>
      <c r="H615" s="572"/>
      <c r="I615" s="572"/>
      <c r="J615" s="572"/>
      <c r="K615" s="572"/>
      <c r="L615" s="572"/>
      <c r="M615" s="572"/>
      <c r="N615" s="572"/>
      <c r="O615" s="572"/>
      <c r="P615" s="572"/>
      <c r="Q615" s="572"/>
      <c r="R615" s="573"/>
      <c r="S615" s="693"/>
      <c r="T615" s="685"/>
      <c r="U615" s="685"/>
      <c r="V615" s="685"/>
      <c r="W615" s="685"/>
      <c r="X615" s="659"/>
      <c r="Y615" s="693"/>
      <c r="Z615" s="685"/>
      <c r="AA615" s="685"/>
      <c r="AB615" s="685"/>
      <c r="AC615" s="685"/>
      <c r="AD615" s="659"/>
      <c r="AG615" s="421">
        <f t="shared" si="55"/>
        <v>0</v>
      </c>
      <c r="AH615" s="286">
        <f t="shared" si="56"/>
        <v>0</v>
      </c>
      <c r="AI615" s="287" t="str">
        <f>IF(AH615=0,"",
IF(SUM($AH$523:AH615)=1,AJ615,
IF($AH$643&gt;SUM($AH$523:AH615),_xlfn.CONCAT(", ",AJ615),
IF($AH$643=SUM($AH$523:AH615),_xlfn.CONCAT(" y ",AJ615)))))</f>
        <v/>
      </c>
      <c r="AJ615" s="101" t="s">
        <v>5285</v>
      </c>
    </row>
    <row r="616" spans="1:36" ht="15" customHeight="1">
      <c r="A616" s="56"/>
      <c r="B616" s="8"/>
      <c r="C616" s="89" t="s">
        <v>5286</v>
      </c>
      <c r="D616" s="689" t="str">
        <f t="shared" si="54"/>
        <v/>
      </c>
      <c r="E616" s="572"/>
      <c r="F616" s="572"/>
      <c r="G616" s="572"/>
      <c r="H616" s="572"/>
      <c r="I616" s="572"/>
      <c r="J616" s="572"/>
      <c r="K616" s="572"/>
      <c r="L616" s="572"/>
      <c r="M616" s="572"/>
      <c r="N616" s="572"/>
      <c r="O616" s="572"/>
      <c r="P616" s="572"/>
      <c r="Q616" s="572"/>
      <c r="R616" s="573"/>
      <c r="S616" s="693"/>
      <c r="T616" s="685"/>
      <c r="U616" s="685"/>
      <c r="V616" s="685"/>
      <c r="W616" s="685"/>
      <c r="X616" s="659"/>
      <c r="Y616" s="693"/>
      <c r="Z616" s="685"/>
      <c r="AA616" s="685"/>
      <c r="AB616" s="685"/>
      <c r="AC616" s="685"/>
      <c r="AD616" s="659"/>
      <c r="AG616" s="421">
        <f t="shared" si="55"/>
        <v>0</v>
      </c>
      <c r="AH616" s="286">
        <f t="shared" si="56"/>
        <v>0</v>
      </c>
      <c r="AI616" s="287" t="str">
        <f>IF(AH616=0,"",
IF(SUM($AH$523:AH616)=1,AJ616,
IF($AH$643&gt;SUM($AH$523:AH616),_xlfn.CONCAT(", ",AJ616),
IF($AH$643=SUM($AH$523:AH616),_xlfn.CONCAT(" y ",AJ616)))))</f>
        <v/>
      </c>
      <c r="AJ616" s="101" t="s">
        <v>5287</v>
      </c>
    </row>
    <row r="617" spans="1:36" ht="15" customHeight="1">
      <c r="A617" s="56"/>
      <c r="B617" s="8"/>
      <c r="C617" s="89" t="s">
        <v>5288</v>
      </c>
      <c r="D617" s="689" t="str">
        <f t="shared" si="54"/>
        <v/>
      </c>
      <c r="E617" s="572"/>
      <c r="F617" s="572"/>
      <c r="G617" s="572"/>
      <c r="H617" s="572"/>
      <c r="I617" s="572"/>
      <c r="J617" s="572"/>
      <c r="K617" s="572"/>
      <c r="L617" s="572"/>
      <c r="M617" s="572"/>
      <c r="N617" s="572"/>
      <c r="O617" s="572"/>
      <c r="P617" s="572"/>
      <c r="Q617" s="572"/>
      <c r="R617" s="573"/>
      <c r="S617" s="693"/>
      <c r="T617" s="685"/>
      <c r="U617" s="685"/>
      <c r="V617" s="685"/>
      <c r="W617" s="685"/>
      <c r="X617" s="659"/>
      <c r="Y617" s="693"/>
      <c r="Z617" s="685"/>
      <c r="AA617" s="685"/>
      <c r="AB617" s="685"/>
      <c r="AC617" s="685"/>
      <c r="AD617" s="659"/>
      <c r="AG617" s="421">
        <f t="shared" si="55"/>
        <v>0</v>
      </c>
      <c r="AH617" s="286">
        <f t="shared" si="56"/>
        <v>0</v>
      </c>
      <c r="AI617" s="287" t="str">
        <f>IF(AH617=0,"",
IF(SUM($AH$523:AH617)=1,AJ617,
IF($AH$643&gt;SUM($AH$523:AH617),_xlfn.CONCAT(", ",AJ617),
IF($AH$643=SUM($AH$523:AH617),_xlfn.CONCAT(" y ",AJ617)))))</f>
        <v/>
      </c>
      <c r="AJ617" s="101" t="s">
        <v>5289</v>
      </c>
    </row>
    <row r="618" spans="1:36" ht="15" customHeight="1">
      <c r="A618" s="56"/>
      <c r="B618" s="8"/>
      <c r="C618" s="89" t="s">
        <v>5290</v>
      </c>
      <c r="D618" s="689" t="str">
        <f t="shared" si="54"/>
        <v/>
      </c>
      <c r="E618" s="572"/>
      <c r="F618" s="572"/>
      <c r="G618" s="572"/>
      <c r="H618" s="572"/>
      <c r="I618" s="572"/>
      <c r="J618" s="572"/>
      <c r="K618" s="572"/>
      <c r="L618" s="572"/>
      <c r="M618" s="572"/>
      <c r="N618" s="572"/>
      <c r="O618" s="572"/>
      <c r="P618" s="572"/>
      <c r="Q618" s="572"/>
      <c r="R618" s="573"/>
      <c r="S618" s="693"/>
      <c r="T618" s="685"/>
      <c r="U618" s="685"/>
      <c r="V618" s="685"/>
      <c r="W618" s="685"/>
      <c r="X618" s="659"/>
      <c r="Y618" s="693"/>
      <c r="Z618" s="685"/>
      <c r="AA618" s="685"/>
      <c r="AB618" s="685"/>
      <c r="AC618" s="685"/>
      <c r="AD618" s="659"/>
      <c r="AG618" s="421">
        <f t="shared" si="55"/>
        <v>0</v>
      </c>
      <c r="AH618" s="286">
        <f t="shared" si="56"/>
        <v>0</v>
      </c>
      <c r="AI618" s="287" t="str">
        <f>IF(AH618=0,"",
IF(SUM($AH$523:AH618)=1,AJ618,
IF($AH$643&gt;SUM($AH$523:AH618),_xlfn.CONCAT(", ",AJ618),
IF($AH$643=SUM($AH$523:AH618),_xlfn.CONCAT(" y ",AJ618)))))</f>
        <v/>
      </c>
      <c r="AJ618" s="101" t="s">
        <v>5291</v>
      </c>
    </row>
    <row r="619" spans="1:36" ht="15" customHeight="1">
      <c r="A619" s="56"/>
      <c r="B619" s="8"/>
      <c r="C619" s="89" t="s">
        <v>5292</v>
      </c>
      <c r="D619" s="689" t="str">
        <f t="shared" ref="D619:D642" si="57">IF(D133="","",D133)</f>
        <v/>
      </c>
      <c r="E619" s="572"/>
      <c r="F619" s="572"/>
      <c r="G619" s="572"/>
      <c r="H619" s="572"/>
      <c r="I619" s="572"/>
      <c r="J619" s="572"/>
      <c r="K619" s="572"/>
      <c r="L619" s="572"/>
      <c r="M619" s="572"/>
      <c r="N619" s="572"/>
      <c r="O619" s="572"/>
      <c r="P619" s="572"/>
      <c r="Q619" s="572"/>
      <c r="R619" s="573"/>
      <c r="S619" s="693"/>
      <c r="T619" s="685"/>
      <c r="U619" s="685"/>
      <c r="V619" s="685"/>
      <c r="W619" s="685"/>
      <c r="X619" s="659"/>
      <c r="Y619" s="693"/>
      <c r="Z619" s="685"/>
      <c r="AA619" s="685"/>
      <c r="AB619" s="685"/>
      <c r="AC619" s="685"/>
      <c r="AD619" s="659"/>
      <c r="AG619" s="421">
        <f t="shared" si="55"/>
        <v>0</v>
      </c>
      <c r="AH619" s="286">
        <f t="shared" si="56"/>
        <v>0</v>
      </c>
      <c r="AI619" s="287" t="str">
        <f>IF(AH619=0,"",
IF(SUM($AH$523:AH619)=1,AJ619,
IF($AH$643&gt;SUM($AH$523:AH619),_xlfn.CONCAT(", ",AJ619),
IF($AH$643=SUM($AH$523:AH619),_xlfn.CONCAT(" y ",AJ619)))))</f>
        <v/>
      </c>
      <c r="AJ619" s="101" t="s">
        <v>5293</v>
      </c>
    </row>
    <row r="620" spans="1:36" ht="15" customHeight="1">
      <c r="A620" s="56"/>
      <c r="B620" s="8"/>
      <c r="C620" s="89" t="s">
        <v>5294</v>
      </c>
      <c r="D620" s="689" t="str">
        <f t="shared" si="57"/>
        <v/>
      </c>
      <c r="E620" s="572"/>
      <c r="F620" s="572"/>
      <c r="G620" s="572"/>
      <c r="H620" s="572"/>
      <c r="I620" s="572"/>
      <c r="J620" s="572"/>
      <c r="K620" s="572"/>
      <c r="L620" s="572"/>
      <c r="M620" s="572"/>
      <c r="N620" s="572"/>
      <c r="O620" s="572"/>
      <c r="P620" s="572"/>
      <c r="Q620" s="572"/>
      <c r="R620" s="573"/>
      <c r="S620" s="693"/>
      <c r="T620" s="685"/>
      <c r="U620" s="685"/>
      <c r="V620" s="685"/>
      <c r="W620" s="685"/>
      <c r="X620" s="659"/>
      <c r="Y620" s="693"/>
      <c r="Z620" s="685"/>
      <c r="AA620" s="685"/>
      <c r="AB620" s="685"/>
      <c r="AC620" s="685"/>
      <c r="AD620" s="659"/>
      <c r="AG620" s="421">
        <f t="shared" si="55"/>
        <v>0</v>
      </c>
      <c r="AH620" s="286">
        <f t="shared" si="56"/>
        <v>0</v>
      </c>
      <c r="AI620" s="287" t="str">
        <f>IF(AH620=0,"",
IF(SUM($AH$523:AH620)=1,AJ620,
IF($AH$643&gt;SUM($AH$523:AH620),_xlfn.CONCAT(", ",AJ620),
IF($AH$643=SUM($AH$523:AH620),_xlfn.CONCAT(" y ",AJ620)))))</f>
        <v/>
      </c>
      <c r="AJ620" s="101" t="s">
        <v>5295</v>
      </c>
    </row>
    <row r="621" spans="1:36" ht="15" customHeight="1">
      <c r="A621" s="56"/>
      <c r="B621" s="8"/>
      <c r="C621" s="89" t="s">
        <v>5296</v>
      </c>
      <c r="D621" s="689" t="str">
        <f t="shared" si="57"/>
        <v/>
      </c>
      <c r="E621" s="572"/>
      <c r="F621" s="572"/>
      <c r="G621" s="572"/>
      <c r="H621" s="572"/>
      <c r="I621" s="572"/>
      <c r="J621" s="572"/>
      <c r="K621" s="572"/>
      <c r="L621" s="572"/>
      <c r="M621" s="572"/>
      <c r="N621" s="572"/>
      <c r="O621" s="572"/>
      <c r="P621" s="572"/>
      <c r="Q621" s="572"/>
      <c r="R621" s="573"/>
      <c r="S621" s="693"/>
      <c r="T621" s="685"/>
      <c r="U621" s="685"/>
      <c r="V621" s="685"/>
      <c r="W621" s="685"/>
      <c r="X621" s="659"/>
      <c r="Y621" s="693"/>
      <c r="Z621" s="685"/>
      <c r="AA621" s="685"/>
      <c r="AB621" s="685"/>
      <c r="AC621" s="685"/>
      <c r="AD621" s="659"/>
      <c r="AG621" s="421">
        <f t="shared" si="55"/>
        <v>0</v>
      </c>
      <c r="AH621" s="286">
        <f t="shared" si="56"/>
        <v>0</v>
      </c>
      <c r="AI621" s="287" t="str">
        <f>IF(AH621=0,"",
IF(SUM($AH$523:AH621)=1,AJ621,
IF($AH$643&gt;SUM($AH$523:AH621),_xlfn.CONCAT(", ",AJ621),
IF($AH$643=SUM($AH$523:AH621),_xlfn.CONCAT(" y ",AJ621)))))</f>
        <v/>
      </c>
      <c r="AJ621" s="101" t="s">
        <v>5297</v>
      </c>
    </row>
    <row r="622" spans="1:36" ht="15" customHeight="1">
      <c r="A622" s="56"/>
      <c r="B622" s="8"/>
      <c r="C622" s="91" t="s">
        <v>5298</v>
      </c>
      <c r="D622" s="689" t="str">
        <f t="shared" si="57"/>
        <v/>
      </c>
      <c r="E622" s="572"/>
      <c r="F622" s="572"/>
      <c r="G622" s="572"/>
      <c r="H622" s="572"/>
      <c r="I622" s="572"/>
      <c r="J622" s="572"/>
      <c r="K622" s="572"/>
      <c r="L622" s="572"/>
      <c r="M622" s="572"/>
      <c r="N622" s="572"/>
      <c r="O622" s="572"/>
      <c r="P622" s="572"/>
      <c r="Q622" s="572"/>
      <c r="R622" s="573"/>
      <c r="S622" s="693"/>
      <c r="T622" s="685"/>
      <c r="U622" s="685"/>
      <c r="V622" s="685"/>
      <c r="W622" s="685"/>
      <c r="X622" s="659"/>
      <c r="Y622" s="693"/>
      <c r="Z622" s="685"/>
      <c r="AA622" s="685"/>
      <c r="AB622" s="685"/>
      <c r="AC622" s="685"/>
      <c r="AD622" s="659"/>
      <c r="AG622" s="421">
        <f t="shared" si="55"/>
        <v>0</v>
      </c>
      <c r="AH622" s="286">
        <f t="shared" si="56"/>
        <v>0</v>
      </c>
      <c r="AI622" s="287" t="str">
        <f>IF(AH622=0,"",
IF(SUM($AH$523:AH622)=1,AJ622,
IF($AH$643&gt;SUM($AH$523:AH622),_xlfn.CONCAT(", ",AJ622),
IF($AH$643=SUM($AH$523:AH622),_xlfn.CONCAT(" y ",AJ622)))))</f>
        <v/>
      </c>
      <c r="AJ622" s="101" t="s">
        <v>5299</v>
      </c>
    </row>
    <row r="623" spans="1:36" ht="15" customHeight="1">
      <c r="A623" s="56"/>
      <c r="B623" s="8"/>
      <c r="C623" s="91" t="s">
        <v>5300</v>
      </c>
      <c r="D623" s="689" t="str">
        <f t="shared" si="57"/>
        <v/>
      </c>
      <c r="E623" s="572"/>
      <c r="F623" s="572"/>
      <c r="G623" s="572"/>
      <c r="H623" s="572"/>
      <c r="I623" s="572"/>
      <c r="J623" s="572"/>
      <c r="K623" s="572"/>
      <c r="L623" s="572"/>
      <c r="M623" s="572"/>
      <c r="N623" s="572"/>
      <c r="O623" s="572"/>
      <c r="P623" s="572"/>
      <c r="Q623" s="572"/>
      <c r="R623" s="573"/>
      <c r="S623" s="693"/>
      <c r="T623" s="685"/>
      <c r="U623" s="685"/>
      <c r="V623" s="685"/>
      <c r="W623" s="685"/>
      <c r="X623" s="659"/>
      <c r="Y623" s="693"/>
      <c r="Z623" s="685"/>
      <c r="AA623" s="685"/>
      <c r="AB623" s="685"/>
      <c r="AC623" s="685"/>
      <c r="AD623" s="659"/>
      <c r="AG623" s="421">
        <f t="shared" si="55"/>
        <v>0</v>
      </c>
      <c r="AH623" s="286">
        <f t="shared" si="56"/>
        <v>0</v>
      </c>
      <c r="AI623" s="287" t="str">
        <f>IF(AH623=0,"",
IF(SUM($AH$523:AH623)=1,AJ623,
IF($AH$643&gt;SUM($AH$523:AH623),_xlfn.CONCAT(", ",AJ623),
IF($AH$643=SUM($AH$523:AH623),_xlfn.CONCAT(" y ",AJ623)))))</f>
        <v/>
      </c>
      <c r="AJ623" s="101" t="s">
        <v>5301</v>
      </c>
    </row>
    <row r="624" spans="1:36" ht="15" customHeight="1">
      <c r="A624" s="56"/>
      <c r="B624" s="8"/>
      <c r="C624" s="91" t="s">
        <v>5302</v>
      </c>
      <c r="D624" s="689" t="str">
        <f t="shared" si="57"/>
        <v/>
      </c>
      <c r="E624" s="572"/>
      <c r="F624" s="572"/>
      <c r="G624" s="572"/>
      <c r="H624" s="572"/>
      <c r="I624" s="572"/>
      <c r="J624" s="572"/>
      <c r="K624" s="572"/>
      <c r="L624" s="572"/>
      <c r="M624" s="572"/>
      <c r="N624" s="572"/>
      <c r="O624" s="572"/>
      <c r="P624" s="572"/>
      <c r="Q624" s="572"/>
      <c r="R624" s="573"/>
      <c r="S624" s="693"/>
      <c r="T624" s="685"/>
      <c r="U624" s="685"/>
      <c r="V624" s="685"/>
      <c r="W624" s="685"/>
      <c r="X624" s="659"/>
      <c r="Y624" s="693"/>
      <c r="Z624" s="685"/>
      <c r="AA624" s="685"/>
      <c r="AB624" s="685"/>
      <c r="AC624" s="685"/>
      <c r="AD624" s="659"/>
      <c r="AG624" s="421">
        <f t="shared" si="55"/>
        <v>0</v>
      </c>
      <c r="AH624" s="286">
        <f t="shared" si="56"/>
        <v>0</v>
      </c>
      <c r="AI624" s="287" t="str">
        <f>IF(AH624=0,"",
IF(SUM($AH$523:AH624)=1,AJ624,
IF($AH$643&gt;SUM($AH$523:AH624),_xlfn.CONCAT(", ",AJ624),
IF($AH$643=SUM($AH$523:AH624),_xlfn.CONCAT(" y ",AJ624)))))</f>
        <v/>
      </c>
      <c r="AJ624" s="101" t="s">
        <v>5303</v>
      </c>
    </row>
    <row r="625" spans="1:36" ht="15" customHeight="1">
      <c r="A625" s="56"/>
      <c r="B625" s="8"/>
      <c r="C625" s="91" t="s">
        <v>5304</v>
      </c>
      <c r="D625" s="689" t="str">
        <f t="shared" si="57"/>
        <v/>
      </c>
      <c r="E625" s="572"/>
      <c r="F625" s="572"/>
      <c r="G625" s="572"/>
      <c r="H625" s="572"/>
      <c r="I625" s="572"/>
      <c r="J625" s="572"/>
      <c r="K625" s="572"/>
      <c r="L625" s="572"/>
      <c r="M625" s="572"/>
      <c r="N625" s="572"/>
      <c r="O625" s="572"/>
      <c r="P625" s="572"/>
      <c r="Q625" s="572"/>
      <c r="R625" s="573"/>
      <c r="S625" s="693"/>
      <c r="T625" s="685"/>
      <c r="U625" s="685"/>
      <c r="V625" s="685"/>
      <c r="W625" s="685"/>
      <c r="X625" s="659"/>
      <c r="Y625" s="693"/>
      <c r="Z625" s="685"/>
      <c r="AA625" s="685"/>
      <c r="AB625" s="685"/>
      <c r="AC625" s="685"/>
      <c r="AD625" s="659"/>
      <c r="AG625" s="421">
        <f t="shared" si="55"/>
        <v>0</v>
      </c>
      <c r="AH625" s="286">
        <f t="shared" si="56"/>
        <v>0</v>
      </c>
      <c r="AI625" s="287" t="str">
        <f>IF(AH625=0,"",
IF(SUM($AH$523:AH625)=1,AJ625,
IF($AH$643&gt;SUM($AH$523:AH625),_xlfn.CONCAT(", ",AJ625),
IF($AH$643=SUM($AH$523:AH625),_xlfn.CONCAT(" y ",AJ625)))))</f>
        <v/>
      </c>
      <c r="AJ625" s="101" t="s">
        <v>5305</v>
      </c>
    </row>
    <row r="626" spans="1:36" ht="15" customHeight="1">
      <c r="A626" s="56"/>
      <c r="B626" s="8"/>
      <c r="C626" s="91" t="s">
        <v>5306</v>
      </c>
      <c r="D626" s="689" t="str">
        <f t="shared" si="57"/>
        <v/>
      </c>
      <c r="E626" s="572"/>
      <c r="F626" s="572"/>
      <c r="G626" s="572"/>
      <c r="H626" s="572"/>
      <c r="I626" s="572"/>
      <c r="J626" s="572"/>
      <c r="K626" s="572"/>
      <c r="L626" s="572"/>
      <c r="M626" s="572"/>
      <c r="N626" s="572"/>
      <c r="O626" s="572"/>
      <c r="P626" s="572"/>
      <c r="Q626" s="572"/>
      <c r="R626" s="573"/>
      <c r="S626" s="693"/>
      <c r="T626" s="685"/>
      <c r="U626" s="685"/>
      <c r="V626" s="685"/>
      <c r="W626" s="685"/>
      <c r="X626" s="659"/>
      <c r="Y626" s="693"/>
      <c r="Z626" s="685"/>
      <c r="AA626" s="685"/>
      <c r="AB626" s="685"/>
      <c r="AC626" s="685"/>
      <c r="AD626" s="659"/>
      <c r="AG626" s="421">
        <f t="shared" si="55"/>
        <v>0</v>
      </c>
      <c r="AH626" s="286">
        <f t="shared" si="56"/>
        <v>0</v>
      </c>
      <c r="AI626" s="287" t="str">
        <f>IF(AH626=0,"",
IF(SUM($AH$523:AH626)=1,AJ626,
IF($AH$643&gt;SUM($AH$523:AH626),_xlfn.CONCAT(", ",AJ626),
IF($AH$643=SUM($AH$523:AH626),_xlfn.CONCAT(" y ",AJ626)))))</f>
        <v/>
      </c>
      <c r="AJ626" s="101" t="s">
        <v>5307</v>
      </c>
    </row>
    <row r="627" spans="1:36" ht="15" customHeight="1">
      <c r="A627" s="56"/>
      <c r="B627" s="8"/>
      <c r="C627" s="91" t="s">
        <v>5308</v>
      </c>
      <c r="D627" s="689" t="str">
        <f t="shared" si="57"/>
        <v/>
      </c>
      <c r="E627" s="572"/>
      <c r="F627" s="572"/>
      <c r="G627" s="572"/>
      <c r="H627" s="572"/>
      <c r="I627" s="572"/>
      <c r="J627" s="572"/>
      <c r="K627" s="572"/>
      <c r="L627" s="572"/>
      <c r="M627" s="572"/>
      <c r="N627" s="572"/>
      <c r="O627" s="572"/>
      <c r="P627" s="572"/>
      <c r="Q627" s="572"/>
      <c r="R627" s="573"/>
      <c r="S627" s="693"/>
      <c r="T627" s="685"/>
      <c r="U627" s="685"/>
      <c r="V627" s="685"/>
      <c r="W627" s="685"/>
      <c r="X627" s="659"/>
      <c r="Y627" s="693"/>
      <c r="Z627" s="685"/>
      <c r="AA627" s="685"/>
      <c r="AB627" s="685"/>
      <c r="AC627" s="685"/>
      <c r="AD627" s="659"/>
      <c r="AG627" s="421">
        <f t="shared" si="55"/>
        <v>0</v>
      </c>
      <c r="AH627" s="286">
        <f t="shared" si="56"/>
        <v>0</v>
      </c>
      <c r="AI627" s="287" t="str">
        <f>IF(AH627=0,"",
IF(SUM($AH$523:AH627)=1,AJ627,
IF($AH$643&gt;SUM($AH$523:AH627),_xlfn.CONCAT(", ",AJ627),
IF($AH$643=SUM($AH$523:AH627),_xlfn.CONCAT(" y ",AJ627)))))</f>
        <v/>
      </c>
      <c r="AJ627" s="101" t="s">
        <v>5309</v>
      </c>
    </row>
    <row r="628" spans="1:36" ht="15" customHeight="1">
      <c r="A628" s="56"/>
      <c r="B628" s="8"/>
      <c r="C628" s="91" t="s">
        <v>5310</v>
      </c>
      <c r="D628" s="689" t="str">
        <f t="shared" si="57"/>
        <v/>
      </c>
      <c r="E628" s="572"/>
      <c r="F628" s="572"/>
      <c r="G628" s="572"/>
      <c r="H628" s="572"/>
      <c r="I628" s="572"/>
      <c r="J628" s="572"/>
      <c r="K628" s="572"/>
      <c r="L628" s="572"/>
      <c r="M628" s="572"/>
      <c r="N628" s="572"/>
      <c r="O628" s="572"/>
      <c r="P628" s="572"/>
      <c r="Q628" s="572"/>
      <c r="R628" s="573"/>
      <c r="S628" s="693"/>
      <c r="T628" s="685"/>
      <c r="U628" s="685"/>
      <c r="V628" s="685"/>
      <c r="W628" s="685"/>
      <c r="X628" s="659"/>
      <c r="Y628" s="693"/>
      <c r="Z628" s="685"/>
      <c r="AA628" s="685"/>
      <c r="AB628" s="685"/>
      <c r="AC628" s="685"/>
      <c r="AD628" s="659"/>
      <c r="AG628" s="421">
        <f t="shared" si="55"/>
        <v>0</v>
      </c>
      <c r="AH628" s="286">
        <f t="shared" si="56"/>
        <v>0</v>
      </c>
      <c r="AI628" s="287" t="str">
        <f>IF(AH628=0,"",
IF(SUM($AH$523:AH628)=1,AJ628,
IF($AH$643&gt;SUM($AH$523:AH628),_xlfn.CONCAT(", ",AJ628),
IF($AH$643=SUM($AH$523:AH628),_xlfn.CONCAT(" y ",AJ628)))))</f>
        <v/>
      </c>
      <c r="AJ628" s="101" t="s">
        <v>5311</v>
      </c>
    </row>
    <row r="629" spans="1:36" ht="15" customHeight="1">
      <c r="A629" s="56"/>
      <c r="B629" s="8"/>
      <c r="C629" s="91" t="s">
        <v>5312</v>
      </c>
      <c r="D629" s="689" t="str">
        <f t="shared" si="57"/>
        <v/>
      </c>
      <c r="E629" s="572"/>
      <c r="F629" s="572"/>
      <c r="G629" s="572"/>
      <c r="H629" s="572"/>
      <c r="I629" s="572"/>
      <c r="J629" s="572"/>
      <c r="K629" s="572"/>
      <c r="L629" s="572"/>
      <c r="M629" s="572"/>
      <c r="N629" s="572"/>
      <c r="O629" s="572"/>
      <c r="P629" s="572"/>
      <c r="Q629" s="572"/>
      <c r="R629" s="573"/>
      <c r="S629" s="693"/>
      <c r="T629" s="685"/>
      <c r="U629" s="685"/>
      <c r="V629" s="685"/>
      <c r="W629" s="685"/>
      <c r="X629" s="659"/>
      <c r="Y629" s="693"/>
      <c r="Z629" s="685"/>
      <c r="AA629" s="685"/>
      <c r="AB629" s="685"/>
      <c r="AC629" s="685"/>
      <c r="AD629" s="659"/>
      <c r="AG629" s="421">
        <f t="shared" si="55"/>
        <v>0</v>
      </c>
      <c r="AH629" s="286">
        <f t="shared" si="56"/>
        <v>0</v>
      </c>
      <c r="AI629" s="287" t="str">
        <f>IF(AH629=0,"",
IF(SUM($AH$523:AH629)=1,AJ629,
IF($AH$643&gt;SUM($AH$523:AH629),_xlfn.CONCAT(", ",AJ629),
IF($AH$643=SUM($AH$523:AH629),_xlfn.CONCAT(" y ",AJ629)))))</f>
        <v/>
      </c>
      <c r="AJ629" s="101" t="s">
        <v>5313</v>
      </c>
    </row>
    <row r="630" spans="1:36" ht="15" customHeight="1">
      <c r="A630" s="56"/>
      <c r="B630" s="8"/>
      <c r="C630" s="91" t="s">
        <v>5314</v>
      </c>
      <c r="D630" s="689" t="str">
        <f t="shared" si="57"/>
        <v/>
      </c>
      <c r="E630" s="572"/>
      <c r="F630" s="572"/>
      <c r="G630" s="572"/>
      <c r="H630" s="572"/>
      <c r="I630" s="572"/>
      <c r="J630" s="572"/>
      <c r="K630" s="572"/>
      <c r="L630" s="572"/>
      <c r="M630" s="572"/>
      <c r="N630" s="572"/>
      <c r="O630" s="572"/>
      <c r="P630" s="572"/>
      <c r="Q630" s="572"/>
      <c r="R630" s="573"/>
      <c r="S630" s="693"/>
      <c r="T630" s="685"/>
      <c r="U630" s="685"/>
      <c r="V630" s="685"/>
      <c r="W630" s="685"/>
      <c r="X630" s="659"/>
      <c r="Y630" s="693"/>
      <c r="Z630" s="685"/>
      <c r="AA630" s="685"/>
      <c r="AB630" s="685"/>
      <c r="AC630" s="685"/>
      <c r="AD630" s="659"/>
      <c r="AG630" s="421">
        <f t="shared" si="55"/>
        <v>0</v>
      </c>
      <c r="AH630" s="286">
        <f t="shared" si="56"/>
        <v>0</v>
      </c>
      <c r="AI630" s="287" t="str">
        <f>IF(AH630=0,"",
IF(SUM($AH$523:AH630)=1,AJ630,
IF($AH$643&gt;SUM($AH$523:AH630),_xlfn.CONCAT(", ",AJ630),
IF($AH$643=SUM($AH$523:AH630),_xlfn.CONCAT(" y ",AJ630)))))</f>
        <v/>
      </c>
      <c r="AJ630" s="101" t="s">
        <v>5315</v>
      </c>
    </row>
    <row r="631" spans="1:36" ht="15" customHeight="1">
      <c r="A631" s="56"/>
      <c r="B631" s="8"/>
      <c r="C631" s="91" t="s">
        <v>5316</v>
      </c>
      <c r="D631" s="689" t="str">
        <f t="shared" si="57"/>
        <v/>
      </c>
      <c r="E631" s="572"/>
      <c r="F631" s="572"/>
      <c r="G631" s="572"/>
      <c r="H631" s="572"/>
      <c r="I631" s="572"/>
      <c r="J631" s="572"/>
      <c r="K631" s="572"/>
      <c r="L631" s="572"/>
      <c r="M631" s="572"/>
      <c r="N631" s="572"/>
      <c r="O631" s="572"/>
      <c r="P631" s="572"/>
      <c r="Q631" s="572"/>
      <c r="R631" s="573"/>
      <c r="S631" s="693"/>
      <c r="T631" s="685"/>
      <c r="U631" s="685"/>
      <c r="V631" s="685"/>
      <c r="W631" s="685"/>
      <c r="X631" s="659"/>
      <c r="Y631" s="693"/>
      <c r="Z631" s="685"/>
      <c r="AA631" s="685"/>
      <c r="AB631" s="685"/>
      <c r="AC631" s="685"/>
      <c r="AD631" s="659"/>
      <c r="AG631" s="421">
        <f t="shared" si="55"/>
        <v>0</v>
      </c>
      <c r="AH631" s="286">
        <f t="shared" si="56"/>
        <v>0</v>
      </c>
      <c r="AI631" s="287" t="str">
        <f>IF(AH631=0,"",
IF(SUM($AH$523:AH631)=1,AJ631,
IF($AH$643&gt;SUM($AH$523:AH631),_xlfn.CONCAT(", ",AJ631),
IF($AH$643=SUM($AH$523:AH631),_xlfn.CONCAT(" y ",AJ631)))))</f>
        <v/>
      </c>
      <c r="AJ631" s="101" t="s">
        <v>5317</v>
      </c>
    </row>
    <row r="632" spans="1:36" ht="15" customHeight="1">
      <c r="A632" s="56"/>
      <c r="B632" s="8"/>
      <c r="C632" s="91" t="s">
        <v>5318</v>
      </c>
      <c r="D632" s="689" t="str">
        <f t="shared" si="57"/>
        <v/>
      </c>
      <c r="E632" s="572"/>
      <c r="F632" s="572"/>
      <c r="G632" s="572"/>
      <c r="H632" s="572"/>
      <c r="I632" s="572"/>
      <c r="J632" s="572"/>
      <c r="K632" s="572"/>
      <c r="L632" s="572"/>
      <c r="M632" s="572"/>
      <c r="N632" s="572"/>
      <c r="O632" s="572"/>
      <c r="P632" s="572"/>
      <c r="Q632" s="572"/>
      <c r="R632" s="573"/>
      <c r="S632" s="693"/>
      <c r="T632" s="685"/>
      <c r="U632" s="685"/>
      <c r="V632" s="685"/>
      <c r="W632" s="685"/>
      <c r="X632" s="659"/>
      <c r="Y632" s="693"/>
      <c r="Z632" s="685"/>
      <c r="AA632" s="685"/>
      <c r="AB632" s="685"/>
      <c r="AC632" s="685"/>
      <c r="AD632" s="659"/>
      <c r="AG632" s="421">
        <f t="shared" si="55"/>
        <v>0</v>
      </c>
      <c r="AH632" s="286">
        <f t="shared" si="56"/>
        <v>0</v>
      </c>
      <c r="AI632" s="287" t="str">
        <f>IF(AH632=0,"",
IF(SUM($AH$523:AH632)=1,AJ632,
IF($AH$643&gt;SUM($AH$523:AH632),_xlfn.CONCAT(", ",AJ632),
IF($AH$643=SUM($AH$523:AH632),_xlfn.CONCAT(" y ",AJ632)))))</f>
        <v/>
      </c>
      <c r="AJ632" s="101" t="s">
        <v>5319</v>
      </c>
    </row>
    <row r="633" spans="1:36" ht="15" customHeight="1">
      <c r="A633" s="56"/>
      <c r="B633" s="8"/>
      <c r="C633" s="91" t="s">
        <v>5497</v>
      </c>
      <c r="D633" s="689" t="str">
        <f t="shared" si="57"/>
        <v/>
      </c>
      <c r="E633" s="572"/>
      <c r="F633" s="572"/>
      <c r="G633" s="572"/>
      <c r="H633" s="572"/>
      <c r="I633" s="572"/>
      <c r="J633" s="572"/>
      <c r="K633" s="572"/>
      <c r="L633" s="572"/>
      <c r="M633" s="572"/>
      <c r="N633" s="572"/>
      <c r="O633" s="572"/>
      <c r="P633" s="572"/>
      <c r="Q633" s="572"/>
      <c r="R633" s="573"/>
      <c r="S633" s="693"/>
      <c r="T633" s="685"/>
      <c r="U633" s="685"/>
      <c r="V633" s="685"/>
      <c r="W633" s="685"/>
      <c r="X633" s="659"/>
      <c r="Y633" s="693"/>
      <c r="Z633" s="685"/>
      <c r="AA633" s="685"/>
      <c r="AB633" s="685"/>
      <c r="AC633" s="685"/>
      <c r="AD633" s="659"/>
      <c r="AG633" s="421">
        <f t="shared" si="55"/>
        <v>0</v>
      </c>
      <c r="AH633" s="286">
        <f t="shared" si="56"/>
        <v>0</v>
      </c>
      <c r="AI633" s="287" t="str">
        <f>IF(AH633=0,"",
IF(SUM($AH$523:AH633)=1,AJ633,
IF($AH$643&gt;SUM($AH$523:AH633),_xlfn.CONCAT(", ",AJ633),
IF($AH$643=SUM($AH$523:AH633),_xlfn.CONCAT(" y ",AJ633)))))</f>
        <v/>
      </c>
      <c r="AJ633" s="101" t="s">
        <v>5498</v>
      </c>
    </row>
    <row r="634" spans="1:36" ht="15" customHeight="1">
      <c r="A634" s="56"/>
      <c r="B634" s="8"/>
      <c r="C634" s="91" t="s">
        <v>5499</v>
      </c>
      <c r="D634" s="689" t="str">
        <f t="shared" si="57"/>
        <v/>
      </c>
      <c r="E634" s="572"/>
      <c r="F634" s="572"/>
      <c r="G634" s="572"/>
      <c r="H634" s="572"/>
      <c r="I634" s="572"/>
      <c r="J634" s="572"/>
      <c r="K634" s="572"/>
      <c r="L634" s="572"/>
      <c r="M634" s="572"/>
      <c r="N634" s="572"/>
      <c r="O634" s="572"/>
      <c r="P634" s="572"/>
      <c r="Q634" s="572"/>
      <c r="R634" s="573"/>
      <c r="S634" s="693"/>
      <c r="T634" s="685"/>
      <c r="U634" s="685"/>
      <c r="V634" s="685"/>
      <c r="W634" s="685"/>
      <c r="X634" s="659"/>
      <c r="Y634" s="693"/>
      <c r="Z634" s="685"/>
      <c r="AA634" s="685"/>
      <c r="AB634" s="685"/>
      <c r="AC634" s="685"/>
      <c r="AD634" s="659"/>
      <c r="AG634" s="421">
        <f t="shared" si="55"/>
        <v>0</v>
      </c>
      <c r="AH634" s="286">
        <f t="shared" si="56"/>
        <v>0</v>
      </c>
      <c r="AI634" s="287" t="str">
        <f>IF(AH634=0,"",
IF(SUM($AH$523:AH634)=1,AJ634,
IF($AH$643&gt;SUM($AH$523:AH634),_xlfn.CONCAT(", ",AJ634),
IF($AH$643=SUM($AH$523:AH634),_xlfn.CONCAT(" y ",AJ634)))))</f>
        <v/>
      </c>
      <c r="AJ634" s="101" t="s">
        <v>5500</v>
      </c>
    </row>
    <row r="635" spans="1:36" ht="15" customHeight="1">
      <c r="A635" s="56"/>
      <c r="B635" s="8"/>
      <c r="C635" s="91" t="s">
        <v>5501</v>
      </c>
      <c r="D635" s="689" t="str">
        <f t="shared" si="57"/>
        <v/>
      </c>
      <c r="E635" s="572"/>
      <c r="F635" s="572"/>
      <c r="G635" s="572"/>
      <c r="H635" s="572"/>
      <c r="I635" s="572"/>
      <c r="J635" s="572"/>
      <c r="K635" s="572"/>
      <c r="L635" s="572"/>
      <c r="M635" s="572"/>
      <c r="N635" s="572"/>
      <c r="O635" s="572"/>
      <c r="P635" s="572"/>
      <c r="Q635" s="572"/>
      <c r="R635" s="573"/>
      <c r="S635" s="693"/>
      <c r="T635" s="685"/>
      <c r="U635" s="685"/>
      <c r="V635" s="685"/>
      <c r="W635" s="685"/>
      <c r="X635" s="659"/>
      <c r="Y635" s="693"/>
      <c r="Z635" s="685"/>
      <c r="AA635" s="685"/>
      <c r="AB635" s="685"/>
      <c r="AC635" s="685"/>
      <c r="AD635" s="659"/>
      <c r="AG635" s="421">
        <f t="shared" si="55"/>
        <v>0</v>
      </c>
      <c r="AH635" s="286">
        <f t="shared" si="56"/>
        <v>0</v>
      </c>
      <c r="AI635" s="287" t="str">
        <f>IF(AH635=0,"",
IF(SUM($AH$523:AH635)=1,AJ635,
IF($AH$643&gt;SUM($AH$523:AH635),_xlfn.CONCAT(", ",AJ635),
IF($AH$643=SUM($AH$523:AH635),_xlfn.CONCAT(" y ",AJ635)))))</f>
        <v/>
      </c>
      <c r="AJ635" s="101" t="s">
        <v>5502</v>
      </c>
    </row>
    <row r="636" spans="1:36" ht="15" customHeight="1">
      <c r="A636" s="56"/>
      <c r="B636" s="8"/>
      <c r="C636" s="91" t="s">
        <v>5503</v>
      </c>
      <c r="D636" s="689" t="str">
        <f t="shared" si="57"/>
        <v/>
      </c>
      <c r="E636" s="572"/>
      <c r="F636" s="572"/>
      <c r="G636" s="572"/>
      <c r="H636" s="572"/>
      <c r="I636" s="572"/>
      <c r="J636" s="572"/>
      <c r="K636" s="572"/>
      <c r="L636" s="572"/>
      <c r="M636" s="572"/>
      <c r="N636" s="572"/>
      <c r="O636" s="572"/>
      <c r="P636" s="572"/>
      <c r="Q636" s="572"/>
      <c r="R636" s="573"/>
      <c r="S636" s="693"/>
      <c r="T636" s="685"/>
      <c r="U636" s="685"/>
      <c r="V636" s="685"/>
      <c r="W636" s="685"/>
      <c r="X636" s="659"/>
      <c r="Y636" s="693"/>
      <c r="Z636" s="685"/>
      <c r="AA636" s="685"/>
      <c r="AB636" s="685"/>
      <c r="AC636" s="685"/>
      <c r="AD636" s="659"/>
      <c r="AG636" s="421">
        <f t="shared" si="55"/>
        <v>0</v>
      </c>
      <c r="AH636" s="286">
        <f t="shared" si="56"/>
        <v>0</v>
      </c>
      <c r="AI636" s="287" t="str">
        <f>IF(AH636=0,"",
IF(SUM($AH$523:AH636)=1,AJ636,
IF($AH$643&gt;SUM($AH$523:AH636),_xlfn.CONCAT(", ",AJ636),
IF($AH$643=SUM($AH$523:AH636),_xlfn.CONCAT(" y ",AJ636)))))</f>
        <v/>
      </c>
      <c r="AJ636" s="101" t="s">
        <v>5504</v>
      </c>
    </row>
    <row r="637" spans="1:36" ht="15" customHeight="1">
      <c r="A637" s="56"/>
      <c r="B637" s="8"/>
      <c r="C637" s="91" t="s">
        <v>5505</v>
      </c>
      <c r="D637" s="689" t="str">
        <f t="shared" si="57"/>
        <v/>
      </c>
      <c r="E637" s="572"/>
      <c r="F637" s="572"/>
      <c r="G637" s="572"/>
      <c r="H637" s="572"/>
      <c r="I637" s="572"/>
      <c r="J637" s="572"/>
      <c r="K637" s="572"/>
      <c r="L637" s="572"/>
      <c r="M637" s="572"/>
      <c r="N637" s="572"/>
      <c r="O637" s="572"/>
      <c r="P637" s="572"/>
      <c r="Q637" s="572"/>
      <c r="R637" s="573"/>
      <c r="S637" s="693"/>
      <c r="T637" s="685"/>
      <c r="U637" s="685"/>
      <c r="V637" s="685"/>
      <c r="W637" s="685"/>
      <c r="X637" s="659"/>
      <c r="Y637" s="693"/>
      <c r="Z637" s="685"/>
      <c r="AA637" s="685"/>
      <c r="AB637" s="685"/>
      <c r="AC637" s="685"/>
      <c r="AD637" s="659"/>
      <c r="AG637" s="421">
        <f t="shared" si="55"/>
        <v>0</v>
      </c>
      <c r="AH637" s="286">
        <f t="shared" si="56"/>
        <v>0</v>
      </c>
      <c r="AI637" s="287" t="str">
        <f>IF(AH637=0,"",
IF(SUM($AH$523:AH637)=1,AJ637,
IF($AH$643&gt;SUM($AH$523:AH637),_xlfn.CONCAT(", ",AJ637),
IF($AH$643=SUM($AH$523:AH637),_xlfn.CONCAT(" y ",AJ637)))))</f>
        <v/>
      </c>
      <c r="AJ637" s="101" t="s">
        <v>5506</v>
      </c>
    </row>
    <row r="638" spans="1:36" ht="15" customHeight="1">
      <c r="A638" s="56"/>
      <c r="B638" s="8"/>
      <c r="C638" s="91" t="s">
        <v>5507</v>
      </c>
      <c r="D638" s="689" t="str">
        <f t="shared" si="57"/>
        <v/>
      </c>
      <c r="E638" s="572"/>
      <c r="F638" s="572"/>
      <c r="G638" s="572"/>
      <c r="H638" s="572"/>
      <c r="I638" s="572"/>
      <c r="J638" s="572"/>
      <c r="K638" s="572"/>
      <c r="L638" s="572"/>
      <c r="M638" s="572"/>
      <c r="N638" s="572"/>
      <c r="O638" s="572"/>
      <c r="P638" s="572"/>
      <c r="Q638" s="572"/>
      <c r="R638" s="573"/>
      <c r="S638" s="693"/>
      <c r="T638" s="685"/>
      <c r="U638" s="685"/>
      <c r="V638" s="685"/>
      <c r="W638" s="685"/>
      <c r="X638" s="659"/>
      <c r="Y638" s="693"/>
      <c r="Z638" s="685"/>
      <c r="AA638" s="685"/>
      <c r="AB638" s="685"/>
      <c r="AC638" s="685"/>
      <c r="AD638" s="659"/>
      <c r="AG638" s="421">
        <f t="shared" si="55"/>
        <v>0</v>
      </c>
      <c r="AH638" s="286">
        <f t="shared" si="56"/>
        <v>0</v>
      </c>
      <c r="AI638" s="287" t="str">
        <f>IF(AH638=0,"",
IF(SUM($AH$523:AH638)=1,AJ638,
IF($AH$643&gt;SUM($AH$523:AH638),_xlfn.CONCAT(", ",AJ638),
IF($AH$643=SUM($AH$523:AH638),_xlfn.CONCAT(" y ",AJ638)))))</f>
        <v/>
      </c>
      <c r="AJ638" s="101" t="s">
        <v>5508</v>
      </c>
    </row>
    <row r="639" spans="1:36" ht="15" customHeight="1">
      <c r="A639" s="56"/>
      <c r="B639" s="8"/>
      <c r="C639" s="91" t="s">
        <v>5509</v>
      </c>
      <c r="D639" s="689" t="str">
        <f t="shared" si="57"/>
        <v/>
      </c>
      <c r="E639" s="572"/>
      <c r="F639" s="572"/>
      <c r="G639" s="572"/>
      <c r="H639" s="572"/>
      <c r="I639" s="572"/>
      <c r="J639" s="572"/>
      <c r="K639" s="572"/>
      <c r="L639" s="572"/>
      <c r="M639" s="572"/>
      <c r="N639" s="572"/>
      <c r="O639" s="572"/>
      <c r="P639" s="572"/>
      <c r="Q639" s="572"/>
      <c r="R639" s="573"/>
      <c r="S639" s="693"/>
      <c r="T639" s="685"/>
      <c r="U639" s="685"/>
      <c r="V639" s="685"/>
      <c r="W639" s="685"/>
      <c r="X639" s="659"/>
      <c r="Y639" s="693"/>
      <c r="Z639" s="685"/>
      <c r="AA639" s="685"/>
      <c r="AB639" s="685"/>
      <c r="AC639" s="685"/>
      <c r="AD639" s="659"/>
      <c r="AG639" s="421">
        <f t="shared" si="55"/>
        <v>0</v>
      </c>
      <c r="AH639" s="286">
        <f t="shared" si="56"/>
        <v>0</v>
      </c>
      <c r="AI639" s="287" t="str">
        <f>IF(AH639=0,"",
IF(SUM($AH$523:AH639)=1,AJ639,
IF($AH$643&gt;SUM($AH$523:AH639),_xlfn.CONCAT(", ",AJ639),
IF($AH$643=SUM($AH$523:AH639),_xlfn.CONCAT(" y ",AJ639)))))</f>
        <v/>
      </c>
      <c r="AJ639" s="101" t="s">
        <v>5510</v>
      </c>
    </row>
    <row r="640" spans="1:36" ht="15" customHeight="1">
      <c r="A640" s="56"/>
      <c r="B640" s="8"/>
      <c r="C640" s="91" t="s">
        <v>5511</v>
      </c>
      <c r="D640" s="689" t="str">
        <f t="shared" si="57"/>
        <v/>
      </c>
      <c r="E640" s="572"/>
      <c r="F640" s="572"/>
      <c r="G640" s="572"/>
      <c r="H640" s="572"/>
      <c r="I640" s="572"/>
      <c r="J640" s="572"/>
      <c r="K640" s="572"/>
      <c r="L640" s="572"/>
      <c r="M640" s="572"/>
      <c r="N640" s="572"/>
      <c r="O640" s="572"/>
      <c r="P640" s="572"/>
      <c r="Q640" s="572"/>
      <c r="R640" s="573"/>
      <c r="S640" s="693"/>
      <c r="T640" s="685"/>
      <c r="U640" s="685"/>
      <c r="V640" s="685"/>
      <c r="W640" s="685"/>
      <c r="X640" s="659"/>
      <c r="Y640" s="693"/>
      <c r="Z640" s="685"/>
      <c r="AA640" s="685"/>
      <c r="AB640" s="685"/>
      <c r="AC640" s="685"/>
      <c r="AD640" s="659"/>
      <c r="AG640" s="421">
        <f t="shared" si="55"/>
        <v>0</v>
      </c>
      <c r="AH640" s="286">
        <f t="shared" si="56"/>
        <v>0</v>
      </c>
      <c r="AI640" s="287" t="str">
        <f>IF(AH640=0,"",
IF(SUM($AH$523:AH640)=1,AJ640,
IF($AH$643&gt;SUM($AH$523:AH640),_xlfn.CONCAT(", ",AJ640),
IF($AH$643=SUM($AH$523:AH640),_xlfn.CONCAT(" y ",AJ640)))))</f>
        <v/>
      </c>
      <c r="AJ640" s="101" t="s">
        <v>5512</v>
      </c>
    </row>
    <row r="641" spans="1:36" ht="15" customHeight="1">
      <c r="A641" s="56"/>
      <c r="B641" s="8"/>
      <c r="C641" s="91" t="s">
        <v>5513</v>
      </c>
      <c r="D641" s="689" t="str">
        <f t="shared" si="57"/>
        <v/>
      </c>
      <c r="E641" s="572"/>
      <c r="F641" s="572"/>
      <c r="G641" s="572"/>
      <c r="H641" s="572"/>
      <c r="I641" s="572"/>
      <c r="J641" s="572"/>
      <c r="K641" s="572"/>
      <c r="L641" s="572"/>
      <c r="M641" s="572"/>
      <c r="N641" s="572"/>
      <c r="O641" s="572"/>
      <c r="P641" s="572"/>
      <c r="Q641" s="572"/>
      <c r="R641" s="573"/>
      <c r="S641" s="693"/>
      <c r="T641" s="685"/>
      <c r="U641" s="685"/>
      <c r="V641" s="685"/>
      <c r="W641" s="685"/>
      <c r="X641" s="659"/>
      <c r="Y641" s="693"/>
      <c r="Z641" s="685"/>
      <c r="AA641" s="685"/>
      <c r="AB641" s="685"/>
      <c r="AC641" s="685"/>
      <c r="AD641" s="659"/>
      <c r="AG641" s="421">
        <f t="shared" si="55"/>
        <v>0</v>
      </c>
      <c r="AH641" s="286">
        <f t="shared" si="56"/>
        <v>0</v>
      </c>
      <c r="AI641" s="287" t="str">
        <f>IF(AH641=0,"",
IF(SUM($AH$523:AH641)=1,AJ641,
IF($AH$643&gt;SUM($AH$523:AH641),_xlfn.CONCAT(", ",AJ641),
IF($AH$643=SUM($AH$523:AH641),_xlfn.CONCAT(" y ",AJ641)))))</f>
        <v/>
      </c>
      <c r="AJ641" s="101" t="s">
        <v>5514</v>
      </c>
    </row>
    <row r="642" spans="1:36" ht="15" customHeight="1">
      <c r="A642" s="56"/>
      <c r="B642" s="8"/>
      <c r="C642" s="91" t="s">
        <v>5515</v>
      </c>
      <c r="D642" s="689" t="str">
        <f t="shared" si="57"/>
        <v/>
      </c>
      <c r="E642" s="572"/>
      <c r="F642" s="572"/>
      <c r="G642" s="572"/>
      <c r="H642" s="572"/>
      <c r="I642" s="572"/>
      <c r="J642" s="572"/>
      <c r="K642" s="572"/>
      <c r="L642" s="572"/>
      <c r="M642" s="572"/>
      <c r="N642" s="572"/>
      <c r="O642" s="572"/>
      <c r="P642" s="572"/>
      <c r="Q642" s="572"/>
      <c r="R642" s="573"/>
      <c r="S642" s="693"/>
      <c r="T642" s="685"/>
      <c r="U642" s="685"/>
      <c r="V642" s="685"/>
      <c r="W642" s="685"/>
      <c r="X642" s="659"/>
      <c r="Y642" s="693"/>
      <c r="Z642" s="685"/>
      <c r="AA642" s="685"/>
      <c r="AB642" s="685"/>
      <c r="AC642" s="685"/>
      <c r="AD642" s="659"/>
      <c r="AG642" s="421">
        <f t="shared" si="55"/>
        <v>0</v>
      </c>
      <c r="AH642" s="286">
        <f t="shared" si="56"/>
        <v>0</v>
      </c>
      <c r="AI642" s="287" t="str">
        <f>IF(AH642=0,"",
IF(SUM($AH$523:AH642)=1,AJ642,
IF($AH$643&gt;SUM($AH$523:AH642),_xlfn.CONCAT(", ",AJ642),
IF($AH$643=SUM($AH$523:AH642),_xlfn.CONCAT(" y ",AJ642)))))</f>
        <v/>
      </c>
      <c r="AJ642" s="101" t="s">
        <v>5516</v>
      </c>
    </row>
    <row r="643" spans="1:36" ht="15" customHeight="1">
      <c r="A643" s="56"/>
      <c r="B643" s="8"/>
      <c r="C643" s="16"/>
      <c r="D643" s="16"/>
      <c r="E643" s="16"/>
      <c r="F643" s="16"/>
      <c r="G643" s="16"/>
      <c r="H643" s="16"/>
      <c r="I643" s="16"/>
      <c r="J643" s="16"/>
      <c r="K643" s="16"/>
      <c r="L643" s="95"/>
      <c r="M643" s="19"/>
      <c r="N643" s="19"/>
      <c r="O643" s="19"/>
      <c r="P643" s="19"/>
      <c r="Q643" s="19"/>
      <c r="R643" s="95" t="s">
        <v>5320</v>
      </c>
      <c r="S643" s="556">
        <f>IF(AND(SUM(S523:S642)=0,COUNTIF(S523:S642,"NS")&gt;0),"NS",IF(AND(SUM(S523:S642)=0,COUNTIF(S523:S642,0)&gt;0),0,IF(AND(SUM(S523:S642)=0,COUNTIF(S523:S642,"NA")&gt;0),"NA",SUM(S523:S642))))</f>
        <v>0</v>
      </c>
      <c r="T643" s="572"/>
      <c r="U643" s="572"/>
      <c r="V643" s="572"/>
      <c r="W643" s="572"/>
      <c r="X643" s="573"/>
      <c r="Y643" s="556">
        <f>IF(AND(SUM(Y523:Y642)=0,COUNTIF(Y523:Y642,"NS")&gt;0),"NS",IF(AND(SUM(Y523:Y642)=0,COUNTIF(Y523:Y642,0)&gt;0),0,IF(AND(SUM(Y523:Y642)=0,COUNTIF(Y523:Y642,"NA")&gt;0),"NA",SUM(Y523:Y642))))</f>
        <v>0</v>
      </c>
      <c r="Z643" s="572"/>
      <c r="AA643" s="572"/>
      <c r="AB643" s="572"/>
      <c r="AC643" s="572"/>
      <c r="AD643" s="573"/>
      <c r="AH643" s="288">
        <f>SUM(AH523:AH642)</f>
        <v>0</v>
      </c>
      <c r="AI643" s="288" t="str">
        <f>IF(AH643=0,"",_xlfn.CONCAT(AI523:AI642))</f>
        <v/>
      </c>
      <c r="AJ643" s="289" t="str">
        <f>IF(AH643=0,"",
IF(AH643&gt;10,"Favor de ingresar toda la información requerida en la pregunta",
IF(AH643=1,_xlfn.CONCAT("Favor de revisar la información capturada en el numeral: ",AI643),_xlfn.CONCAT("Favor de revisar la información capturada en los numerales: ",AI643))))</f>
        <v/>
      </c>
    </row>
    <row r="644" spans="1:36" ht="15" customHeight="1">
      <c r="A644" s="82"/>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row>
    <row r="645" spans="1:36" ht="24" customHeight="1">
      <c r="A645" s="84"/>
      <c r="B645" s="85"/>
      <c r="C645" s="661" t="s">
        <v>5116</v>
      </c>
      <c r="D645" s="662"/>
      <c r="E645" s="662"/>
      <c r="F645" s="662"/>
      <c r="G645" s="662"/>
      <c r="H645" s="662"/>
      <c r="I645" s="662"/>
      <c r="J645" s="662"/>
      <c r="K645" s="662"/>
      <c r="L645" s="662"/>
      <c r="M645" s="662"/>
      <c r="N645" s="662"/>
      <c r="O645" s="662"/>
      <c r="P645" s="662"/>
      <c r="Q645" s="662"/>
      <c r="R645" s="662"/>
      <c r="S645" s="662"/>
      <c r="T645" s="662"/>
      <c r="U645" s="662"/>
      <c r="V645" s="662"/>
      <c r="W645" s="662"/>
      <c r="X645" s="662"/>
      <c r="Y645" s="662"/>
      <c r="Z645" s="662"/>
      <c r="AA645" s="662"/>
      <c r="AB645" s="662"/>
      <c r="AC645" s="662"/>
      <c r="AD645" s="662"/>
    </row>
    <row r="646" spans="1:36" ht="60" customHeight="1">
      <c r="C646" s="679"/>
      <c r="D646" s="680"/>
      <c r="E646" s="680"/>
      <c r="F646" s="680"/>
      <c r="G646" s="680"/>
      <c r="H646" s="680"/>
      <c r="I646" s="680"/>
      <c r="J646" s="680"/>
      <c r="K646" s="680"/>
      <c r="L646" s="680"/>
      <c r="M646" s="680"/>
      <c r="N646" s="680"/>
      <c r="O646" s="680"/>
      <c r="P646" s="680"/>
      <c r="Q646" s="680"/>
      <c r="R646" s="680"/>
      <c r="S646" s="680"/>
      <c r="T646" s="680"/>
      <c r="U646" s="680"/>
      <c r="V646" s="680"/>
      <c r="W646" s="680"/>
      <c r="X646" s="680"/>
      <c r="Y646" s="680"/>
      <c r="Z646" s="680"/>
      <c r="AA646" s="680"/>
      <c r="AB646" s="680"/>
      <c r="AC646" s="680"/>
      <c r="AD646" s="681"/>
    </row>
    <row r="647" spans="1:36" ht="15" customHeight="1">
      <c r="B647" s="670" t="str">
        <f>AJ643</f>
        <v/>
      </c>
      <c r="C647" s="558"/>
      <c r="D647" s="558"/>
      <c r="E647" s="558"/>
      <c r="F647" s="558"/>
      <c r="G647" s="558"/>
      <c r="H647" s="558"/>
      <c r="I647" s="558"/>
      <c r="J647" s="558"/>
      <c r="K647" s="558"/>
      <c r="L647" s="558"/>
      <c r="M647" s="558"/>
      <c r="N647" s="558"/>
      <c r="O647" s="558"/>
      <c r="P647" s="558"/>
      <c r="Q647" s="558"/>
      <c r="R647" s="558"/>
      <c r="S647" s="558"/>
      <c r="T647" s="558"/>
      <c r="U647" s="558"/>
      <c r="V647" s="558"/>
      <c r="W647" s="558"/>
      <c r="X647" s="558"/>
      <c r="Y647" s="558"/>
      <c r="Z647" s="558"/>
      <c r="AA647" s="558"/>
      <c r="AB647" s="558"/>
      <c r="AC647" s="558"/>
      <c r="AD647" s="558"/>
    </row>
    <row r="648" spans="1:36" ht="15" customHeight="1">
      <c r="B648" s="691" t="str">
        <f>IF(SUM(COUNTIF(S523:AD642,"NS"))&lt;&gt;0,"Alerta: debido a que cuenta con registros NS, debe proporcionar una justificación en el area de comentarios al final de la pregunta","")</f>
        <v/>
      </c>
      <c r="C648" s="691"/>
      <c r="D648" s="691"/>
      <c r="E648" s="691"/>
      <c r="F648" s="691"/>
      <c r="G648" s="691"/>
      <c r="H648" s="691"/>
      <c r="I648" s="691"/>
      <c r="J648" s="691"/>
      <c r="K648" s="691"/>
      <c r="L648" s="691"/>
      <c r="M648" s="691"/>
      <c r="N648" s="691"/>
      <c r="O648" s="691"/>
      <c r="P648" s="691"/>
      <c r="Q648" s="691"/>
      <c r="R648" s="691"/>
      <c r="S648" s="691"/>
      <c r="T648" s="691"/>
      <c r="U648" s="691"/>
      <c r="V648" s="691"/>
      <c r="W648" s="691"/>
      <c r="X648" s="691"/>
      <c r="Y648" s="691"/>
      <c r="Z648" s="691"/>
      <c r="AA648" s="691"/>
      <c r="AB648" s="691"/>
      <c r="AC648" s="691"/>
      <c r="AD648" s="691"/>
    </row>
    <row r="649" spans="1:36" ht="15" customHeight="1"/>
    <row r="650" spans="1:36" ht="15" customHeight="1"/>
    <row r="651" spans="1:36" ht="15" customHeight="1"/>
    <row r="652" spans="1:36" ht="15" customHeight="1"/>
  </sheetData>
  <sheetProtection algorithmName="SHA-512" hashValue="S3zDRHZnxZ8PQFSdKf6AfgZzsZlrPDPGGfMO67MpEGqNxe69l9ah3RiQmgfHULa3F/uGlFSmSozA6wm6D1SzPw==" saltValue="22UmOmxjwiftQfNeND813A==" spinCount="100000" sheet="1" objects="1" scenarios="1"/>
  <mergeCells count="1993">
    <mergeCell ref="Y273:AB273"/>
    <mergeCell ref="AC273:AD274"/>
    <mergeCell ref="J230:P230"/>
    <mergeCell ref="F161:AD161"/>
    <mergeCell ref="F173:AD173"/>
    <mergeCell ref="C173:E173"/>
    <mergeCell ref="C159:E159"/>
    <mergeCell ref="B235:AE235"/>
    <mergeCell ref="N216:R216"/>
    <mergeCell ref="B222:AE222"/>
    <mergeCell ref="F159:AD159"/>
    <mergeCell ref="F164:AD164"/>
    <mergeCell ref="C172:E172"/>
    <mergeCell ref="C232:AD232"/>
    <mergeCell ref="C219:AD219"/>
    <mergeCell ref="C177:AD177"/>
    <mergeCell ref="Y192:AD192"/>
    <mergeCell ref="F172:AD172"/>
    <mergeCell ref="Q229:W229"/>
    <mergeCell ref="B185:AD185"/>
    <mergeCell ref="F175:AD175"/>
    <mergeCell ref="C163:AD163"/>
    <mergeCell ref="C189:AD189"/>
    <mergeCell ref="C216:H216"/>
    <mergeCell ref="C265:AD265"/>
    <mergeCell ref="Q251:R251"/>
    <mergeCell ref="O251:P251"/>
    <mergeCell ref="D197:X197"/>
    <mergeCell ref="AC252:AD252"/>
    <mergeCell ref="O252:P252"/>
    <mergeCell ref="C191:X191"/>
    <mergeCell ref="Y198:AD198"/>
    <mergeCell ref="O249:V249"/>
    <mergeCell ref="J229:P229"/>
    <mergeCell ref="C209:AD209"/>
    <mergeCell ref="I216:M216"/>
    <mergeCell ref="Y215:AD215"/>
    <mergeCell ref="C201:AD201"/>
    <mergeCell ref="D196:X196"/>
    <mergeCell ref="D193:X193"/>
    <mergeCell ref="Y195:AD195"/>
    <mergeCell ref="C214:AD214"/>
    <mergeCell ref="C174:E174"/>
    <mergeCell ref="C210:AD210"/>
    <mergeCell ref="B240:AD240"/>
    <mergeCell ref="F170:AD170"/>
    <mergeCell ref="F165:AD165"/>
    <mergeCell ref="F166:AD166"/>
    <mergeCell ref="C165:E165"/>
    <mergeCell ref="S216:X216"/>
    <mergeCell ref="Q230:W230"/>
    <mergeCell ref="C242:AD242"/>
    <mergeCell ref="B244:AD244"/>
    <mergeCell ref="C186:AD186"/>
    <mergeCell ref="B180:AD180"/>
    <mergeCell ref="Y250:Z250"/>
    <mergeCell ref="D148:F148"/>
    <mergeCell ref="D149:F149"/>
    <mergeCell ref="D150:F150"/>
    <mergeCell ref="D151:F151"/>
    <mergeCell ref="D152:F152"/>
    <mergeCell ref="D153:F153"/>
    <mergeCell ref="D154:F154"/>
    <mergeCell ref="D155:F155"/>
    <mergeCell ref="D156:F156"/>
    <mergeCell ref="D131:F131"/>
    <mergeCell ref="D132:F132"/>
    <mergeCell ref="D133:F133"/>
    <mergeCell ref="D134:F134"/>
    <mergeCell ref="D135:F135"/>
    <mergeCell ref="D136:F136"/>
    <mergeCell ref="D137:F137"/>
    <mergeCell ref="D138:F138"/>
    <mergeCell ref="D139:F139"/>
    <mergeCell ref="D140:F140"/>
    <mergeCell ref="D141:F141"/>
    <mergeCell ref="D142:F142"/>
    <mergeCell ref="D143:F143"/>
    <mergeCell ref="D144:F144"/>
    <mergeCell ref="D145:F145"/>
    <mergeCell ref="D146:F146"/>
    <mergeCell ref="D147:F147"/>
    <mergeCell ref="O248:AD248"/>
    <mergeCell ref="C229:I229"/>
    <mergeCell ref="C175:E175"/>
    <mergeCell ref="C188:AD188"/>
    <mergeCell ref="S215:X215"/>
    <mergeCell ref="D104:F104"/>
    <mergeCell ref="D105:F105"/>
    <mergeCell ref="D106:F106"/>
    <mergeCell ref="D107:F107"/>
    <mergeCell ref="D108:F108"/>
    <mergeCell ref="D109:F109"/>
    <mergeCell ref="D110:F110"/>
    <mergeCell ref="D111:F111"/>
    <mergeCell ref="D112:F112"/>
    <mergeCell ref="D113:F113"/>
    <mergeCell ref="D114:F114"/>
    <mergeCell ref="D115:F115"/>
    <mergeCell ref="D116:F116"/>
    <mergeCell ref="D117:F117"/>
    <mergeCell ref="D118:F118"/>
    <mergeCell ref="D119:F119"/>
    <mergeCell ref="C178:AD178"/>
    <mergeCell ref="D120:F120"/>
    <mergeCell ref="D121:F121"/>
    <mergeCell ref="D122:F122"/>
    <mergeCell ref="D123:F123"/>
    <mergeCell ref="D124:F124"/>
    <mergeCell ref="D125:F125"/>
    <mergeCell ref="D126:F126"/>
    <mergeCell ref="D127:F127"/>
    <mergeCell ref="D128:F128"/>
    <mergeCell ref="D129:F129"/>
    <mergeCell ref="D130:F130"/>
    <mergeCell ref="B162:AD162"/>
    <mergeCell ref="B160:AD160"/>
    <mergeCell ref="D87:F87"/>
    <mergeCell ref="D88:F88"/>
    <mergeCell ref="D89:F89"/>
    <mergeCell ref="D90:F90"/>
    <mergeCell ref="D91:F91"/>
    <mergeCell ref="D92:F92"/>
    <mergeCell ref="D93:F93"/>
    <mergeCell ref="D94:F94"/>
    <mergeCell ref="D95:F95"/>
    <mergeCell ref="D96:F96"/>
    <mergeCell ref="D97:F97"/>
    <mergeCell ref="D98:F98"/>
    <mergeCell ref="D99:F99"/>
    <mergeCell ref="D100:F100"/>
    <mergeCell ref="D101:F101"/>
    <mergeCell ref="D102:F102"/>
    <mergeCell ref="D103:F103"/>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C31:AD31"/>
    <mergeCell ref="T35:T36"/>
    <mergeCell ref="Z35:Z36"/>
    <mergeCell ref="AC35:AC36"/>
    <mergeCell ref="P35:P36"/>
    <mergeCell ref="D46:F46"/>
    <mergeCell ref="D47:F47"/>
    <mergeCell ref="D48:F48"/>
    <mergeCell ref="D49:F49"/>
    <mergeCell ref="D50:F50"/>
    <mergeCell ref="D51:F51"/>
    <mergeCell ref="D52:F52"/>
    <mergeCell ref="D53:F53"/>
    <mergeCell ref="D44:F44"/>
    <mergeCell ref="AB35:AB36"/>
    <mergeCell ref="K35:K36"/>
    <mergeCell ref="D69:F69"/>
    <mergeCell ref="G35:G36"/>
    <mergeCell ref="D598:R598"/>
    <mergeCell ref="S627:X627"/>
    <mergeCell ref="S546:X546"/>
    <mergeCell ref="I35:J35"/>
    <mergeCell ref="G34:R34"/>
    <mergeCell ref="C34:F36"/>
    <mergeCell ref="D37:F37"/>
    <mergeCell ref="D38:F38"/>
    <mergeCell ref="D39:F39"/>
    <mergeCell ref="D40:F40"/>
    <mergeCell ref="D41:F41"/>
    <mergeCell ref="D42:F42"/>
    <mergeCell ref="D43:F43"/>
    <mergeCell ref="W35:W36"/>
    <mergeCell ref="Y35:Y36"/>
    <mergeCell ref="AD35:AD36"/>
    <mergeCell ref="D54:F54"/>
    <mergeCell ref="D55:F55"/>
    <mergeCell ref="D56:F56"/>
    <mergeCell ref="D57:F57"/>
    <mergeCell ref="D58:F58"/>
    <mergeCell ref="D59:F59"/>
    <mergeCell ref="D60:F60"/>
    <mergeCell ref="D61:F61"/>
    <mergeCell ref="D62:F62"/>
    <mergeCell ref="D63:F63"/>
    <mergeCell ref="D64:F64"/>
    <mergeCell ref="D65:F65"/>
    <mergeCell ref="D66:F66"/>
    <mergeCell ref="D67:F67"/>
    <mergeCell ref="D68:F68"/>
    <mergeCell ref="H35:H36"/>
    <mergeCell ref="D22:AD22"/>
    <mergeCell ref="D23:AD23"/>
    <mergeCell ref="D24:AD24"/>
    <mergeCell ref="D25:AD25"/>
    <mergeCell ref="D26:AD26"/>
    <mergeCell ref="U35:V35"/>
    <mergeCell ref="S34:AD34"/>
    <mergeCell ref="Q373:R373"/>
    <mergeCell ref="C267:AD267"/>
    <mergeCell ref="D328:N328"/>
    <mergeCell ref="W361:X361"/>
    <mergeCell ref="AA312:AB312"/>
    <mergeCell ref="Q341:R341"/>
    <mergeCell ref="Q335:R335"/>
    <mergeCell ref="Y297:Z297"/>
    <mergeCell ref="D372:N372"/>
    <mergeCell ref="Y420:AD420"/>
    <mergeCell ref="O394:P394"/>
    <mergeCell ref="AC391:AD391"/>
    <mergeCell ref="O330:P330"/>
    <mergeCell ref="O338:P338"/>
    <mergeCell ref="D359:N359"/>
    <mergeCell ref="U300:V300"/>
    <mergeCell ref="AA381:AB381"/>
    <mergeCell ref="AA345:AB345"/>
    <mergeCell ref="W320:X320"/>
    <mergeCell ref="AA330:AB330"/>
    <mergeCell ref="U376:V376"/>
    <mergeCell ref="O375:P375"/>
    <mergeCell ref="B30:AD30"/>
    <mergeCell ref="N35:N36"/>
    <mergeCell ref="C32:AD32"/>
    <mergeCell ref="Y450:AD450"/>
    <mergeCell ref="S625:X625"/>
    <mergeCell ref="Y615:AD615"/>
    <mergeCell ref="D628:R628"/>
    <mergeCell ref="U351:V351"/>
    <mergeCell ref="B520:AD520"/>
    <mergeCell ref="U353:V353"/>
    <mergeCell ref="Y384:Z384"/>
    <mergeCell ref="Y386:Z386"/>
    <mergeCell ref="Y588:AD588"/>
    <mergeCell ref="O346:P346"/>
    <mergeCell ref="AA346:AB346"/>
    <mergeCell ref="Y560:AD560"/>
    <mergeCell ref="U286:V286"/>
    <mergeCell ref="D45:F45"/>
    <mergeCell ref="B3:AD3"/>
    <mergeCell ref="O313:P313"/>
    <mergeCell ref="Y304:Z304"/>
    <mergeCell ref="S598:X598"/>
    <mergeCell ref="Q378:R378"/>
    <mergeCell ref="O343:P343"/>
    <mergeCell ref="B517:AD517"/>
    <mergeCell ref="Y557:AD557"/>
    <mergeCell ref="S294:T294"/>
    <mergeCell ref="L35:L36"/>
    <mergeCell ref="Q371:R371"/>
    <mergeCell ref="S600:X600"/>
    <mergeCell ref="Y333:Z333"/>
    <mergeCell ref="AC284:AD284"/>
    <mergeCell ref="AC278:AD278"/>
    <mergeCell ref="C14:AD14"/>
    <mergeCell ref="Y314:Z314"/>
    <mergeCell ref="D637:R637"/>
    <mergeCell ref="Q382:R382"/>
    <mergeCell ref="D324:N324"/>
    <mergeCell ref="D636:R636"/>
    <mergeCell ref="D630:R630"/>
    <mergeCell ref="W306:X306"/>
    <mergeCell ref="Q375:R375"/>
    <mergeCell ref="Y362:Z362"/>
    <mergeCell ref="D325:N325"/>
    <mergeCell ref="W331:X331"/>
    <mergeCell ref="Y393:Z393"/>
    <mergeCell ref="Y631:AD631"/>
    <mergeCell ref="Y625:AD625"/>
    <mergeCell ref="Y320:Z320"/>
    <mergeCell ref="D580:R580"/>
    <mergeCell ref="AA349:AB349"/>
    <mergeCell ref="Y629:AD629"/>
    <mergeCell ref="AA469:AD469"/>
    <mergeCell ref="S381:T381"/>
    <mergeCell ref="AA343:AB343"/>
    <mergeCell ref="Q334:R334"/>
    <mergeCell ref="AA369:AB369"/>
    <mergeCell ref="S618:X618"/>
    <mergeCell ref="S635:X635"/>
    <mergeCell ref="O322:P322"/>
    <mergeCell ref="O316:P316"/>
    <mergeCell ref="D593:R593"/>
    <mergeCell ref="S314:T314"/>
    <mergeCell ref="D635:R635"/>
    <mergeCell ref="O318:P318"/>
    <mergeCell ref="Q380:R380"/>
    <mergeCell ref="S504:V504"/>
    <mergeCell ref="Y390:Z390"/>
    <mergeCell ref="Y251:Z251"/>
    <mergeCell ref="C501:AD501"/>
    <mergeCell ref="Y607:AD607"/>
    <mergeCell ref="D489:N489"/>
    <mergeCell ref="C423:E423"/>
    <mergeCell ref="U373:V373"/>
    <mergeCell ref="O298:P298"/>
    <mergeCell ref="B482:AD482"/>
    <mergeCell ref="AA504:AD504"/>
    <mergeCell ref="W345:X345"/>
    <mergeCell ref="D544:R544"/>
    <mergeCell ref="AA489:AD489"/>
    <mergeCell ref="S608:X608"/>
    <mergeCell ref="Y296:Z296"/>
    <mergeCell ref="S551:X551"/>
    <mergeCell ref="D364:N364"/>
    <mergeCell ref="Y277:Z277"/>
    <mergeCell ref="C518:AD518"/>
    <mergeCell ref="W303:X303"/>
    <mergeCell ref="D322:N322"/>
    <mergeCell ref="Y367:Z367"/>
    <mergeCell ref="O317:P317"/>
    <mergeCell ref="Y377:Z377"/>
    <mergeCell ref="C407:AD407"/>
    <mergeCell ref="D575:R575"/>
    <mergeCell ref="Y539:AD539"/>
    <mergeCell ref="Y565:AD565"/>
    <mergeCell ref="Y559:AD559"/>
    <mergeCell ref="D562:R562"/>
    <mergeCell ref="W469:Z469"/>
    <mergeCell ref="W344:X344"/>
    <mergeCell ref="B5:AD5"/>
    <mergeCell ref="AA377:AB377"/>
    <mergeCell ref="D365:N365"/>
    <mergeCell ref="D538:R538"/>
    <mergeCell ref="Q327:R327"/>
    <mergeCell ref="AC285:AD285"/>
    <mergeCell ref="S383:T383"/>
    <mergeCell ref="AA318:AB318"/>
    <mergeCell ref="AA370:AB370"/>
    <mergeCell ref="Y191:AD191"/>
    <mergeCell ref="D569:R569"/>
    <mergeCell ref="S385:T385"/>
    <mergeCell ref="C429:AD429"/>
    <mergeCell ref="O279:P279"/>
    <mergeCell ref="Y193:AD193"/>
    <mergeCell ref="Y371:Z371"/>
    <mergeCell ref="S277:T277"/>
    <mergeCell ref="S251:T251"/>
    <mergeCell ref="D392:N392"/>
    <mergeCell ref="U341:V341"/>
    <mergeCell ref="D394:N394"/>
    <mergeCell ref="D564:R564"/>
    <mergeCell ref="S312:T312"/>
    <mergeCell ref="B221:AE221"/>
    <mergeCell ref="C486:N487"/>
    <mergeCell ref="AA278:AB278"/>
    <mergeCell ref="O275:P275"/>
    <mergeCell ref="U299:V299"/>
    <mergeCell ref="D528:R528"/>
    <mergeCell ref="D289:N289"/>
    <mergeCell ref="B10:AD10"/>
    <mergeCell ref="AA361:AB361"/>
    <mergeCell ref="C17:AD17"/>
    <mergeCell ref="C169:E169"/>
    <mergeCell ref="C164:E164"/>
    <mergeCell ref="C215:H215"/>
    <mergeCell ref="C21:AD21"/>
    <mergeCell ref="D337:N337"/>
    <mergeCell ref="Y295:Z295"/>
    <mergeCell ref="O290:P290"/>
    <mergeCell ref="Y197:AD197"/>
    <mergeCell ref="D326:N326"/>
    <mergeCell ref="AA35:AA36"/>
    <mergeCell ref="X35:X36"/>
    <mergeCell ref="Y282:Z282"/>
    <mergeCell ref="AA279:AB279"/>
    <mergeCell ref="AA275:AB275"/>
    <mergeCell ref="Q289:R289"/>
    <mergeCell ref="U277:V277"/>
    <mergeCell ref="C268:AD268"/>
    <mergeCell ref="D300:N300"/>
    <mergeCell ref="B257:AE257"/>
    <mergeCell ref="D302:N302"/>
    <mergeCell ref="W278:X278"/>
    <mergeCell ref="W305:X305"/>
    <mergeCell ref="AA331:AB331"/>
    <mergeCell ref="AA303:AB303"/>
    <mergeCell ref="Q298:R298"/>
    <mergeCell ref="Q35:Q36"/>
    <mergeCell ref="S308:T308"/>
    <mergeCell ref="F171:AD171"/>
    <mergeCell ref="AC337:AD337"/>
    <mergeCell ref="W307:X307"/>
    <mergeCell ref="U335:V335"/>
    <mergeCell ref="D557:R557"/>
    <mergeCell ref="O347:P347"/>
    <mergeCell ref="Y382:Z382"/>
    <mergeCell ref="Y275:Z275"/>
    <mergeCell ref="S388:T388"/>
    <mergeCell ref="C245:AD245"/>
    <mergeCell ref="D357:N357"/>
    <mergeCell ref="Q325:R325"/>
    <mergeCell ref="AA316:AB316"/>
    <mergeCell ref="C255:AD255"/>
    <mergeCell ref="S390:T390"/>
    <mergeCell ref="AC386:AD386"/>
    <mergeCell ref="C200:AD200"/>
    <mergeCell ref="C500:AD500"/>
    <mergeCell ref="O351:P351"/>
    <mergeCell ref="M35:M36"/>
    <mergeCell ref="C161:E161"/>
    <mergeCell ref="O388:P388"/>
    <mergeCell ref="AC357:AD357"/>
    <mergeCell ref="S535:X535"/>
    <mergeCell ref="AC359:AD359"/>
    <mergeCell ref="F416:X416"/>
    <mergeCell ref="S532:X532"/>
    <mergeCell ref="U371:V371"/>
    <mergeCell ref="S353:T353"/>
    <mergeCell ref="W384:X384"/>
    <mergeCell ref="S346:T346"/>
    <mergeCell ref="S530:X530"/>
    <mergeCell ref="AC358:AD358"/>
    <mergeCell ref="S351:T351"/>
    <mergeCell ref="AA306:AB306"/>
    <mergeCell ref="O354:P354"/>
    <mergeCell ref="Y388:Z388"/>
    <mergeCell ref="S363:T363"/>
    <mergeCell ref="AA378:AB378"/>
    <mergeCell ref="S292:T292"/>
    <mergeCell ref="Q273:T273"/>
    <mergeCell ref="O273:P274"/>
    <mergeCell ref="O301:P301"/>
    <mergeCell ref="D303:N303"/>
    <mergeCell ref="Y627:AD627"/>
    <mergeCell ref="D618:R618"/>
    <mergeCell ref="Q363:R363"/>
    <mergeCell ref="S617:X617"/>
    <mergeCell ref="S279:T279"/>
    <mergeCell ref="AC301:AD301"/>
    <mergeCell ref="W287:X287"/>
    <mergeCell ref="D620:R620"/>
    <mergeCell ref="C408:AD408"/>
    <mergeCell ref="D307:N307"/>
    <mergeCell ref="S306:T306"/>
    <mergeCell ref="S281:T281"/>
    <mergeCell ref="U337:V337"/>
    <mergeCell ref="S552:X552"/>
    <mergeCell ref="S370:T370"/>
    <mergeCell ref="S544:X544"/>
    <mergeCell ref="S313:T313"/>
    <mergeCell ref="D573:R573"/>
    <mergeCell ref="U354:V354"/>
    <mergeCell ref="C463:AD463"/>
    <mergeCell ref="Y522:AD522"/>
    <mergeCell ref="U391:V391"/>
    <mergeCell ref="O371:P371"/>
    <mergeCell ref="K470:N470"/>
    <mergeCell ref="U284:V284"/>
    <mergeCell ref="Q296:R296"/>
    <mergeCell ref="O281:P281"/>
    <mergeCell ref="Q337:R337"/>
    <mergeCell ref="AA384:AB384"/>
    <mergeCell ref="Y378:Z378"/>
    <mergeCell ref="W275:X275"/>
    <mergeCell ref="C272:N274"/>
    <mergeCell ref="S288:T288"/>
    <mergeCell ref="AC336:AD336"/>
    <mergeCell ref="O364:P364"/>
    <mergeCell ref="D316:N316"/>
    <mergeCell ref="Y285:Z285"/>
    <mergeCell ref="U279:V279"/>
    <mergeCell ref="U281:V281"/>
    <mergeCell ref="AC304:AD304"/>
    <mergeCell ref="U378:V378"/>
    <mergeCell ref="O277:P277"/>
    <mergeCell ref="D374:N374"/>
    <mergeCell ref="Q336:R336"/>
    <mergeCell ref="O332:P332"/>
    <mergeCell ref="AA356:AB356"/>
    <mergeCell ref="Y323:Z323"/>
    <mergeCell ref="Q362:R362"/>
    <mergeCell ref="AA314:AB314"/>
    <mergeCell ref="AA341:AB341"/>
    <mergeCell ref="W341:X341"/>
    <mergeCell ref="O362:P362"/>
    <mergeCell ref="Y319:Z319"/>
    <mergeCell ref="AA383:AB383"/>
    <mergeCell ref="U273:V274"/>
    <mergeCell ref="W273:X274"/>
    <mergeCell ref="Y643:AD643"/>
    <mergeCell ref="D383:N383"/>
    <mergeCell ref="S250:T250"/>
    <mergeCell ref="Y332:Z332"/>
    <mergeCell ref="W388:X388"/>
    <mergeCell ref="C266:AD266"/>
    <mergeCell ref="W390:X390"/>
    <mergeCell ref="O299:P299"/>
    <mergeCell ref="S590:X590"/>
    <mergeCell ref="C416:E416"/>
    <mergeCell ref="W289:X289"/>
    <mergeCell ref="Y351:Z351"/>
    <mergeCell ref="D611:R611"/>
    <mergeCell ref="AA380:AB380"/>
    <mergeCell ref="U304:V304"/>
    <mergeCell ref="AC361:AD361"/>
    <mergeCell ref="AA288:AB288"/>
    <mergeCell ref="S362:T362"/>
    <mergeCell ref="AA251:AB251"/>
    <mergeCell ref="F418:X418"/>
    <mergeCell ref="O374:P374"/>
    <mergeCell ref="S325:T325"/>
    <mergeCell ref="S319:T319"/>
    <mergeCell ref="AC341:AD341"/>
    <mergeCell ref="S620:X620"/>
    <mergeCell ref="Y633:AD633"/>
    <mergeCell ref="W353:X353"/>
    <mergeCell ref="D552:R552"/>
    <mergeCell ref="D488:N488"/>
    <mergeCell ref="W362:X362"/>
    <mergeCell ref="D382:N382"/>
    <mergeCell ref="AA277:AB277"/>
    <mergeCell ref="C20:AD20"/>
    <mergeCell ref="Q394:R394"/>
    <mergeCell ref="D311:N311"/>
    <mergeCell ref="F419:X419"/>
    <mergeCell ref="U372:V372"/>
    <mergeCell ref="W322:X322"/>
    <mergeCell ref="W316:X316"/>
    <mergeCell ref="Q306:R306"/>
    <mergeCell ref="O390:P390"/>
    <mergeCell ref="AA297:AB297"/>
    <mergeCell ref="C171:E171"/>
    <mergeCell ref="O356:P356"/>
    <mergeCell ref="W318:X318"/>
    <mergeCell ref="Y380:Z380"/>
    <mergeCell ref="C170:E170"/>
    <mergeCell ref="O391:P391"/>
    <mergeCell ref="O385:P385"/>
    <mergeCell ref="B270:AD270"/>
    <mergeCell ref="AA315:AB315"/>
    <mergeCell ref="S364:T364"/>
    <mergeCell ref="Q285:R285"/>
    <mergeCell ref="S347:T347"/>
    <mergeCell ref="AC379:AD379"/>
    <mergeCell ref="O250:P250"/>
    <mergeCell ref="Y196:AD196"/>
    <mergeCell ref="R35:R36"/>
    <mergeCell ref="U336:V336"/>
    <mergeCell ref="AA379:AB379"/>
    <mergeCell ref="AA386:AB386"/>
    <mergeCell ref="W251:X251"/>
    <mergeCell ref="W370:X370"/>
    <mergeCell ref="B263:AD263"/>
    <mergeCell ref="AC289:AD289"/>
    <mergeCell ref="Y542:AD542"/>
    <mergeCell ref="C483:AD483"/>
    <mergeCell ref="AC316:AD316"/>
    <mergeCell ref="F420:X420"/>
    <mergeCell ref="C470:J470"/>
    <mergeCell ref="U383:V383"/>
    <mergeCell ref="Y626:AD626"/>
    <mergeCell ref="Y592:AD592"/>
    <mergeCell ref="D547:R547"/>
    <mergeCell ref="S601:X601"/>
    <mergeCell ref="D540:R540"/>
    <mergeCell ref="U345:V345"/>
    <mergeCell ref="N215:R215"/>
    <mergeCell ref="Y581:AD581"/>
    <mergeCell ref="W314:X314"/>
    <mergeCell ref="Y376:Z376"/>
    <mergeCell ref="I215:M215"/>
    <mergeCell ref="W313:X313"/>
    <mergeCell ref="F443:X443"/>
    <mergeCell ref="S562:X562"/>
    <mergeCell ref="C254:AD254"/>
    <mergeCell ref="W312:X312"/>
    <mergeCell ref="AC296:AD296"/>
    <mergeCell ref="U370:V370"/>
    <mergeCell ref="C472:E472"/>
    <mergeCell ref="C409:AD409"/>
    <mergeCell ref="W290:X290"/>
    <mergeCell ref="AA298:AB298"/>
    <mergeCell ref="D291:N291"/>
    <mergeCell ref="Q309:R309"/>
    <mergeCell ref="Q395:R395"/>
    <mergeCell ref="S580:X580"/>
    <mergeCell ref="D555:R555"/>
    <mergeCell ref="D612:R612"/>
    <mergeCell ref="D587:R587"/>
    <mergeCell ref="Q357:R357"/>
    <mergeCell ref="U363:V363"/>
    <mergeCell ref="Y610:AD610"/>
    <mergeCell ref="D583:R583"/>
    <mergeCell ref="O315:P315"/>
    <mergeCell ref="W366:X366"/>
    <mergeCell ref="C397:AD397"/>
    <mergeCell ref="Y305:Z305"/>
    <mergeCell ref="Q379:R379"/>
    <mergeCell ref="Y341:Z341"/>
    <mergeCell ref="Y335:Z335"/>
    <mergeCell ref="Y578:AD578"/>
    <mergeCell ref="Q392:R392"/>
    <mergeCell ref="F417:X417"/>
    <mergeCell ref="C468:AD468"/>
    <mergeCell ref="D609:R609"/>
    <mergeCell ref="Q354:R354"/>
    <mergeCell ref="O469:R469"/>
    <mergeCell ref="Q364:R364"/>
    <mergeCell ref="Y599:AD599"/>
    <mergeCell ref="D309:N309"/>
    <mergeCell ref="D524:R524"/>
    <mergeCell ref="C449:E449"/>
    <mergeCell ref="S586:X586"/>
    <mergeCell ref="D554:R554"/>
    <mergeCell ref="Y590:AD590"/>
    <mergeCell ref="Q307:R307"/>
    <mergeCell ref="D312:N312"/>
    <mergeCell ref="U298:V298"/>
    <mergeCell ref="Y535:AD535"/>
    <mergeCell ref="D558:R558"/>
    <mergeCell ref="W328:X328"/>
    <mergeCell ref="W386:X386"/>
    <mergeCell ref="S322:T322"/>
    <mergeCell ref="S316:T316"/>
    <mergeCell ref="W324:X324"/>
    <mergeCell ref="Y553:AD553"/>
    <mergeCell ref="S318:T318"/>
    <mergeCell ref="U380:V380"/>
    <mergeCell ref="AC377:AD377"/>
    <mergeCell ref="AC333:AD333"/>
    <mergeCell ref="U382:V382"/>
    <mergeCell ref="S526:X526"/>
    <mergeCell ref="O334:P334"/>
    <mergeCell ref="AA328:AB328"/>
    <mergeCell ref="AA364:AB364"/>
    <mergeCell ref="O306:P306"/>
    <mergeCell ref="U305:V305"/>
    <mergeCell ref="Q324:R324"/>
    <mergeCell ref="Y541:AD541"/>
    <mergeCell ref="F444:X444"/>
    <mergeCell ref="C448:E448"/>
    <mergeCell ref="AC390:AD390"/>
    <mergeCell ref="U357:V357"/>
    <mergeCell ref="AA307:AB307"/>
    <mergeCell ref="Y444:AD444"/>
    <mergeCell ref="U310:V310"/>
    <mergeCell ref="O503:AD503"/>
    <mergeCell ref="S488:V488"/>
    <mergeCell ref="AC362:AD362"/>
    <mergeCell ref="S639:X639"/>
    <mergeCell ref="D614:R614"/>
    <mergeCell ref="S489:V489"/>
    <mergeCell ref="Q359:R359"/>
    <mergeCell ref="O383:P383"/>
    <mergeCell ref="S334:T334"/>
    <mergeCell ref="S328:T328"/>
    <mergeCell ref="D616:R616"/>
    <mergeCell ref="C508:AD508"/>
    <mergeCell ref="S588:X588"/>
    <mergeCell ref="D594:R594"/>
    <mergeCell ref="S333:T333"/>
    <mergeCell ref="U347:V347"/>
    <mergeCell ref="S558:X558"/>
    <mergeCell ref="D615:R615"/>
    <mergeCell ref="D634:R634"/>
    <mergeCell ref="C475:AD475"/>
    <mergeCell ref="Y616:AD616"/>
    <mergeCell ref="S550:X550"/>
    <mergeCell ref="D532:R532"/>
    <mergeCell ref="Y638:AD638"/>
    <mergeCell ref="S582:X582"/>
    <mergeCell ref="Y569:AD569"/>
    <mergeCell ref="Y628:AD628"/>
    <mergeCell ref="D581:R581"/>
    <mergeCell ref="C464:AD464"/>
    <mergeCell ref="AC335:AD335"/>
    <mergeCell ref="D595:R595"/>
    <mergeCell ref="S622:X622"/>
    <mergeCell ref="D591:R591"/>
    <mergeCell ref="S623:X623"/>
    <mergeCell ref="S563:X563"/>
    <mergeCell ref="D638:R638"/>
    <mergeCell ref="AA304:AB304"/>
    <mergeCell ref="S371:T371"/>
    <mergeCell ref="D346:N346"/>
    <mergeCell ref="D340:N340"/>
    <mergeCell ref="AA299:AB299"/>
    <mergeCell ref="S298:T298"/>
    <mergeCell ref="AC320:AD320"/>
    <mergeCell ref="AC343:AD343"/>
    <mergeCell ref="AC370:AD370"/>
    <mergeCell ref="D366:N366"/>
    <mergeCell ref="O470:R470"/>
    <mergeCell ref="D610:R610"/>
    <mergeCell ref="D585:R585"/>
    <mergeCell ref="AA354:AB354"/>
    <mergeCell ref="O293:P293"/>
    <mergeCell ref="Q355:R355"/>
    <mergeCell ref="AA390:AB390"/>
    <mergeCell ref="S299:T299"/>
    <mergeCell ref="S557:X557"/>
    <mergeCell ref="W371:X371"/>
    <mergeCell ref="F440:X440"/>
    <mergeCell ref="D600:R600"/>
    <mergeCell ref="Y550:AD550"/>
    <mergeCell ref="D549:R549"/>
    <mergeCell ref="S389:T389"/>
    <mergeCell ref="C427:E427"/>
    <mergeCell ref="Q330:R330"/>
    <mergeCell ref="S315:T315"/>
    <mergeCell ref="Y322:Z322"/>
    <mergeCell ref="D568:R568"/>
    <mergeCell ref="C446:E446"/>
    <mergeCell ref="U287:V287"/>
    <mergeCell ref="S290:T290"/>
    <mergeCell ref="AA351:AB351"/>
    <mergeCell ref="Y283:Z283"/>
    <mergeCell ref="W277:X277"/>
    <mergeCell ref="F452:AD452"/>
    <mergeCell ref="D546:R546"/>
    <mergeCell ref="D574:R574"/>
    <mergeCell ref="D530:R530"/>
    <mergeCell ref="S375:T375"/>
    <mergeCell ref="AA335:AB335"/>
    <mergeCell ref="AA362:AB362"/>
    <mergeCell ref="D285:N285"/>
    <mergeCell ref="AA333:AB333"/>
    <mergeCell ref="Y354:Z354"/>
    <mergeCell ref="AC380:AD380"/>
    <mergeCell ref="W381:X381"/>
    <mergeCell ref="D527:R527"/>
    <mergeCell ref="AC332:AD332"/>
    <mergeCell ref="S565:X565"/>
    <mergeCell ref="S567:X567"/>
    <mergeCell ref="AA296:AB296"/>
    <mergeCell ref="AC312:AD312"/>
    <mergeCell ref="Q348:R348"/>
    <mergeCell ref="AC305:AD305"/>
    <mergeCell ref="U379:V379"/>
    <mergeCell ref="D529:R529"/>
    <mergeCell ref="W343:X343"/>
    <mergeCell ref="Q300:R300"/>
    <mergeCell ref="S293:T293"/>
    <mergeCell ref="AC373:AD373"/>
    <mergeCell ref="D347:N347"/>
    <mergeCell ref="S628:X628"/>
    <mergeCell ref="S640:X640"/>
    <mergeCell ref="F441:X441"/>
    <mergeCell ref="S336:T336"/>
    <mergeCell ref="S553:X553"/>
    <mergeCell ref="U392:V392"/>
    <mergeCell ref="S642:X642"/>
    <mergeCell ref="D334:N334"/>
    <mergeCell ref="Y596:AD596"/>
    <mergeCell ref="B405:AD405"/>
    <mergeCell ref="U394:V394"/>
    <mergeCell ref="Q288:R288"/>
    <mergeCell ref="Y372:Z372"/>
    <mergeCell ref="Y441:AD441"/>
    <mergeCell ref="D292:N292"/>
    <mergeCell ref="AA320:AB320"/>
    <mergeCell ref="D545:R545"/>
    <mergeCell ref="AC376:AD376"/>
    <mergeCell ref="Y440:AD440"/>
    <mergeCell ref="U306:V306"/>
    <mergeCell ref="S569:X569"/>
    <mergeCell ref="Y591:AD591"/>
    <mergeCell ref="AC354:AD354"/>
    <mergeCell ref="S547:X547"/>
    <mergeCell ref="U385:V385"/>
    <mergeCell ref="AA291:AB291"/>
    <mergeCell ref="O350:P350"/>
    <mergeCell ref="Q292:R292"/>
    <mergeCell ref="AC369:AD369"/>
    <mergeCell ref="S626:X626"/>
    <mergeCell ref="Y609:AD609"/>
    <mergeCell ref="S638:X638"/>
    <mergeCell ref="AA7:AD7"/>
    <mergeCell ref="C398:AD398"/>
    <mergeCell ref="U290:V290"/>
    <mergeCell ref="D566:R566"/>
    <mergeCell ref="U283:V283"/>
    <mergeCell ref="O392:P392"/>
    <mergeCell ref="Q308:R308"/>
    <mergeCell ref="U285:V285"/>
    <mergeCell ref="W347:X347"/>
    <mergeCell ref="Y635:AD635"/>
    <mergeCell ref="O387:P387"/>
    <mergeCell ref="W349:X349"/>
    <mergeCell ref="Y601:AD601"/>
    <mergeCell ref="AA300:AB300"/>
    <mergeCell ref="S591:X591"/>
    <mergeCell ref="Y324:Z324"/>
    <mergeCell ref="Y318:Z318"/>
    <mergeCell ref="AC275:AD275"/>
    <mergeCell ref="U343:V343"/>
    <mergeCell ref="Y630:AD630"/>
    <mergeCell ref="Q391:R391"/>
    <mergeCell ref="AA382:AB382"/>
    <mergeCell ref="C411:AD411"/>
    <mergeCell ref="D548:R548"/>
    <mergeCell ref="S296:T296"/>
    <mergeCell ref="C447:E447"/>
    <mergeCell ref="B28:AD28"/>
    <mergeCell ref="AC281:AD281"/>
    <mergeCell ref="Q346:R346"/>
    <mergeCell ref="Q340:R340"/>
    <mergeCell ref="AA337:AB337"/>
    <mergeCell ref="D308:N308"/>
    <mergeCell ref="C12:AD12"/>
    <mergeCell ref="D639:R639"/>
    <mergeCell ref="B203:AE203"/>
    <mergeCell ref="S300:T300"/>
    <mergeCell ref="Y381:Z381"/>
    <mergeCell ref="W308:X308"/>
    <mergeCell ref="O349:P349"/>
    <mergeCell ref="Y563:AD563"/>
    <mergeCell ref="Q299:R299"/>
    <mergeCell ref="O384:P384"/>
    <mergeCell ref="D330:N330"/>
    <mergeCell ref="S536:X536"/>
    <mergeCell ref="Y394:Z394"/>
    <mergeCell ref="W488:Z488"/>
    <mergeCell ref="U288:V288"/>
    <mergeCell ref="AC345:AD345"/>
    <mergeCell ref="S538:X538"/>
    <mergeCell ref="S534:X534"/>
    <mergeCell ref="S391:T391"/>
    <mergeCell ref="AA353:AB353"/>
    <mergeCell ref="AC382:AD382"/>
    <mergeCell ref="U326:V326"/>
    <mergeCell ref="C440:D445"/>
    <mergeCell ref="Q345:R345"/>
    <mergeCell ref="C439:X439"/>
    <mergeCell ref="W332:X332"/>
    <mergeCell ref="Q304:R304"/>
    <mergeCell ref="Q274:R274"/>
    <mergeCell ref="Y575:AD575"/>
    <mergeCell ref="D572:R572"/>
    <mergeCell ref="D349:N349"/>
    <mergeCell ref="Q311:R311"/>
    <mergeCell ref="O300:P300"/>
    <mergeCell ref="AC307:AD307"/>
    <mergeCell ref="U381:V381"/>
    <mergeCell ref="D345:N345"/>
    <mergeCell ref="O368:P368"/>
    <mergeCell ref="AA322:AB322"/>
    <mergeCell ref="AC353:AD353"/>
    <mergeCell ref="W373:X373"/>
    <mergeCell ref="W364:X364"/>
    <mergeCell ref="Q326:R326"/>
    <mergeCell ref="Q305:R305"/>
    <mergeCell ref="U360:V360"/>
    <mergeCell ref="D332:N332"/>
    <mergeCell ref="Q310:R310"/>
    <mergeCell ref="S305:T305"/>
    <mergeCell ref="Y337:Z337"/>
    <mergeCell ref="Q365:R365"/>
    <mergeCell ref="Y327:Z327"/>
    <mergeCell ref="S378:T378"/>
    <mergeCell ref="O353:P353"/>
    <mergeCell ref="O325:P325"/>
    <mergeCell ref="O319:P319"/>
    <mergeCell ref="AC318:AD318"/>
    <mergeCell ref="Y325:Z325"/>
    <mergeCell ref="W315:X315"/>
    <mergeCell ref="AC322:AD322"/>
    <mergeCell ref="Q360:R360"/>
    <mergeCell ref="U325:V325"/>
    <mergeCell ref="Y303:Z303"/>
    <mergeCell ref="AA305:AB305"/>
    <mergeCell ref="U315:V315"/>
    <mergeCell ref="Y373:Z373"/>
    <mergeCell ref="S619:X619"/>
    <mergeCell ref="S629:X629"/>
    <mergeCell ref="S356:T356"/>
    <mergeCell ref="Q283:R283"/>
    <mergeCell ref="AC378:AD378"/>
    <mergeCell ref="S571:X571"/>
    <mergeCell ref="C452:E452"/>
    <mergeCell ref="Y357:Z357"/>
    <mergeCell ref="AC308:AD308"/>
    <mergeCell ref="S531:X531"/>
    <mergeCell ref="Y298:Z298"/>
    <mergeCell ref="O328:P328"/>
    <mergeCell ref="Y288:Z288"/>
    <mergeCell ref="AA388:AB388"/>
    <mergeCell ref="Y594:AD594"/>
    <mergeCell ref="S572:X572"/>
    <mergeCell ref="S349:T349"/>
    <mergeCell ref="D586:R586"/>
    <mergeCell ref="S560:X560"/>
    <mergeCell ref="D588:R588"/>
    <mergeCell ref="S344:T344"/>
    <mergeCell ref="S487:V487"/>
    <mergeCell ref="Y554:AD554"/>
    <mergeCell ref="S561:X561"/>
    <mergeCell ref="W383:X383"/>
    <mergeCell ref="W299:X299"/>
    <mergeCell ref="AC306:AD306"/>
    <mergeCell ref="Y343:Z343"/>
    <mergeCell ref="O373:P373"/>
    <mergeCell ref="O303:P303"/>
    <mergeCell ref="F445:X445"/>
    <mergeCell ref="W297:X297"/>
    <mergeCell ref="C18:AD18"/>
    <mergeCell ref="F174:AD174"/>
    <mergeCell ref="Y425:AD425"/>
    <mergeCell ref="S337:T337"/>
    <mergeCell ref="Y538:AD538"/>
    <mergeCell ref="Y216:AD216"/>
    <mergeCell ref="B208:AD208"/>
    <mergeCell ref="Q252:R252"/>
    <mergeCell ref="U250:V250"/>
    <mergeCell ref="W279:X279"/>
    <mergeCell ref="W282:X282"/>
    <mergeCell ref="Y310:Z310"/>
    <mergeCell ref="S594:X594"/>
    <mergeCell ref="Y364:Z364"/>
    <mergeCell ref="S589:X589"/>
    <mergeCell ref="AC315:AD315"/>
    <mergeCell ref="Y534:AD534"/>
    <mergeCell ref="D386:N386"/>
    <mergeCell ref="U307:V307"/>
    <mergeCell ref="S361:T361"/>
    <mergeCell ref="Q250:R250"/>
    <mergeCell ref="U329:V329"/>
    <mergeCell ref="Y280:Z280"/>
    <mergeCell ref="U395:V395"/>
    <mergeCell ref="Y442:AD442"/>
    <mergeCell ref="Y530:AD530"/>
    <mergeCell ref="Q291:R291"/>
    <mergeCell ref="S287:T287"/>
    <mergeCell ref="S525:X525"/>
    <mergeCell ref="Y302:Z302"/>
    <mergeCell ref="D280:N280"/>
    <mergeCell ref="Q293:R293"/>
    <mergeCell ref="C646:AD646"/>
    <mergeCell ref="Y618:AD618"/>
    <mergeCell ref="O376:P376"/>
    <mergeCell ref="D360:N360"/>
    <mergeCell ref="Y620:AD620"/>
    <mergeCell ref="Y307:Z307"/>
    <mergeCell ref="Q381:R381"/>
    <mergeCell ref="W365:X365"/>
    <mergeCell ref="D391:N391"/>
    <mergeCell ref="D385:N385"/>
    <mergeCell ref="O280:P280"/>
    <mergeCell ref="Y315:Z315"/>
    <mergeCell ref="AA371:AB371"/>
    <mergeCell ref="D384:N384"/>
    <mergeCell ref="U292:V292"/>
    <mergeCell ref="Q338:R338"/>
    <mergeCell ref="AA373:AB373"/>
    <mergeCell ref="AA319:AB319"/>
    <mergeCell ref="S576:X576"/>
    <mergeCell ref="U334:V334"/>
    <mergeCell ref="D387:N387"/>
    <mergeCell ref="U328:V328"/>
    <mergeCell ref="Q349:R349"/>
    <mergeCell ref="W392:X392"/>
    <mergeCell ref="D597:R597"/>
    <mergeCell ref="Q342:R342"/>
    <mergeCell ref="O309:P309"/>
    <mergeCell ref="D293:N293"/>
    <mergeCell ref="W296:X296"/>
    <mergeCell ref="S317:T317"/>
    <mergeCell ref="W281:X281"/>
    <mergeCell ref="D603:R603"/>
    <mergeCell ref="D641:R641"/>
    <mergeCell ref="D295:N295"/>
    <mergeCell ref="D297:N297"/>
    <mergeCell ref="W300:X300"/>
    <mergeCell ref="Y552:AD552"/>
    <mergeCell ref="AC381:AD381"/>
    <mergeCell ref="AA283:AB283"/>
    <mergeCell ref="S556:X556"/>
    <mergeCell ref="S374:T374"/>
    <mergeCell ref="Q301:R301"/>
    <mergeCell ref="AA336:AB336"/>
    <mergeCell ref="O272:V272"/>
    <mergeCell ref="AA302:AB302"/>
    <mergeCell ref="D599:R599"/>
    <mergeCell ref="S603:X603"/>
    <mergeCell ref="S602:X602"/>
    <mergeCell ref="O355:P355"/>
    <mergeCell ref="Q383:R383"/>
    <mergeCell ref="S395:T395"/>
    <mergeCell ref="C509:AD509"/>
    <mergeCell ref="AA488:AD488"/>
    <mergeCell ref="W506:Z506"/>
    <mergeCell ref="Y419:AD419"/>
    <mergeCell ref="W330:X330"/>
    <mergeCell ref="AA313:AB313"/>
    <mergeCell ref="O307:P307"/>
    <mergeCell ref="W391:X391"/>
    <mergeCell ref="O308:P308"/>
    <mergeCell ref="Y536:AD536"/>
    <mergeCell ref="Y580:AD580"/>
    <mergeCell ref="AC392:AD392"/>
    <mergeCell ref="Y363:Z363"/>
    <mergeCell ref="Y287:Z287"/>
    <mergeCell ref="W337:X337"/>
    <mergeCell ref="D358:N358"/>
    <mergeCell ref="AC250:AD250"/>
    <mergeCell ref="U251:V251"/>
    <mergeCell ref="O291:P291"/>
    <mergeCell ref="Q290:R290"/>
    <mergeCell ref="S275:T275"/>
    <mergeCell ref="S372:T372"/>
    <mergeCell ref="O340:P340"/>
    <mergeCell ref="S348:T348"/>
    <mergeCell ref="Q315:R315"/>
    <mergeCell ref="Y330:Z330"/>
    <mergeCell ref="O369:P369"/>
    <mergeCell ref="AC276:AD276"/>
    <mergeCell ref="F449:X449"/>
    <mergeCell ref="Y385:Z385"/>
    <mergeCell ref="Q333:R333"/>
    <mergeCell ref="AA368:AB368"/>
    <mergeCell ref="D381:N381"/>
    <mergeCell ref="U313:V313"/>
    <mergeCell ref="O295:P295"/>
    <mergeCell ref="O326:P326"/>
    <mergeCell ref="AC385:AD385"/>
    <mergeCell ref="U362:V362"/>
    <mergeCell ref="C424:E424"/>
    <mergeCell ref="Y353:Z353"/>
    <mergeCell ref="W363:X363"/>
    <mergeCell ref="D319:N319"/>
    <mergeCell ref="W333:X333"/>
    <mergeCell ref="W335:X335"/>
    <mergeCell ref="O372:P372"/>
    <mergeCell ref="AC279:AD279"/>
    <mergeCell ref="D310:N310"/>
    <mergeCell ref="S573:X573"/>
    <mergeCell ref="Y308:Z308"/>
    <mergeCell ref="D542:R542"/>
    <mergeCell ref="S380:T380"/>
    <mergeCell ref="AC364:AD364"/>
    <mergeCell ref="S539:X539"/>
    <mergeCell ref="AC348:AD348"/>
    <mergeCell ref="O284:P284"/>
    <mergeCell ref="O286:P286"/>
    <mergeCell ref="Y317:Z317"/>
    <mergeCell ref="O382:P382"/>
    <mergeCell ref="D389:N389"/>
    <mergeCell ref="D388:N388"/>
    <mergeCell ref="Q386:R386"/>
    <mergeCell ref="S286:T286"/>
    <mergeCell ref="Y291:Z291"/>
    <mergeCell ref="Y562:AD562"/>
    <mergeCell ref="U289:V289"/>
    <mergeCell ref="W351:X351"/>
    <mergeCell ref="AA281:AB281"/>
    <mergeCell ref="O282:P282"/>
    <mergeCell ref="AC297:AD297"/>
    <mergeCell ref="U356:V356"/>
    <mergeCell ref="D314:N314"/>
    <mergeCell ref="C465:AD465"/>
    <mergeCell ref="U366:V366"/>
    <mergeCell ref="Y526:AD526"/>
    <mergeCell ref="U368:V368"/>
    <mergeCell ref="Q384:R384"/>
    <mergeCell ref="O302:P302"/>
    <mergeCell ref="AA334:AB334"/>
    <mergeCell ref="D565:R565"/>
    <mergeCell ref="D531:R531"/>
    <mergeCell ref="W385:X385"/>
    <mergeCell ref="C417:D418"/>
    <mergeCell ref="U342:V342"/>
    <mergeCell ref="S309:T309"/>
    <mergeCell ref="Q319:R319"/>
    <mergeCell ref="Y306:Z306"/>
    <mergeCell ref="U327:V327"/>
    <mergeCell ref="U308:V308"/>
    <mergeCell ref="Y443:AD443"/>
    <mergeCell ref="Y379:Z379"/>
    <mergeCell ref="S555:X555"/>
    <mergeCell ref="S373:T373"/>
    <mergeCell ref="F447:X447"/>
    <mergeCell ref="S311:T311"/>
    <mergeCell ref="O357:P357"/>
    <mergeCell ref="AA366:AB366"/>
    <mergeCell ref="Q377:R377"/>
    <mergeCell ref="S379:T379"/>
    <mergeCell ref="Y549:AD549"/>
    <mergeCell ref="S307:T307"/>
    <mergeCell ref="U365:V365"/>
    <mergeCell ref="U358:V358"/>
    <mergeCell ref="W339:X339"/>
    <mergeCell ref="Y395:Z395"/>
    <mergeCell ref="AC346:AD346"/>
    <mergeCell ref="D342:N342"/>
    <mergeCell ref="W348:X348"/>
    <mergeCell ref="S365:T365"/>
    <mergeCell ref="AC324:AD324"/>
    <mergeCell ref="U338:V338"/>
    <mergeCell ref="C645:AD645"/>
    <mergeCell ref="B241:AD241"/>
    <mergeCell ref="Y391:Z391"/>
    <mergeCell ref="Y366:Z366"/>
    <mergeCell ref="F423:X423"/>
    <mergeCell ref="O377:P377"/>
    <mergeCell ref="Y368:Z368"/>
    <mergeCell ref="W487:Z487"/>
    <mergeCell ref="W326:X326"/>
    <mergeCell ref="Q280:R280"/>
    <mergeCell ref="W292:X292"/>
    <mergeCell ref="Y546:AD546"/>
    <mergeCell ref="O366:P366"/>
    <mergeCell ref="O393:P393"/>
    <mergeCell ref="Q282:R282"/>
    <mergeCell ref="F448:X448"/>
    <mergeCell ref="Y424:AD424"/>
    <mergeCell ref="Y416:AD416"/>
    <mergeCell ref="W346:X346"/>
    <mergeCell ref="W321:X321"/>
    <mergeCell ref="O395:P395"/>
    <mergeCell ref="O389:P389"/>
    <mergeCell ref="C503:N504"/>
    <mergeCell ref="W505:Z505"/>
    <mergeCell ref="S340:T340"/>
    <mergeCell ref="O361:P361"/>
    <mergeCell ref="S611:X611"/>
    <mergeCell ref="D559:R559"/>
    <mergeCell ref="U340:V340"/>
    <mergeCell ref="D536:R536"/>
    <mergeCell ref="S352:T352"/>
    <mergeCell ref="C522:R522"/>
    <mergeCell ref="X230:AD230"/>
    <mergeCell ref="AA385:AB385"/>
    <mergeCell ref="X229:AD229"/>
    <mergeCell ref="W250:X250"/>
    <mergeCell ref="S610:X610"/>
    <mergeCell ref="O505:R505"/>
    <mergeCell ref="W280:X280"/>
    <mergeCell ref="Y309:Z309"/>
    <mergeCell ref="Y345:Z345"/>
    <mergeCell ref="U330:V330"/>
    <mergeCell ref="C233:AD233"/>
    <mergeCell ref="D533:R533"/>
    <mergeCell ref="D560:R560"/>
    <mergeCell ref="AA365:AB365"/>
    <mergeCell ref="AC394:AD394"/>
    <mergeCell ref="S280:T280"/>
    <mergeCell ref="D606:R606"/>
    <mergeCell ref="AA375:AB375"/>
    <mergeCell ref="C492:AD492"/>
    <mergeCell ref="C469:J469"/>
    <mergeCell ref="Y528:AD528"/>
    <mergeCell ref="O359:P359"/>
    <mergeCell ref="Q328:R328"/>
    <mergeCell ref="S392:T392"/>
    <mergeCell ref="D367:N367"/>
    <mergeCell ref="D543:R543"/>
    <mergeCell ref="D608:R608"/>
    <mergeCell ref="Y340:Z340"/>
    <mergeCell ref="AC251:AD251"/>
    <mergeCell ref="S350:T350"/>
    <mergeCell ref="D252:N252"/>
    <mergeCell ref="B8:L8"/>
    <mergeCell ref="U293:V293"/>
    <mergeCell ref="W355:X355"/>
    <mergeCell ref="D375:N375"/>
    <mergeCell ref="Y637:AD637"/>
    <mergeCell ref="Y418:AD418"/>
    <mergeCell ref="W357:X357"/>
    <mergeCell ref="Y636:AD636"/>
    <mergeCell ref="W350:X350"/>
    <mergeCell ref="D376:N376"/>
    <mergeCell ref="D584:R584"/>
    <mergeCell ref="D361:N361"/>
    <mergeCell ref="Q329:R329"/>
    <mergeCell ref="S394:T394"/>
    <mergeCell ref="S387:T387"/>
    <mergeCell ref="D362:N362"/>
    <mergeCell ref="W394:X394"/>
    <mergeCell ref="W387:X387"/>
    <mergeCell ref="AA338:AB338"/>
    <mergeCell ref="C455:AD455"/>
    <mergeCell ref="AC313:AD313"/>
    <mergeCell ref="W389:X389"/>
    <mergeCell ref="S528:X528"/>
    <mergeCell ref="C484:AD484"/>
    <mergeCell ref="Y543:AD543"/>
    <mergeCell ref="O285:P285"/>
    <mergeCell ref="B11:AD11"/>
    <mergeCell ref="Y597:AD597"/>
    <mergeCell ref="D195:X195"/>
    <mergeCell ref="Y614:AD614"/>
    <mergeCell ref="Y274:Z274"/>
    <mergeCell ref="AA374:AB374"/>
    <mergeCell ref="D640:R640"/>
    <mergeCell ref="O329:P329"/>
    <mergeCell ref="O323:P323"/>
    <mergeCell ref="W285:X285"/>
    <mergeCell ref="Y537:AD537"/>
    <mergeCell ref="D642:R642"/>
    <mergeCell ref="B499:AD499"/>
    <mergeCell ref="O358:P358"/>
    <mergeCell ref="C13:AD13"/>
    <mergeCell ref="Q387:R387"/>
    <mergeCell ref="O352:P352"/>
    <mergeCell ref="D329:N329"/>
    <mergeCell ref="S303:T303"/>
    <mergeCell ref="O324:P324"/>
    <mergeCell ref="F472:AD472"/>
    <mergeCell ref="C15:AD15"/>
    <mergeCell ref="Q389:R389"/>
    <mergeCell ref="D331:N331"/>
    <mergeCell ref="W470:Z470"/>
    <mergeCell ref="O504:R504"/>
    <mergeCell ref="U367:V367"/>
    <mergeCell ref="AA290:AB290"/>
    <mergeCell ref="C187:AD187"/>
    <mergeCell ref="S357:T357"/>
    <mergeCell ref="F167:AD167"/>
    <mergeCell ref="AC355:AD355"/>
    <mergeCell ref="Y417:AD417"/>
    <mergeCell ref="S548:X548"/>
    <mergeCell ref="U282:V282"/>
    <mergeCell ref="D335:N335"/>
    <mergeCell ref="Y355:Z355"/>
    <mergeCell ref="D622:R622"/>
    <mergeCell ref="Y639:AD639"/>
    <mergeCell ref="C246:AD246"/>
    <mergeCell ref="Y299:Z299"/>
    <mergeCell ref="Y611:AD611"/>
    <mergeCell ref="Q343:R343"/>
    <mergeCell ref="O310:P310"/>
    <mergeCell ref="Q372:R372"/>
    <mergeCell ref="Y334:Z334"/>
    <mergeCell ref="AA363:AB363"/>
    <mergeCell ref="Y328:Z328"/>
    <mergeCell ref="D629:R629"/>
    <mergeCell ref="Y300:Z300"/>
    <mergeCell ref="Y634:AD634"/>
    <mergeCell ref="Q374:R374"/>
    <mergeCell ref="O339:P339"/>
    <mergeCell ref="Q368:R368"/>
    <mergeCell ref="AA392:AB392"/>
    <mergeCell ref="Y329:Z329"/>
    <mergeCell ref="AA394:AB394"/>
    <mergeCell ref="D624:R624"/>
    <mergeCell ref="Q369:R369"/>
    <mergeCell ref="Y331:Z331"/>
    <mergeCell ref="AA387:AB387"/>
    <mergeCell ref="AA389:AB389"/>
    <mergeCell ref="O321:P321"/>
    <mergeCell ref="D327:N327"/>
    <mergeCell ref="O337:P337"/>
    <mergeCell ref="AC344:AD344"/>
    <mergeCell ref="S575:X575"/>
    <mergeCell ref="S393:T393"/>
    <mergeCell ref="Q347:R347"/>
    <mergeCell ref="S541:X541"/>
    <mergeCell ref="AC360:AD360"/>
    <mergeCell ref="W291:X291"/>
    <mergeCell ref="O365:P365"/>
    <mergeCell ref="U275:V275"/>
    <mergeCell ref="Q313:R313"/>
    <mergeCell ref="U346:V346"/>
    <mergeCell ref="Q302:R302"/>
    <mergeCell ref="D371:N371"/>
    <mergeCell ref="Y342:Z342"/>
    <mergeCell ref="Y360:Z360"/>
    <mergeCell ref="W283:X283"/>
    <mergeCell ref="W317:X317"/>
    <mergeCell ref="Q358:R358"/>
    <mergeCell ref="S302:T302"/>
    <mergeCell ref="U252:V252"/>
    <mergeCell ref="U364:V364"/>
    <mergeCell ref="W352:X352"/>
    <mergeCell ref="W298:X298"/>
    <mergeCell ref="Q332:R332"/>
    <mergeCell ref="W342:X342"/>
    <mergeCell ref="AA323:AB323"/>
    <mergeCell ref="AC298:AD298"/>
    <mergeCell ref="AA355:AB355"/>
    <mergeCell ref="AA339:AB339"/>
    <mergeCell ref="AA280:AB280"/>
    <mergeCell ref="AA282:AB282"/>
    <mergeCell ref="Q276:R276"/>
    <mergeCell ref="U348:V348"/>
    <mergeCell ref="U291:V291"/>
    <mergeCell ref="AC293:AD293"/>
    <mergeCell ref="O294:P294"/>
    <mergeCell ref="Y290:Z290"/>
    <mergeCell ref="D277:N277"/>
    <mergeCell ref="W310:X310"/>
    <mergeCell ref="U297:V297"/>
    <mergeCell ref="W356:X356"/>
    <mergeCell ref="Y293:Z293"/>
    <mergeCell ref="AA352:AB352"/>
    <mergeCell ref="D393:N393"/>
    <mergeCell ref="W377:X377"/>
    <mergeCell ref="U276:V276"/>
    <mergeCell ref="Q278:R278"/>
    <mergeCell ref="S566:X566"/>
    <mergeCell ref="S252:T252"/>
    <mergeCell ref="AC372:AD372"/>
    <mergeCell ref="Y598:AD598"/>
    <mergeCell ref="S609:X609"/>
    <mergeCell ref="C420:E420"/>
    <mergeCell ref="Q393:R393"/>
    <mergeCell ref="W293:X293"/>
    <mergeCell ref="Y294:Z294"/>
    <mergeCell ref="S339:T339"/>
    <mergeCell ref="Q367:R367"/>
    <mergeCell ref="S605:X605"/>
    <mergeCell ref="Y338:Z338"/>
    <mergeCell ref="O506:R506"/>
    <mergeCell ref="D282:N282"/>
    <mergeCell ref="AA347:AB347"/>
    <mergeCell ref="O327:P327"/>
    <mergeCell ref="O283:P283"/>
    <mergeCell ref="O336:P336"/>
    <mergeCell ref="O311:P311"/>
    <mergeCell ref="D368:N368"/>
    <mergeCell ref="W338:X338"/>
    <mergeCell ref="AC363:AD363"/>
    <mergeCell ref="Q366:R366"/>
    <mergeCell ref="S282:T282"/>
    <mergeCell ref="D617:R617"/>
    <mergeCell ref="S585:X585"/>
    <mergeCell ref="S587:X587"/>
    <mergeCell ref="S613:X613"/>
    <mergeCell ref="D602:R602"/>
    <mergeCell ref="D604:R604"/>
    <mergeCell ref="S604:X604"/>
    <mergeCell ref="S570:X570"/>
    <mergeCell ref="S470:V470"/>
    <mergeCell ref="Y570:AD570"/>
    <mergeCell ref="D369:N369"/>
    <mergeCell ref="W372:X372"/>
    <mergeCell ref="C410:AD410"/>
    <mergeCell ref="Y572:AD572"/>
    <mergeCell ref="Y566:AD566"/>
    <mergeCell ref="Y593:AD593"/>
    <mergeCell ref="Q361:R361"/>
    <mergeCell ref="AA505:AD505"/>
    <mergeCell ref="S574:X574"/>
    <mergeCell ref="D567:R567"/>
    <mergeCell ref="D571:R571"/>
    <mergeCell ref="D523:R523"/>
    <mergeCell ref="C474:AD474"/>
    <mergeCell ref="Y392:Z392"/>
    <mergeCell ref="W379:X379"/>
    <mergeCell ref="D556:R556"/>
    <mergeCell ref="D613:R613"/>
    <mergeCell ref="W395:X395"/>
    <mergeCell ref="U295:V295"/>
    <mergeCell ref="Y608:AD608"/>
    <mergeCell ref="S579:X579"/>
    <mergeCell ref="S554:X554"/>
    <mergeCell ref="U311:V311"/>
    <mergeCell ref="AC368:AD368"/>
    <mergeCell ref="AC395:AD395"/>
    <mergeCell ref="S593:X593"/>
    <mergeCell ref="S568:X568"/>
    <mergeCell ref="S386:T386"/>
    <mergeCell ref="Y579:AD579"/>
    <mergeCell ref="Y356:Z356"/>
    <mergeCell ref="B433:AD433"/>
    <mergeCell ref="B434:AD434"/>
    <mergeCell ref="B435:AD435"/>
    <mergeCell ref="B493:AD493"/>
    <mergeCell ref="B496:AD496"/>
    <mergeCell ref="B497:AD497"/>
    <mergeCell ref="Y602:AD602"/>
    <mergeCell ref="S578:X578"/>
    <mergeCell ref="Q385:R385"/>
    <mergeCell ref="Q331:R331"/>
    <mergeCell ref="S338:T338"/>
    <mergeCell ref="S355:T355"/>
    <mergeCell ref="Q339:R339"/>
    <mergeCell ref="AA321:AB321"/>
    <mergeCell ref="W334:X334"/>
    <mergeCell ref="W336:X336"/>
    <mergeCell ref="Y561:AD561"/>
    <mergeCell ref="Y423:AD423"/>
    <mergeCell ref="Y544:AD544"/>
    <mergeCell ref="U375:V375"/>
    <mergeCell ref="Y326:Z326"/>
    <mergeCell ref="D276:N276"/>
    <mergeCell ref="Y577:AD577"/>
    <mergeCell ref="Y524:AD524"/>
    <mergeCell ref="C466:AD466"/>
    <mergeCell ref="O489:R489"/>
    <mergeCell ref="AA487:AD487"/>
    <mergeCell ref="Y358:Z358"/>
    <mergeCell ref="D278:N278"/>
    <mergeCell ref="D305:N305"/>
    <mergeCell ref="AA308:AB308"/>
    <mergeCell ref="S564:X564"/>
    <mergeCell ref="D539:R539"/>
    <mergeCell ref="D621:R621"/>
    <mergeCell ref="C430:AD430"/>
    <mergeCell ref="Y336:Z336"/>
    <mergeCell ref="AC287:AD287"/>
    <mergeCell ref="F427:AD427"/>
    <mergeCell ref="U355:V355"/>
    <mergeCell ref="S331:T331"/>
    <mergeCell ref="U393:V393"/>
    <mergeCell ref="D306:N306"/>
    <mergeCell ref="O379:P379"/>
    <mergeCell ref="Y551:AD551"/>
    <mergeCell ref="AC326:AD326"/>
    <mergeCell ref="F442:X442"/>
    <mergeCell ref="Y415:AD415"/>
    <mergeCell ref="AC328:AD328"/>
    <mergeCell ref="Y612:AD612"/>
    <mergeCell ref="S592:X592"/>
    <mergeCell ref="Y567:AD567"/>
    <mergeCell ref="S612:X612"/>
    <mergeCell ref="AA357:AB357"/>
    <mergeCell ref="D298:N298"/>
    <mergeCell ref="AC383:AD383"/>
    <mergeCell ref="Y619:AD619"/>
    <mergeCell ref="D632:R632"/>
    <mergeCell ref="Y632:AD632"/>
    <mergeCell ref="D336:N336"/>
    <mergeCell ref="D551:R551"/>
    <mergeCell ref="S636:X636"/>
    <mergeCell ref="S630:X630"/>
    <mergeCell ref="D605:R605"/>
    <mergeCell ref="B462:AD462"/>
    <mergeCell ref="Y276:Z276"/>
    <mergeCell ref="Q350:R350"/>
    <mergeCell ref="Q344:R344"/>
    <mergeCell ref="AA250:AB250"/>
    <mergeCell ref="W272:AD272"/>
    <mergeCell ref="D294:N294"/>
    <mergeCell ref="S631:X631"/>
    <mergeCell ref="S505:V505"/>
    <mergeCell ref="S327:T327"/>
    <mergeCell ref="AC309:AD309"/>
    <mergeCell ref="O312:P312"/>
    <mergeCell ref="S320:T320"/>
    <mergeCell ref="AC311:AD311"/>
    <mergeCell ref="D631:R631"/>
    <mergeCell ref="S506:V506"/>
    <mergeCell ref="O314:P314"/>
    <mergeCell ref="Q376:R376"/>
    <mergeCell ref="D633:R633"/>
    <mergeCell ref="D589:R589"/>
    <mergeCell ref="D320:N320"/>
    <mergeCell ref="Y365:Z365"/>
    <mergeCell ref="U278:V278"/>
    <mergeCell ref="Y604:AD604"/>
    <mergeCell ref="AA326:AB326"/>
    <mergeCell ref="Q294:R294"/>
    <mergeCell ref="AA348:AB348"/>
    <mergeCell ref="D338:N338"/>
    <mergeCell ref="Y583:AD583"/>
    <mergeCell ref="D348:N348"/>
    <mergeCell ref="Y389:Z389"/>
    <mergeCell ref="D377:N377"/>
    <mergeCell ref="O367:P367"/>
    <mergeCell ref="U303:V303"/>
    <mergeCell ref="AA285:AB285"/>
    <mergeCell ref="S632:X632"/>
    <mergeCell ref="D607:R607"/>
    <mergeCell ref="Y529:AD529"/>
    <mergeCell ref="S634:X634"/>
    <mergeCell ref="S321:T321"/>
    <mergeCell ref="Y558:AD558"/>
    <mergeCell ref="S329:T329"/>
    <mergeCell ref="S323:T323"/>
    <mergeCell ref="U387:V387"/>
    <mergeCell ref="Y555:AD555"/>
    <mergeCell ref="S324:T324"/>
    <mergeCell ref="Y547:AD547"/>
    <mergeCell ref="AC340:AD340"/>
    <mergeCell ref="U389:V389"/>
    <mergeCell ref="S533:X533"/>
    <mergeCell ref="AA470:AD470"/>
    <mergeCell ref="Y584:AD584"/>
    <mergeCell ref="Y540:AD540"/>
    <mergeCell ref="AC371:AD371"/>
    <mergeCell ref="O297:P297"/>
    <mergeCell ref="D596:R596"/>
    <mergeCell ref="Y613:AD613"/>
    <mergeCell ref="D570:R570"/>
    <mergeCell ref="W489:Z489"/>
    <mergeCell ref="AC321:AD321"/>
    <mergeCell ref="Y624:AD624"/>
    <mergeCell ref="Y564:AD564"/>
    <mergeCell ref="W252:X252"/>
    <mergeCell ref="O380:P380"/>
    <mergeCell ref="W367:X367"/>
    <mergeCell ref="S607:X607"/>
    <mergeCell ref="AC327:AD327"/>
    <mergeCell ref="AC302:AD302"/>
    <mergeCell ref="C419:E419"/>
    <mergeCell ref="U359:V359"/>
    <mergeCell ref="S326:T326"/>
    <mergeCell ref="Y527:AD527"/>
    <mergeCell ref="D301:N301"/>
    <mergeCell ref="U369:V369"/>
    <mergeCell ref="U309:V309"/>
    <mergeCell ref="Y573:AD573"/>
    <mergeCell ref="AC366:AD366"/>
    <mergeCell ref="S559:X559"/>
    <mergeCell ref="D534:R534"/>
    <mergeCell ref="S377:T377"/>
    <mergeCell ref="U317:V317"/>
    <mergeCell ref="AA359:AB359"/>
    <mergeCell ref="Y439:AD439"/>
    <mergeCell ref="AC351:AD351"/>
    <mergeCell ref="W359:X359"/>
    <mergeCell ref="W369:X369"/>
    <mergeCell ref="U296:V296"/>
    <mergeCell ref="Y600:AD600"/>
    <mergeCell ref="S549:X549"/>
    <mergeCell ref="Y533:AD533"/>
    <mergeCell ref="O276:P276"/>
    <mergeCell ref="W276:X276"/>
    <mergeCell ref="AA301:AB301"/>
    <mergeCell ref="AA276:AB276"/>
    <mergeCell ref="C16:AD16"/>
    <mergeCell ref="D194:X194"/>
    <mergeCell ref="B19:AD19"/>
    <mergeCell ref="AC299:AD299"/>
    <mergeCell ref="S310:T310"/>
    <mergeCell ref="AA350:AB350"/>
    <mergeCell ref="AC325:AD325"/>
    <mergeCell ref="F169:AD169"/>
    <mergeCell ref="D192:X192"/>
    <mergeCell ref="S295:T295"/>
    <mergeCell ref="AC292:AD292"/>
    <mergeCell ref="U280:V280"/>
    <mergeCell ref="C168:E168"/>
    <mergeCell ref="C218:AD218"/>
    <mergeCell ref="W374:X374"/>
    <mergeCell ref="U301:V301"/>
    <mergeCell ref="AA325:AB325"/>
    <mergeCell ref="Q295:R295"/>
    <mergeCell ref="D296:N296"/>
    <mergeCell ref="O320:P320"/>
    <mergeCell ref="AC290:AD290"/>
    <mergeCell ref="Y311:Z311"/>
    <mergeCell ref="AC291:AD291"/>
    <mergeCell ref="S285:T285"/>
    <mergeCell ref="D283:N283"/>
    <mergeCell ref="O341:P341"/>
    <mergeCell ref="Y352:Z352"/>
    <mergeCell ref="D299:N299"/>
    <mergeCell ref="N8:O8"/>
    <mergeCell ref="O486:AD486"/>
    <mergeCell ref="S540:X540"/>
    <mergeCell ref="AA284:AB284"/>
    <mergeCell ref="S358:T358"/>
    <mergeCell ref="AC349:AD349"/>
    <mergeCell ref="S542:X542"/>
    <mergeCell ref="U302:V302"/>
    <mergeCell ref="AA286:AB286"/>
    <mergeCell ref="S360:T360"/>
    <mergeCell ref="Y252:Z252"/>
    <mergeCell ref="AC342:AD342"/>
    <mergeCell ref="S537:X537"/>
    <mergeCell ref="S384:T384"/>
    <mergeCell ref="AC375:AD375"/>
    <mergeCell ref="W375:X375"/>
    <mergeCell ref="B236:AE236"/>
    <mergeCell ref="S529:X529"/>
    <mergeCell ref="AC329:AD329"/>
    <mergeCell ref="AC365:AD365"/>
    <mergeCell ref="S522:X522"/>
    <mergeCell ref="F168:AD168"/>
    <mergeCell ref="AC331:AD331"/>
    <mergeCell ref="S524:X524"/>
    <mergeCell ref="Y531:AD531"/>
    <mergeCell ref="Y346:Z346"/>
    <mergeCell ref="S367:T367"/>
    <mergeCell ref="Y447:AD447"/>
    <mergeCell ref="D626:R626"/>
    <mergeCell ref="B473:AD473"/>
    <mergeCell ref="B477:AD477"/>
    <mergeCell ref="B478:AD478"/>
    <mergeCell ref="S595:X595"/>
    <mergeCell ref="Y387:Z387"/>
    <mergeCell ref="AC338:AD338"/>
    <mergeCell ref="C230:I230"/>
    <mergeCell ref="C248:N250"/>
    <mergeCell ref="U332:V332"/>
    <mergeCell ref="O304:P304"/>
    <mergeCell ref="O35:O36"/>
    <mergeCell ref="C166:D167"/>
    <mergeCell ref="C264:AD264"/>
    <mergeCell ref="Y194:AD194"/>
    <mergeCell ref="Y348:Z348"/>
    <mergeCell ref="AA376:AB376"/>
    <mergeCell ref="S35:S36"/>
    <mergeCell ref="AA293:AB293"/>
    <mergeCell ref="D318:N318"/>
    <mergeCell ref="D356:N356"/>
    <mergeCell ref="W329:X329"/>
    <mergeCell ref="W323:X323"/>
    <mergeCell ref="AA274:AB274"/>
    <mergeCell ref="W368:X368"/>
    <mergeCell ref="AC352:AD352"/>
    <mergeCell ref="AC294:AD294"/>
    <mergeCell ref="Y374:Z374"/>
    <mergeCell ref="Q297:R297"/>
    <mergeCell ref="S359:T359"/>
    <mergeCell ref="B262:AD262"/>
    <mergeCell ref="S343:T343"/>
    <mergeCell ref="F424:X424"/>
    <mergeCell ref="Y359:Z359"/>
    <mergeCell ref="D323:N323"/>
    <mergeCell ref="Y369:Z369"/>
    <mergeCell ref="O370:P370"/>
    <mergeCell ref="Y361:Z361"/>
    <mergeCell ref="S584:X584"/>
    <mergeCell ref="O342:P342"/>
    <mergeCell ref="W304:X304"/>
    <mergeCell ref="Y556:AD556"/>
    <mergeCell ref="D625:R625"/>
    <mergeCell ref="S599:X599"/>
    <mergeCell ref="U350:V350"/>
    <mergeCell ref="U344:V344"/>
    <mergeCell ref="W325:X325"/>
    <mergeCell ref="W319:X319"/>
    <mergeCell ref="U352:V352"/>
    <mergeCell ref="AA358:AB358"/>
    <mergeCell ref="W327:X327"/>
    <mergeCell ref="Y383:Z383"/>
    <mergeCell ref="AC334:AD334"/>
    <mergeCell ref="Q370:R370"/>
    <mergeCell ref="S527:X527"/>
    <mergeCell ref="Q352:R352"/>
    <mergeCell ref="D344:N344"/>
    <mergeCell ref="S330:T330"/>
    <mergeCell ref="AC347:AD347"/>
    <mergeCell ref="AA327:AB327"/>
    <mergeCell ref="AC356:AD356"/>
    <mergeCell ref="D370:N370"/>
    <mergeCell ref="S581:X581"/>
    <mergeCell ref="S583:X583"/>
    <mergeCell ref="Y316:Z316"/>
    <mergeCell ref="Y623:AD623"/>
    <mergeCell ref="S577:X577"/>
    <mergeCell ref="D390:N390"/>
    <mergeCell ref="Y622:AD622"/>
    <mergeCell ref="Y582:AD582"/>
    <mergeCell ref="D579:R579"/>
    <mergeCell ref="D535:R535"/>
    <mergeCell ref="D623:R623"/>
    <mergeCell ref="S597:X597"/>
    <mergeCell ref="D353:N353"/>
    <mergeCell ref="U294:V294"/>
    <mergeCell ref="W358:X358"/>
    <mergeCell ref="D378:N378"/>
    <mergeCell ref="W360:X360"/>
    <mergeCell ref="U331:V331"/>
    <mergeCell ref="D354:N354"/>
    <mergeCell ref="Q322:R322"/>
    <mergeCell ref="Q316:R316"/>
    <mergeCell ref="Q318:R318"/>
    <mergeCell ref="AA340:AB340"/>
    <mergeCell ref="AA367:AB367"/>
    <mergeCell ref="Y370:Z370"/>
    <mergeCell ref="D582:R582"/>
    <mergeCell ref="W301:X301"/>
    <mergeCell ref="W295:X295"/>
    <mergeCell ref="D321:N321"/>
    <mergeCell ref="D313:N313"/>
    <mergeCell ref="S304:T304"/>
    <mergeCell ref="Q390:R390"/>
    <mergeCell ref="B457:AD457"/>
    <mergeCell ref="O335:P335"/>
    <mergeCell ref="Y642:AD642"/>
    <mergeCell ref="O278:P278"/>
    <mergeCell ref="Y301:Z301"/>
    <mergeCell ref="D561:R561"/>
    <mergeCell ref="Y606:AD606"/>
    <mergeCell ref="AA393:AB393"/>
    <mergeCell ref="D284:N284"/>
    <mergeCell ref="S615:X615"/>
    <mergeCell ref="D563:R563"/>
    <mergeCell ref="D590:R590"/>
    <mergeCell ref="Y339:Z339"/>
    <mergeCell ref="AA395:AB395"/>
    <mergeCell ref="D286:N286"/>
    <mergeCell ref="Y641:AD641"/>
    <mergeCell ref="W393:X393"/>
    <mergeCell ref="C406:AD406"/>
    <mergeCell ref="S641:X641"/>
    <mergeCell ref="AA344:AB344"/>
    <mergeCell ref="D525:R525"/>
    <mergeCell ref="Y571:AD571"/>
    <mergeCell ref="W378:X378"/>
    <mergeCell ref="AA329:AB329"/>
    <mergeCell ref="Y449:AD449"/>
    <mergeCell ref="D526:R526"/>
    <mergeCell ref="AC393:AD393"/>
    <mergeCell ref="W382:X382"/>
    <mergeCell ref="AC387:AD387"/>
    <mergeCell ref="S614:X614"/>
    <mergeCell ref="O344:P344"/>
    <mergeCell ref="D601:R601"/>
    <mergeCell ref="D350:N350"/>
    <mergeCell ref="AC283:AD283"/>
    <mergeCell ref="Q286:R286"/>
    <mergeCell ref="S469:V469"/>
    <mergeCell ref="S342:T342"/>
    <mergeCell ref="O363:P363"/>
    <mergeCell ref="D317:N317"/>
    <mergeCell ref="S291:T291"/>
    <mergeCell ref="AC288:AD288"/>
    <mergeCell ref="Y289:Z289"/>
    <mergeCell ref="O348:P348"/>
    <mergeCell ref="W311:X311"/>
    <mergeCell ref="AC295:AD295"/>
    <mergeCell ref="O378:P378"/>
    <mergeCell ref="Y375:Z375"/>
    <mergeCell ref="Q356:R356"/>
    <mergeCell ref="D341:N341"/>
    <mergeCell ref="Y603:AD603"/>
    <mergeCell ref="Q303:R303"/>
    <mergeCell ref="Y445:AD445"/>
    <mergeCell ref="D355:N355"/>
    <mergeCell ref="W294:X294"/>
    <mergeCell ref="O292:P292"/>
    <mergeCell ref="D352:N352"/>
    <mergeCell ref="Q320:R320"/>
    <mergeCell ref="Q314:R314"/>
    <mergeCell ref="AA294:AB294"/>
    <mergeCell ref="Y347:Z347"/>
    <mergeCell ref="W340:X340"/>
    <mergeCell ref="D304:N304"/>
    <mergeCell ref="AA332:AB332"/>
    <mergeCell ref="S301:T301"/>
    <mergeCell ref="D333:N333"/>
    <mergeCell ref="W302:X302"/>
    <mergeCell ref="W284:X284"/>
    <mergeCell ref="Y349:Z349"/>
    <mergeCell ref="Y321:Z321"/>
    <mergeCell ref="W286:X286"/>
    <mergeCell ref="O487:R487"/>
    <mergeCell ref="O360:P360"/>
    <mergeCell ref="Y574:AD574"/>
    <mergeCell ref="Q388:R388"/>
    <mergeCell ref="Y350:Z350"/>
    <mergeCell ref="D339:N339"/>
    <mergeCell ref="Y344:Z344"/>
    <mergeCell ref="D619:R619"/>
    <mergeCell ref="U384:V384"/>
    <mergeCell ref="S297:T297"/>
    <mergeCell ref="AC319:AD319"/>
    <mergeCell ref="Y281:Z281"/>
    <mergeCell ref="C454:AD454"/>
    <mergeCell ref="O305:P305"/>
    <mergeCell ref="U386:V386"/>
    <mergeCell ref="U361:V361"/>
    <mergeCell ref="AC314:AD314"/>
    <mergeCell ref="Q287:R287"/>
    <mergeCell ref="D287:N287"/>
    <mergeCell ref="W288:X288"/>
    <mergeCell ref="O288:P288"/>
    <mergeCell ref="S289:T289"/>
    <mergeCell ref="AC286:AD286"/>
    <mergeCell ref="Q321:R321"/>
    <mergeCell ref="D351:N351"/>
    <mergeCell ref="U339:V339"/>
    <mergeCell ref="U319:V319"/>
    <mergeCell ref="Q317:R317"/>
    <mergeCell ref="D251:N251"/>
    <mergeCell ref="Y585:AD585"/>
    <mergeCell ref="D576:R576"/>
    <mergeCell ref="AA372:AB372"/>
    <mergeCell ref="D290:N290"/>
    <mergeCell ref="O488:R488"/>
    <mergeCell ref="Q277:R277"/>
    <mergeCell ref="S376:T376"/>
    <mergeCell ref="AA311:AB311"/>
    <mergeCell ref="W376:X376"/>
    <mergeCell ref="Y605:AD605"/>
    <mergeCell ref="AC317:AD317"/>
    <mergeCell ref="Y279:Z279"/>
    <mergeCell ref="Q353:R353"/>
    <mergeCell ref="Y532:AD532"/>
    <mergeCell ref="Y548:AD548"/>
    <mergeCell ref="Y523:AD523"/>
    <mergeCell ref="U390:V390"/>
    <mergeCell ref="Q284:R284"/>
    <mergeCell ref="C491:AD491"/>
    <mergeCell ref="D288:N288"/>
    <mergeCell ref="Y525:AD525"/>
    <mergeCell ref="D541:R541"/>
    <mergeCell ref="D506:N506"/>
    <mergeCell ref="AC367:AD367"/>
    <mergeCell ref="D363:N363"/>
    <mergeCell ref="S368:T368"/>
    <mergeCell ref="D343:N343"/>
    <mergeCell ref="D281:N281"/>
    <mergeCell ref="O331:P331"/>
    <mergeCell ref="AA342:AB342"/>
    <mergeCell ref="U312:V312"/>
    <mergeCell ref="S284:T284"/>
    <mergeCell ref="U349:V349"/>
    <mergeCell ref="AC300:AD300"/>
    <mergeCell ref="S283:T283"/>
    <mergeCell ref="Y292:Z292"/>
    <mergeCell ref="D315:N315"/>
    <mergeCell ref="AA289:AB289"/>
    <mergeCell ref="W249:AD249"/>
    <mergeCell ref="Y587:AD587"/>
    <mergeCell ref="D578:R578"/>
    <mergeCell ref="Q323:R323"/>
    <mergeCell ref="Y586:AD586"/>
    <mergeCell ref="D577:R577"/>
    <mergeCell ref="C415:X415"/>
    <mergeCell ref="Y312:Z312"/>
    <mergeCell ref="U333:V333"/>
    <mergeCell ref="O287:P287"/>
    <mergeCell ref="Y284:Z284"/>
    <mergeCell ref="Y278:Z278"/>
    <mergeCell ref="D275:N275"/>
    <mergeCell ref="D373:N373"/>
    <mergeCell ref="O381:P381"/>
    <mergeCell ref="S332:T332"/>
    <mergeCell ref="U388:V388"/>
    <mergeCell ref="AC323:AD323"/>
    <mergeCell ref="S382:T382"/>
    <mergeCell ref="B516:AD516"/>
    <mergeCell ref="U374:V374"/>
    <mergeCell ref="B401:AD401"/>
    <mergeCell ref="B400:AD400"/>
    <mergeCell ref="B428:AD428"/>
    <mergeCell ref="B432:AD432"/>
    <mergeCell ref="B1:AD1"/>
    <mergeCell ref="W354:X354"/>
    <mergeCell ref="D380:N380"/>
    <mergeCell ref="U321:V321"/>
    <mergeCell ref="S596:X596"/>
    <mergeCell ref="AC280:AD280"/>
    <mergeCell ref="D505:N505"/>
    <mergeCell ref="U323:V323"/>
    <mergeCell ref="U322:V322"/>
    <mergeCell ref="AC282:AD282"/>
    <mergeCell ref="U316:V316"/>
    <mergeCell ref="U324:V324"/>
    <mergeCell ref="U318:V318"/>
    <mergeCell ref="W380:X380"/>
    <mergeCell ref="K469:N469"/>
    <mergeCell ref="AC277:AD277"/>
    <mergeCell ref="C228:AD228"/>
    <mergeCell ref="AA324:AB324"/>
    <mergeCell ref="AA360:AB360"/>
    <mergeCell ref="AC389:AD389"/>
    <mergeCell ref="AC388:AD388"/>
    <mergeCell ref="AC384:AD384"/>
    <mergeCell ref="S354:T354"/>
    <mergeCell ref="AA287:AB287"/>
    <mergeCell ref="Y422:AD422"/>
    <mergeCell ref="C421:E421"/>
    <mergeCell ref="F421:X421"/>
    <mergeCell ref="C422:E422"/>
    <mergeCell ref="F422:X422"/>
    <mergeCell ref="Q279:R279"/>
    <mergeCell ref="AC374:AD374"/>
    <mergeCell ref="AA252:AB252"/>
    <mergeCell ref="AQ249:AR249"/>
    <mergeCell ref="AM503:AN503"/>
    <mergeCell ref="AQ503:AR503"/>
    <mergeCell ref="B510:AD510"/>
    <mergeCell ref="B513:AD513"/>
    <mergeCell ref="B514:AD514"/>
    <mergeCell ref="AH521:AJ521"/>
    <mergeCell ref="Y595:AD595"/>
    <mergeCell ref="S624:X624"/>
    <mergeCell ref="S278:T278"/>
    <mergeCell ref="AC310:AD310"/>
    <mergeCell ref="W309:X309"/>
    <mergeCell ref="O296:P296"/>
    <mergeCell ref="AC303:AD303"/>
    <mergeCell ref="U377:V377"/>
    <mergeCell ref="AC339:AD339"/>
    <mergeCell ref="O386:P386"/>
    <mergeCell ref="Q281:R281"/>
    <mergeCell ref="S276:T276"/>
    <mergeCell ref="O289:P289"/>
    <mergeCell ref="Q351:R351"/>
    <mergeCell ref="AA309:AB309"/>
    <mergeCell ref="O345:P345"/>
    <mergeCell ref="D592:R592"/>
    <mergeCell ref="D279:N279"/>
    <mergeCell ref="B258:AE258"/>
    <mergeCell ref="S274:T274"/>
    <mergeCell ref="Q275:R275"/>
    <mergeCell ref="AA310:AB310"/>
    <mergeCell ref="AA391:AB391"/>
    <mergeCell ref="D379:N379"/>
    <mergeCell ref="Q312:R312"/>
    <mergeCell ref="AU249:AV249"/>
    <mergeCell ref="B256:AD256"/>
    <mergeCell ref="B259:AD259"/>
    <mergeCell ref="B260:AD260"/>
    <mergeCell ref="AQ273:AS273"/>
    <mergeCell ref="AU273:AW273"/>
    <mergeCell ref="B399:AD399"/>
    <mergeCell ref="AK414:AK415"/>
    <mergeCell ref="AL414:AL415"/>
    <mergeCell ref="AK413:AL413"/>
    <mergeCell ref="B431:AD431"/>
    <mergeCell ref="AH35:AJ35"/>
    <mergeCell ref="B179:AD179"/>
    <mergeCell ref="AJ190:AK190"/>
    <mergeCell ref="B202:AD202"/>
    <mergeCell ref="B204:AD204"/>
    <mergeCell ref="B205:AE205"/>
    <mergeCell ref="B206:AD206"/>
    <mergeCell ref="B220:AD220"/>
    <mergeCell ref="B223:AD223"/>
    <mergeCell ref="B224:AD224"/>
    <mergeCell ref="B234:AD234"/>
    <mergeCell ref="B237:AD237"/>
    <mergeCell ref="S345:T345"/>
    <mergeCell ref="U320:V320"/>
    <mergeCell ref="U314:V314"/>
    <mergeCell ref="AC350:AD350"/>
    <mergeCell ref="Y421:AD421"/>
    <mergeCell ref="B238:AD238"/>
    <mergeCell ref="AA317:AB317"/>
    <mergeCell ref="AA292:AB292"/>
    <mergeCell ref="S366:T366"/>
    <mergeCell ref="AL438:AL439"/>
    <mergeCell ref="B453:AE453"/>
    <mergeCell ref="B456:AD456"/>
    <mergeCell ref="B458:AD458"/>
    <mergeCell ref="B459:AD459"/>
    <mergeCell ref="B460:AD460"/>
    <mergeCell ref="AP468:AT468"/>
    <mergeCell ref="AP467:AT467"/>
    <mergeCell ref="B476:AD476"/>
    <mergeCell ref="B479:AD479"/>
    <mergeCell ref="B480:AD480"/>
    <mergeCell ref="B481:AD481"/>
    <mergeCell ref="AM486:AN486"/>
    <mergeCell ref="AQ486:AR486"/>
    <mergeCell ref="Y640:AD640"/>
    <mergeCell ref="Y576:AD576"/>
    <mergeCell ref="W504:Z504"/>
    <mergeCell ref="Y448:AD448"/>
    <mergeCell ref="S543:X543"/>
    <mergeCell ref="S637:X637"/>
    <mergeCell ref="D553:R553"/>
    <mergeCell ref="D537:R537"/>
    <mergeCell ref="Y446:AD446"/>
    <mergeCell ref="D550:R550"/>
    <mergeCell ref="S545:X545"/>
    <mergeCell ref="Y545:AD545"/>
    <mergeCell ref="Y568:AD568"/>
    <mergeCell ref="Y617:AD617"/>
    <mergeCell ref="S621:X621"/>
    <mergeCell ref="S606:X606"/>
    <mergeCell ref="S633:X633"/>
    <mergeCell ref="D627:R627"/>
    <mergeCell ref="Y286:Z286"/>
    <mergeCell ref="Y313:Z313"/>
    <mergeCell ref="B158:AD158"/>
    <mergeCell ref="AH159:AK159"/>
    <mergeCell ref="AM159:AP159"/>
    <mergeCell ref="B426:AD426"/>
    <mergeCell ref="AH427:AK427"/>
    <mergeCell ref="B451:AD451"/>
    <mergeCell ref="AH452:AK452"/>
    <mergeCell ref="AH475:AK475"/>
    <mergeCell ref="B471:AD471"/>
    <mergeCell ref="B495:AD495"/>
    <mergeCell ref="B494:AD494"/>
    <mergeCell ref="B512:AD512"/>
    <mergeCell ref="B511:AD511"/>
    <mergeCell ref="B648:AD648"/>
    <mergeCell ref="B647:AD647"/>
    <mergeCell ref="S643:X643"/>
    <mergeCell ref="S616:X616"/>
    <mergeCell ref="Y621:AD621"/>
    <mergeCell ref="Y589:AD589"/>
    <mergeCell ref="AA295:AB295"/>
    <mergeCell ref="S369:T369"/>
    <mergeCell ref="AA506:AD506"/>
    <mergeCell ref="AC330:AD330"/>
    <mergeCell ref="O333:P333"/>
    <mergeCell ref="S523:X523"/>
    <mergeCell ref="F446:X446"/>
    <mergeCell ref="S341:T341"/>
    <mergeCell ref="S335:T335"/>
    <mergeCell ref="AK437:AL437"/>
    <mergeCell ref="AK438:AK439"/>
  </mergeCells>
  <phoneticPr fontId="55" type="noConversion"/>
  <conditionalFormatting sqref="A1:XFD1048576">
    <cfRule type="expression" dxfId="347" priority="172" stopIfTrue="1">
      <formula>AND($A$1&lt;&gt;"",SUM(A1)&gt;0)</formula>
    </cfRule>
    <cfRule type="expression" dxfId="346" priority="171" stopIfTrue="1">
      <formula>AND($A$1&lt;&gt;"",SEARCH("no puede registrar",A1)&gt;0)</formula>
    </cfRule>
    <cfRule type="expression" dxfId="345" priority="170" stopIfTrue="1">
      <formula>AND($A$1&lt;&gt;"",SEARCH("en blanco",A1)&gt;0)</formula>
    </cfRule>
    <cfRule type="expression" dxfId="344" priority="169" stopIfTrue="1">
      <formula>AND($A$1&lt;&gt;"",SEARCH("pase a la pregunta",A1)&gt;0)</formula>
    </cfRule>
    <cfRule type="expression" dxfId="343" priority="168" stopIfTrue="1">
      <formula>AND($A$1&lt;&gt;"",SEARCH("igual o menor",A1)&gt;0)</formula>
    </cfRule>
    <cfRule type="expression" dxfId="342" priority="167" stopIfTrue="1">
      <formula>AND($A$1&lt;&gt;"",SEARCH("igual o mayor",A1)&gt;0)</formula>
    </cfRule>
    <cfRule type="expression" dxfId="341" priority="173" stopIfTrue="1">
      <formula>AND($A$1&lt;&gt;"",SEARCH("la pregunta",A1)&gt;0)</formula>
    </cfRule>
  </conditionalFormatting>
  <conditionalFormatting sqref="C31:AD31">
    <cfRule type="expression" dxfId="340" priority="125">
      <formula>AND(AK37&gt;0,F159="")</formula>
    </cfRule>
  </conditionalFormatting>
  <conditionalFormatting sqref="C32:AD32">
    <cfRule type="expression" dxfId="339" priority="122">
      <formula>AND(AL37&gt;0,F161="")</formula>
    </cfRule>
  </conditionalFormatting>
  <conditionalFormatting sqref="C188:AD188">
    <cfRule type="expression" dxfId="338" priority="119">
      <formula>$AI$192&gt;0</formula>
    </cfRule>
  </conditionalFormatting>
  <conditionalFormatting sqref="C189:AD189">
    <cfRule type="expression" dxfId="337" priority="118">
      <formula>AND($AK$198&gt;0,$C$201="")</formula>
    </cfRule>
  </conditionalFormatting>
  <conditionalFormatting sqref="C210:AD210">
    <cfRule type="expression" dxfId="336" priority="116">
      <formula>AND($AO$216&gt;0,$C$219="")</formula>
    </cfRule>
    <cfRule type="expression" dxfId="335" priority="115">
      <formula>AND($AO$230&gt;0,$C$233="")</formula>
    </cfRule>
  </conditionalFormatting>
  <conditionalFormatting sqref="C216:AD216 O251:V251">
    <cfRule type="expression" dxfId="334" priority="117">
      <formula>SUM($E$157:$Q$157)=0</formula>
    </cfRule>
  </conditionalFormatting>
  <conditionalFormatting sqref="C230:AD230">
    <cfRule type="expression" dxfId="333" priority="114">
      <formula>SUM($R$157:$AD$157)=0</formula>
    </cfRule>
  </conditionalFormatting>
  <conditionalFormatting sqref="C246:AD246">
    <cfRule type="expression" dxfId="332" priority="111">
      <formula>$AV$253&gt;0</formula>
    </cfRule>
  </conditionalFormatting>
  <conditionalFormatting sqref="C409:AD409">
    <cfRule type="expression" dxfId="331" priority="103">
      <formula>$AJ$440&gt;0</formula>
    </cfRule>
    <cfRule type="expression" dxfId="330" priority="109">
      <formula>$AJ$416&gt;0</formula>
    </cfRule>
  </conditionalFormatting>
  <conditionalFormatting sqref="C410:AD410">
    <cfRule type="expression" dxfId="329" priority="158">
      <formula>AND($AL$450&gt;0,$C$455="")</formula>
    </cfRule>
    <cfRule type="expression" dxfId="328" priority="159">
      <formula>AND($AL$425&gt;0,$C$430="")</formula>
    </cfRule>
  </conditionalFormatting>
  <conditionalFormatting sqref="C411:AD411">
    <cfRule type="expression" dxfId="327" priority="160">
      <formula>AND(AM440&gt;0,F452="")</formula>
    </cfRule>
    <cfRule type="expression" dxfId="326" priority="161">
      <formula>AND(AM416&gt;0,F427="")</formula>
    </cfRule>
  </conditionalFormatting>
  <conditionalFormatting sqref="C464:AD464">
    <cfRule type="expression" dxfId="325" priority="97">
      <formula>$AO$470&gt;0</formula>
    </cfRule>
  </conditionalFormatting>
  <conditionalFormatting sqref="C465:AD465">
    <cfRule type="expression" dxfId="324" priority="96">
      <formula>AND($AT$471&gt;0,$C$475="")</formula>
    </cfRule>
  </conditionalFormatting>
  <conditionalFormatting sqref="C466:AD466">
    <cfRule type="expression" dxfId="323" priority="94">
      <formula>AND(AU470&gt;0,F472="")</formula>
    </cfRule>
  </conditionalFormatting>
  <conditionalFormatting sqref="C470:AD470">
    <cfRule type="expression" dxfId="322" priority="98">
      <formula>SUM($Y$419)=0</formula>
    </cfRule>
  </conditionalFormatting>
  <conditionalFormatting sqref="C484:AD484">
    <cfRule type="expression" dxfId="321" priority="92">
      <formula>$AR$490&gt;0</formula>
    </cfRule>
  </conditionalFormatting>
  <conditionalFormatting sqref="C501:AD501">
    <cfRule type="expression" dxfId="320" priority="91">
      <formula>$AR$507&gt;0</formula>
    </cfRule>
  </conditionalFormatting>
  <conditionalFormatting sqref="F166">
    <cfRule type="expression" dxfId="319" priority="162" stopIfTrue="1">
      <formula>ISNUMBER(SEARCH(" " &amp; F166 &amp; " ", " " &amp; SUBSTITUTE($AJ$161, " / ", " ") &amp; " "))</formula>
    </cfRule>
  </conditionalFormatting>
  <conditionalFormatting sqref="F416:X422">
    <cfRule type="expression" dxfId="318" priority="164" stopIfTrue="1">
      <formula>ISNUMBER(SEARCH(" " &amp; F416 &amp; " ", " " &amp; SUBSTITUTE($AJ$429, " / ", " ") &amp; " "))</formula>
    </cfRule>
  </conditionalFormatting>
  <conditionalFormatting sqref="F440:X447">
    <cfRule type="expression" dxfId="317" priority="165" stopIfTrue="1">
      <formula>ISNUMBER(SEARCH(" " &amp; F440 &amp; " ", " " &amp; SUBSTITUTE($AJ$454, " / ", " ") &amp; " "))</formula>
    </cfRule>
  </conditionalFormatting>
  <conditionalFormatting sqref="F159:AD159">
    <cfRule type="expression" dxfId="316" priority="124">
      <formula>AND(AK37=0,F159="")</formula>
    </cfRule>
    <cfRule type="expression" dxfId="315" priority="126">
      <formula>AND(AK37&gt;0,F159="")</formula>
    </cfRule>
  </conditionalFormatting>
  <conditionalFormatting sqref="F161:AD161">
    <cfRule type="expression" dxfId="314" priority="123">
      <formula>AND(AL37&gt;0,F161="")</formula>
    </cfRule>
    <cfRule type="expression" dxfId="313" priority="121">
      <formula>AND(AL37=0,F161="")</formula>
    </cfRule>
  </conditionalFormatting>
  <conditionalFormatting sqref="F164:AD165 F168:AD173">
    <cfRule type="expression" dxfId="312" priority="163" stopIfTrue="1">
      <formula>ISNUMBER(SEARCH(" " &amp; F164 &amp; " ", " " &amp; SUBSTITUTE($AO$161, " / ", " ") &amp; " "))</formula>
    </cfRule>
  </conditionalFormatting>
  <conditionalFormatting sqref="F427:AD427">
    <cfRule type="expression" dxfId="311" priority="105">
      <formula>AND(AM416=0,F427="")</formula>
    </cfRule>
    <cfRule type="expression" dxfId="310" priority="106">
      <formula>AND(AM416&gt;0,F427="")</formula>
    </cfRule>
  </conditionalFormatting>
  <conditionalFormatting sqref="F452:AD452">
    <cfRule type="expression" dxfId="309" priority="101">
      <formula>AND(AM440&gt;0,F452="")</formula>
    </cfRule>
    <cfRule type="expression" dxfId="308" priority="99">
      <formula>AND(AM440=0,F452="")</formula>
    </cfRule>
  </conditionalFormatting>
  <conditionalFormatting sqref="F472:AD472">
    <cfRule type="expression" dxfId="307" priority="95">
      <formula>AND(AU470&gt;0,F472="")</formula>
    </cfRule>
    <cfRule type="expression" dxfId="306" priority="93">
      <formula>AND(AU470=0,F472="")</formula>
    </cfRule>
  </conditionalFormatting>
  <conditionalFormatting sqref="K469:V469">
    <cfRule type="expression" dxfId="305" priority="166" stopIfTrue="1">
      <formula>ISNUMBER(SEARCH(" " &amp; K469 &amp; " ", " " &amp; SUBSTITUTE($AJ$477, " / ", " ") &amp; " "))</formula>
    </cfRule>
  </conditionalFormatting>
  <conditionalFormatting sqref="O252:V252">
    <cfRule type="expression" dxfId="304" priority="112">
      <formula>SUM($R$157:$AD$157)=0</formula>
    </cfRule>
  </conditionalFormatting>
  <conditionalFormatting sqref="O488:AD488">
    <cfRule type="expression" dxfId="303" priority="88">
      <formula>SUM($O$395)=0</formula>
    </cfRule>
  </conditionalFormatting>
  <conditionalFormatting sqref="O489:AD489">
    <cfRule type="expression" dxfId="302" priority="87">
      <formula>SUM($W$395)=0</formula>
    </cfRule>
  </conditionalFormatting>
  <conditionalFormatting sqref="O505:AD505">
    <cfRule type="expression" dxfId="301" priority="90">
      <formula>SUM($S$488)=0</formula>
    </cfRule>
  </conditionalFormatting>
  <conditionalFormatting sqref="O506:AD506">
    <cfRule type="expression" dxfId="300" priority="89">
      <formula>SUM($S$489)=0</formula>
    </cfRule>
  </conditionalFormatting>
  <conditionalFormatting sqref="Y192:AD197">
    <cfRule type="expression" dxfId="299" priority="120">
      <formula>SUM($R$157:$AD$157)=0</formula>
    </cfRule>
  </conditionalFormatting>
  <conditionalFormatting sqref="Y416:AD424">
    <cfRule type="expression" dxfId="298" priority="110">
      <formula>SUM($O$395)=0</formula>
    </cfRule>
  </conditionalFormatting>
  <conditionalFormatting sqref="Y440:AD449">
    <cfRule type="expression" dxfId="297" priority="104">
      <formula>SUM($W$395)=0</formula>
    </cfRule>
  </conditionalFormatting>
  <conditionalFormatting sqref="AF159">
    <cfRule type="expression" dxfId="296" priority="66" stopIfTrue="1">
      <formula>AND($A$1&lt;&gt;"",SEARCH("pase a la pregunta",AF159)&gt;0)</formula>
    </cfRule>
    <cfRule type="expression" dxfId="295" priority="67" stopIfTrue="1">
      <formula>AND($A$1&lt;&gt;"",SEARCH("en blanco",AF159)&gt;0)</formula>
    </cfRule>
    <cfRule type="expression" dxfId="294" priority="68" stopIfTrue="1">
      <formula>AND($A$1&lt;&gt;"",SEARCH("no puede registrar",AF159)&gt;0)</formula>
    </cfRule>
    <cfRule type="expression" dxfId="293" priority="69" stopIfTrue="1">
      <formula>AND($A$1&lt;&gt;"",SUM(AF159)&gt;0)</formula>
    </cfRule>
    <cfRule type="expression" dxfId="292" priority="70" stopIfTrue="1">
      <formula>AND($A$1&lt;&gt;"",SEARCH("la pregunta",AF159)&gt;0)</formula>
    </cfRule>
    <cfRule type="expression" dxfId="291" priority="57" stopIfTrue="1">
      <formula>AND($A$1&lt;&gt;"",SEARCH("igual o mayor",AF159)&gt;0)</formula>
    </cfRule>
    <cfRule type="expression" dxfId="290" priority="58" stopIfTrue="1">
      <formula>AND($A$1&lt;&gt;"",SEARCH("igual o menor",AF159)&gt;0)</formula>
    </cfRule>
    <cfRule type="expression" dxfId="289" priority="59" stopIfTrue="1">
      <formula>AND($A$1&lt;&gt;"",SEARCH("pase a la pregunta",AF159)&gt;0)</formula>
    </cfRule>
    <cfRule type="expression" dxfId="288" priority="60" stopIfTrue="1">
      <formula>AND($A$1&lt;&gt;"",SEARCH("en blanco",AF159)&gt;0)</formula>
    </cfRule>
    <cfRule type="expression" dxfId="287" priority="61" stopIfTrue="1">
      <formula>AND($A$1&lt;&gt;"",SEARCH("no puede registrar",AF159)&gt;0)</formula>
    </cfRule>
    <cfRule type="expression" dxfId="286" priority="62" stopIfTrue="1">
      <formula>AND($A$1&lt;&gt;"",SUM(AF159)&gt;0)</formula>
    </cfRule>
    <cfRule type="expression" dxfId="285" priority="63" stopIfTrue="1">
      <formula>AND($A$1&lt;&gt;"",SEARCH("la pregunta",AF159)&gt;0)</formula>
    </cfRule>
    <cfRule type="expression" dxfId="284" priority="64" stopIfTrue="1">
      <formula>AND($A$1&lt;&gt;"",SEARCH("igual o mayor",AF159)&gt;0)</formula>
    </cfRule>
    <cfRule type="expression" dxfId="283" priority="65" stopIfTrue="1">
      <formula>AND($A$1&lt;&gt;"",SEARCH("igual o menor",AF159)&gt;0)</formula>
    </cfRule>
  </conditionalFormatting>
  <conditionalFormatting sqref="AF161">
    <cfRule type="expression" dxfId="282" priority="54" stopIfTrue="1">
      <formula>AND($A$1&lt;&gt;"",SEARCH("no puede registrar",AF161)&gt;0)</formula>
    </cfRule>
    <cfRule type="expression" dxfId="281" priority="43" stopIfTrue="1">
      <formula>AND($A$1&lt;&gt;"",SEARCH("igual o mayor",AF161)&gt;0)</formula>
    </cfRule>
    <cfRule type="expression" dxfId="280" priority="47" stopIfTrue="1">
      <formula>AND($A$1&lt;&gt;"",SEARCH("no puede registrar",AF161)&gt;0)</formula>
    </cfRule>
    <cfRule type="expression" dxfId="279" priority="45" stopIfTrue="1">
      <formula>AND($A$1&lt;&gt;"",SEARCH("pase a la pregunta",AF161)&gt;0)</formula>
    </cfRule>
    <cfRule type="expression" dxfId="278" priority="44" stopIfTrue="1">
      <formula>AND($A$1&lt;&gt;"",SEARCH("igual o menor",AF161)&gt;0)</formula>
    </cfRule>
    <cfRule type="expression" dxfId="277" priority="56" stopIfTrue="1">
      <formula>AND($A$1&lt;&gt;"",SEARCH("la pregunta",AF161)&gt;0)</formula>
    </cfRule>
    <cfRule type="expression" dxfId="276" priority="55" stopIfTrue="1">
      <formula>AND($A$1&lt;&gt;"",SUM(AF161)&gt;0)</formula>
    </cfRule>
    <cfRule type="expression" dxfId="275" priority="48" stopIfTrue="1">
      <formula>AND($A$1&lt;&gt;"",SUM(AF161)&gt;0)</formula>
    </cfRule>
    <cfRule type="expression" dxfId="274" priority="53" stopIfTrue="1">
      <formula>AND($A$1&lt;&gt;"",SEARCH("en blanco",AF161)&gt;0)</formula>
    </cfRule>
    <cfRule type="expression" dxfId="273" priority="52" stopIfTrue="1">
      <formula>AND($A$1&lt;&gt;"",SEARCH("pase a la pregunta",AF161)&gt;0)</formula>
    </cfRule>
    <cfRule type="expression" dxfId="272" priority="46" stopIfTrue="1">
      <formula>AND($A$1&lt;&gt;"",SEARCH("en blanco",AF161)&gt;0)</formula>
    </cfRule>
    <cfRule type="expression" dxfId="271" priority="51" stopIfTrue="1">
      <formula>AND($A$1&lt;&gt;"",SEARCH("igual o menor",AF161)&gt;0)</formula>
    </cfRule>
    <cfRule type="expression" dxfId="270" priority="50" stopIfTrue="1">
      <formula>AND($A$1&lt;&gt;"",SEARCH("igual o mayor",AF161)&gt;0)</formula>
    </cfRule>
    <cfRule type="expression" dxfId="269" priority="49" stopIfTrue="1">
      <formula>AND($A$1&lt;&gt;"",SEARCH("la pregunta",AF161)&gt;0)</formula>
    </cfRule>
  </conditionalFormatting>
  <conditionalFormatting sqref="AF427">
    <cfRule type="expression" dxfId="268" priority="33" stopIfTrue="1">
      <formula>AND($A$1&lt;&gt;"",SEARCH("no puede registrar",AF427)&gt;0)</formula>
    </cfRule>
    <cfRule type="expression" dxfId="267" priority="32" stopIfTrue="1">
      <formula>AND($A$1&lt;&gt;"",SEARCH("en blanco",AF427)&gt;0)</formula>
    </cfRule>
    <cfRule type="expression" dxfId="266" priority="30" stopIfTrue="1">
      <formula>AND($A$1&lt;&gt;"",SEARCH("igual o menor",AF427)&gt;0)</formula>
    </cfRule>
    <cfRule type="expression" dxfId="265" priority="29" stopIfTrue="1">
      <formula>AND($A$1&lt;&gt;"",SEARCH("igual o mayor",AF427)&gt;0)</formula>
    </cfRule>
    <cfRule type="expression" dxfId="264" priority="31" stopIfTrue="1">
      <formula>AND($A$1&lt;&gt;"",SEARCH("pase a la pregunta",AF427)&gt;0)</formula>
    </cfRule>
    <cfRule type="expression" dxfId="263" priority="42" stopIfTrue="1">
      <formula>AND($A$1&lt;&gt;"",SEARCH("la pregunta",AF427)&gt;0)</formula>
    </cfRule>
    <cfRule type="expression" dxfId="262" priority="41" stopIfTrue="1">
      <formula>AND($A$1&lt;&gt;"",SUM(AF427)&gt;0)</formula>
    </cfRule>
    <cfRule type="expression" dxfId="261" priority="40" stopIfTrue="1">
      <formula>AND($A$1&lt;&gt;"",SEARCH("no puede registrar",AF427)&gt;0)</formula>
    </cfRule>
    <cfRule type="expression" dxfId="260" priority="39" stopIfTrue="1">
      <formula>AND($A$1&lt;&gt;"",SEARCH("en blanco",AF427)&gt;0)</formula>
    </cfRule>
    <cfRule type="expression" dxfId="259" priority="38" stopIfTrue="1">
      <formula>AND($A$1&lt;&gt;"",SEARCH("pase a la pregunta",AF427)&gt;0)</formula>
    </cfRule>
    <cfRule type="expression" dxfId="258" priority="37" stopIfTrue="1">
      <formula>AND($A$1&lt;&gt;"",SEARCH("igual o menor",AF427)&gt;0)</formula>
    </cfRule>
    <cfRule type="expression" dxfId="257" priority="36" stopIfTrue="1">
      <formula>AND($A$1&lt;&gt;"",SEARCH("igual o mayor",AF427)&gt;0)</formula>
    </cfRule>
    <cfRule type="expression" dxfId="256" priority="35" stopIfTrue="1">
      <formula>AND($A$1&lt;&gt;"",SEARCH("la pregunta",AF427)&gt;0)</formula>
    </cfRule>
    <cfRule type="expression" dxfId="255" priority="34" stopIfTrue="1">
      <formula>AND($A$1&lt;&gt;"",SUM(AF427)&gt;0)</formula>
    </cfRule>
  </conditionalFormatting>
  <conditionalFormatting sqref="AF452">
    <cfRule type="expression" dxfId="254" priority="28" stopIfTrue="1">
      <formula>AND($A$1&lt;&gt;"",SEARCH("la pregunta",AF452)&gt;0)</formula>
    </cfRule>
    <cfRule type="expression" dxfId="253" priority="27" stopIfTrue="1">
      <formula>AND($A$1&lt;&gt;"",SUM(AF452)&gt;0)</formula>
    </cfRule>
    <cfRule type="expression" dxfId="252" priority="26" stopIfTrue="1">
      <formula>AND($A$1&lt;&gt;"",SEARCH("no puede registrar",AF452)&gt;0)</formula>
    </cfRule>
    <cfRule type="expression" dxfId="251" priority="25" stopIfTrue="1">
      <formula>AND($A$1&lt;&gt;"",SEARCH("en blanco",AF452)&gt;0)</formula>
    </cfRule>
    <cfRule type="expression" dxfId="250" priority="24" stopIfTrue="1">
      <formula>AND($A$1&lt;&gt;"",SEARCH("pase a la pregunta",AF452)&gt;0)</formula>
    </cfRule>
    <cfRule type="expression" dxfId="249" priority="23" stopIfTrue="1">
      <formula>AND($A$1&lt;&gt;"",SEARCH("igual o menor",AF452)&gt;0)</formula>
    </cfRule>
    <cfRule type="expression" dxfId="248" priority="22" stopIfTrue="1">
      <formula>AND($A$1&lt;&gt;"",SEARCH("igual o mayor",AF452)&gt;0)</formula>
    </cfRule>
    <cfRule type="expression" dxfId="247" priority="16" stopIfTrue="1">
      <formula>AND($A$1&lt;&gt;"",SEARCH("igual o menor",AF452)&gt;0)</formula>
    </cfRule>
    <cfRule type="expression" dxfId="246" priority="21" stopIfTrue="1">
      <formula>AND($A$1&lt;&gt;"",SEARCH("la pregunta",AF452)&gt;0)</formula>
    </cfRule>
    <cfRule type="expression" dxfId="245" priority="20" stopIfTrue="1">
      <formula>AND($A$1&lt;&gt;"",SUM(AF452)&gt;0)</formula>
    </cfRule>
    <cfRule type="expression" dxfId="244" priority="19" stopIfTrue="1">
      <formula>AND($A$1&lt;&gt;"",SEARCH("no puede registrar",AF452)&gt;0)</formula>
    </cfRule>
    <cfRule type="expression" dxfId="243" priority="18" stopIfTrue="1">
      <formula>AND($A$1&lt;&gt;"",SEARCH("en blanco",AF452)&gt;0)</formula>
    </cfRule>
    <cfRule type="expression" dxfId="242" priority="17" stopIfTrue="1">
      <formula>AND($A$1&lt;&gt;"",SEARCH("pase a la pregunta",AF452)&gt;0)</formula>
    </cfRule>
    <cfRule type="expression" dxfId="241" priority="15" stopIfTrue="1">
      <formula>AND($A$1&lt;&gt;"",SEARCH("igual o mayor",AF452)&gt;0)</formula>
    </cfRule>
  </conditionalFormatting>
  <conditionalFormatting sqref="AF475">
    <cfRule type="expression" dxfId="240" priority="2" stopIfTrue="1">
      <formula>AND($A$1&lt;&gt;"",SEARCH("igual o menor",AF475)&gt;0)</formula>
    </cfRule>
    <cfRule type="expression" dxfId="239" priority="3" stopIfTrue="1">
      <formula>AND($A$1&lt;&gt;"",SEARCH("pase a la pregunta",AF475)&gt;0)</formula>
    </cfRule>
    <cfRule type="expression" dxfId="238" priority="4" stopIfTrue="1">
      <formula>AND($A$1&lt;&gt;"",SEARCH("en blanco",AF475)&gt;0)</formula>
    </cfRule>
    <cfRule type="expression" dxfId="237" priority="5" stopIfTrue="1">
      <formula>AND($A$1&lt;&gt;"",SEARCH("no puede registrar",AF475)&gt;0)</formula>
    </cfRule>
    <cfRule type="expression" dxfId="236" priority="1" stopIfTrue="1">
      <formula>AND($A$1&lt;&gt;"",SEARCH("igual o mayor",AF475)&gt;0)</formula>
    </cfRule>
    <cfRule type="expression" dxfId="235" priority="14" stopIfTrue="1">
      <formula>AND($A$1&lt;&gt;"",SEARCH("la pregunta",AF475)&gt;0)</formula>
    </cfRule>
    <cfRule type="expression" dxfId="234" priority="13" stopIfTrue="1">
      <formula>AND($A$1&lt;&gt;"",SUM(AF475)&gt;0)</formula>
    </cfRule>
    <cfRule type="expression" dxfId="233" priority="12" stopIfTrue="1">
      <formula>AND($A$1&lt;&gt;"",SEARCH("no puede registrar",AF475)&gt;0)</formula>
    </cfRule>
    <cfRule type="expression" dxfId="232" priority="11" stopIfTrue="1">
      <formula>AND($A$1&lt;&gt;"",SEARCH("en blanco",AF475)&gt;0)</formula>
    </cfRule>
    <cfRule type="expression" dxfId="231" priority="10" stopIfTrue="1">
      <formula>AND($A$1&lt;&gt;"",SEARCH("pase a la pregunta",AF475)&gt;0)</formula>
    </cfRule>
    <cfRule type="expression" dxfId="230" priority="9" stopIfTrue="1">
      <formula>AND($A$1&lt;&gt;"",SEARCH("igual o menor",AF475)&gt;0)</formula>
    </cfRule>
    <cfRule type="expression" dxfId="229" priority="8" stopIfTrue="1">
      <formula>AND($A$1&lt;&gt;"",SEARCH("igual o mayor",AF475)&gt;0)</formula>
    </cfRule>
    <cfRule type="expression" dxfId="228" priority="7" stopIfTrue="1">
      <formula>AND($A$1&lt;&gt;"",SEARCH("la pregunta",AF475)&gt;0)</formula>
    </cfRule>
    <cfRule type="expression" dxfId="227" priority="6" stopIfTrue="1">
      <formula>AND($A$1&lt;&gt;"",SUM(AF475)&gt;0)</formula>
    </cfRule>
  </conditionalFormatting>
  <hyperlinks>
    <hyperlink ref="AA7" location="Índice!C2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Cuestionario</oddHeader>
    <oddFooter>&amp;LCenso Nacional de Gobiernos Estatales 2026&amp;R&amp;P de &amp;N</oddFooter>
  </headerFooter>
  <rowBreaks count="2" manualBreakCount="2">
    <brk id="247" max="30" man="1"/>
    <brk id="498"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253"/>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3.625" hidden="1" customWidth="1"/>
    <col min="33" max="35" width="13.625" hidden="1" customWidth="1"/>
    <col min="36" max="36" width="16.375" hidden="1" customWidth="1"/>
    <col min="37" max="154" width="13.625" hidden="1" customWidth="1"/>
    <col min="155" max="16384" width="3.625" hidden="1"/>
  </cols>
  <sheetData>
    <row r="1" spans="1:30" ht="173.25" customHeight="1">
      <c r="A1" s="520"/>
      <c r="B1" s="532" t="s">
        <v>0</v>
      </c>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row>
    <row r="6" spans="1:30" ht="15" customHeight="1">
      <c r="A6" s="27"/>
      <c r="B6" s="4"/>
      <c r="C6" s="4"/>
      <c r="D6" s="4"/>
      <c r="E6" s="4"/>
      <c r="F6" s="4"/>
      <c r="G6" s="4"/>
      <c r="H6" s="4"/>
      <c r="I6" s="4"/>
      <c r="J6" s="4"/>
      <c r="K6" s="4"/>
      <c r="L6" s="4"/>
      <c r="M6" s="4"/>
      <c r="N6" s="4"/>
      <c r="O6" s="4"/>
      <c r="P6" s="4"/>
      <c r="Q6" s="4"/>
      <c r="R6" s="4"/>
      <c r="S6" s="4"/>
      <c r="T6" s="4"/>
      <c r="U6" s="4"/>
      <c r="V6" s="4"/>
      <c r="W6" s="4"/>
      <c r="X6" s="4"/>
      <c r="Y6" s="4"/>
      <c r="Z6" s="4"/>
    </row>
    <row r="7" spans="1:30" ht="15" customHeight="1" thickBot="1">
      <c r="B7" s="5" t="s">
        <v>4</v>
      </c>
      <c r="C7" s="2"/>
      <c r="D7" s="2"/>
      <c r="E7" s="2"/>
      <c r="F7" s="2"/>
      <c r="G7" s="2"/>
      <c r="H7" s="2"/>
      <c r="I7" s="2"/>
      <c r="J7" s="2"/>
      <c r="K7" s="2"/>
      <c r="L7" s="2"/>
      <c r="M7" s="2"/>
      <c r="N7" s="5" t="s">
        <v>5</v>
      </c>
      <c r="O7" s="2"/>
      <c r="P7" s="7"/>
      <c r="Q7" s="7"/>
      <c r="R7" s="7"/>
      <c r="S7" s="7"/>
      <c r="T7" s="7"/>
      <c r="U7" s="7"/>
      <c r="V7" s="7"/>
      <c r="W7" s="7"/>
      <c r="X7" s="7"/>
      <c r="Y7" s="7"/>
      <c r="Z7" s="7"/>
      <c r="AA7" s="708" t="s">
        <v>3</v>
      </c>
      <c r="AB7" s="558"/>
      <c r="AC7" s="558"/>
      <c r="AD7" s="558"/>
    </row>
    <row r="8" spans="1:30" ht="15" customHeight="1" thickBot="1">
      <c r="B8" s="533" t="str">
        <f>IF(Presentación!B10="","",Presentación!B10)</f>
        <v>Veracruz de Ignacio de la Llave</v>
      </c>
      <c r="C8" s="534"/>
      <c r="D8" s="534"/>
      <c r="E8" s="534"/>
      <c r="F8" s="534"/>
      <c r="G8" s="534"/>
      <c r="H8" s="534"/>
      <c r="I8" s="534"/>
      <c r="J8" s="534"/>
      <c r="K8" s="534"/>
      <c r="L8" s="535"/>
      <c r="M8" s="2"/>
      <c r="N8" s="533" t="str">
        <f>IF(Presentación!N10="","",Presentación!N10)</f>
        <v>230</v>
      </c>
      <c r="O8" s="535"/>
      <c r="P8" s="7"/>
      <c r="Q8" s="7"/>
      <c r="R8" s="7"/>
      <c r="S8" s="7"/>
      <c r="T8" s="7"/>
      <c r="U8" s="7"/>
      <c r="V8" s="7"/>
      <c r="W8" s="7"/>
      <c r="X8" s="7"/>
      <c r="Y8" s="7"/>
      <c r="Z8" s="7"/>
      <c r="AA8" s="7"/>
      <c r="AB8" s="7"/>
      <c r="AC8" s="7"/>
      <c r="AD8" s="7"/>
    </row>
    <row r="9" spans="1:30" ht="15" customHeight="1" thickBot="1">
      <c r="B9" s="1"/>
      <c r="C9" s="1"/>
      <c r="D9" s="1"/>
      <c r="E9" s="1"/>
      <c r="F9" s="1"/>
      <c r="G9" s="1"/>
      <c r="H9" s="1"/>
      <c r="I9" s="1"/>
      <c r="J9" s="1"/>
      <c r="K9" s="1"/>
      <c r="L9" s="1"/>
      <c r="M9" s="30"/>
      <c r="N9" s="1"/>
      <c r="O9" s="1"/>
      <c r="P9" s="18"/>
      <c r="Q9" s="1"/>
      <c r="R9" s="1"/>
      <c r="S9" s="1"/>
      <c r="T9" s="1"/>
      <c r="U9" s="1"/>
      <c r="V9" s="1"/>
      <c r="W9" s="1"/>
      <c r="X9" s="1"/>
      <c r="Y9" s="1"/>
      <c r="Z9" s="1"/>
      <c r="AA9" s="1"/>
      <c r="AB9" s="30"/>
      <c r="AC9" s="1"/>
      <c r="AD9" s="1"/>
    </row>
    <row r="10" spans="1:30" ht="15" customHeight="1" thickBot="1">
      <c r="A10" s="16"/>
      <c r="B10" s="774" t="s">
        <v>5720</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6"/>
    </row>
    <row r="11" spans="1:30" ht="15" customHeight="1">
      <c r="A11" s="16"/>
      <c r="B11" s="721" t="s">
        <v>5060</v>
      </c>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3"/>
    </row>
    <row r="12" spans="1:30" ht="24" customHeight="1">
      <c r="A12" s="16"/>
      <c r="B12" s="32"/>
      <c r="C12" s="697" t="s">
        <v>5721</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621"/>
    </row>
    <row r="13" spans="1:30" ht="24" customHeight="1">
      <c r="A13" s="16"/>
      <c r="B13" s="32"/>
      <c r="C13" s="710" t="s">
        <v>5062</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711"/>
    </row>
    <row r="14" spans="1:30" ht="15" customHeight="1">
      <c r="A14" s="16"/>
      <c r="B14" s="32"/>
      <c r="C14" s="697" t="s">
        <v>5477</v>
      </c>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621"/>
    </row>
    <row r="15" spans="1:30" ht="60" customHeight="1">
      <c r="A15" s="16"/>
      <c r="B15" s="32"/>
      <c r="C15" s="791" t="s">
        <v>5722</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621"/>
    </row>
    <row r="16" spans="1:30" ht="36" customHeight="1">
      <c r="A16" s="16"/>
      <c r="B16" s="32"/>
      <c r="C16" s="724" t="s">
        <v>5065</v>
      </c>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621"/>
    </row>
    <row r="17" spans="1:30" ht="48" customHeight="1">
      <c r="A17" s="16"/>
      <c r="B17" s="32"/>
      <c r="C17" s="724" t="s">
        <v>5066</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621"/>
    </row>
    <row r="18" spans="1:30" ht="15" customHeight="1">
      <c r="A18" s="16"/>
      <c r="B18" s="32"/>
      <c r="C18" s="763" t="s">
        <v>5067</v>
      </c>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764"/>
    </row>
    <row r="19" spans="1:30" ht="15" customHeight="1">
      <c r="B19" s="721" t="s">
        <v>5068</v>
      </c>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3"/>
    </row>
    <row r="20" spans="1:30" ht="24" customHeight="1">
      <c r="B20" s="60"/>
      <c r="C20" s="697" t="s">
        <v>5723</v>
      </c>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621"/>
    </row>
    <row r="21" spans="1:30" ht="24" customHeight="1">
      <c r="A21" s="1"/>
      <c r="B21" s="96"/>
      <c r="C21" s="471"/>
      <c r="D21" s="694" t="s">
        <v>5724</v>
      </c>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7"/>
    </row>
    <row r="22" spans="1:30" ht="15" customHeight="1">
      <c r="B22" s="60"/>
      <c r="C22" s="458"/>
      <c r="D22" s="700" t="s">
        <v>5725</v>
      </c>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24"/>
    </row>
    <row r="23" spans="1:30" ht="15" customHeight="1">
      <c r="B23" s="60"/>
      <c r="C23" s="458"/>
      <c r="D23" s="694" t="s">
        <v>5726</v>
      </c>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7"/>
    </row>
    <row r="24" spans="1:30" ht="15" customHeight="1">
      <c r="B24" s="60"/>
      <c r="C24" s="458"/>
      <c r="D24" s="700" t="s">
        <v>5727</v>
      </c>
      <c r="E24" s="700"/>
      <c r="F24" s="700"/>
      <c r="G24" s="700"/>
      <c r="H24" s="700"/>
      <c r="I24" s="700"/>
      <c r="J24" s="700"/>
      <c r="K24" s="700"/>
      <c r="L24" s="700"/>
      <c r="M24" s="700"/>
      <c r="N24" s="700"/>
      <c r="O24" s="700"/>
      <c r="P24" s="700"/>
      <c r="Q24" s="700"/>
      <c r="R24" s="700"/>
      <c r="S24" s="700"/>
      <c r="T24" s="700"/>
      <c r="U24" s="700"/>
      <c r="V24" s="700"/>
      <c r="W24" s="700"/>
      <c r="X24" s="700"/>
      <c r="Y24" s="700"/>
      <c r="Z24" s="700"/>
      <c r="AA24" s="700"/>
      <c r="AB24" s="700"/>
      <c r="AC24" s="700"/>
      <c r="AD24" s="724"/>
    </row>
    <row r="25" spans="1:30" ht="15" customHeight="1">
      <c r="B25" s="60"/>
      <c r="C25" s="458"/>
      <c r="D25" s="700" t="s">
        <v>5728</v>
      </c>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24"/>
    </row>
    <row r="26" spans="1:30" ht="24" customHeight="1">
      <c r="B26" s="60"/>
      <c r="C26" s="458"/>
      <c r="D26" s="700" t="s">
        <v>5729</v>
      </c>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24"/>
    </row>
    <row r="27" spans="1:30" ht="15" customHeight="1">
      <c r="B27" s="60"/>
      <c r="C27" s="458"/>
      <c r="D27" s="694" t="s">
        <v>5730</v>
      </c>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7"/>
    </row>
    <row r="28" spans="1:30" ht="24" customHeight="1">
      <c r="B28" s="60"/>
      <c r="C28" s="458"/>
      <c r="D28" s="700" t="s">
        <v>5731</v>
      </c>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24"/>
    </row>
    <row r="29" spans="1:30" ht="36" customHeight="1">
      <c r="B29" s="60"/>
      <c r="C29" s="458"/>
      <c r="D29" s="700" t="s">
        <v>5732</v>
      </c>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24"/>
    </row>
    <row r="30" spans="1:30" ht="15" customHeight="1">
      <c r="B30" s="72"/>
      <c r="C30" s="459"/>
      <c r="D30" s="714" t="s">
        <v>5733</v>
      </c>
      <c r="E30" s="714"/>
      <c r="F30" s="714"/>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90"/>
    </row>
    <row r="31" spans="1:30" ht="15" customHeight="1">
      <c r="A31" s="16"/>
    </row>
    <row r="32" spans="1:30" ht="36" customHeight="1">
      <c r="A32" s="13" t="s">
        <v>5734</v>
      </c>
      <c r="B32" s="660" t="s">
        <v>5735</v>
      </c>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row>
    <row r="33" spans="1:36" ht="36" customHeight="1">
      <c r="A33" s="13"/>
      <c r="B33" s="229"/>
      <c r="C33" s="694" t="s">
        <v>5736</v>
      </c>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row>
    <row r="34" spans="1:36" ht="48" customHeight="1">
      <c r="A34" s="74"/>
      <c r="C34" s="694" t="s">
        <v>5737</v>
      </c>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row>
    <row r="35" spans="1:36" ht="36" customHeight="1">
      <c r="A35" s="74"/>
      <c r="C35" s="694" t="s">
        <v>5738</v>
      </c>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row>
    <row r="36" spans="1:36" ht="24" customHeight="1">
      <c r="A36" s="74"/>
      <c r="C36" s="694" t="s">
        <v>5739</v>
      </c>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row>
    <row r="37" spans="1:36" ht="15" customHeight="1">
      <c r="A37" s="74"/>
      <c r="AG37" s="262" t="s">
        <v>5094</v>
      </c>
      <c r="AI37" s="279" t="s">
        <v>5091</v>
      </c>
      <c r="AJ37" s="267" t="s">
        <v>5097</v>
      </c>
    </row>
    <row r="38" spans="1:36" ht="48" customHeight="1">
      <c r="A38" s="74"/>
      <c r="C38" s="688" t="s">
        <v>5740</v>
      </c>
      <c r="D38" s="572"/>
      <c r="E38" s="572"/>
      <c r="F38" s="572"/>
      <c r="G38" s="572"/>
      <c r="H38" s="572"/>
      <c r="I38" s="572"/>
      <c r="J38" s="572"/>
      <c r="K38" s="572"/>
      <c r="L38" s="572"/>
      <c r="M38" s="572"/>
      <c r="N38" s="572"/>
      <c r="O38" s="572"/>
      <c r="P38" s="573"/>
      <c r="Q38" s="688" t="s">
        <v>5741</v>
      </c>
      <c r="R38" s="572"/>
      <c r="S38" s="572"/>
      <c r="T38" s="572"/>
      <c r="U38" s="572"/>
      <c r="V38" s="572"/>
      <c r="W38" s="572"/>
      <c r="X38" s="572"/>
      <c r="Y38" s="572"/>
      <c r="Z38" s="572"/>
      <c r="AA38" s="572"/>
      <c r="AB38" s="572"/>
      <c r="AC38" s="572"/>
      <c r="AD38" s="573"/>
      <c r="AG38" s="264" t="s">
        <v>5103</v>
      </c>
      <c r="AH38" s="265" t="s">
        <v>5104</v>
      </c>
      <c r="AI38" s="279" t="s">
        <v>5109</v>
      </c>
      <c r="AJ38" s="267" t="s">
        <v>5742</v>
      </c>
    </row>
    <row r="39" spans="1:36" ht="15" customHeight="1">
      <c r="A39" s="74"/>
      <c r="C39" s="686"/>
      <c r="D39" s="570"/>
      <c r="E39" s="570"/>
      <c r="F39" s="570"/>
      <c r="G39" s="570"/>
      <c r="H39" s="570"/>
      <c r="I39" s="570"/>
      <c r="J39" s="570"/>
      <c r="K39" s="570"/>
      <c r="L39" s="570"/>
      <c r="M39" s="570"/>
      <c r="N39" s="570"/>
      <c r="O39" s="570"/>
      <c r="P39" s="687"/>
      <c r="Q39" s="686"/>
      <c r="R39" s="570"/>
      <c r="S39" s="570"/>
      <c r="T39" s="570"/>
      <c r="U39" s="570"/>
      <c r="V39" s="570"/>
      <c r="W39" s="570"/>
      <c r="X39" s="570"/>
      <c r="Y39" s="570"/>
      <c r="Z39" s="570"/>
      <c r="AA39" s="570"/>
      <c r="AB39" s="570"/>
      <c r="AC39" s="570"/>
      <c r="AD39" s="687"/>
      <c r="AG39" s="263">
        <f>IF(AND($C$39&lt;&gt;"",$C$39&lt;&gt;1,COUNTA(Q39)&gt;0),1,0)</f>
        <v>0</v>
      </c>
      <c r="AH39" s="266">
        <f>IF(AND($C$39&lt;&gt;"",$C$39&lt;&gt;1,COUNTA(Q39)=0),0,IF(AND($C$39&lt;&gt;"",$C$39=1,COUNTA(Q39)=1),0,IF(AND($C$39="",COUNTA(Q39)=0),0,1)))</f>
        <v>0</v>
      </c>
      <c r="AI39" s="280">
        <f>IF(OR(COUNTIF(C39,3)&gt;0,COUNTIF(C39,9)&gt;0),1,0)</f>
        <v>0</v>
      </c>
      <c r="AJ39" s="268">
        <f>IF($Q$39=9,1,0)</f>
        <v>0</v>
      </c>
    </row>
    <row r="40" spans="1:36" ht="15" customHeight="1">
      <c r="A40" s="74"/>
    </row>
    <row r="41" spans="1:36" ht="24" customHeight="1">
      <c r="A41" s="74"/>
      <c r="C41" s="688" t="s">
        <v>5743</v>
      </c>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3"/>
    </row>
    <row r="42" spans="1:36" ht="24" customHeight="1">
      <c r="A42" s="74"/>
      <c r="C42" s="86" t="s">
        <v>5015</v>
      </c>
      <c r="D42" s="676" t="s">
        <v>5744</v>
      </c>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3"/>
    </row>
    <row r="43" spans="1:36" ht="24" customHeight="1">
      <c r="A43" s="74"/>
      <c r="C43" s="86" t="s">
        <v>5017</v>
      </c>
      <c r="D43" s="676" t="s">
        <v>5745</v>
      </c>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3"/>
    </row>
    <row r="44" spans="1:36" ht="15" customHeight="1">
      <c r="A44" s="74"/>
      <c r="C44" s="86" t="s">
        <v>5019</v>
      </c>
      <c r="D44" s="793" t="s">
        <v>5746</v>
      </c>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3"/>
    </row>
    <row r="45" spans="1:36" ht="15" customHeight="1">
      <c r="A45" s="74"/>
      <c r="C45" s="86" t="s">
        <v>5031</v>
      </c>
      <c r="D45" s="793" t="s">
        <v>5548</v>
      </c>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3"/>
    </row>
    <row r="46" spans="1:36" ht="15" customHeight="1">
      <c r="A46" s="79"/>
    </row>
    <row r="47" spans="1:36" ht="24" customHeight="1">
      <c r="A47" s="79"/>
      <c r="C47" s="714" t="s">
        <v>5116</v>
      </c>
      <c r="D47" s="646"/>
      <c r="E47" s="646"/>
      <c r="F47" s="646"/>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row>
    <row r="48" spans="1:36" ht="60" customHeight="1">
      <c r="A48" s="79"/>
      <c r="C48" s="794"/>
      <c r="D48" s="570"/>
      <c r="E48" s="570"/>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687"/>
    </row>
    <row r="49" spans="1:36" ht="15" customHeight="1">
      <c r="A49" s="16"/>
      <c r="B49" s="670" t="str">
        <f>IF(AH39&gt;0,"Favor de ingresar toda la información requerida en la pregunta ","")</f>
        <v/>
      </c>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row>
    <row r="50" spans="1:36" ht="15" customHeight="1">
      <c r="A50" s="16"/>
      <c r="B50" s="691" t="str">
        <f>IF(SUM(COUNTIF(Q39:AD39,"NS"))&lt;&gt;0,"Alerta: debido a que cuenta con registros NS, debe proporcionar una justificación en el area de comentarios al final de la pregunta","")</f>
        <v/>
      </c>
      <c r="C50" s="691"/>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691"/>
      <c r="AC50" s="691"/>
      <c r="AD50" s="691"/>
    </row>
    <row r="51" spans="1:36" ht="15" customHeight="1">
      <c r="A51" s="16"/>
      <c r="B51" s="651" t="str">
        <f>IF(AI39&gt;0,"Alerta: debe proporcionar una justificación ya que ha seleccionado el código 3 o 9 en la col. ¿Contaba con algún sitio electrónico… ?","")</f>
        <v/>
      </c>
      <c r="C51" s="651"/>
      <c r="D51" s="651"/>
      <c r="E51" s="651"/>
      <c r="F51" s="651"/>
      <c r="G51" s="651"/>
      <c r="H51" s="651"/>
      <c r="I51" s="651"/>
      <c r="J51" s="651"/>
      <c r="K51" s="651"/>
      <c r="L51" s="651"/>
      <c r="M51" s="651"/>
      <c r="N51" s="651"/>
      <c r="O51" s="651"/>
      <c r="P51" s="651"/>
      <c r="Q51" s="651"/>
      <c r="R51" s="651"/>
      <c r="S51" s="651"/>
      <c r="T51" s="651"/>
      <c r="U51" s="651"/>
      <c r="V51" s="651"/>
      <c r="W51" s="651"/>
      <c r="X51" s="651"/>
      <c r="Y51" s="651"/>
      <c r="Z51" s="651"/>
      <c r="AA51" s="651"/>
      <c r="AB51" s="651"/>
      <c r="AC51" s="651"/>
      <c r="AD51" s="651"/>
      <c r="AE51" s="472"/>
    </row>
    <row r="52" spans="1:36" ht="15" customHeight="1">
      <c r="A52" s="16"/>
      <c r="B52" s="651" t="str">
        <f>IF(AJ39&gt;0,"Alerta: debe de proporcionar una justificación de acuerdo a lo establecido en la instrucción 4","")</f>
        <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473"/>
    </row>
    <row r="53" spans="1:36" ht="15" customHeight="1">
      <c r="A53" s="16"/>
      <c r="B53" s="672" t="str">
        <f>IF(AG39&gt;0,"Favor de verificar que no tenga información en celdas sombreadas","")</f>
        <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row>
    <row r="54" spans="1:36" ht="15" customHeight="1">
      <c r="A54" s="16"/>
    </row>
    <row r="55" spans="1:36" ht="36" customHeight="1">
      <c r="A55" s="13" t="s">
        <v>5747</v>
      </c>
      <c r="B55" s="660" t="s">
        <v>5748</v>
      </c>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row>
    <row r="56" spans="1:36" ht="24" customHeight="1">
      <c r="A56" s="13"/>
      <c r="C56" s="698" t="s">
        <v>5749</v>
      </c>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row>
    <row r="57" spans="1:36" ht="15" customHeight="1">
      <c r="A57" s="13"/>
      <c r="C57" s="694" t="s">
        <v>5750</v>
      </c>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row>
    <row r="58" spans="1:36" ht="15" customHeight="1">
      <c r="A58" s="13"/>
      <c r="C58" s="695" t="s">
        <v>5751</v>
      </c>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row>
    <row r="59" spans="1:36" ht="14.25">
      <c r="A59" s="16"/>
    </row>
    <row r="60" spans="1:36" ht="24" customHeight="1">
      <c r="A60" s="16"/>
      <c r="C60" s="688" t="s">
        <v>5752</v>
      </c>
      <c r="D60" s="702"/>
      <c r="E60" s="702"/>
      <c r="F60" s="702"/>
      <c r="G60" s="702"/>
      <c r="H60" s="702"/>
      <c r="I60" s="702"/>
      <c r="J60" s="702"/>
      <c r="K60" s="702"/>
      <c r="L60" s="702"/>
      <c r="M60" s="702"/>
      <c r="N60" s="702"/>
      <c r="O60" s="702"/>
      <c r="P60" s="702"/>
      <c r="Q60" s="703"/>
      <c r="R60" s="688" t="s">
        <v>5753</v>
      </c>
      <c r="S60" s="572"/>
      <c r="T60" s="572"/>
      <c r="U60" s="572"/>
      <c r="V60" s="572"/>
      <c r="W60" s="572"/>
      <c r="X60" s="572"/>
      <c r="Y60" s="572"/>
      <c r="Z60" s="572"/>
      <c r="AA60" s="572"/>
      <c r="AB60" s="572"/>
      <c r="AC60" s="572"/>
      <c r="AD60" s="573"/>
      <c r="AG60" s="262" t="s">
        <v>5094</v>
      </c>
      <c r="AH60" s="383" t="s">
        <v>5095</v>
      </c>
    </row>
    <row r="61" spans="1:36" ht="14.25">
      <c r="A61" s="16"/>
      <c r="C61" s="704"/>
      <c r="D61" s="646"/>
      <c r="E61" s="646"/>
      <c r="F61" s="646"/>
      <c r="G61" s="646"/>
      <c r="H61" s="646"/>
      <c r="I61" s="646"/>
      <c r="J61" s="646"/>
      <c r="K61" s="646"/>
      <c r="L61" s="646"/>
      <c r="M61" s="646"/>
      <c r="N61" s="646"/>
      <c r="O61" s="646"/>
      <c r="P61" s="646"/>
      <c r="Q61" s="647"/>
      <c r="R61" s="86" t="s">
        <v>5015</v>
      </c>
      <c r="S61" s="86" t="s">
        <v>5017</v>
      </c>
      <c r="T61" s="86" t="s">
        <v>5019</v>
      </c>
      <c r="U61" s="86" t="s">
        <v>5021</v>
      </c>
      <c r="V61" s="86" t="s">
        <v>5023</v>
      </c>
      <c r="W61" s="86" t="s">
        <v>5025</v>
      </c>
      <c r="X61" s="86" t="s">
        <v>5027</v>
      </c>
      <c r="Y61" s="86" t="s">
        <v>5029</v>
      </c>
      <c r="Z61" s="86" t="s">
        <v>5031</v>
      </c>
      <c r="AA61" s="86" t="s">
        <v>5032</v>
      </c>
      <c r="AB61" s="86" t="s">
        <v>5034</v>
      </c>
      <c r="AC61" s="86" t="s">
        <v>5035</v>
      </c>
      <c r="AD61" s="86" t="s">
        <v>5296</v>
      </c>
      <c r="AG61" s="382" t="s">
        <v>5754</v>
      </c>
      <c r="AH61" s="383" t="s">
        <v>5755</v>
      </c>
      <c r="AI61" s="264" t="s">
        <v>5103</v>
      </c>
      <c r="AJ61" s="265" t="s">
        <v>5104</v>
      </c>
    </row>
    <row r="62" spans="1:36" ht="14.25">
      <c r="A62" s="16"/>
      <c r="C62" s="686"/>
      <c r="D62" s="570"/>
      <c r="E62" s="570"/>
      <c r="F62" s="570"/>
      <c r="G62" s="570"/>
      <c r="H62" s="570"/>
      <c r="I62" s="570"/>
      <c r="J62" s="570"/>
      <c r="K62" s="570"/>
      <c r="L62" s="570"/>
      <c r="M62" s="570"/>
      <c r="N62" s="570"/>
      <c r="O62" s="570"/>
      <c r="P62" s="570"/>
      <c r="Q62" s="687"/>
      <c r="R62" s="451"/>
      <c r="S62" s="451"/>
      <c r="T62" s="451"/>
      <c r="U62" s="451"/>
      <c r="V62" s="451"/>
      <c r="W62" s="451"/>
      <c r="X62" s="451"/>
      <c r="Y62" s="451"/>
      <c r="Z62" s="451"/>
      <c r="AA62" s="451"/>
      <c r="AB62" s="451"/>
      <c r="AC62" s="451"/>
      <c r="AD62" s="451"/>
      <c r="AG62" s="263">
        <f>IF(AND(OR($Q$39=2,$Q$39=9),COUNTA(C62:AD62)&gt;0),1,0)</f>
        <v>0</v>
      </c>
      <c r="AH62" s="384">
        <f>IF(AND($AD$62="X",COUNTA(R62:AC62)&gt;0),1,0)</f>
        <v>0</v>
      </c>
      <c r="AI62" s="263">
        <f>IF(AND($C$39&lt;&gt;"",$C$39&lt;&gt;1,COUNTA(C62:AD62)&gt;0),1,0)</f>
        <v>0</v>
      </c>
      <c r="AJ62" s="266">
        <f>IF(AND(OR(Q39=2,Q39=9)&gt;0,COUNTA(C62:AD62)=0),0,IF(AND(OR(Q39=1,Q39=3)&gt;0,COUNTA(C62)=1,COUNTA(R62:AC62)&gt;0,AD62=""),0,IF(AND(OR(Q39=1,Q39=3)&gt;0,COUNTA(C62)=1,COUNTA(R62:AC62)=0,AD62="X"),0,IF(COUNTA(C62:AD62)=0,0,1))))</f>
        <v>0</v>
      </c>
    </row>
    <row r="63" spans="1:36" ht="15" customHeight="1">
      <c r="A63" s="16"/>
      <c r="AI63" s="383">
        <f>SUM(AG62:AI62)</f>
        <v>0</v>
      </c>
    </row>
    <row r="64" spans="1:36" ht="15" customHeight="1">
      <c r="A64" s="16"/>
      <c r="C64" s="540" t="s">
        <v>5756</v>
      </c>
      <c r="D64" s="572"/>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3"/>
    </row>
    <row r="65" spans="1:30" ht="15" customHeight="1">
      <c r="A65" s="16"/>
      <c r="C65" s="97" t="s">
        <v>5015</v>
      </c>
      <c r="D65" s="789" t="s">
        <v>5757</v>
      </c>
      <c r="E65" s="646"/>
      <c r="F65" s="646"/>
      <c r="G65" s="646"/>
      <c r="H65" s="646"/>
      <c r="I65" s="646"/>
      <c r="J65" s="646"/>
      <c r="K65" s="646"/>
      <c r="L65" s="646"/>
      <c r="M65" s="646"/>
      <c r="N65" s="646"/>
      <c r="O65" s="646"/>
      <c r="P65" s="647"/>
      <c r="Q65" s="98" t="s">
        <v>5029</v>
      </c>
      <c r="R65" s="676" t="s">
        <v>5758</v>
      </c>
      <c r="S65" s="572"/>
      <c r="T65" s="572"/>
      <c r="U65" s="572"/>
      <c r="V65" s="572"/>
      <c r="W65" s="572"/>
      <c r="X65" s="572"/>
      <c r="Y65" s="572"/>
      <c r="Z65" s="572"/>
      <c r="AA65" s="572"/>
      <c r="AB65" s="572"/>
      <c r="AC65" s="572"/>
      <c r="AD65" s="573"/>
    </row>
    <row r="66" spans="1:30" ht="15" customHeight="1">
      <c r="A66" s="16"/>
      <c r="C66" s="98" t="s">
        <v>5017</v>
      </c>
      <c r="D66" s="676" t="s">
        <v>5759</v>
      </c>
      <c r="E66" s="572"/>
      <c r="F66" s="572"/>
      <c r="G66" s="572"/>
      <c r="H66" s="572"/>
      <c r="I66" s="572"/>
      <c r="J66" s="572"/>
      <c r="K66" s="572"/>
      <c r="L66" s="572"/>
      <c r="M66" s="572"/>
      <c r="N66" s="572"/>
      <c r="O66" s="572"/>
      <c r="P66" s="573"/>
      <c r="Q66" s="98" t="s">
        <v>5031</v>
      </c>
      <c r="R66" s="676" t="s">
        <v>5760</v>
      </c>
      <c r="S66" s="572"/>
      <c r="T66" s="572"/>
      <c r="U66" s="572"/>
      <c r="V66" s="572"/>
      <c r="W66" s="572"/>
      <c r="X66" s="572"/>
      <c r="Y66" s="572"/>
      <c r="Z66" s="572"/>
      <c r="AA66" s="572"/>
      <c r="AB66" s="572"/>
      <c r="AC66" s="572"/>
      <c r="AD66" s="573"/>
    </row>
    <row r="67" spans="1:30" ht="15" customHeight="1">
      <c r="A67" s="16"/>
      <c r="C67" s="98" t="s">
        <v>5019</v>
      </c>
      <c r="D67" s="676" t="s">
        <v>5761</v>
      </c>
      <c r="E67" s="572"/>
      <c r="F67" s="572"/>
      <c r="G67" s="572"/>
      <c r="H67" s="572"/>
      <c r="I67" s="572"/>
      <c r="J67" s="572"/>
      <c r="K67" s="572"/>
      <c r="L67" s="572"/>
      <c r="M67" s="572"/>
      <c r="N67" s="572"/>
      <c r="O67" s="572"/>
      <c r="P67" s="573"/>
      <c r="Q67" s="98" t="s">
        <v>5032</v>
      </c>
      <c r="R67" s="676" t="s">
        <v>5762</v>
      </c>
      <c r="S67" s="572"/>
      <c r="T67" s="572"/>
      <c r="U67" s="572"/>
      <c r="V67" s="572"/>
      <c r="W67" s="572"/>
      <c r="X67" s="572"/>
      <c r="Y67" s="572"/>
      <c r="Z67" s="572"/>
      <c r="AA67" s="572"/>
      <c r="AB67" s="572"/>
      <c r="AC67" s="572"/>
      <c r="AD67" s="573"/>
    </row>
    <row r="68" spans="1:30" ht="15" customHeight="1">
      <c r="A68" s="16"/>
      <c r="C68" s="98" t="s">
        <v>5021</v>
      </c>
      <c r="D68" s="676" t="s">
        <v>5763</v>
      </c>
      <c r="E68" s="572"/>
      <c r="F68" s="572"/>
      <c r="G68" s="572"/>
      <c r="H68" s="572"/>
      <c r="I68" s="572"/>
      <c r="J68" s="572"/>
      <c r="K68" s="572"/>
      <c r="L68" s="572"/>
      <c r="M68" s="572"/>
      <c r="N68" s="572"/>
      <c r="O68" s="572"/>
      <c r="P68" s="573"/>
      <c r="Q68" s="98" t="s">
        <v>5034</v>
      </c>
      <c r="R68" s="676" t="s">
        <v>5764</v>
      </c>
      <c r="S68" s="572"/>
      <c r="T68" s="572"/>
      <c r="U68" s="572"/>
      <c r="V68" s="572"/>
      <c r="W68" s="572"/>
      <c r="X68" s="572"/>
      <c r="Y68" s="572"/>
      <c r="Z68" s="572"/>
      <c r="AA68" s="572"/>
      <c r="AB68" s="572"/>
      <c r="AC68" s="572"/>
      <c r="AD68" s="573"/>
    </row>
    <row r="69" spans="1:30" ht="15" customHeight="1">
      <c r="A69" s="16"/>
      <c r="C69" s="98" t="s">
        <v>5023</v>
      </c>
      <c r="D69" s="676" t="s">
        <v>5765</v>
      </c>
      <c r="E69" s="572"/>
      <c r="F69" s="572"/>
      <c r="G69" s="572"/>
      <c r="H69" s="572"/>
      <c r="I69" s="572"/>
      <c r="J69" s="572"/>
      <c r="K69" s="572"/>
      <c r="L69" s="572"/>
      <c r="M69" s="572"/>
      <c r="N69" s="572"/>
      <c r="O69" s="572"/>
      <c r="P69" s="573"/>
      <c r="Q69" s="98" t="s">
        <v>5035</v>
      </c>
      <c r="R69" s="676" t="s">
        <v>5766</v>
      </c>
      <c r="S69" s="572"/>
      <c r="T69" s="572"/>
      <c r="U69" s="572"/>
      <c r="V69" s="572"/>
      <c r="W69" s="572"/>
      <c r="X69" s="572"/>
      <c r="Y69" s="572"/>
      <c r="Z69" s="572"/>
      <c r="AA69" s="572"/>
      <c r="AB69" s="572"/>
      <c r="AC69" s="572"/>
      <c r="AD69" s="573"/>
    </row>
    <row r="70" spans="1:30" ht="15" customHeight="1">
      <c r="A70" s="16"/>
      <c r="C70" s="98" t="s">
        <v>5025</v>
      </c>
      <c r="D70" s="676" t="s">
        <v>5767</v>
      </c>
      <c r="E70" s="572"/>
      <c r="F70" s="572"/>
      <c r="G70" s="572"/>
      <c r="H70" s="572"/>
      <c r="I70" s="572"/>
      <c r="J70" s="572"/>
      <c r="K70" s="572"/>
      <c r="L70" s="572"/>
      <c r="M70" s="572"/>
      <c r="N70" s="572"/>
      <c r="O70" s="572"/>
      <c r="P70" s="573"/>
      <c r="Q70" s="98" t="s">
        <v>5296</v>
      </c>
      <c r="R70" s="676" t="s">
        <v>5548</v>
      </c>
      <c r="S70" s="572"/>
      <c r="T70" s="572"/>
      <c r="U70" s="572"/>
      <c r="V70" s="572"/>
      <c r="W70" s="572"/>
      <c r="X70" s="572"/>
      <c r="Y70" s="572"/>
      <c r="Z70" s="572"/>
      <c r="AA70" s="572"/>
      <c r="AB70" s="572"/>
      <c r="AC70" s="572"/>
      <c r="AD70" s="573"/>
    </row>
    <row r="71" spans="1:30" ht="15" customHeight="1">
      <c r="A71" s="16"/>
      <c r="C71" s="98" t="s">
        <v>5027</v>
      </c>
      <c r="D71" s="676" t="s">
        <v>5768</v>
      </c>
      <c r="E71" s="572"/>
      <c r="F71" s="572"/>
      <c r="G71" s="572"/>
      <c r="H71" s="572"/>
      <c r="I71" s="572"/>
      <c r="J71" s="572"/>
      <c r="K71" s="572"/>
      <c r="L71" s="572"/>
      <c r="M71" s="572"/>
      <c r="N71" s="572"/>
      <c r="O71" s="572"/>
      <c r="P71" s="573"/>
      <c r="Q71" s="792"/>
      <c r="R71" s="572"/>
      <c r="S71" s="572"/>
      <c r="T71" s="572"/>
      <c r="U71" s="572"/>
      <c r="V71" s="572"/>
      <c r="W71" s="572"/>
      <c r="X71" s="572"/>
      <c r="Y71" s="572"/>
      <c r="Z71" s="572"/>
      <c r="AA71" s="572"/>
      <c r="AB71" s="572"/>
      <c r="AC71" s="572"/>
      <c r="AD71" s="573"/>
    </row>
    <row r="72" spans="1:30" ht="15" customHeight="1">
      <c r="A72" s="16"/>
    </row>
    <row r="73" spans="1:30" ht="24" customHeight="1">
      <c r="A73" s="16"/>
      <c r="C73" s="661" t="s">
        <v>5116</v>
      </c>
      <c r="D73" s="662"/>
      <c r="E73" s="662"/>
      <c r="F73" s="662"/>
      <c r="G73" s="662"/>
      <c r="H73" s="662"/>
      <c r="I73" s="662"/>
      <c r="J73" s="662"/>
      <c r="K73" s="662"/>
      <c r="L73" s="662"/>
      <c r="M73" s="662"/>
      <c r="N73" s="662"/>
      <c r="O73" s="662"/>
      <c r="P73" s="662"/>
      <c r="Q73" s="662"/>
      <c r="R73" s="662"/>
      <c r="S73" s="662"/>
      <c r="T73" s="662"/>
      <c r="U73" s="662"/>
      <c r="V73" s="662"/>
      <c r="W73" s="662"/>
      <c r="X73" s="662"/>
      <c r="Y73" s="662"/>
      <c r="Z73" s="662"/>
      <c r="AA73" s="662"/>
      <c r="AB73" s="662"/>
      <c r="AC73" s="662"/>
      <c r="AD73" s="662"/>
    </row>
    <row r="74" spans="1:30" ht="60" customHeight="1">
      <c r="A74" s="16"/>
      <c r="C74" s="679"/>
      <c r="D74" s="680"/>
      <c r="E74" s="680"/>
      <c r="F74" s="680"/>
      <c r="G74" s="680"/>
      <c r="H74" s="680"/>
      <c r="I74" s="680"/>
      <c r="J74" s="680"/>
      <c r="K74" s="680"/>
      <c r="L74" s="680"/>
      <c r="M74" s="680"/>
      <c r="N74" s="680"/>
      <c r="O74" s="680"/>
      <c r="P74" s="680"/>
      <c r="Q74" s="680"/>
      <c r="R74" s="680"/>
      <c r="S74" s="680"/>
      <c r="T74" s="680"/>
      <c r="U74" s="680"/>
      <c r="V74" s="680"/>
      <c r="W74" s="680"/>
      <c r="X74" s="680"/>
      <c r="Y74" s="680"/>
      <c r="Z74" s="680"/>
      <c r="AA74" s="680"/>
      <c r="AB74" s="680"/>
      <c r="AC74" s="680"/>
      <c r="AD74" s="681"/>
    </row>
    <row r="75" spans="1:30" ht="15" customHeight="1">
      <c r="A75" s="16"/>
      <c r="B75" s="670" t="str">
        <f>IF(AJ62&gt;0,"Favor de ingresar toda la información requerida en la pregunta ","")</f>
        <v/>
      </c>
      <c r="C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row>
    <row r="76" spans="1:30" ht="15" customHeight="1">
      <c r="A76" s="16"/>
      <c r="B76" s="691" t="str">
        <f>IF(SUM(COUNTIF(C62:AD62,"NS"))&lt;&gt;0,"Alerta: debido a que cuenta con registros NS, debe proporcionar una justificación en el area de comentarios al final de la pregunta","")</f>
        <v/>
      </c>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1"/>
      <c r="AC76" s="691"/>
      <c r="AD76" s="691"/>
    </row>
    <row r="77" spans="1:30" ht="15" customHeight="1">
      <c r="A77" s="16"/>
      <c r="B77" s="672" t="str">
        <f>IF(AI63&gt;0,"Favor de verificar que no tenga información en celdas sombreadas","")</f>
        <v/>
      </c>
      <c r="C77" s="673"/>
      <c r="D77" s="673"/>
      <c r="E77" s="673"/>
      <c r="F77" s="673"/>
      <c r="G77" s="673"/>
      <c r="H77" s="673"/>
      <c r="I77" s="673"/>
      <c r="J77" s="673"/>
      <c r="K77" s="673"/>
      <c r="L77" s="673"/>
      <c r="M77" s="673"/>
      <c r="N77" s="673"/>
      <c r="O77" s="673"/>
      <c r="P77" s="673"/>
      <c r="Q77" s="673"/>
      <c r="R77" s="673"/>
      <c r="S77" s="673"/>
      <c r="T77" s="673"/>
      <c r="U77" s="673"/>
      <c r="V77" s="673"/>
      <c r="W77" s="673"/>
      <c r="X77" s="673"/>
      <c r="Y77" s="673"/>
      <c r="Z77" s="673"/>
      <c r="AA77" s="673"/>
      <c r="AB77" s="673"/>
      <c r="AC77" s="673"/>
      <c r="AD77" s="673"/>
    </row>
    <row r="78" spans="1:30" ht="15" customHeight="1">
      <c r="A78" s="16"/>
    </row>
    <row r="79" spans="1:30" ht="15" customHeight="1">
      <c r="A79" s="16"/>
    </row>
    <row r="80" spans="1:30" ht="15" customHeight="1">
      <c r="A80" s="16"/>
    </row>
    <row r="81" spans="1:40" ht="24" customHeight="1">
      <c r="A81" s="41" t="s">
        <v>5769</v>
      </c>
      <c r="B81" s="701" t="s">
        <v>5770</v>
      </c>
      <c r="C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row>
    <row r="82" spans="1:40" ht="24" customHeight="1">
      <c r="A82" s="41"/>
      <c r="B82" s="42"/>
      <c r="C82" s="698" t="s">
        <v>5771</v>
      </c>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row>
    <row r="83" spans="1:40" ht="15" customHeight="1">
      <c r="A83" s="63"/>
      <c r="B83" s="18"/>
      <c r="C83" s="700" t="s">
        <v>5772</v>
      </c>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row>
    <row r="84" spans="1:40" ht="15" customHeight="1">
      <c r="A84" s="99"/>
      <c r="B84" s="64"/>
      <c r="C84" s="694" t="s">
        <v>5773</v>
      </c>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row>
    <row r="85" spans="1:40" ht="15" customHeight="1">
      <c r="A85" s="63"/>
      <c r="B85" s="18"/>
      <c r="C85" s="700" t="s">
        <v>5774</v>
      </c>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row>
    <row r="86" spans="1:40" ht="14.25">
      <c r="A86" s="63"/>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H86" s="385" t="s">
        <v>5094</v>
      </c>
      <c r="AJ86" s="27"/>
    </row>
    <row r="87" spans="1:40" ht="24" customHeight="1">
      <c r="A87" s="63"/>
      <c r="B87" s="18"/>
      <c r="C87" s="688" t="s">
        <v>5775</v>
      </c>
      <c r="D87" s="572"/>
      <c r="E87" s="572"/>
      <c r="F87" s="572"/>
      <c r="G87" s="572"/>
      <c r="H87" s="572"/>
      <c r="I87" s="572"/>
      <c r="J87" s="572"/>
      <c r="K87" s="572"/>
      <c r="L87" s="572"/>
      <c r="M87" s="572"/>
      <c r="N87" s="572"/>
      <c r="O87" s="572"/>
      <c r="P87" s="572"/>
      <c r="Q87" s="572"/>
      <c r="R87" s="572"/>
      <c r="S87" s="572"/>
      <c r="T87" s="572"/>
      <c r="U87" s="572"/>
      <c r="V87" s="572"/>
      <c r="W87" s="572"/>
      <c r="X87" s="572"/>
      <c r="Y87" s="572"/>
      <c r="Z87" s="572"/>
      <c r="AA87" s="572"/>
      <c r="AB87" s="572"/>
      <c r="AC87" s="572"/>
      <c r="AD87" s="573"/>
      <c r="AG87" s="264" t="s">
        <v>5103</v>
      </c>
      <c r="AH87" s="386" t="s">
        <v>5754</v>
      </c>
      <c r="AI87" s="293" t="s">
        <v>5104</v>
      </c>
      <c r="AJ87" s="488" t="s">
        <v>5134</v>
      </c>
      <c r="AK87" s="106"/>
      <c r="AL87" s="106"/>
      <c r="AM87" s="106"/>
      <c r="AN87" s="106"/>
    </row>
    <row r="88" spans="1:40" ht="14.25">
      <c r="A88" s="63"/>
      <c r="B88" s="18"/>
      <c r="C88" s="20" t="s">
        <v>5015</v>
      </c>
      <c r="D88" s="788"/>
      <c r="E88" s="570"/>
      <c r="F88" s="570"/>
      <c r="G88" s="570"/>
      <c r="H88" s="570"/>
      <c r="I88" s="570"/>
      <c r="J88" s="570"/>
      <c r="K88" s="570"/>
      <c r="L88" s="570"/>
      <c r="M88" s="570"/>
      <c r="N88" s="570"/>
      <c r="O88" s="570"/>
      <c r="P88" s="570"/>
      <c r="Q88" s="570"/>
      <c r="R88" s="570"/>
      <c r="S88" s="570"/>
      <c r="T88" s="570"/>
      <c r="U88" s="570"/>
      <c r="V88" s="570"/>
      <c r="W88" s="570"/>
      <c r="X88" s="570"/>
      <c r="Y88" s="570"/>
      <c r="Z88" s="570"/>
      <c r="AA88" s="570"/>
      <c r="AB88" s="570"/>
      <c r="AC88" s="570"/>
      <c r="AD88" s="687"/>
      <c r="AG88" s="263">
        <f>IF(AND($C$39&lt;&gt;"",$C$39&lt;&gt;1,COUNTA(D88:AD97)&gt;0),1,0)</f>
        <v>0</v>
      </c>
      <c r="AH88" s="387">
        <f>IF(AND(OR($Q$39=2,$Q$39=9),COUNTA(D88:AD97)&gt;0),1,0)</f>
        <v>0</v>
      </c>
      <c r="AI88" s="266">
        <f>IF(AND(OR($Q$39=2,$Q$39=9)&gt;0,COUNTA(D88:AD97)=0),0,IF(AND(OR($Q$39=1,$Q$39=3)&gt;0,COUNTA(D88:AD97)&gt;0),0,IF(COUNTA(D88:AD97)=0,0,1)))</f>
        <v>0</v>
      </c>
      <c r="AJ88" s="106">
        <f ca="1">IF(OR(D88=" ",AND(EXACT(UPPER(TRIM(SUBSTITUTE(D88,CHAR(160)," "))),TRIM(SUBSTITUTE(D88,CHAR(160)," "))),SUMPRODUCT(--ISNUMBER(MATCH(MID(TRIM(SUBSTITUTE(D88,CHAR(160)," ")),ROW(INDIRECT("1:"&amp;LEN(TRIM(SUBSTITUTE(D88,CHAR(160)," "))))),1),{"A","B","C","D","E","F","G","H","I","J","K","L","M","N","O","P","Q","R","S","T","U","V","W","X","Y","Z","Ñ","0","1","2","3","4","5","6","7","8","9"," "},0)))=LEN(TRIM(SUBSTITUTE(D88,CHAR(160)," "))))),0,1)</f>
        <v>0</v>
      </c>
      <c r="AK88" s="106"/>
      <c r="AL88" s="106"/>
      <c r="AM88" s="106"/>
      <c r="AN88" s="106"/>
    </row>
    <row r="89" spans="1:40" ht="14.25">
      <c r="A89" s="63"/>
      <c r="B89" s="18"/>
      <c r="C89" s="20" t="s">
        <v>5017</v>
      </c>
      <c r="D89" s="788"/>
      <c r="E89" s="570"/>
      <c r="F89" s="570"/>
      <c r="G89" s="570"/>
      <c r="H89" s="570"/>
      <c r="I89" s="570"/>
      <c r="J89" s="570"/>
      <c r="K89" s="570"/>
      <c r="L89" s="570"/>
      <c r="M89" s="570"/>
      <c r="N89" s="570"/>
      <c r="O89" s="570"/>
      <c r="P89" s="570"/>
      <c r="Q89" s="570"/>
      <c r="R89" s="570"/>
      <c r="S89" s="570"/>
      <c r="T89" s="570"/>
      <c r="U89" s="570"/>
      <c r="V89" s="570"/>
      <c r="W89" s="570"/>
      <c r="X89" s="570"/>
      <c r="Y89" s="570"/>
      <c r="Z89" s="570"/>
      <c r="AA89" s="570"/>
      <c r="AB89" s="570"/>
      <c r="AC89" s="570"/>
      <c r="AD89" s="687"/>
      <c r="AH89" s="385">
        <f>SUM(AG88:AH88)</f>
        <v>0</v>
      </c>
      <c r="AJ89" s="106">
        <f ca="1">IF(OR(D89=" ",AND(EXACT(UPPER(TRIM(SUBSTITUTE(D89,CHAR(160)," "))),TRIM(SUBSTITUTE(D89,CHAR(160)," "))),SUMPRODUCT(--ISNUMBER(MATCH(MID(TRIM(SUBSTITUTE(D89,CHAR(160)," ")),ROW(INDIRECT("1:"&amp;LEN(TRIM(SUBSTITUTE(D89,CHAR(160)," "))))),1),{"A","B","C","D","E","F","G","H","I","J","K","L","M","N","O","P","Q","R","S","T","U","V","W","X","Y","Z","Ñ","0","1","2","3","4","5","6","7","8","9"," "},0)))=LEN(TRIM(SUBSTITUTE(D89,CHAR(160)," "))))),0,1)</f>
        <v>0</v>
      </c>
      <c r="AK89" s="106"/>
      <c r="AL89" s="106"/>
      <c r="AM89" s="106"/>
      <c r="AN89" s="106"/>
    </row>
    <row r="90" spans="1:40" ht="15" customHeight="1">
      <c r="A90" s="63"/>
      <c r="B90" s="18"/>
      <c r="C90" s="20" t="s">
        <v>5019</v>
      </c>
      <c r="D90" s="788"/>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687"/>
      <c r="AJ90" s="106">
        <f ca="1">IF(OR(D90=" ",AND(EXACT(UPPER(TRIM(SUBSTITUTE(D90,CHAR(160)," "))),TRIM(SUBSTITUTE(D90,CHAR(160)," "))),SUMPRODUCT(--ISNUMBER(MATCH(MID(TRIM(SUBSTITUTE(D90,CHAR(160)," ")),ROW(INDIRECT("1:"&amp;LEN(TRIM(SUBSTITUTE(D90,CHAR(160)," "))))),1),{"A","B","C","D","E","F","G","H","I","J","K","L","M","N","O","P","Q","R","S","T","U","V","W","X","Y","Z","Ñ","0","1","2","3","4","5","6","7","8","9"," "},0)))=LEN(TRIM(SUBSTITUTE(D90,CHAR(160)," "))))),0,1)</f>
        <v>0</v>
      </c>
      <c r="AK90" s="106"/>
      <c r="AL90" s="106"/>
      <c r="AM90" s="106"/>
      <c r="AN90" s="106"/>
    </row>
    <row r="91" spans="1:40" ht="15" customHeight="1">
      <c r="A91" s="63"/>
      <c r="B91" s="18"/>
      <c r="C91" s="20" t="s">
        <v>5021</v>
      </c>
      <c r="D91" s="788"/>
      <c r="E91" s="570"/>
      <c r="F91" s="570"/>
      <c r="G91" s="570"/>
      <c r="H91" s="570"/>
      <c r="I91" s="570"/>
      <c r="J91" s="570"/>
      <c r="K91" s="570"/>
      <c r="L91" s="570"/>
      <c r="M91" s="570"/>
      <c r="N91" s="570"/>
      <c r="O91" s="570"/>
      <c r="P91" s="570"/>
      <c r="Q91" s="570"/>
      <c r="R91" s="570"/>
      <c r="S91" s="570"/>
      <c r="T91" s="570"/>
      <c r="U91" s="570"/>
      <c r="V91" s="570"/>
      <c r="W91" s="570"/>
      <c r="X91" s="570"/>
      <c r="Y91" s="570"/>
      <c r="Z91" s="570"/>
      <c r="AA91" s="570"/>
      <c r="AB91" s="570"/>
      <c r="AC91" s="570"/>
      <c r="AD91" s="687"/>
      <c r="AJ91" s="106">
        <f ca="1">IF(OR(D91=" ",AND(EXACT(UPPER(TRIM(SUBSTITUTE(D91,CHAR(160)," "))),TRIM(SUBSTITUTE(D91,CHAR(160)," "))),SUMPRODUCT(--ISNUMBER(MATCH(MID(TRIM(SUBSTITUTE(D91,CHAR(160)," ")),ROW(INDIRECT("1:"&amp;LEN(TRIM(SUBSTITUTE(D91,CHAR(160)," "))))),1),{"A","B","C","D","E","F","G","H","I","J","K","L","M","N","O","P","Q","R","S","T","U","V","W","X","Y","Z","Ñ","0","1","2","3","4","5","6","7","8","9"," "},0)))=LEN(TRIM(SUBSTITUTE(D91,CHAR(160)," "))))),0,1)</f>
        <v>0</v>
      </c>
      <c r="AK91" s="106"/>
      <c r="AL91" s="106"/>
      <c r="AM91" s="106"/>
      <c r="AN91" s="106"/>
    </row>
    <row r="92" spans="1:40" ht="15" customHeight="1">
      <c r="A92" s="63"/>
      <c r="B92" s="18"/>
      <c r="C92" s="20" t="s">
        <v>5023</v>
      </c>
      <c r="D92" s="788"/>
      <c r="E92" s="570"/>
      <c r="F92" s="570"/>
      <c r="G92" s="570"/>
      <c r="H92" s="570"/>
      <c r="I92" s="570"/>
      <c r="J92" s="570"/>
      <c r="K92" s="570"/>
      <c r="L92" s="570"/>
      <c r="M92" s="570"/>
      <c r="N92" s="570"/>
      <c r="O92" s="570"/>
      <c r="P92" s="570"/>
      <c r="Q92" s="570"/>
      <c r="R92" s="570"/>
      <c r="S92" s="570"/>
      <c r="T92" s="570"/>
      <c r="U92" s="570"/>
      <c r="V92" s="570"/>
      <c r="W92" s="570"/>
      <c r="X92" s="570"/>
      <c r="Y92" s="570"/>
      <c r="Z92" s="570"/>
      <c r="AA92" s="570"/>
      <c r="AB92" s="570"/>
      <c r="AC92" s="570"/>
      <c r="AD92" s="687"/>
      <c r="AJ92" s="106">
        <f ca="1">IF(OR(D92=" ",AND(EXACT(UPPER(TRIM(SUBSTITUTE(D92,CHAR(160)," "))),TRIM(SUBSTITUTE(D92,CHAR(160)," "))),SUMPRODUCT(--ISNUMBER(MATCH(MID(TRIM(SUBSTITUTE(D92,CHAR(160)," ")),ROW(INDIRECT("1:"&amp;LEN(TRIM(SUBSTITUTE(D92,CHAR(160)," "))))),1),{"A","B","C","D","E","F","G","H","I","J","K","L","M","N","O","P","Q","R","S","T","U","V","W","X","Y","Z","Ñ","0","1","2","3","4","5","6","7","8","9"," "},0)))=LEN(TRIM(SUBSTITUTE(D92,CHAR(160)," "))))),0,1)</f>
        <v>0</v>
      </c>
      <c r="AK92" s="106"/>
      <c r="AL92" s="106"/>
      <c r="AM92" s="106"/>
      <c r="AN92" s="106"/>
    </row>
    <row r="93" spans="1:40" ht="15" customHeight="1">
      <c r="A93" s="63"/>
      <c r="B93" s="18"/>
      <c r="C93" s="20" t="s">
        <v>5025</v>
      </c>
      <c r="D93" s="788"/>
      <c r="E93" s="570"/>
      <c r="F93" s="570"/>
      <c r="G93" s="570"/>
      <c r="H93" s="570"/>
      <c r="I93" s="570"/>
      <c r="J93" s="570"/>
      <c r="K93" s="570"/>
      <c r="L93" s="570"/>
      <c r="M93" s="570"/>
      <c r="N93" s="570"/>
      <c r="O93" s="570"/>
      <c r="P93" s="570"/>
      <c r="Q93" s="570"/>
      <c r="R93" s="570"/>
      <c r="S93" s="570"/>
      <c r="T93" s="570"/>
      <c r="U93" s="570"/>
      <c r="V93" s="570"/>
      <c r="W93" s="570"/>
      <c r="X93" s="570"/>
      <c r="Y93" s="570"/>
      <c r="Z93" s="570"/>
      <c r="AA93" s="570"/>
      <c r="AB93" s="570"/>
      <c r="AC93" s="570"/>
      <c r="AD93" s="687"/>
      <c r="AJ93" s="106">
        <f ca="1">IF(OR(D93=" ",AND(EXACT(UPPER(TRIM(SUBSTITUTE(D93,CHAR(160)," "))),TRIM(SUBSTITUTE(D93,CHAR(160)," "))),SUMPRODUCT(--ISNUMBER(MATCH(MID(TRIM(SUBSTITUTE(D93,CHAR(160)," ")),ROW(INDIRECT("1:"&amp;LEN(TRIM(SUBSTITUTE(D93,CHAR(160)," "))))),1),{"A","B","C","D","E","F","G","H","I","J","K","L","M","N","O","P","Q","R","S","T","U","V","W","X","Y","Z","Ñ","0","1","2","3","4","5","6","7","8","9"," "},0)))=LEN(TRIM(SUBSTITUTE(D93,CHAR(160)," "))))),0,1)</f>
        <v>0</v>
      </c>
      <c r="AK93" s="106"/>
      <c r="AL93" s="106"/>
      <c r="AM93" s="106"/>
      <c r="AN93" s="106"/>
    </row>
    <row r="94" spans="1:40" ht="15" customHeight="1">
      <c r="A94" s="63"/>
      <c r="B94" s="18"/>
      <c r="C94" s="20" t="s">
        <v>5027</v>
      </c>
      <c r="D94" s="788"/>
      <c r="E94" s="570"/>
      <c r="F94" s="570"/>
      <c r="G94" s="570"/>
      <c r="H94" s="570"/>
      <c r="I94" s="570"/>
      <c r="J94" s="570"/>
      <c r="K94" s="570"/>
      <c r="L94" s="570"/>
      <c r="M94" s="570"/>
      <c r="N94" s="570"/>
      <c r="O94" s="570"/>
      <c r="P94" s="570"/>
      <c r="Q94" s="570"/>
      <c r="R94" s="570"/>
      <c r="S94" s="570"/>
      <c r="T94" s="570"/>
      <c r="U94" s="570"/>
      <c r="V94" s="570"/>
      <c r="W94" s="570"/>
      <c r="X94" s="570"/>
      <c r="Y94" s="570"/>
      <c r="Z94" s="570"/>
      <c r="AA94" s="570"/>
      <c r="AB94" s="570"/>
      <c r="AC94" s="570"/>
      <c r="AD94" s="687"/>
      <c r="AJ94" s="106">
        <f ca="1">IF(OR(D94=" ",AND(EXACT(UPPER(TRIM(SUBSTITUTE(D94,CHAR(160)," "))),TRIM(SUBSTITUTE(D94,CHAR(160)," "))),SUMPRODUCT(--ISNUMBER(MATCH(MID(TRIM(SUBSTITUTE(D94,CHAR(160)," ")),ROW(INDIRECT("1:"&amp;LEN(TRIM(SUBSTITUTE(D94,CHAR(160)," "))))),1),{"A","B","C","D","E","F","G","H","I","J","K","L","M","N","O","P","Q","R","S","T","U","V","W","X","Y","Z","Ñ","0","1","2","3","4","5","6","7","8","9"," "},0)))=LEN(TRIM(SUBSTITUTE(D94,CHAR(160)," "))))),0,1)</f>
        <v>0</v>
      </c>
      <c r="AK94" s="106"/>
      <c r="AL94" s="106"/>
      <c r="AM94" s="106"/>
      <c r="AN94" s="106"/>
    </row>
    <row r="95" spans="1:40" ht="15" customHeight="1">
      <c r="A95" s="63"/>
      <c r="B95" s="18"/>
      <c r="C95" s="20" t="s">
        <v>5029</v>
      </c>
      <c r="D95" s="788"/>
      <c r="E95" s="570"/>
      <c r="F95" s="570"/>
      <c r="G95" s="570"/>
      <c r="H95" s="570"/>
      <c r="I95" s="570"/>
      <c r="J95" s="570"/>
      <c r="K95" s="570"/>
      <c r="L95" s="570"/>
      <c r="M95" s="570"/>
      <c r="N95" s="570"/>
      <c r="O95" s="570"/>
      <c r="P95" s="570"/>
      <c r="Q95" s="570"/>
      <c r="R95" s="570"/>
      <c r="S95" s="570"/>
      <c r="T95" s="570"/>
      <c r="U95" s="570"/>
      <c r="V95" s="570"/>
      <c r="W95" s="570"/>
      <c r="X95" s="570"/>
      <c r="Y95" s="570"/>
      <c r="Z95" s="570"/>
      <c r="AA95" s="570"/>
      <c r="AB95" s="570"/>
      <c r="AC95" s="570"/>
      <c r="AD95" s="687"/>
      <c r="AJ95" s="106">
        <f ca="1">IF(OR(D95=" ",AND(EXACT(UPPER(TRIM(SUBSTITUTE(D95,CHAR(160)," "))),TRIM(SUBSTITUTE(D95,CHAR(160)," "))),SUMPRODUCT(--ISNUMBER(MATCH(MID(TRIM(SUBSTITUTE(D95,CHAR(160)," ")),ROW(INDIRECT("1:"&amp;LEN(TRIM(SUBSTITUTE(D95,CHAR(160)," "))))),1),{"A","B","C","D","E","F","G","H","I","J","K","L","M","N","O","P","Q","R","S","T","U","V","W","X","Y","Z","Ñ","0","1","2","3","4","5","6","7","8","9"," "},0)))=LEN(TRIM(SUBSTITUTE(D95,CHAR(160)," "))))),0,1)</f>
        <v>0</v>
      </c>
      <c r="AK95" s="106"/>
      <c r="AL95" s="106"/>
      <c r="AM95" s="106"/>
      <c r="AN95" s="106"/>
    </row>
    <row r="96" spans="1:40" ht="15" customHeight="1">
      <c r="A96" s="63"/>
      <c r="B96" s="18"/>
      <c r="C96" s="20" t="s">
        <v>5031</v>
      </c>
      <c r="D96" s="788"/>
      <c r="E96" s="570"/>
      <c r="F96" s="570"/>
      <c r="G96" s="570"/>
      <c r="H96" s="570"/>
      <c r="I96" s="570"/>
      <c r="J96" s="570"/>
      <c r="K96" s="570"/>
      <c r="L96" s="570"/>
      <c r="M96" s="570"/>
      <c r="N96" s="570"/>
      <c r="O96" s="570"/>
      <c r="P96" s="570"/>
      <c r="Q96" s="570"/>
      <c r="R96" s="570"/>
      <c r="S96" s="570"/>
      <c r="T96" s="570"/>
      <c r="U96" s="570"/>
      <c r="V96" s="570"/>
      <c r="W96" s="570"/>
      <c r="X96" s="570"/>
      <c r="Y96" s="570"/>
      <c r="Z96" s="570"/>
      <c r="AA96" s="570"/>
      <c r="AB96" s="570"/>
      <c r="AC96" s="570"/>
      <c r="AD96" s="687"/>
      <c r="AJ96" s="106">
        <f ca="1">IF(OR(D96=" ",AND(EXACT(UPPER(TRIM(SUBSTITUTE(D96,CHAR(160)," "))),TRIM(SUBSTITUTE(D96,CHAR(160)," "))),SUMPRODUCT(--ISNUMBER(MATCH(MID(TRIM(SUBSTITUTE(D96,CHAR(160)," ")),ROW(INDIRECT("1:"&amp;LEN(TRIM(SUBSTITUTE(D96,CHAR(160)," "))))),1),{"A","B","C","D","E","F","G","H","I","J","K","L","M","N","O","P","Q","R","S","T","U","V","W","X","Y","Z","Ñ","0","1","2","3","4","5","6","7","8","9"," "},0)))=LEN(TRIM(SUBSTITUTE(D96,CHAR(160)," "))))),0,1)</f>
        <v>0</v>
      </c>
      <c r="AK96" s="106"/>
      <c r="AL96" s="106"/>
      <c r="AM96" s="106"/>
      <c r="AN96" s="106"/>
    </row>
    <row r="97" spans="1:40" ht="15" customHeight="1">
      <c r="A97" s="63"/>
      <c r="B97" s="18"/>
      <c r="C97" s="20" t="s">
        <v>5032</v>
      </c>
      <c r="D97" s="788"/>
      <c r="E97" s="570"/>
      <c r="F97" s="570"/>
      <c r="G97" s="570"/>
      <c r="H97" s="570"/>
      <c r="I97" s="570"/>
      <c r="J97" s="570"/>
      <c r="K97" s="570"/>
      <c r="L97" s="570"/>
      <c r="M97" s="570"/>
      <c r="N97" s="570"/>
      <c r="O97" s="570"/>
      <c r="P97" s="570"/>
      <c r="Q97" s="570"/>
      <c r="R97" s="570"/>
      <c r="S97" s="570"/>
      <c r="T97" s="570"/>
      <c r="U97" s="570"/>
      <c r="V97" s="570"/>
      <c r="W97" s="570"/>
      <c r="X97" s="570"/>
      <c r="Y97" s="570"/>
      <c r="Z97" s="570"/>
      <c r="AA97" s="570"/>
      <c r="AB97" s="570"/>
      <c r="AC97" s="570"/>
      <c r="AD97" s="687"/>
      <c r="AJ97" s="106">
        <f ca="1">IF(OR(D97=" ",AND(EXACT(UPPER(TRIM(SUBSTITUTE(D97,CHAR(160)," "))),TRIM(SUBSTITUTE(D97,CHAR(160)," "))),SUMPRODUCT(--ISNUMBER(MATCH(MID(TRIM(SUBSTITUTE(D97,CHAR(160)," ")),ROW(INDIRECT("1:"&amp;LEN(TRIM(SUBSTITUTE(D97,CHAR(160)," "))))),1),{"A","B","C","D","E","F","G","H","I","J","K","L","M","N","O","P","Q","R","S","T","U","V","W","X","Y","Z","Ñ","0","1","2","3","4","5","6","7","8","9"," "},0)))=LEN(TRIM(SUBSTITUTE(D97,CHAR(160)," "))))),0,1)</f>
        <v>0</v>
      </c>
      <c r="AK97" s="106"/>
      <c r="AL97" s="106"/>
      <c r="AM97" s="106"/>
      <c r="AN97" s="106"/>
    </row>
    <row r="98" spans="1:40" ht="15" customHeight="1">
      <c r="A98" s="13"/>
      <c r="AJ98" s="106"/>
      <c r="AK98" s="106"/>
      <c r="AL98" s="106"/>
      <c r="AM98" s="106"/>
      <c r="AN98" s="106"/>
    </row>
    <row r="99" spans="1:40" ht="24" customHeight="1">
      <c r="A99" s="13"/>
      <c r="C99" s="661" t="s">
        <v>5116</v>
      </c>
      <c r="D99" s="662"/>
      <c r="E99" s="662"/>
      <c r="F99" s="662"/>
      <c r="G99" s="662"/>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N99" s="106"/>
    </row>
    <row r="100" spans="1:40" ht="60" customHeight="1">
      <c r="A100" s="13"/>
      <c r="C100" s="679"/>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1"/>
    </row>
    <row r="101" spans="1:40" ht="15" customHeight="1">
      <c r="A101" s="16"/>
      <c r="B101" s="670" t="str">
        <f>IF(AI88&gt;0,"Favor de ingresar toda la información requerida en la pregunta ","")</f>
        <v/>
      </c>
      <c r="C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row>
    <row r="102" spans="1:40" ht="15" customHeight="1">
      <c r="A102" s="16"/>
      <c r="B102" s="691" t="str">
        <f>IF(SUM(COUNTIF(D88:AD97,"NS"))&lt;&gt;0,"Alerta: debido a que cuenta con registros NS, debe proporcionar una justificación en el area de comentarios al final de la pregunta","")</f>
        <v/>
      </c>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691"/>
      <c r="AB102" s="691"/>
      <c r="AC102" s="691"/>
      <c r="AD102" s="691"/>
    </row>
    <row r="103" spans="1:40" ht="15" customHeight="1">
      <c r="A103" s="16"/>
      <c r="B103" s="672" t="str">
        <f>IF(AH89&gt;0,"Favor de verificar que no tenga información en celdas sombreadas","")</f>
        <v/>
      </c>
      <c r="C103" s="673"/>
      <c r="D103" s="673"/>
      <c r="E103" s="673"/>
      <c r="F103" s="673"/>
      <c r="G103" s="673"/>
      <c r="H103" s="673"/>
      <c r="I103" s="673"/>
      <c r="J103" s="673"/>
      <c r="K103" s="673"/>
      <c r="L103" s="673"/>
      <c r="M103" s="673"/>
      <c r="N103" s="673"/>
      <c r="O103" s="673"/>
      <c r="P103" s="673"/>
      <c r="Q103" s="673"/>
      <c r="R103" s="673"/>
      <c r="S103" s="673"/>
      <c r="T103" s="673"/>
      <c r="U103" s="673"/>
      <c r="V103" s="673"/>
      <c r="W103" s="673"/>
      <c r="X103" s="673"/>
      <c r="Y103" s="673"/>
      <c r="Z103" s="673"/>
      <c r="AA103" s="673"/>
      <c r="AB103" s="673"/>
      <c r="AC103" s="673"/>
      <c r="AD103" s="673"/>
    </row>
    <row r="104" spans="1:40" ht="15" customHeight="1">
      <c r="A104" s="16"/>
    </row>
    <row r="105" spans="1:40" ht="15" customHeight="1">
      <c r="A105" s="16"/>
    </row>
    <row r="106" spans="1:40" ht="15" customHeight="1">
      <c r="A106" s="16"/>
    </row>
    <row r="107" spans="1:40" ht="48" customHeight="1">
      <c r="A107" s="41" t="s">
        <v>5776</v>
      </c>
      <c r="B107" s="660" t="s">
        <v>5777</v>
      </c>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row>
    <row r="108" spans="1:40" ht="24" customHeight="1">
      <c r="A108" s="41"/>
      <c r="B108" s="229"/>
      <c r="C108" s="698" t="s">
        <v>5778</v>
      </c>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row>
    <row r="109" spans="1:40" ht="24" customHeight="1">
      <c r="A109" s="41"/>
      <c r="B109" s="229"/>
      <c r="C109" s="700" t="s">
        <v>5779</v>
      </c>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row>
    <row r="110" spans="1:40" ht="36" customHeight="1">
      <c r="A110" s="63"/>
      <c r="B110" s="25"/>
      <c r="C110" s="694" t="s">
        <v>5780</v>
      </c>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row>
    <row r="111" spans="1:40" ht="15" customHeight="1">
      <c r="A111" s="63"/>
      <c r="B111" s="25"/>
      <c r="C111" s="698" t="s">
        <v>5781</v>
      </c>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row>
    <row r="112" spans="1:40" ht="24" customHeight="1">
      <c r="A112" s="63"/>
      <c r="B112" s="25"/>
      <c r="C112" s="700" t="s">
        <v>5782</v>
      </c>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row>
    <row r="113" spans="1:40" ht="15" customHeight="1">
      <c r="A113" s="6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row>
    <row r="114" spans="1:40" ht="84" customHeight="1">
      <c r="A114" s="63"/>
      <c r="B114" s="18"/>
      <c r="C114" s="688" t="s">
        <v>5491</v>
      </c>
      <c r="D114" s="702"/>
      <c r="E114" s="702"/>
      <c r="F114" s="702"/>
      <c r="G114" s="703"/>
      <c r="H114" s="688" t="s">
        <v>5740</v>
      </c>
      <c r="I114" s="702"/>
      <c r="J114" s="702"/>
      <c r="K114" s="702"/>
      <c r="L114" s="702"/>
      <c r="M114" s="703"/>
      <c r="N114" s="688" t="s">
        <v>5783</v>
      </c>
      <c r="O114" s="702"/>
      <c r="P114" s="702"/>
      <c r="Q114" s="703"/>
      <c r="R114" s="688" t="s">
        <v>5753</v>
      </c>
      <c r="S114" s="572"/>
      <c r="T114" s="572"/>
      <c r="U114" s="572"/>
      <c r="V114" s="572"/>
      <c r="W114" s="572"/>
      <c r="X114" s="572"/>
      <c r="Y114" s="572"/>
      <c r="Z114" s="572"/>
      <c r="AA114" s="572"/>
      <c r="AB114" s="572"/>
      <c r="AC114" s="572"/>
      <c r="AD114" s="573"/>
      <c r="AH114" s="385" t="s">
        <v>5094</v>
      </c>
      <c r="AI114" s="390" t="s">
        <v>5091</v>
      </c>
      <c r="AJ114" s="262" t="s">
        <v>5098</v>
      </c>
      <c r="AL114" s="728" t="s">
        <v>5127</v>
      </c>
      <c r="AM114" s="729"/>
      <c r="AN114" s="729"/>
    </row>
    <row r="115" spans="1:40" ht="15" customHeight="1">
      <c r="A115" s="63"/>
      <c r="B115" s="18"/>
      <c r="C115" s="704"/>
      <c r="D115" s="646"/>
      <c r="E115" s="646"/>
      <c r="F115" s="646"/>
      <c r="G115" s="647"/>
      <c r="H115" s="704"/>
      <c r="I115" s="646"/>
      <c r="J115" s="646"/>
      <c r="K115" s="646"/>
      <c r="L115" s="646"/>
      <c r="M115" s="647"/>
      <c r="N115" s="704"/>
      <c r="O115" s="646"/>
      <c r="P115" s="646"/>
      <c r="Q115" s="647"/>
      <c r="R115" s="86" t="s">
        <v>5015</v>
      </c>
      <c r="S115" s="86" t="s">
        <v>5017</v>
      </c>
      <c r="T115" s="86" t="s">
        <v>5019</v>
      </c>
      <c r="U115" s="86" t="s">
        <v>5021</v>
      </c>
      <c r="V115" s="86" t="s">
        <v>5023</v>
      </c>
      <c r="W115" s="86" t="s">
        <v>5025</v>
      </c>
      <c r="X115" s="86" t="s">
        <v>5027</v>
      </c>
      <c r="Y115" s="86" t="s">
        <v>5029</v>
      </c>
      <c r="Z115" s="86" t="s">
        <v>5031</v>
      </c>
      <c r="AA115" s="86" t="s">
        <v>5032</v>
      </c>
      <c r="AB115" s="86" t="s">
        <v>5034</v>
      </c>
      <c r="AC115" s="86" t="s">
        <v>5035</v>
      </c>
      <c r="AD115" s="86" t="s">
        <v>5296</v>
      </c>
      <c r="AG115" s="282" t="s">
        <v>5103</v>
      </c>
      <c r="AH115" s="386" t="s">
        <v>5754</v>
      </c>
      <c r="AI115" s="389" t="s">
        <v>5103</v>
      </c>
      <c r="AJ115" s="282" t="s">
        <v>5755</v>
      </c>
      <c r="AK115" s="265" t="s">
        <v>5104</v>
      </c>
      <c r="AL115" s="283" t="s">
        <v>5130</v>
      </c>
      <c r="AM115" s="284" t="s">
        <v>5131</v>
      </c>
      <c r="AN115" s="285" t="s">
        <v>5132</v>
      </c>
    </row>
    <row r="116" spans="1:40" ht="15" customHeight="1">
      <c r="A116" s="63"/>
      <c r="B116" s="18"/>
      <c r="C116" s="232" t="s">
        <v>5015</v>
      </c>
      <c r="D116" s="689" t="str">
        <f>IF(CNGE_2026_M1_Secc4_Sub3!$D37="","",CNGE_2026_M1_Secc4_Sub3!$D37)</f>
        <v/>
      </c>
      <c r="E116" s="572"/>
      <c r="F116" s="572"/>
      <c r="G116" s="573"/>
      <c r="H116" s="699"/>
      <c r="I116" s="570"/>
      <c r="J116" s="570"/>
      <c r="K116" s="570"/>
      <c r="L116" s="570"/>
      <c r="M116" s="687"/>
      <c r="N116" s="699"/>
      <c r="O116" s="570"/>
      <c r="P116" s="570"/>
      <c r="Q116" s="687"/>
      <c r="R116" s="452"/>
      <c r="S116" s="452"/>
      <c r="T116" s="452"/>
      <c r="U116" s="452"/>
      <c r="V116" s="452"/>
      <c r="W116" s="452"/>
      <c r="X116" s="452"/>
      <c r="Y116" s="452"/>
      <c r="Z116" s="452"/>
      <c r="AA116" s="452"/>
      <c r="AB116" s="452"/>
      <c r="AC116" s="452"/>
      <c r="AD116" s="452"/>
      <c r="AG116" s="263">
        <f>IF(AND($C$39&lt;&gt;"",$C$39&lt;&gt;1,COUNTA(H116:AD235)&gt;0),1,0)</f>
        <v>0</v>
      </c>
      <c r="AH116" s="387">
        <f>IF(AND(OR($Q$39=1,$Q$39=9),COUNTA(H116:AD235)&gt;0),1,0)</f>
        <v>0</v>
      </c>
      <c r="AI116" s="388">
        <f>IF(AND($H116&lt;&gt;"",$H116&lt;&gt;1,COUNTA(N116:AD116)&gt;0),1,0)</f>
        <v>0</v>
      </c>
      <c r="AJ116" s="263">
        <f>IF(AND($AD116="X",COUNTA(R116:AC116)&gt;0),1,0)</f>
        <v>0</v>
      </c>
      <c r="AK116" s="266">
        <f>IF(AND(OR($Q$39=1,$Q$39=9)&gt;0,COUNTBLANK(D116)=0,COUNTA(H116:AD116)=0),0,IF(AND(OR($Q$39=2,$Q$39=3)&gt;0,COUNTBLANK(D116)=0,H116&lt;&gt;"",H116&lt;&gt;1,COUNTA(N116:AD116)=0),0,IF(AND(OR($Q$39=2,$Q$39=3)&gt;0,COUNTBLANK(D116)=0,H116&lt;&gt;"",H116=1,COUNTA(N116)=1,COUNTA(R116:AC116)&gt;0,AD116=""),0,IF(AND(OR($Q$39=2,$Q$39=3)&gt;0,COUNTBLANK(D116)=0,H116&lt;&gt;"",H116=1,COUNTA(N116)=1,COUNTA(R116:AC116)=0,AD116="X"),0,IF(AND(COUNTBLANK(D116)=1,COUNTA(H116:AD116)=0),0,1)))))</f>
        <v>0</v>
      </c>
      <c r="AL116" s="286">
        <f>IF(AK116=0,0,1)</f>
        <v>0</v>
      </c>
      <c r="AM116" s="287" t="str">
        <f>IF(AL116=0,"",
IF(SUM(AL116:AL116)=1,AN116,
IF(AL236&gt;SUM(AL116:AL116),_xlfn.CONCAT(", ",AN116),
IF(AL236=SUM(AL116:AL116),_xlfn.CONCAT(" y ",AN116)))))</f>
        <v/>
      </c>
      <c r="AN116" s="101" t="s">
        <v>5135</v>
      </c>
    </row>
    <row r="117" spans="1:40" ht="15" customHeight="1">
      <c r="A117" s="63"/>
      <c r="B117" s="18"/>
      <c r="C117" s="86" t="s">
        <v>5017</v>
      </c>
      <c r="D117" s="689" t="str">
        <f>IF(CNGE_2026_M1_Secc4_Sub3!D38="","",CNGE_2026_M1_Secc4_Sub3!D38)</f>
        <v/>
      </c>
      <c r="E117" s="572"/>
      <c r="F117" s="572"/>
      <c r="G117" s="573"/>
      <c r="H117" s="699"/>
      <c r="I117" s="570"/>
      <c r="J117" s="570"/>
      <c r="K117" s="570"/>
      <c r="L117" s="570"/>
      <c r="M117" s="687"/>
      <c r="N117" s="699"/>
      <c r="O117" s="570"/>
      <c r="P117" s="570"/>
      <c r="Q117" s="687"/>
      <c r="R117" s="452"/>
      <c r="S117" s="452"/>
      <c r="T117" s="452"/>
      <c r="U117" s="452"/>
      <c r="V117" s="452"/>
      <c r="W117" s="452"/>
      <c r="X117" s="452"/>
      <c r="Y117" s="452"/>
      <c r="Z117" s="452"/>
      <c r="AA117" s="452"/>
      <c r="AB117" s="452"/>
      <c r="AC117" s="452"/>
      <c r="AD117" s="452"/>
      <c r="AI117" s="388">
        <f t="shared" ref="AI117:AI180" si="0">IF(AND($H117&lt;&gt;"",$H117&lt;&gt;1,COUNTA(N117:AD117)&gt;0),1,0)</f>
        <v>0</v>
      </c>
      <c r="AJ117" s="263">
        <f t="shared" ref="AJ117:AJ180" si="1">IF(AND($AD117="X",COUNTA(R117:AC117)&gt;0),1,0)</f>
        <v>0</v>
      </c>
      <c r="AK117" s="266">
        <f t="shared" ref="AK117:AK180" si="2">IF(AND(OR($Q$39=1,$Q$39=9)&gt;0,COUNTBLANK(D117)=0,COUNTA(H117:AD117)=0),0,IF(AND(OR($Q$39=2,$Q$39=3)&gt;0,COUNTBLANK(D117)=0,H117&lt;&gt;"",H117&lt;&gt;1,COUNTA(N117:AD117)=0),0,IF(AND(OR($Q$39=2,$Q$39=3)&gt;0,COUNTBLANK(D117)=0,H117&lt;&gt;"",H117=1,COUNTA(N117)=1,COUNTA(R117:AC117)&gt;0,AD117=""),0,IF(AND(OR($Q$39=2,$Q$39=3)&gt;0,COUNTBLANK(D117)=0,H117&lt;&gt;"",H117=1,COUNTA(N117)=1,COUNTA(R117:AC117)=0,AD117="X"),0,IF(AND(COUNTBLANK(D117)=1,COUNTA(H117:AD117)=0),0,1)))))</f>
        <v>0</v>
      </c>
      <c r="AL117" s="286">
        <f t="shared" ref="AL117:AL180" si="3">IF(AK117=0,0,1)</f>
        <v>0</v>
      </c>
      <c r="AM117" s="287" t="str">
        <f>IF(AL117=0,"",
IF(SUM($AL$116:AL117)=1,AN117,
IF($AL$236&gt;SUM($AL$116:AL117),_xlfn.CONCAT(", ",AN117),
IF($AL$236=SUM($AL$116:AL117),_xlfn.CONCAT(" y ",AN117)))))</f>
        <v/>
      </c>
      <c r="AN117" s="101" t="s">
        <v>5136</v>
      </c>
    </row>
    <row r="118" spans="1:40" ht="15" customHeight="1">
      <c r="A118" s="63"/>
      <c r="B118" s="18"/>
      <c r="C118" s="86" t="s">
        <v>5019</v>
      </c>
      <c r="D118" s="689" t="str">
        <f>IF(CNGE_2026_M1_Secc4_Sub3!D39="","",CNGE_2026_M1_Secc4_Sub3!D39)</f>
        <v/>
      </c>
      <c r="E118" s="572"/>
      <c r="F118" s="572"/>
      <c r="G118" s="573"/>
      <c r="H118" s="699"/>
      <c r="I118" s="570"/>
      <c r="J118" s="570"/>
      <c r="K118" s="570"/>
      <c r="L118" s="570"/>
      <c r="M118" s="687"/>
      <c r="N118" s="699"/>
      <c r="O118" s="570"/>
      <c r="P118" s="570"/>
      <c r="Q118" s="687"/>
      <c r="R118" s="452"/>
      <c r="S118" s="452"/>
      <c r="T118" s="452"/>
      <c r="U118" s="452"/>
      <c r="V118" s="452"/>
      <c r="W118" s="452"/>
      <c r="X118" s="452"/>
      <c r="Y118" s="452"/>
      <c r="Z118" s="452"/>
      <c r="AA118" s="452"/>
      <c r="AB118" s="452"/>
      <c r="AC118" s="452"/>
      <c r="AD118" s="452"/>
      <c r="AI118" s="388">
        <f t="shared" si="0"/>
        <v>0</v>
      </c>
      <c r="AJ118" s="263">
        <f t="shared" si="1"/>
        <v>0</v>
      </c>
      <c r="AK118" s="266">
        <f t="shared" si="2"/>
        <v>0</v>
      </c>
      <c r="AL118" s="286">
        <f t="shared" si="3"/>
        <v>0</v>
      </c>
      <c r="AM118" s="287" t="str">
        <f>IF(AL118=0,"",
IF(SUM($AL$116:AL118)=1,AN118,
IF($AL$236&gt;SUM($AL$116:AL118),_xlfn.CONCAT(", ",AN118),
IF($AL$236=SUM($AL$116:AL118),_xlfn.CONCAT(" y ",AN118)))))</f>
        <v/>
      </c>
      <c r="AN118" s="101" t="s">
        <v>5137</v>
      </c>
    </row>
    <row r="119" spans="1:40" ht="15" customHeight="1">
      <c r="A119" s="63"/>
      <c r="B119" s="18"/>
      <c r="C119" s="86" t="s">
        <v>5021</v>
      </c>
      <c r="D119" s="689" t="str">
        <f>IF(CNGE_2026_M1_Secc4_Sub3!D40="","",CNGE_2026_M1_Secc4_Sub3!D40)</f>
        <v/>
      </c>
      <c r="E119" s="572"/>
      <c r="F119" s="572"/>
      <c r="G119" s="573"/>
      <c r="H119" s="699"/>
      <c r="I119" s="570"/>
      <c r="J119" s="570"/>
      <c r="K119" s="570"/>
      <c r="L119" s="570"/>
      <c r="M119" s="687"/>
      <c r="N119" s="699"/>
      <c r="O119" s="570"/>
      <c r="P119" s="570"/>
      <c r="Q119" s="687"/>
      <c r="R119" s="452"/>
      <c r="S119" s="452"/>
      <c r="T119" s="452"/>
      <c r="U119" s="452"/>
      <c r="V119" s="452"/>
      <c r="W119" s="452"/>
      <c r="X119" s="452"/>
      <c r="Y119" s="452"/>
      <c r="Z119" s="452"/>
      <c r="AA119" s="452"/>
      <c r="AB119" s="452"/>
      <c r="AC119" s="452"/>
      <c r="AD119" s="452"/>
      <c r="AI119" s="388">
        <f t="shared" si="0"/>
        <v>0</v>
      </c>
      <c r="AJ119" s="263">
        <f t="shared" si="1"/>
        <v>0</v>
      </c>
      <c r="AK119" s="266">
        <f t="shared" si="2"/>
        <v>0</v>
      </c>
      <c r="AL119" s="286">
        <f t="shared" si="3"/>
        <v>0</v>
      </c>
      <c r="AM119" s="287" t="str">
        <f>IF(AL119=0,"",
IF(SUM($AL$116:AL119)=1,AN119,
IF($AL$236&gt;SUM($AL$116:AL119),_xlfn.CONCAT(", ",AN119),
IF($AL$236=SUM($AL$116:AL119),_xlfn.CONCAT(" y ",AN119)))))</f>
        <v/>
      </c>
      <c r="AN119" s="101" t="s">
        <v>5138</v>
      </c>
    </row>
    <row r="120" spans="1:40" ht="15" customHeight="1">
      <c r="A120" s="63"/>
      <c r="B120" s="18"/>
      <c r="C120" s="86" t="s">
        <v>5023</v>
      </c>
      <c r="D120" s="689" t="str">
        <f>IF(CNGE_2026_M1_Secc4_Sub3!D41="","",CNGE_2026_M1_Secc4_Sub3!D41)</f>
        <v/>
      </c>
      <c r="E120" s="572"/>
      <c r="F120" s="572"/>
      <c r="G120" s="573"/>
      <c r="H120" s="699"/>
      <c r="I120" s="570"/>
      <c r="J120" s="570"/>
      <c r="K120" s="570"/>
      <c r="L120" s="570"/>
      <c r="M120" s="687"/>
      <c r="N120" s="699"/>
      <c r="O120" s="570"/>
      <c r="P120" s="570"/>
      <c r="Q120" s="687"/>
      <c r="R120" s="452"/>
      <c r="S120" s="452"/>
      <c r="T120" s="452"/>
      <c r="U120" s="452"/>
      <c r="V120" s="452"/>
      <c r="W120" s="452"/>
      <c r="X120" s="452"/>
      <c r="Y120" s="452"/>
      <c r="Z120" s="452"/>
      <c r="AA120" s="452"/>
      <c r="AB120" s="452"/>
      <c r="AC120" s="452"/>
      <c r="AD120" s="452"/>
      <c r="AI120" s="388">
        <f t="shared" si="0"/>
        <v>0</v>
      </c>
      <c r="AJ120" s="263">
        <f t="shared" si="1"/>
        <v>0</v>
      </c>
      <c r="AK120" s="266">
        <f t="shared" si="2"/>
        <v>0</v>
      </c>
      <c r="AL120" s="286">
        <f t="shared" si="3"/>
        <v>0</v>
      </c>
      <c r="AM120" s="287" t="str">
        <f>IF(AL120=0,"",
IF(SUM($AL$116:AL120)=1,AN120,
IF($AL$236&gt;SUM($AL$116:AL120),_xlfn.CONCAT(", ",AN120),
IF($AL$236=SUM($AL$116:AL120),_xlfn.CONCAT(" y ",AN120)))))</f>
        <v/>
      </c>
      <c r="AN120" s="101" t="s">
        <v>5139</v>
      </c>
    </row>
    <row r="121" spans="1:40" ht="15" customHeight="1">
      <c r="A121" s="63"/>
      <c r="B121" s="18"/>
      <c r="C121" s="86" t="s">
        <v>5025</v>
      </c>
      <c r="D121" s="689" t="str">
        <f>IF(CNGE_2026_M1_Secc4_Sub3!D42="","",CNGE_2026_M1_Secc4_Sub3!D42)</f>
        <v/>
      </c>
      <c r="E121" s="572"/>
      <c r="F121" s="572"/>
      <c r="G121" s="573"/>
      <c r="H121" s="699"/>
      <c r="I121" s="570"/>
      <c r="J121" s="570"/>
      <c r="K121" s="570"/>
      <c r="L121" s="570"/>
      <c r="M121" s="687"/>
      <c r="N121" s="699"/>
      <c r="O121" s="570"/>
      <c r="P121" s="570"/>
      <c r="Q121" s="687"/>
      <c r="R121" s="452"/>
      <c r="S121" s="452"/>
      <c r="T121" s="452"/>
      <c r="U121" s="452"/>
      <c r="V121" s="452"/>
      <c r="W121" s="452"/>
      <c r="X121" s="452"/>
      <c r="Y121" s="452"/>
      <c r="Z121" s="452"/>
      <c r="AA121" s="452"/>
      <c r="AB121" s="452"/>
      <c r="AC121" s="452"/>
      <c r="AD121" s="452"/>
      <c r="AI121" s="388">
        <f t="shared" si="0"/>
        <v>0</v>
      </c>
      <c r="AJ121" s="263">
        <f t="shared" si="1"/>
        <v>0</v>
      </c>
      <c r="AK121" s="266">
        <f t="shared" si="2"/>
        <v>0</v>
      </c>
      <c r="AL121" s="286">
        <f t="shared" si="3"/>
        <v>0</v>
      </c>
      <c r="AM121" s="287" t="str">
        <f>IF(AL121=0,"",
IF(SUM($AL$116:AL121)=1,AN121,
IF($AL$236&gt;SUM($AL$116:AL121),_xlfn.CONCAT(", ",AN121),
IF($AL$236=SUM($AL$116:AL121),_xlfn.CONCAT(" y ",AN121)))))</f>
        <v/>
      </c>
      <c r="AN121" s="101" t="s">
        <v>5140</v>
      </c>
    </row>
    <row r="122" spans="1:40" ht="15" customHeight="1">
      <c r="A122" s="63"/>
      <c r="B122" s="18"/>
      <c r="C122" s="86" t="s">
        <v>5027</v>
      </c>
      <c r="D122" s="689" t="str">
        <f>IF(CNGE_2026_M1_Secc4_Sub3!D43="","",CNGE_2026_M1_Secc4_Sub3!D43)</f>
        <v/>
      </c>
      <c r="E122" s="572"/>
      <c r="F122" s="572"/>
      <c r="G122" s="573"/>
      <c r="H122" s="699"/>
      <c r="I122" s="570"/>
      <c r="J122" s="570"/>
      <c r="K122" s="570"/>
      <c r="L122" s="570"/>
      <c r="M122" s="687"/>
      <c r="N122" s="699"/>
      <c r="O122" s="570"/>
      <c r="P122" s="570"/>
      <c r="Q122" s="687"/>
      <c r="R122" s="452"/>
      <c r="S122" s="452"/>
      <c r="T122" s="452"/>
      <c r="U122" s="452"/>
      <c r="V122" s="452"/>
      <c r="W122" s="452"/>
      <c r="X122" s="452"/>
      <c r="Y122" s="452"/>
      <c r="Z122" s="452"/>
      <c r="AA122" s="452"/>
      <c r="AB122" s="452"/>
      <c r="AC122" s="452"/>
      <c r="AD122" s="452"/>
      <c r="AI122" s="388">
        <f t="shared" si="0"/>
        <v>0</v>
      </c>
      <c r="AJ122" s="263">
        <f t="shared" si="1"/>
        <v>0</v>
      </c>
      <c r="AK122" s="266">
        <f t="shared" si="2"/>
        <v>0</v>
      </c>
      <c r="AL122" s="286">
        <f t="shared" si="3"/>
        <v>0</v>
      </c>
      <c r="AM122" s="287" t="str">
        <f>IF(AL122=0,"",
IF(SUM($AL$116:AL122)=1,AN122,
IF($AL$236&gt;SUM($AL$116:AL122),_xlfn.CONCAT(", ",AN122),
IF($AL$236=SUM($AL$116:AL122),_xlfn.CONCAT(" y ",AN122)))))</f>
        <v/>
      </c>
      <c r="AN122" s="101" t="s">
        <v>5141</v>
      </c>
    </row>
    <row r="123" spans="1:40" ht="15" customHeight="1">
      <c r="A123" s="63"/>
      <c r="B123" s="18"/>
      <c r="C123" s="86" t="s">
        <v>5029</v>
      </c>
      <c r="D123" s="689" t="str">
        <f>IF(CNGE_2026_M1_Secc4_Sub3!D44="","",CNGE_2026_M1_Secc4_Sub3!D44)</f>
        <v/>
      </c>
      <c r="E123" s="572"/>
      <c r="F123" s="572"/>
      <c r="G123" s="573"/>
      <c r="H123" s="699"/>
      <c r="I123" s="570"/>
      <c r="J123" s="570"/>
      <c r="K123" s="570"/>
      <c r="L123" s="570"/>
      <c r="M123" s="687"/>
      <c r="N123" s="699"/>
      <c r="O123" s="570"/>
      <c r="P123" s="570"/>
      <c r="Q123" s="687"/>
      <c r="R123" s="452"/>
      <c r="S123" s="452"/>
      <c r="T123" s="452"/>
      <c r="U123" s="452"/>
      <c r="V123" s="452"/>
      <c r="W123" s="452"/>
      <c r="X123" s="452"/>
      <c r="Y123" s="452"/>
      <c r="Z123" s="452"/>
      <c r="AA123" s="452"/>
      <c r="AB123" s="452"/>
      <c r="AC123" s="452"/>
      <c r="AD123" s="452"/>
      <c r="AI123" s="388">
        <f t="shared" si="0"/>
        <v>0</v>
      </c>
      <c r="AJ123" s="263">
        <f t="shared" si="1"/>
        <v>0</v>
      </c>
      <c r="AK123" s="266">
        <f t="shared" si="2"/>
        <v>0</v>
      </c>
      <c r="AL123" s="286">
        <f t="shared" si="3"/>
        <v>0</v>
      </c>
      <c r="AM123" s="287" t="str">
        <f>IF(AL123=0,"",
IF(SUM($AL$116:AL123)=1,AN123,
IF($AL$236&gt;SUM($AL$116:AL123),_xlfn.CONCAT(", ",AN123),
IF($AL$236=SUM($AL$116:AL123),_xlfn.CONCAT(" y ",AN123)))))</f>
        <v/>
      </c>
      <c r="AN123" s="101" t="s">
        <v>5142</v>
      </c>
    </row>
    <row r="124" spans="1:40" ht="15" customHeight="1">
      <c r="A124" s="63"/>
      <c r="B124" s="18"/>
      <c r="C124" s="86" t="s">
        <v>5031</v>
      </c>
      <c r="D124" s="689" t="str">
        <f>IF(CNGE_2026_M1_Secc4_Sub3!D45="","",CNGE_2026_M1_Secc4_Sub3!D45)</f>
        <v/>
      </c>
      <c r="E124" s="572"/>
      <c r="F124" s="572"/>
      <c r="G124" s="573"/>
      <c r="H124" s="699"/>
      <c r="I124" s="570"/>
      <c r="J124" s="570"/>
      <c r="K124" s="570"/>
      <c r="L124" s="570"/>
      <c r="M124" s="687"/>
      <c r="N124" s="699"/>
      <c r="O124" s="570"/>
      <c r="P124" s="570"/>
      <c r="Q124" s="687"/>
      <c r="R124" s="452"/>
      <c r="S124" s="452"/>
      <c r="T124" s="452"/>
      <c r="U124" s="452"/>
      <c r="V124" s="452"/>
      <c r="W124" s="452"/>
      <c r="X124" s="452"/>
      <c r="Y124" s="452"/>
      <c r="Z124" s="452"/>
      <c r="AA124" s="452"/>
      <c r="AB124" s="452"/>
      <c r="AC124" s="452"/>
      <c r="AD124" s="452"/>
      <c r="AI124" s="388">
        <f t="shared" si="0"/>
        <v>0</v>
      </c>
      <c r="AJ124" s="263">
        <f t="shared" si="1"/>
        <v>0</v>
      </c>
      <c r="AK124" s="266">
        <f t="shared" si="2"/>
        <v>0</v>
      </c>
      <c r="AL124" s="286">
        <f t="shared" si="3"/>
        <v>0</v>
      </c>
      <c r="AM124" s="287" t="str">
        <f>IF(AL124=0,"",
IF(SUM($AL$116:AL124)=1,AN124,
IF($AL$236&gt;SUM($AL$116:AL124),_xlfn.CONCAT(", ",AN124),
IF($AL$236=SUM($AL$116:AL124),_xlfn.CONCAT(" y ",AN124)))))</f>
        <v/>
      </c>
      <c r="AN124" s="101" t="s">
        <v>5143</v>
      </c>
    </row>
    <row r="125" spans="1:40" ht="15" customHeight="1">
      <c r="A125" s="63"/>
      <c r="B125" s="18"/>
      <c r="C125" s="86" t="s">
        <v>5032</v>
      </c>
      <c r="D125" s="689" t="str">
        <f>IF(CNGE_2026_M1_Secc4_Sub3!D46="","",CNGE_2026_M1_Secc4_Sub3!D46)</f>
        <v/>
      </c>
      <c r="E125" s="572"/>
      <c r="F125" s="572"/>
      <c r="G125" s="573"/>
      <c r="H125" s="699"/>
      <c r="I125" s="570"/>
      <c r="J125" s="570"/>
      <c r="K125" s="570"/>
      <c r="L125" s="570"/>
      <c r="M125" s="687"/>
      <c r="N125" s="699"/>
      <c r="O125" s="570"/>
      <c r="P125" s="570"/>
      <c r="Q125" s="687"/>
      <c r="R125" s="452"/>
      <c r="S125" s="452"/>
      <c r="T125" s="452"/>
      <c r="U125" s="452"/>
      <c r="V125" s="452"/>
      <c r="W125" s="452"/>
      <c r="X125" s="452"/>
      <c r="Y125" s="452"/>
      <c r="Z125" s="452"/>
      <c r="AA125" s="452"/>
      <c r="AB125" s="452"/>
      <c r="AC125" s="452"/>
      <c r="AD125" s="452"/>
      <c r="AI125" s="388">
        <f t="shared" si="0"/>
        <v>0</v>
      </c>
      <c r="AJ125" s="263">
        <f t="shared" si="1"/>
        <v>0</v>
      </c>
      <c r="AK125" s="266">
        <f t="shared" si="2"/>
        <v>0</v>
      </c>
      <c r="AL125" s="286">
        <f t="shared" si="3"/>
        <v>0</v>
      </c>
      <c r="AM125" s="287" t="str">
        <f>IF(AL125=0,"",
IF(SUM($AL$116:AL125)=1,AN125,
IF($AL$236&gt;SUM($AL$116:AL125),_xlfn.CONCAT(", ",AN125),
IF($AL$236=SUM($AL$116:AL125),_xlfn.CONCAT(" y ",AN125)))))</f>
        <v/>
      </c>
      <c r="AN125" s="101" t="s">
        <v>5144</v>
      </c>
    </row>
    <row r="126" spans="1:40" ht="15" customHeight="1">
      <c r="A126" s="63"/>
      <c r="B126" s="18"/>
      <c r="C126" s="86" t="s">
        <v>5034</v>
      </c>
      <c r="D126" s="689" t="str">
        <f>IF(CNGE_2026_M1_Secc4_Sub3!D47="","",CNGE_2026_M1_Secc4_Sub3!D47)</f>
        <v/>
      </c>
      <c r="E126" s="572"/>
      <c r="F126" s="572"/>
      <c r="G126" s="573"/>
      <c r="H126" s="699"/>
      <c r="I126" s="570"/>
      <c r="J126" s="570"/>
      <c r="K126" s="570"/>
      <c r="L126" s="570"/>
      <c r="M126" s="687"/>
      <c r="N126" s="699"/>
      <c r="O126" s="570"/>
      <c r="P126" s="570"/>
      <c r="Q126" s="687"/>
      <c r="R126" s="452"/>
      <c r="S126" s="452"/>
      <c r="T126" s="452"/>
      <c r="U126" s="452"/>
      <c r="V126" s="452"/>
      <c r="W126" s="452"/>
      <c r="X126" s="452"/>
      <c r="Y126" s="452"/>
      <c r="Z126" s="452"/>
      <c r="AA126" s="452"/>
      <c r="AB126" s="452"/>
      <c r="AC126" s="452"/>
      <c r="AD126" s="452"/>
      <c r="AI126" s="388">
        <f t="shared" si="0"/>
        <v>0</v>
      </c>
      <c r="AJ126" s="263">
        <f t="shared" si="1"/>
        <v>0</v>
      </c>
      <c r="AK126" s="266">
        <f t="shared" si="2"/>
        <v>0</v>
      </c>
      <c r="AL126" s="286">
        <f t="shared" si="3"/>
        <v>0</v>
      </c>
      <c r="AM126" s="287" t="str">
        <f>IF(AL126=0,"",
IF(SUM($AL$116:AL126)=1,AN126,
IF($AL$236&gt;SUM($AL$116:AL126),_xlfn.CONCAT(", ",AN126),
IF($AL$236=SUM($AL$116:AL126),_xlfn.CONCAT(" y ",AN126)))))</f>
        <v/>
      </c>
      <c r="AN126" s="101" t="s">
        <v>5145</v>
      </c>
    </row>
    <row r="127" spans="1:40" ht="15" customHeight="1">
      <c r="A127" s="63"/>
      <c r="B127" s="18"/>
      <c r="C127" s="86" t="s">
        <v>5035</v>
      </c>
      <c r="D127" s="689" t="str">
        <f>IF(CNGE_2026_M1_Secc4_Sub3!D48="","",CNGE_2026_M1_Secc4_Sub3!D48)</f>
        <v/>
      </c>
      <c r="E127" s="572"/>
      <c r="F127" s="572"/>
      <c r="G127" s="573"/>
      <c r="H127" s="699"/>
      <c r="I127" s="570"/>
      <c r="J127" s="570"/>
      <c r="K127" s="570"/>
      <c r="L127" s="570"/>
      <c r="M127" s="687"/>
      <c r="N127" s="699"/>
      <c r="O127" s="570"/>
      <c r="P127" s="570"/>
      <c r="Q127" s="687"/>
      <c r="R127" s="452"/>
      <c r="S127" s="452"/>
      <c r="T127" s="452"/>
      <c r="U127" s="452"/>
      <c r="V127" s="452"/>
      <c r="W127" s="452"/>
      <c r="X127" s="452"/>
      <c r="Y127" s="452"/>
      <c r="Z127" s="452"/>
      <c r="AA127" s="452"/>
      <c r="AB127" s="452"/>
      <c r="AC127" s="452"/>
      <c r="AD127" s="452"/>
      <c r="AI127" s="388">
        <f t="shared" si="0"/>
        <v>0</v>
      </c>
      <c r="AJ127" s="263">
        <f t="shared" si="1"/>
        <v>0</v>
      </c>
      <c r="AK127" s="266">
        <f t="shared" si="2"/>
        <v>0</v>
      </c>
      <c r="AL127" s="286">
        <f t="shared" si="3"/>
        <v>0</v>
      </c>
      <c r="AM127" s="287" t="str">
        <f>IF(AL127=0,"",
IF(SUM($AL$116:AL127)=1,AN127,
IF($AL$236&gt;SUM($AL$116:AL127),_xlfn.CONCAT(", ",AN127),
IF($AL$236=SUM($AL$116:AL127),_xlfn.CONCAT(" y ",AN127)))))</f>
        <v/>
      </c>
      <c r="AN127" s="101" t="s">
        <v>5146</v>
      </c>
    </row>
    <row r="128" spans="1:40" ht="15" customHeight="1">
      <c r="A128" s="63"/>
      <c r="B128" s="18"/>
      <c r="C128" s="86" t="s">
        <v>5036</v>
      </c>
      <c r="D128" s="689" t="str">
        <f>IF(CNGE_2026_M1_Secc4_Sub3!D49="","",CNGE_2026_M1_Secc4_Sub3!D49)</f>
        <v/>
      </c>
      <c r="E128" s="572"/>
      <c r="F128" s="572"/>
      <c r="G128" s="573"/>
      <c r="H128" s="699"/>
      <c r="I128" s="570"/>
      <c r="J128" s="570"/>
      <c r="K128" s="570"/>
      <c r="L128" s="570"/>
      <c r="M128" s="687"/>
      <c r="N128" s="699"/>
      <c r="O128" s="570"/>
      <c r="P128" s="570"/>
      <c r="Q128" s="687"/>
      <c r="R128" s="452"/>
      <c r="S128" s="452"/>
      <c r="T128" s="452"/>
      <c r="U128" s="452"/>
      <c r="V128" s="452"/>
      <c r="W128" s="452"/>
      <c r="X128" s="452"/>
      <c r="Y128" s="452"/>
      <c r="Z128" s="452"/>
      <c r="AA128" s="452"/>
      <c r="AB128" s="452"/>
      <c r="AC128" s="452"/>
      <c r="AD128" s="452"/>
      <c r="AI128" s="388">
        <f t="shared" si="0"/>
        <v>0</v>
      </c>
      <c r="AJ128" s="263">
        <f t="shared" si="1"/>
        <v>0</v>
      </c>
      <c r="AK128" s="266">
        <f t="shared" si="2"/>
        <v>0</v>
      </c>
      <c r="AL128" s="286">
        <f t="shared" si="3"/>
        <v>0</v>
      </c>
      <c r="AM128" s="287" t="str">
        <f>IF(AL128=0,"",
IF(SUM($AL$116:AL128)=1,AN128,
IF($AL$236&gt;SUM($AL$116:AL128),_xlfn.CONCAT(", ",AN128),
IF($AL$236=SUM($AL$116:AL128),_xlfn.CONCAT(" y ",AN128)))))</f>
        <v/>
      </c>
      <c r="AN128" s="101" t="s">
        <v>5147</v>
      </c>
    </row>
    <row r="129" spans="1:40" ht="15" customHeight="1">
      <c r="A129" s="63"/>
      <c r="B129" s="18"/>
      <c r="C129" s="86" t="s">
        <v>5037</v>
      </c>
      <c r="D129" s="689" t="str">
        <f>IF(CNGE_2026_M1_Secc4_Sub3!D50="","",CNGE_2026_M1_Secc4_Sub3!D50)</f>
        <v/>
      </c>
      <c r="E129" s="572"/>
      <c r="F129" s="572"/>
      <c r="G129" s="573"/>
      <c r="H129" s="699"/>
      <c r="I129" s="570"/>
      <c r="J129" s="570"/>
      <c r="K129" s="570"/>
      <c r="L129" s="570"/>
      <c r="M129" s="687"/>
      <c r="N129" s="699"/>
      <c r="O129" s="570"/>
      <c r="P129" s="570"/>
      <c r="Q129" s="687"/>
      <c r="R129" s="452"/>
      <c r="S129" s="452"/>
      <c r="T129" s="452"/>
      <c r="U129" s="452"/>
      <c r="V129" s="452"/>
      <c r="W129" s="452"/>
      <c r="X129" s="452"/>
      <c r="Y129" s="452"/>
      <c r="Z129" s="452"/>
      <c r="AA129" s="452"/>
      <c r="AB129" s="452"/>
      <c r="AC129" s="452"/>
      <c r="AD129" s="452"/>
      <c r="AI129" s="388">
        <f t="shared" si="0"/>
        <v>0</v>
      </c>
      <c r="AJ129" s="263">
        <f t="shared" si="1"/>
        <v>0</v>
      </c>
      <c r="AK129" s="266">
        <f t="shared" si="2"/>
        <v>0</v>
      </c>
      <c r="AL129" s="286">
        <f t="shared" si="3"/>
        <v>0</v>
      </c>
      <c r="AM129" s="287" t="str">
        <f>IF(AL129=0,"",
IF(SUM($AL$116:AL129)=1,AN129,
IF($AL$236&gt;SUM($AL$116:AL129),_xlfn.CONCAT(", ",AN129),
IF($AL$236=SUM($AL$116:AL129),_xlfn.CONCAT(" y ",AN129)))))</f>
        <v/>
      </c>
      <c r="AN129" s="101" t="s">
        <v>5148</v>
      </c>
    </row>
    <row r="130" spans="1:40" ht="15" customHeight="1">
      <c r="A130" s="63"/>
      <c r="B130" s="18"/>
      <c r="C130" s="86" t="s">
        <v>5038</v>
      </c>
      <c r="D130" s="689" t="str">
        <f>IF(CNGE_2026_M1_Secc4_Sub3!D51="","",CNGE_2026_M1_Secc4_Sub3!D51)</f>
        <v/>
      </c>
      <c r="E130" s="572"/>
      <c r="F130" s="572"/>
      <c r="G130" s="573"/>
      <c r="H130" s="699"/>
      <c r="I130" s="570"/>
      <c r="J130" s="570"/>
      <c r="K130" s="570"/>
      <c r="L130" s="570"/>
      <c r="M130" s="687"/>
      <c r="N130" s="699"/>
      <c r="O130" s="570"/>
      <c r="P130" s="570"/>
      <c r="Q130" s="687"/>
      <c r="R130" s="452"/>
      <c r="S130" s="452"/>
      <c r="T130" s="452"/>
      <c r="U130" s="452"/>
      <c r="V130" s="452"/>
      <c r="W130" s="452"/>
      <c r="X130" s="452"/>
      <c r="Y130" s="452"/>
      <c r="Z130" s="452"/>
      <c r="AA130" s="452"/>
      <c r="AB130" s="452"/>
      <c r="AC130" s="452"/>
      <c r="AD130" s="452"/>
      <c r="AI130" s="388">
        <f t="shared" si="0"/>
        <v>0</v>
      </c>
      <c r="AJ130" s="263">
        <f t="shared" si="1"/>
        <v>0</v>
      </c>
      <c r="AK130" s="266">
        <f t="shared" si="2"/>
        <v>0</v>
      </c>
      <c r="AL130" s="286">
        <f t="shared" si="3"/>
        <v>0</v>
      </c>
      <c r="AM130" s="287" t="str">
        <f>IF(AL130=0,"",
IF(SUM($AL$116:AL130)=1,AN130,
IF($AL$236&gt;SUM($AL$116:AL130),_xlfn.CONCAT(", ",AN130),
IF($AL$236=SUM($AL$116:AL130),_xlfn.CONCAT(" y ",AN130)))))</f>
        <v/>
      </c>
      <c r="AN130" s="101" t="s">
        <v>5149</v>
      </c>
    </row>
    <row r="131" spans="1:40" ht="15" customHeight="1">
      <c r="A131" s="63"/>
      <c r="B131" s="18"/>
      <c r="C131" s="86" t="s">
        <v>5039</v>
      </c>
      <c r="D131" s="689" t="str">
        <f>IF(CNGE_2026_M1_Secc4_Sub3!D52="","",CNGE_2026_M1_Secc4_Sub3!D52)</f>
        <v/>
      </c>
      <c r="E131" s="572"/>
      <c r="F131" s="572"/>
      <c r="G131" s="573"/>
      <c r="H131" s="699"/>
      <c r="I131" s="570"/>
      <c r="J131" s="570"/>
      <c r="K131" s="570"/>
      <c r="L131" s="570"/>
      <c r="M131" s="687"/>
      <c r="N131" s="699"/>
      <c r="O131" s="570"/>
      <c r="P131" s="570"/>
      <c r="Q131" s="687"/>
      <c r="R131" s="452"/>
      <c r="S131" s="452"/>
      <c r="T131" s="452"/>
      <c r="U131" s="452"/>
      <c r="V131" s="452"/>
      <c r="W131" s="452"/>
      <c r="X131" s="452"/>
      <c r="Y131" s="452"/>
      <c r="Z131" s="452"/>
      <c r="AA131" s="452"/>
      <c r="AB131" s="452"/>
      <c r="AC131" s="452"/>
      <c r="AD131" s="452"/>
      <c r="AI131" s="388">
        <f t="shared" si="0"/>
        <v>0</v>
      </c>
      <c r="AJ131" s="263">
        <f t="shared" si="1"/>
        <v>0</v>
      </c>
      <c r="AK131" s="266">
        <f t="shared" si="2"/>
        <v>0</v>
      </c>
      <c r="AL131" s="286">
        <f t="shared" si="3"/>
        <v>0</v>
      </c>
      <c r="AM131" s="287" t="str">
        <f>IF(AL131=0,"",
IF(SUM($AL$116:AL131)=1,AN131,
IF($AL$236&gt;SUM($AL$116:AL131),_xlfn.CONCAT(", ",AN131),
IF($AL$236=SUM($AL$116:AL131),_xlfn.CONCAT(" y ",AN131)))))</f>
        <v/>
      </c>
      <c r="AN131" s="101" t="s">
        <v>5150</v>
      </c>
    </row>
    <row r="132" spans="1:40" ht="15" customHeight="1">
      <c r="A132" s="63"/>
      <c r="B132" s="18"/>
      <c r="C132" s="86" t="s">
        <v>5040</v>
      </c>
      <c r="D132" s="689" t="str">
        <f>IF(CNGE_2026_M1_Secc4_Sub3!D53="","",CNGE_2026_M1_Secc4_Sub3!D53)</f>
        <v/>
      </c>
      <c r="E132" s="572"/>
      <c r="F132" s="572"/>
      <c r="G132" s="573"/>
      <c r="H132" s="699"/>
      <c r="I132" s="570"/>
      <c r="J132" s="570"/>
      <c r="K132" s="570"/>
      <c r="L132" s="570"/>
      <c r="M132" s="687"/>
      <c r="N132" s="699"/>
      <c r="O132" s="570"/>
      <c r="P132" s="570"/>
      <c r="Q132" s="687"/>
      <c r="R132" s="452"/>
      <c r="S132" s="452"/>
      <c r="T132" s="452"/>
      <c r="U132" s="452"/>
      <c r="V132" s="452"/>
      <c r="W132" s="452"/>
      <c r="X132" s="452"/>
      <c r="Y132" s="452"/>
      <c r="Z132" s="452"/>
      <c r="AA132" s="452"/>
      <c r="AB132" s="452"/>
      <c r="AC132" s="452"/>
      <c r="AD132" s="452"/>
      <c r="AI132" s="388">
        <f t="shared" si="0"/>
        <v>0</v>
      </c>
      <c r="AJ132" s="263">
        <f t="shared" si="1"/>
        <v>0</v>
      </c>
      <c r="AK132" s="266">
        <f t="shared" si="2"/>
        <v>0</v>
      </c>
      <c r="AL132" s="286">
        <f t="shared" si="3"/>
        <v>0</v>
      </c>
      <c r="AM132" s="287" t="str">
        <f>IF(AL132=0,"",
IF(SUM($AL$116:AL132)=1,AN132,
IF($AL$236&gt;SUM($AL$116:AL132),_xlfn.CONCAT(", ",AN132),
IF($AL$236=SUM($AL$116:AL132),_xlfn.CONCAT(" y ",AN132)))))</f>
        <v/>
      </c>
      <c r="AN132" s="101" t="s">
        <v>5151</v>
      </c>
    </row>
    <row r="133" spans="1:40" ht="15" customHeight="1">
      <c r="A133" s="63"/>
      <c r="B133" s="18"/>
      <c r="C133" s="86" t="s">
        <v>5041</v>
      </c>
      <c r="D133" s="689" t="str">
        <f>IF(CNGE_2026_M1_Secc4_Sub3!D54="","",CNGE_2026_M1_Secc4_Sub3!D54)</f>
        <v/>
      </c>
      <c r="E133" s="572"/>
      <c r="F133" s="572"/>
      <c r="G133" s="573"/>
      <c r="H133" s="699"/>
      <c r="I133" s="570"/>
      <c r="J133" s="570"/>
      <c r="K133" s="570"/>
      <c r="L133" s="570"/>
      <c r="M133" s="687"/>
      <c r="N133" s="699"/>
      <c r="O133" s="570"/>
      <c r="P133" s="570"/>
      <c r="Q133" s="687"/>
      <c r="R133" s="452"/>
      <c r="S133" s="452"/>
      <c r="T133" s="452"/>
      <c r="U133" s="452"/>
      <c r="V133" s="452"/>
      <c r="W133" s="452"/>
      <c r="X133" s="452"/>
      <c r="Y133" s="452"/>
      <c r="Z133" s="452"/>
      <c r="AA133" s="452"/>
      <c r="AB133" s="452"/>
      <c r="AC133" s="452"/>
      <c r="AD133" s="452"/>
      <c r="AI133" s="388">
        <f t="shared" si="0"/>
        <v>0</v>
      </c>
      <c r="AJ133" s="263">
        <f t="shared" si="1"/>
        <v>0</v>
      </c>
      <c r="AK133" s="266">
        <f t="shared" si="2"/>
        <v>0</v>
      </c>
      <c r="AL133" s="286">
        <f t="shared" si="3"/>
        <v>0</v>
      </c>
      <c r="AM133" s="287" t="str">
        <f>IF(AL133=0,"",
IF(SUM($AL$116:AL133)=1,AN133,
IF($AL$236&gt;SUM($AL$116:AL133),_xlfn.CONCAT(", ",AN133),
IF($AL$236=SUM($AL$116:AL133),_xlfn.CONCAT(" y ",AN133)))))</f>
        <v/>
      </c>
      <c r="AN133" s="101" t="s">
        <v>5152</v>
      </c>
    </row>
    <row r="134" spans="1:40" ht="15" customHeight="1">
      <c r="A134" s="63"/>
      <c r="B134" s="18"/>
      <c r="C134" s="86" t="s">
        <v>5042</v>
      </c>
      <c r="D134" s="689" t="str">
        <f>IF(CNGE_2026_M1_Secc4_Sub3!D55="","",CNGE_2026_M1_Secc4_Sub3!D55)</f>
        <v/>
      </c>
      <c r="E134" s="572"/>
      <c r="F134" s="572"/>
      <c r="G134" s="573"/>
      <c r="H134" s="699"/>
      <c r="I134" s="570"/>
      <c r="J134" s="570"/>
      <c r="K134" s="570"/>
      <c r="L134" s="570"/>
      <c r="M134" s="687"/>
      <c r="N134" s="699"/>
      <c r="O134" s="570"/>
      <c r="P134" s="570"/>
      <c r="Q134" s="687"/>
      <c r="R134" s="452"/>
      <c r="S134" s="452"/>
      <c r="T134" s="452"/>
      <c r="U134" s="452"/>
      <c r="V134" s="452"/>
      <c r="W134" s="452"/>
      <c r="X134" s="452"/>
      <c r="Y134" s="452"/>
      <c r="Z134" s="452"/>
      <c r="AA134" s="452"/>
      <c r="AB134" s="452"/>
      <c r="AC134" s="452"/>
      <c r="AD134" s="452"/>
      <c r="AI134" s="388">
        <f t="shared" si="0"/>
        <v>0</v>
      </c>
      <c r="AJ134" s="263">
        <f t="shared" si="1"/>
        <v>0</v>
      </c>
      <c r="AK134" s="266">
        <f t="shared" si="2"/>
        <v>0</v>
      </c>
      <c r="AL134" s="286">
        <f t="shared" si="3"/>
        <v>0</v>
      </c>
      <c r="AM134" s="287" t="str">
        <f>IF(AL134=0,"",
IF(SUM($AL$116:AL134)=1,AN134,
IF($AL$236&gt;SUM($AL$116:AL134),_xlfn.CONCAT(", ",AN134),
IF($AL$236=SUM($AL$116:AL134),_xlfn.CONCAT(" y ",AN134)))))</f>
        <v/>
      </c>
      <c r="AN134" s="101" t="s">
        <v>5153</v>
      </c>
    </row>
    <row r="135" spans="1:40" ht="15" customHeight="1">
      <c r="A135" s="63"/>
      <c r="B135" s="18"/>
      <c r="C135" s="86" t="s">
        <v>5043</v>
      </c>
      <c r="D135" s="689" t="str">
        <f>IF(CNGE_2026_M1_Secc4_Sub3!D56="","",CNGE_2026_M1_Secc4_Sub3!D56)</f>
        <v/>
      </c>
      <c r="E135" s="572"/>
      <c r="F135" s="572"/>
      <c r="G135" s="573"/>
      <c r="H135" s="699"/>
      <c r="I135" s="570"/>
      <c r="J135" s="570"/>
      <c r="K135" s="570"/>
      <c r="L135" s="570"/>
      <c r="M135" s="687"/>
      <c r="N135" s="699"/>
      <c r="O135" s="570"/>
      <c r="P135" s="570"/>
      <c r="Q135" s="687"/>
      <c r="R135" s="452"/>
      <c r="S135" s="452"/>
      <c r="T135" s="452"/>
      <c r="U135" s="452"/>
      <c r="V135" s="452"/>
      <c r="W135" s="452"/>
      <c r="X135" s="452"/>
      <c r="Y135" s="452"/>
      <c r="Z135" s="452"/>
      <c r="AA135" s="452"/>
      <c r="AB135" s="452"/>
      <c r="AC135" s="452"/>
      <c r="AD135" s="452"/>
      <c r="AI135" s="388">
        <f t="shared" si="0"/>
        <v>0</v>
      </c>
      <c r="AJ135" s="263">
        <f t="shared" si="1"/>
        <v>0</v>
      </c>
      <c r="AK135" s="266">
        <f t="shared" si="2"/>
        <v>0</v>
      </c>
      <c r="AL135" s="286">
        <f t="shared" si="3"/>
        <v>0</v>
      </c>
      <c r="AM135" s="287" t="str">
        <f>IF(AL135=0,"",
IF(SUM($AL$116:AL135)=1,AN135,
IF($AL$236&gt;SUM($AL$116:AL135),_xlfn.CONCAT(", ",AN135),
IF($AL$236=SUM($AL$116:AL135),_xlfn.CONCAT(" y ",AN135)))))</f>
        <v/>
      </c>
      <c r="AN135" s="101" t="s">
        <v>5154</v>
      </c>
    </row>
    <row r="136" spans="1:40" ht="15" customHeight="1">
      <c r="A136" s="63"/>
      <c r="B136" s="18"/>
      <c r="C136" s="86" t="s">
        <v>5044</v>
      </c>
      <c r="D136" s="689" t="str">
        <f>IF(CNGE_2026_M1_Secc4_Sub3!D57="","",CNGE_2026_M1_Secc4_Sub3!D57)</f>
        <v/>
      </c>
      <c r="E136" s="572"/>
      <c r="F136" s="572"/>
      <c r="G136" s="573"/>
      <c r="H136" s="699"/>
      <c r="I136" s="570"/>
      <c r="J136" s="570"/>
      <c r="K136" s="570"/>
      <c r="L136" s="570"/>
      <c r="M136" s="687"/>
      <c r="N136" s="699"/>
      <c r="O136" s="570"/>
      <c r="P136" s="570"/>
      <c r="Q136" s="687"/>
      <c r="R136" s="452"/>
      <c r="S136" s="452"/>
      <c r="T136" s="452"/>
      <c r="U136" s="452"/>
      <c r="V136" s="452"/>
      <c r="W136" s="452"/>
      <c r="X136" s="452"/>
      <c r="Y136" s="452"/>
      <c r="Z136" s="452"/>
      <c r="AA136" s="452"/>
      <c r="AB136" s="452"/>
      <c r="AC136" s="452"/>
      <c r="AD136" s="452"/>
      <c r="AI136" s="388">
        <f t="shared" si="0"/>
        <v>0</v>
      </c>
      <c r="AJ136" s="263">
        <f t="shared" si="1"/>
        <v>0</v>
      </c>
      <c r="AK136" s="266">
        <f t="shared" si="2"/>
        <v>0</v>
      </c>
      <c r="AL136" s="286">
        <f t="shared" si="3"/>
        <v>0</v>
      </c>
      <c r="AM136" s="287" t="str">
        <f>IF(AL136=0,"",
IF(SUM($AL$116:AL136)=1,AN136,
IF($AL$236&gt;SUM($AL$116:AL136),_xlfn.CONCAT(", ",AN136),
IF($AL$236=SUM($AL$116:AL136),_xlfn.CONCAT(" y ",AN136)))))</f>
        <v/>
      </c>
      <c r="AN136" s="101" t="s">
        <v>5155</v>
      </c>
    </row>
    <row r="137" spans="1:40" ht="15" customHeight="1">
      <c r="A137" s="63"/>
      <c r="B137" s="18"/>
      <c r="C137" s="86" t="s">
        <v>5045</v>
      </c>
      <c r="D137" s="689" t="str">
        <f>IF(CNGE_2026_M1_Secc4_Sub3!D58="","",CNGE_2026_M1_Secc4_Sub3!D58)</f>
        <v/>
      </c>
      <c r="E137" s="572"/>
      <c r="F137" s="572"/>
      <c r="G137" s="573"/>
      <c r="H137" s="699"/>
      <c r="I137" s="570"/>
      <c r="J137" s="570"/>
      <c r="K137" s="570"/>
      <c r="L137" s="570"/>
      <c r="M137" s="687"/>
      <c r="N137" s="699"/>
      <c r="O137" s="570"/>
      <c r="P137" s="570"/>
      <c r="Q137" s="687"/>
      <c r="R137" s="452"/>
      <c r="S137" s="452"/>
      <c r="T137" s="452"/>
      <c r="U137" s="452"/>
      <c r="V137" s="452"/>
      <c r="W137" s="452"/>
      <c r="X137" s="452"/>
      <c r="Y137" s="452"/>
      <c r="Z137" s="452"/>
      <c r="AA137" s="452"/>
      <c r="AB137" s="452"/>
      <c r="AC137" s="452"/>
      <c r="AD137" s="452"/>
      <c r="AI137" s="388">
        <f t="shared" si="0"/>
        <v>0</v>
      </c>
      <c r="AJ137" s="263">
        <f t="shared" si="1"/>
        <v>0</v>
      </c>
      <c r="AK137" s="266">
        <f t="shared" si="2"/>
        <v>0</v>
      </c>
      <c r="AL137" s="286">
        <f t="shared" si="3"/>
        <v>0</v>
      </c>
      <c r="AM137" s="287" t="str">
        <f>IF(AL137=0,"",
IF(SUM($AL$116:AL137)=1,AN137,
IF($AL$236&gt;SUM($AL$116:AL137),_xlfn.CONCAT(", ",AN137),
IF($AL$236=SUM($AL$116:AL137),_xlfn.CONCAT(" y ",AN137)))))</f>
        <v/>
      </c>
      <c r="AN137" s="101" t="s">
        <v>5156</v>
      </c>
    </row>
    <row r="138" spans="1:40" ht="15" customHeight="1">
      <c r="A138" s="63"/>
      <c r="B138" s="18"/>
      <c r="C138" s="86" t="s">
        <v>5046</v>
      </c>
      <c r="D138" s="689" t="str">
        <f>IF(CNGE_2026_M1_Secc4_Sub3!D59="","",CNGE_2026_M1_Secc4_Sub3!D59)</f>
        <v/>
      </c>
      <c r="E138" s="572"/>
      <c r="F138" s="572"/>
      <c r="G138" s="573"/>
      <c r="H138" s="699"/>
      <c r="I138" s="570"/>
      <c r="J138" s="570"/>
      <c r="K138" s="570"/>
      <c r="L138" s="570"/>
      <c r="M138" s="687"/>
      <c r="N138" s="699"/>
      <c r="O138" s="570"/>
      <c r="P138" s="570"/>
      <c r="Q138" s="687"/>
      <c r="R138" s="452"/>
      <c r="S138" s="452"/>
      <c r="T138" s="452"/>
      <c r="U138" s="452"/>
      <c r="V138" s="452"/>
      <c r="W138" s="452"/>
      <c r="X138" s="452"/>
      <c r="Y138" s="452"/>
      <c r="Z138" s="452"/>
      <c r="AA138" s="452"/>
      <c r="AB138" s="452"/>
      <c r="AC138" s="452"/>
      <c r="AD138" s="452"/>
      <c r="AI138" s="388">
        <f t="shared" si="0"/>
        <v>0</v>
      </c>
      <c r="AJ138" s="263">
        <f t="shared" si="1"/>
        <v>0</v>
      </c>
      <c r="AK138" s="266">
        <f t="shared" si="2"/>
        <v>0</v>
      </c>
      <c r="AL138" s="286">
        <f t="shared" si="3"/>
        <v>0</v>
      </c>
      <c r="AM138" s="287" t="str">
        <f>IF(AL138=0,"",
IF(SUM($AL$116:AL138)=1,AN138,
IF($AL$236&gt;SUM($AL$116:AL138),_xlfn.CONCAT(", ",AN138),
IF($AL$236=SUM($AL$116:AL138),_xlfn.CONCAT(" y ",AN138)))))</f>
        <v/>
      </c>
      <c r="AN138" s="101" t="s">
        <v>5157</v>
      </c>
    </row>
    <row r="139" spans="1:40" ht="15" customHeight="1">
      <c r="A139" s="63"/>
      <c r="B139" s="18"/>
      <c r="C139" s="86" t="s">
        <v>5047</v>
      </c>
      <c r="D139" s="689" t="str">
        <f>IF(CNGE_2026_M1_Secc4_Sub3!D60="","",CNGE_2026_M1_Secc4_Sub3!D60)</f>
        <v/>
      </c>
      <c r="E139" s="572"/>
      <c r="F139" s="572"/>
      <c r="G139" s="573"/>
      <c r="H139" s="699"/>
      <c r="I139" s="570"/>
      <c r="J139" s="570"/>
      <c r="K139" s="570"/>
      <c r="L139" s="570"/>
      <c r="M139" s="687"/>
      <c r="N139" s="699"/>
      <c r="O139" s="570"/>
      <c r="P139" s="570"/>
      <c r="Q139" s="687"/>
      <c r="R139" s="452"/>
      <c r="S139" s="452"/>
      <c r="T139" s="452"/>
      <c r="U139" s="452"/>
      <c r="V139" s="452"/>
      <c r="W139" s="452"/>
      <c r="X139" s="452"/>
      <c r="Y139" s="452"/>
      <c r="Z139" s="452"/>
      <c r="AA139" s="452"/>
      <c r="AB139" s="452"/>
      <c r="AC139" s="452"/>
      <c r="AD139" s="452"/>
      <c r="AI139" s="388">
        <f t="shared" si="0"/>
        <v>0</v>
      </c>
      <c r="AJ139" s="263">
        <f t="shared" si="1"/>
        <v>0</v>
      </c>
      <c r="AK139" s="266">
        <f t="shared" si="2"/>
        <v>0</v>
      </c>
      <c r="AL139" s="286">
        <f t="shared" si="3"/>
        <v>0</v>
      </c>
      <c r="AM139" s="287" t="str">
        <f>IF(AL139=0,"",
IF(SUM($AL$116:AL139)=1,AN139,
IF($AL$236&gt;SUM($AL$116:AL139),_xlfn.CONCAT(", ",AN139),
IF($AL$236=SUM($AL$116:AL139),_xlfn.CONCAT(" y ",AN139)))))</f>
        <v/>
      </c>
      <c r="AN139" s="101" t="s">
        <v>5158</v>
      </c>
    </row>
    <row r="140" spans="1:40" ht="15" customHeight="1">
      <c r="A140" s="63"/>
      <c r="B140" s="18"/>
      <c r="C140" s="86" t="s">
        <v>5048</v>
      </c>
      <c r="D140" s="689" t="str">
        <f>IF(CNGE_2026_M1_Secc4_Sub3!D61="","",CNGE_2026_M1_Secc4_Sub3!D61)</f>
        <v/>
      </c>
      <c r="E140" s="572"/>
      <c r="F140" s="572"/>
      <c r="G140" s="573"/>
      <c r="H140" s="699"/>
      <c r="I140" s="570"/>
      <c r="J140" s="570"/>
      <c r="K140" s="570"/>
      <c r="L140" s="570"/>
      <c r="M140" s="687"/>
      <c r="N140" s="699"/>
      <c r="O140" s="570"/>
      <c r="P140" s="570"/>
      <c r="Q140" s="687"/>
      <c r="R140" s="452"/>
      <c r="S140" s="452"/>
      <c r="T140" s="452"/>
      <c r="U140" s="452"/>
      <c r="V140" s="452"/>
      <c r="W140" s="452"/>
      <c r="X140" s="452"/>
      <c r="Y140" s="452"/>
      <c r="Z140" s="452"/>
      <c r="AA140" s="452"/>
      <c r="AB140" s="452"/>
      <c r="AC140" s="452"/>
      <c r="AD140" s="452"/>
      <c r="AI140" s="388">
        <f t="shared" si="0"/>
        <v>0</v>
      </c>
      <c r="AJ140" s="263">
        <f t="shared" si="1"/>
        <v>0</v>
      </c>
      <c r="AK140" s="266">
        <f t="shared" si="2"/>
        <v>0</v>
      </c>
      <c r="AL140" s="286">
        <f t="shared" si="3"/>
        <v>0</v>
      </c>
      <c r="AM140" s="287" t="str">
        <f>IF(AL140=0,"",
IF(SUM($AL$116:AL140)=1,AN140,
IF($AL$236&gt;SUM($AL$116:AL140),_xlfn.CONCAT(", ",AN140),
IF($AL$236=SUM($AL$116:AL140),_xlfn.CONCAT(" y ",AN140)))))</f>
        <v/>
      </c>
      <c r="AN140" s="101" t="s">
        <v>5159</v>
      </c>
    </row>
    <row r="141" spans="1:40" ht="15" customHeight="1">
      <c r="A141" s="63"/>
      <c r="B141" s="18"/>
      <c r="C141" s="86" t="s">
        <v>5049</v>
      </c>
      <c r="D141" s="689" t="str">
        <f>IF(CNGE_2026_M1_Secc4_Sub3!D62="","",CNGE_2026_M1_Secc4_Sub3!D62)</f>
        <v/>
      </c>
      <c r="E141" s="572"/>
      <c r="F141" s="572"/>
      <c r="G141" s="573"/>
      <c r="H141" s="699"/>
      <c r="I141" s="570"/>
      <c r="J141" s="570"/>
      <c r="K141" s="570"/>
      <c r="L141" s="570"/>
      <c r="M141" s="687"/>
      <c r="N141" s="699"/>
      <c r="O141" s="570"/>
      <c r="P141" s="570"/>
      <c r="Q141" s="687"/>
      <c r="R141" s="452"/>
      <c r="S141" s="452"/>
      <c r="T141" s="452"/>
      <c r="U141" s="452"/>
      <c r="V141" s="452"/>
      <c r="W141" s="452"/>
      <c r="X141" s="452"/>
      <c r="Y141" s="452"/>
      <c r="Z141" s="452"/>
      <c r="AA141" s="452"/>
      <c r="AB141" s="452"/>
      <c r="AC141" s="452"/>
      <c r="AD141" s="452"/>
      <c r="AI141" s="388">
        <f t="shared" si="0"/>
        <v>0</v>
      </c>
      <c r="AJ141" s="263">
        <f t="shared" si="1"/>
        <v>0</v>
      </c>
      <c r="AK141" s="266">
        <f t="shared" si="2"/>
        <v>0</v>
      </c>
      <c r="AL141" s="286">
        <f t="shared" si="3"/>
        <v>0</v>
      </c>
      <c r="AM141" s="287" t="str">
        <f>IF(AL141=0,"",
IF(SUM($AL$116:AL141)=1,AN141,
IF($AL$236&gt;SUM($AL$116:AL141),_xlfn.CONCAT(", ",AN141),
IF($AL$236=SUM($AL$116:AL141),_xlfn.CONCAT(" y ",AN141)))))</f>
        <v/>
      </c>
      <c r="AN141" s="101" t="s">
        <v>5160</v>
      </c>
    </row>
    <row r="142" spans="1:40" ht="15" customHeight="1">
      <c r="A142" s="63"/>
      <c r="B142" s="18"/>
      <c r="C142" s="86" t="s">
        <v>5050</v>
      </c>
      <c r="D142" s="689" t="str">
        <f>IF(CNGE_2026_M1_Secc4_Sub3!D63="","",CNGE_2026_M1_Secc4_Sub3!D63)</f>
        <v/>
      </c>
      <c r="E142" s="572"/>
      <c r="F142" s="572"/>
      <c r="G142" s="573"/>
      <c r="H142" s="699"/>
      <c r="I142" s="570"/>
      <c r="J142" s="570"/>
      <c r="K142" s="570"/>
      <c r="L142" s="570"/>
      <c r="M142" s="687"/>
      <c r="N142" s="699"/>
      <c r="O142" s="570"/>
      <c r="P142" s="570"/>
      <c r="Q142" s="687"/>
      <c r="R142" s="452"/>
      <c r="S142" s="452"/>
      <c r="T142" s="452"/>
      <c r="U142" s="452"/>
      <c r="V142" s="452"/>
      <c r="W142" s="452"/>
      <c r="X142" s="452"/>
      <c r="Y142" s="452"/>
      <c r="Z142" s="452"/>
      <c r="AA142" s="452"/>
      <c r="AB142" s="452"/>
      <c r="AC142" s="452"/>
      <c r="AD142" s="452"/>
      <c r="AI142" s="388">
        <f t="shared" si="0"/>
        <v>0</v>
      </c>
      <c r="AJ142" s="263">
        <f t="shared" si="1"/>
        <v>0</v>
      </c>
      <c r="AK142" s="266">
        <f t="shared" si="2"/>
        <v>0</v>
      </c>
      <c r="AL142" s="286">
        <f t="shared" si="3"/>
        <v>0</v>
      </c>
      <c r="AM142" s="287" t="str">
        <f>IF(AL142=0,"",
IF(SUM($AL$116:AL142)=1,AN142,
IF($AL$236&gt;SUM($AL$116:AL142),_xlfn.CONCAT(", ",AN142),
IF($AL$236=SUM($AL$116:AL142),_xlfn.CONCAT(" y ",AN142)))))</f>
        <v/>
      </c>
      <c r="AN142" s="101" t="s">
        <v>5161</v>
      </c>
    </row>
    <row r="143" spans="1:40" ht="15" customHeight="1">
      <c r="A143" s="63"/>
      <c r="B143" s="18"/>
      <c r="C143" s="86" t="s">
        <v>5051</v>
      </c>
      <c r="D143" s="689" t="str">
        <f>IF(CNGE_2026_M1_Secc4_Sub3!D64="","",CNGE_2026_M1_Secc4_Sub3!D64)</f>
        <v/>
      </c>
      <c r="E143" s="572"/>
      <c r="F143" s="572"/>
      <c r="G143" s="573"/>
      <c r="H143" s="699"/>
      <c r="I143" s="570"/>
      <c r="J143" s="570"/>
      <c r="K143" s="570"/>
      <c r="L143" s="570"/>
      <c r="M143" s="687"/>
      <c r="N143" s="699"/>
      <c r="O143" s="570"/>
      <c r="P143" s="570"/>
      <c r="Q143" s="687"/>
      <c r="R143" s="452"/>
      <c r="S143" s="452"/>
      <c r="T143" s="452"/>
      <c r="U143" s="452"/>
      <c r="V143" s="452"/>
      <c r="W143" s="452"/>
      <c r="X143" s="452"/>
      <c r="Y143" s="452"/>
      <c r="Z143" s="452"/>
      <c r="AA143" s="452"/>
      <c r="AB143" s="452"/>
      <c r="AC143" s="452"/>
      <c r="AD143" s="452"/>
      <c r="AI143" s="388">
        <f t="shared" si="0"/>
        <v>0</v>
      </c>
      <c r="AJ143" s="263">
        <f t="shared" si="1"/>
        <v>0</v>
      </c>
      <c r="AK143" s="266">
        <f t="shared" si="2"/>
        <v>0</v>
      </c>
      <c r="AL143" s="286">
        <f t="shared" si="3"/>
        <v>0</v>
      </c>
      <c r="AM143" s="287" t="str">
        <f>IF(AL143=0,"",
IF(SUM($AL$116:AL143)=1,AN143,
IF($AL$236&gt;SUM($AL$116:AL143),_xlfn.CONCAT(", ",AN143),
IF($AL$236=SUM($AL$116:AL143),_xlfn.CONCAT(" y ",AN143)))))</f>
        <v/>
      </c>
      <c r="AN143" s="101" t="s">
        <v>5162</v>
      </c>
    </row>
    <row r="144" spans="1:40" ht="15" customHeight="1">
      <c r="A144" s="63"/>
      <c r="B144" s="18"/>
      <c r="C144" s="86" t="s">
        <v>5052</v>
      </c>
      <c r="D144" s="689" t="str">
        <f>IF(CNGE_2026_M1_Secc4_Sub3!D65="","",CNGE_2026_M1_Secc4_Sub3!D65)</f>
        <v/>
      </c>
      <c r="E144" s="572"/>
      <c r="F144" s="572"/>
      <c r="G144" s="573"/>
      <c r="H144" s="699"/>
      <c r="I144" s="570"/>
      <c r="J144" s="570"/>
      <c r="K144" s="570"/>
      <c r="L144" s="570"/>
      <c r="M144" s="687"/>
      <c r="N144" s="699"/>
      <c r="O144" s="570"/>
      <c r="P144" s="570"/>
      <c r="Q144" s="687"/>
      <c r="R144" s="452"/>
      <c r="S144" s="452"/>
      <c r="T144" s="452"/>
      <c r="U144" s="452"/>
      <c r="V144" s="452"/>
      <c r="W144" s="452"/>
      <c r="X144" s="452"/>
      <c r="Y144" s="452"/>
      <c r="Z144" s="452"/>
      <c r="AA144" s="452"/>
      <c r="AB144" s="452"/>
      <c r="AC144" s="452"/>
      <c r="AD144" s="452"/>
      <c r="AI144" s="388">
        <f t="shared" si="0"/>
        <v>0</v>
      </c>
      <c r="AJ144" s="263">
        <f t="shared" si="1"/>
        <v>0</v>
      </c>
      <c r="AK144" s="266">
        <f t="shared" si="2"/>
        <v>0</v>
      </c>
      <c r="AL144" s="286">
        <f t="shared" si="3"/>
        <v>0</v>
      </c>
      <c r="AM144" s="287" t="str">
        <f>IF(AL144=0,"",
IF(SUM($AL$116:AL144)=1,AN144,
IF($AL$236&gt;SUM($AL$116:AL144),_xlfn.CONCAT(", ",AN144),
IF($AL$236=SUM($AL$116:AL144),_xlfn.CONCAT(" y ",AN144)))))</f>
        <v/>
      </c>
      <c r="AN144" s="101" t="s">
        <v>5163</v>
      </c>
    </row>
    <row r="145" spans="1:40" ht="15" customHeight="1">
      <c r="A145" s="63"/>
      <c r="B145" s="18"/>
      <c r="C145" s="86" t="s">
        <v>5053</v>
      </c>
      <c r="D145" s="689" t="str">
        <f>IF(CNGE_2026_M1_Secc4_Sub3!D66="","",CNGE_2026_M1_Secc4_Sub3!D66)</f>
        <v/>
      </c>
      <c r="E145" s="572"/>
      <c r="F145" s="572"/>
      <c r="G145" s="573"/>
      <c r="H145" s="699"/>
      <c r="I145" s="570"/>
      <c r="J145" s="570"/>
      <c r="K145" s="570"/>
      <c r="L145" s="570"/>
      <c r="M145" s="687"/>
      <c r="N145" s="699"/>
      <c r="O145" s="570"/>
      <c r="P145" s="570"/>
      <c r="Q145" s="687"/>
      <c r="R145" s="452"/>
      <c r="S145" s="452"/>
      <c r="T145" s="452"/>
      <c r="U145" s="452"/>
      <c r="V145" s="452"/>
      <c r="W145" s="452"/>
      <c r="X145" s="452"/>
      <c r="Y145" s="452"/>
      <c r="Z145" s="452"/>
      <c r="AA145" s="452"/>
      <c r="AB145" s="452"/>
      <c r="AC145" s="452"/>
      <c r="AD145" s="452"/>
      <c r="AI145" s="388">
        <f t="shared" si="0"/>
        <v>0</v>
      </c>
      <c r="AJ145" s="263">
        <f t="shared" si="1"/>
        <v>0</v>
      </c>
      <c r="AK145" s="266">
        <f t="shared" si="2"/>
        <v>0</v>
      </c>
      <c r="AL145" s="286">
        <f t="shared" si="3"/>
        <v>0</v>
      </c>
      <c r="AM145" s="287" t="str">
        <f>IF(AL145=0,"",
IF(SUM($AL$116:AL145)=1,AN145,
IF($AL$236&gt;SUM($AL$116:AL145),_xlfn.CONCAT(", ",AN145),
IF($AL$236=SUM($AL$116:AL145),_xlfn.CONCAT(" y ",AN145)))))</f>
        <v/>
      </c>
      <c r="AN145" s="101" t="s">
        <v>5164</v>
      </c>
    </row>
    <row r="146" spans="1:40" ht="15" customHeight="1">
      <c r="A146" s="63"/>
      <c r="B146" s="18"/>
      <c r="C146" s="86" t="s">
        <v>5054</v>
      </c>
      <c r="D146" s="689" t="str">
        <f>IF(CNGE_2026_M1_Secc4_Sub3!D67="","",CNGE_2026_M1_Secc4_Sub3!D67)</f>
        <v/>
      </c>
      <c r="E146" s="572"/>
      <c r="F146" s="572"/>
      <c r="G146" s="573"/>
      <c r="H146" s="699"/>
      <c r="I146" s="570"/>
      <c r="J146" s="570"/>
      <c r="K146" s="570"/>
      <c r="L146" s="570"/>
      <c r="M146" s="687"/>
      <c r="N146" s="699"/>
      <c r="O146" s="570"/>
      <c r="P146" s="570"/>
      <c r="Q146" s="687"/>
      <c r="R146" s="452"/>
      <c r="S146" s="452"/>
      <c r="T146" s="452"/>
      <c r="U146" s="452"/>
      <c r="V146" s="452"/>
      <c r="W146" s="452"/>
      <c r="X146" s="452"/>
      <c r="Y146" s="452"/>
      <c r="Z146" s="452"/>
      <c r="AA146" s="452"/>
      <c r="AB146" s="452"/>
      <c r="AC146" s="452"/>
      <c r="AD146" s="452"/>
      <c r="AI146" s="388">
        <f t="shared" si="0"/>
        <v>0</v>
      </c>
      <c r="AJ146" s="263">
        <f t="shared" si="1"/>
        <v>0</v>
      </c>
      <c r="AK146" s="266">
        <f t="shared" si="2"/>
        <v>0</v>
      </c>
      <c r="AL146" s="286">
        <f t="shared" si="3"/>
        <v>0</v>
      </c>
      <c r="AM146" s="287" t="str">
        <f>IF(AL146=0,"",
IF(SUM($AL$116:AL146)=1,AN146,
IF($AL$236&gt;SUM($AL$116:AL146),_xlfn.CONCAT(", ",AN146),
IF($AL$236=SUM($AL$116:AL146),_xlfn.CONCAT(" y ",AN146)))))</f>
        <v/>
      </c>
      <c r="AN146" s="101" t="s">
        <v>5165</v>
      </c>
    </row>
    <row r="147" spans="1:40" ht="15" customHeight="1">
      <c r="A147" s="63"/>
      <c r="B147" s="18"/>
      <c r="C147" s="86" t="s">
        <v>5055</v>
      </c>
      <c r="D147" s="689" t="str">
        <f>IF(CNGE_2026_M1_Secc4_Sub3!D68="","",CNGE_2026_M1_Secc4_Sub3!D68)</f>
        <v/>
      </c>
      <c r="E147" s="572"/>
      <c r="F147" s="572"/>
      <c r="G147" s="573"/>
      <c r="H147" s="699"/>
      <c r="I147" s="570"/>
      <c r="J147" s="570"/>
      <c r="K147" s="570"/>
      <c r="L147" s="570"/>
      <c r="M147" s="687"/>
      <c r="N147" s="699"/>
      <c r="O147" s="570"/>
      <c r="P147" s="570"/>
      <c r="Q147" s="687"/>
      <c r="R147" s="452"/>
      <c r="S147" s="452"/>
      <c r="T147" s="452"/>
      <c r="U147" s="452"/>
      <c r="V147" s="452"/>
      <c r="W147" s="452"/>
      <c r="X147" s="452"/>
      <c r="Y147" s="452"/>
      <c r="Z147" s="452"/>
      <c r="AA147" s="452"/>
      <c r="AB147" s="452"/>
      <c r="AC147" s="452"/>
      <c r="AD147" s="452"/>
      <c r="AI147" s="388">
        <f t="shared" si="0"/>
        <v>0</v>
      </c>
      <c r="AJ147" s="263">
        <f t="shared" si="1"/>
        <v>0</v>
      </c>
      <c r="AK147" s="266">
        <f t="shared" si="2"/>
        <v>0</v>
      </c>
      <c r="AL147" s="286">
        <f t="shared" si="3"/>
        <v>0</v>
      </c>
      <c r="AM147" s="287" t="str">
        <f>IF(AL147=0,"",
IF(SUM($AL$116:AL147)=1,AN147,
IF($AL$236&gt;SUM($AL$116:AL147),_xlfn.CONCAT(", ",AN147),
IF($AL$236=SUM($AL$116:AL147),_xlfn.CONCAT(" y ",AN147)))))</f>
        <v/>
      </c>
      <c r="AN147" s="101" t="s">
        <v>5166</v>
      </c>
    </row>
    <row r="148" spans="1:40" ht="15" customHeight="1">
      <c r="A148" s="63"/>
      <c r="B148" s="18"/>
      <c r="C148" s="86" t="s">
        <v>5056</v>
      </c>
      <c r="D148" s="689" t="str">
        <f>IF(CNGE_2026_M1_Secc4_Sub3!D69="","",CNGE_2026_M1_Secc4_Sub3!D69)</f>
        <v/>
      </c>
      <c r="E148" s="572"/>
      <c r="F148" s="572"/>
      <c r="G148" s="573"/>
      <c r="H148" s="699"/>
      <c r="I148" s="570"/>
      <c r="J148" s="570"/>
      <c r="K148" s="570"/>
      <c r="L148" s="570"/>
      <c r="M148" s="687"/>
      <c r="N148" s="699"/>
      <c r="O148" s="570"/>
      <c r="P148" s="570"/>
      <c r="Q148" s="687"/>
      <c r="R148" s="452"/>
      <c r="S148" s="452"/>
      <c r="T148" s="452"/>
      <c r="U148" s="452"/>
      <c r="V148" s="452"/>
      <c r="W148" s="452"/>
      <c r="X148" s="452"/>
      <c r="Y148" s="452"/>
      <c r="Z148" s="452"/>
      <c r="AA148" s="452"/>
      <c r="AB148" s="452"/>
      <c r="AC148" s="452"/>
      <c r="AD148" s="452"/>
      <c r="AI148" s="388">
        <f t="shared" si="0"/>
        <v>0</v>
      </c>
      <c r="AJ148" s="263">
        <f t="shared" si="1"/>
        <v>0</v>
      </c>
      <c r="AK148" s="266">
        <f t="shared" si="2"/>
        <v>0</v>
      </c>
      <c r="AL148" s="286">
        <f t="shared" si="3"/>
        <v>0</v>
      </c>
      <c r="AM148" s="287" t="str">
        <f>IF(AL148=0,"",
IF(SUM($AL$116:AL148)=1,AN148,
IF($AL$236&gt;SUM($AL$116:AL148),_xlfn.CONCAT(", ",AN148),
IF($AL$236=SUM($AL$116:AL148),_xlfn.CONCAT(" y ",AN148)))))</f>
        <v/>
      </c>
      <c r="AN148" s="101" t="s">
        <v>5167</v>
      </c>
    </row>
    <row r="149" spans="1:40" ht="15" customHeight="1">
      <c r="A149" s="63"/>
      <c r="B149" s="18"/>
      <c r="C149" s="86" t="s">
        <v>5057</v>
      </c>
      <c r="D149" s="689" t="str">
        <f>IF(CNGE_2026_M1_Secc4_Sub3!D70="","",CNGE_2026_M1_Secc4_Sub3!D70)</f>
        <v/>
      </c>
      <c r="E149" s="572"/>
      <c r="F149" s="572"/>
      <c r="G149" s="573"/>
      <c r="H149" s="699"/>
      <c r="I149" s="570"/>
      <c r="J149" s="570"/>
      <c r="K149" s="570"/>
      <c r="L149" s="570"/>
      <c r="M149" s="687"/>
      <c r="N149" s="699"/>
      <c r="O149" s="570"/>
      <c r="P149" s="570"/>
      <c r="Q149" s="687"/>
      <c r="R149" s="452"/>
      <c r="S149" s="452"/>
      <c r="T149" s="452"/>
      <c r="U149" s="452"/>
      <c r="V149" s="452"/>
      <c r="W149" s="452"/>
      <c r="X149" s="452"/>
      <c r="Y149" s="452"/>
      <c r="Z149" s="452"/>
      <c r="AA149" s="452"/>
      <c r="AB149" s="452"/>
      <c r="AC149" s="452"/>
      <c r="AD149" s="452"/>
      <c r="AI149" s="388">
        <f t="shared" si="0"/>
        <v>0</v>
      </c>
      <c r="AJ149" s="263">
        <f t="shared" si="1"/>
        <v>0</v>
      </c>
      <c r="AK149" s="266">
        <f t="shared" si="2"/>
        <v>0</v>
      </c>
      <c r="AL149" s="286">
        <f t="shared" si="3"/>
        <v>0</v>
      </c>
      <c r="AM149" s="287" t="str">
        <f>IF(AL149=0,"",
IF(SUM($AL$116:AL149)=1,AN149,
IF($AL$236&gt;SUM($AL$116:AL149),_xlfn.CONCAT(", ",AN149),
IF($AL$236=SUM($AL$116:AL149),_xlfn.CONCAT(" y ",AN149)))))</f>
        <v/>
      </c>
      <c r="AN149" s="101" t="s">
        <v>5168</v>
      </c>
    </row>
    <row r="150" spans="1:40" ht="15" customHeight="1">
      <c r="A150" s="63"/>
      <c r="B150" s="18"/>
      <c r="C150" s="86" t="s">
        <v>5058</v>
      </c>
      <c r="D150" s="689" t="str">
        <f>IF(CNGE_2026_M1_Secc4_Sub3!D71="","",CNGE_2026_M1_Secc4_Sub3!D71)</f>
        <v/>
      </c>
      <c r="E150" s="572"/>
      <c r="F150" s="572"/>
      <c r="G150" s="573"/>
      <c r="H150" s="699"/>
      <c r="I150" s="570"/>
      <c r="J150" s="570"/>
      <c r="K150" s="570"/>
      <c r="L150" s="570"/>
      <c r="M150" s="687"/>
      <c r="N150" s="699"/>
      <c r="O150" s="570"/>
      <c r="P150" s="570"/>
      <c r="Q150" s="687"/>
      <c r="R150" s="452"/>
      <c r="S150" s="452"/>
      <c r="T150" s="452"/>
      <c r="U150" s="452"/>
      <c r="V150" s="452"/>
      <c r="W150" s="452"/>
      <c r="X150" s="452"/>
      <c r="Y150" s="452"/>
      <c r="Z150" s="452"/>
      <c r="AA150" s="452"/>
      <c r="AB150" s="452"/>
      <c r="AC150" s="452"/>
      <c r="AD150" s="452"/>
      <c r="AI150" s="388">
        <f t="shared" si="0"/>
        <v>0</v>
      </c>
      <c r="AJ150" s="263">
        <f t="shared" si="1"/>
        <v>0</v>
      </c>
      <c r="AK150" s="266">
        <f t="shared" si="2"/>
        <v>0</v>
      </c>
      <c r="AL150" s="286">
        <f t="shared" si="3"/>
        <v>0</v>
      </c>
      <c r="AM150" s="287" t="str">
        <f>IF(AL150=0,"",
IF(SUM($AL$116:AL150)=1,AN150,
IF($AL$236&gt;SUM($AL$116:AL150),_xlfn.CONCAT(", ",AN150),
IF($AL$236=SUM($AL$116:AL150),_xlfn.CONCAT(" y ",AN150)))))</f>
        <v/>
      </c>
      <c r="AN150" s="101" t="s">
        <v>5169</v>
      </c>
    </row>
    <row r="151" spans="1:40" ht="15" customHeight="1">
      <c r="A151" s="63"/>
      <c r="B151" s="18"/>
      <c r="C151" s="86" t="s">
        <v>5170</v>
      </c>
      <c r="D151" s="689" t="str">
        <f>IF(CNGE_2026_M1_Secc4_Sub3!D72="","",CNGE_2026_M1_Secc4_Sub3!D72)</f>
        <v/>
      </c>
      <c r="E151" s="572"/>
      <c r="F151" s="572"/>
      <c r="G151" s="573"/>
      <c r="H151" s="699"/>
      <c r="I151" s="570"/>
      <c r="J151" s="570"/>
      <c r="K151" s="570"/>
      <c r="L151" s="570"/>
      <c r="M151" s="687"/>
      <c r="N151" s="699"/>
      <c r="O151" s="570"/>
      <c r="P151" s="570"/>
      <c r="Q151" s="687"/>
      <c r="R151" s="452"/>
      <c r="S151" s="452"/>
      <c r="T151" s="452"/>
      <c r="U151" s="452"/>
      <c r="V151" s="452"/>
      <c r="W151" s="452"/>
      <c r="X151" s="452"/>
      <c r="Y151" s="452"/>
      <c r="Z151" s="452"/>
      <c r="AA151" s="452"/>
      <c r="AB151" s="452"/>
      <c r="AC151" s="452"/>
      <c r="AD151" s="452"/>
      <c r="AI151" s="388">
        <f t="shared" si="0"/>
        <v>0</v>
      </c>
      <c r="AJ151" s="263">
        <f t="shared" si="1"/>
        <v>0</v>
      </c>
      <c r="AK151" s="266">
        <f t="shared" si="2"/>
        <v>0</v>
      </c>
      <c r="AL151" s="286">
        <f t="shared" si="3"/>
        <v>0</v>
      </c>
      <c r="AM151" s="287" t="str">
        <f>IF(AL151=0,"",
IF(SUM($AL$116:AL151)=1,AN151,
IF($AL$236&gt;SUM($AL$116:AL151),_xlfn.CONCAT(", ",AN151),
IF($AL$236=SUM($AL$116:AL151),_xlfn.CONCAT(" y ",AN151)))))</f>
        <v/>
      </c>
      <c r="AN151" s="101" t="s">
        <v>5171</v>
      </c>
    </row>
    <row r="152" spans="1:40" ht="15" customHeight="1">
      <c r="A152" s="63"/>
      <c r="B152" s="18"/>
      <c r="C152" s="86" t="s">
        <v>5172</v>
      </c>
      <c r="D152" s="689" t="str">
        <f>IF(CNGE_2026_M1_Secc4_Sub3!D73="","",CNGE_2026_M1_Secc4_Sub3!D73)</f>
        <v/>
      </c>
      <c r="E152" s="572"/>
      <c r="F152" s="572"/>
      <c r="G152" s="573"/>
      <c r="H152" s="699"/>
      <c r="I152" s="570"/>
      <c r="J152" s="570"/>
      <c r="K152" s="570"/>
      <c r="L152" s="570"/>
      <c r="M152" s="687"/>
      <c r="N152" s="699"/>
      <c r="O152" s="570"/>
      <c r="P152" s="570"/>
      <c r="Q152" s="687"/>
      <c r="R152" s="452"/>
      <c r="S152" s="452"/>
      <c r="T152" s="452"/>
      <c r="U152" s="452"/>
      <c r="V152" s="452"/>
      <c r="W152" s="452"/>
      <c r="X152" s="452"/>
      <c r="Y152" s="452"/>
      <c r="Z152" s="452"/>
      <c r="AA152" s="452"/>
      <c r="AB152" s="452"/>
      <c r="AC152" s="452"/>
      <c r="AD152" s="452"/>
      <c r="AI152" s="388">
        <f t="shared" si="0"/>
        <v>0</v>
      </c>
      <c r="AJ152" s="263">
        <f t="shared" si="1"/>
        <v>0</v>
      </c>
      <c r="AK152" s="266">
        <f t="shared" si="2"/>
        <v>0</v>
      </c>
      <c r="AL152" s="286">
        <f t="shared" si="3"/>
        <v>0</v>
      </c>
      <c r="AM152" s="287" t="str">
        <f>IF(AL152=0,"",
IF(SUM($AL$116:AL152)=1,AN152,
IF($AL$236&gt;SUM($AL$116:AL152),_xlfn.CONCAT(", ",AN152),
IF($AL$236=SUM($AL$116:AL152),_xlfn.CONCAT(" y ",AN152)))))</f>
        <v/>
      </c>
      <c r="AN152" s="101" t="s">
        <v>5173</v>
      </c>
    </row>
    <row r="153" spans="1:40" ht="15" customHeight="1">
      <c r="A153" s="63"/>
      <c r="B153" s="18"/>
      <c r="C153" s="86" t="s">
        <v>5174</v>
      </c>
      <c r="D153" s="689" t="str">
        <f>IF(CNGE_2026_M1_Secc4_Sub3!D74="","",CNGE_2026_M1_Secc4_Sub3!D74)</f>
        <v/>
      </c>
      <c r="E153" s="572"/>
      <c r="F153" s="572"/>
      <c r="G153" s="573"/>
      <c r="H153" s="699"/>
      <c r="I153" s="570"/>
      <c r="J153" s="570"/>
      <c r="K153" s="570"/>
      <c r="L153" s="570"/>
      <c r="M153" s="687"/>
      <c r="N153" s="699"/>
      <c r="O153" s="570"/>
      <c r="P153" s="570"/>
      <c r="Q153" s="687"/>
      <c r="R153" s="452"/>
      <c r="S153" s="452"/>
      <c r="T153" s="452"/>
      <c r="U153" s="452"/>
      <c r="V153" s="452"/>
      <c r="W153" s="452"/>
      <c r="X153" s="452"/>
      <c r="Y153" s="452"/>
      <c r="Z153" s="452"/>
      <c r="AA153" s="452"/>
      <c r="AB153" s="452"/>
      <c r="AC153" s="452"/>
      <c r="AD153" s="452"/>
      <c r="AI153" s="388">
        <f t="shared" si="0"/>
        <v>0</v>
      </c>
      <c r="AJ153" s="263">
        <f t="shared" si="1"/>
        <v>0</v>
      </c>
      <c r="AK153" s="266">
        <f t="shared" si="2"/>
        <v>0</v>
      </c>
      <c r="AL153" s="286">
        <f t="shared" si="3"/>
        <v>0</v>
      </c>
      <c r="AM153" s="287" t="str">
        <f>IF(AL153=0,"",
IF(SUM($AL$116:AL153)=1,AN153,
IF($AL$236&gt;SUM($AL$116:AL153),_xlfn.CONCAT(", ",AN153),
IF($AL$236=SUM($AL$116:AL153),_xlfn.CONCAT(" y ",AN153)))))</f>
        <v/>
      </c>
      <c r="AN153" s="101" t="s">
        <v>5175</v>
      </c>
    </row>
    <row r="154" spans="1:40" ht="15" customHeight="1">
      <c r="A154" s="63"/>
      <c r="B154" s="18"/>
      <c r="C154" s="86" t="s">
        <v>5176</v>
      </c>
      <c r="D154" s="689" t="str">
        <f>IF(CNGE_2026_M1_Secc4_Sub3!D75="","",CNGE_2026_M1_Secc4_Sub3!D75)</f>
        <v/>
      </c>
      <c r="E154" s="572"/>
      <c r="F154" s="572"/>
      <c r="G154" s="573"/>
      <c r="H154" s="699"/>
      <c r="I154" s="570"/>
      <c r="J154" s="570"/>
      <c r="K154" s="570"/>
      <c r="L154" s="570"/>
      <c r="M154" s="687"/>
      <c r="N154" s="699"/>
      <c r="O154" s="570"/>
      <c r="P154" s="570"/>
      <c r="Q154" s="687"/>
      <c r="R154" s="452"/>
      <c r="S154" s="452"/>
      <c r="T154" s="452"/>
      <c r="U154" s="452"/>
      <c r="V154" s="452"/>
      <c r="W154" s="452"/>
      <c r="X154" s="452"/>
      <c r="Y154" s="452"/>
      <c r="Z154" s="452"/>
      <c r="AA154" s="452"/>
      <c r="AB154" s="452"/>
      <c r="AC154" s="452"/>
      <c r="AD154" s="452"/>
      <c r="AI154" s="388">
        <f t="shared" si="0"/>
        <v>0</v>
      </c>
      <c r="AJ154" s="263">
        <f t="shared" si="1"/>
        <v>0</v>
      </c>
      <c r="AK154" s="266">
        <f t="shared" si="2"/>
        <v>0</v>
      </c>
      <c r="AL154" s="286">
        <f t="shared" si="3"/>
        <v>0</v>
      </c>
      <c r="AM154" s="287" t="str">
        <f>IF(AL154=0,"",
IF(SUM($AL$116:AL154)=1,AN154,
IF($AL$236&gt;SUM($AL$116:AL154),_xlfn.CONCAT(", ",AN154),
IF($AL$236=SUM($AL$116:AL154),_xlfn.CONCAT(" y ",AN154)))))</f>
        <v/>
      </c>
      <c r="AN154" s="101" t="s">
        <v>5177</v>
      </c>
    </row>
    <row r="155" spans="1:40" ht="15" customHeight="1">
      <c r="A155" s="63"/>
      <c r="B155" s="18"/>
      <c r="C155" s="86" t="s">
        <v>5178</v>
      </c>
      <c r="D155" s="689" t="str">
        <f>IF(CNGE_2026_M1_Secc4_Sub3!D76="","",CNGE_2026_M1_Secc4_Sub3!D76)</f>
        <v/>
      </c>
      <c r="E155" s="572"/>
      <c r="F155" s="572"/>
      <c r="G155" s="573"/>
      <c r="H155" s="699"/>
      <c r="I155" s="570"/>
      <c r="J155" s="570"/>
      <c r="K155" s="570"/>
      <c r="L155" s="570"/>
      <c r="M155" s="687"/>
      <c r="N155" s="699"/>
      <c r="O155" s="570"/>
      <c r="P155" s="570"/>
      <c r="Q155" s="687"/>
      <c r="R155" s="452"/>
      <c r="S155" s="452"/>
      <c r="T155" s="452"/>
      <c r="U155" s="452"/>
      <c r="V155" s="452"/>
      <c r="W155" s="452"/>
      <c r="X155" s="452"/>
      <c r="Y155" s="452"/>
      <c r="Z155" s="452"/>
      <c r="AA155" s="452"/>
      <c r="AB155" s="452"/>
      <c r="AC155" s="452"/>
      <c r="AD155" s="452"/>
      <c r="AI155" s="388">
        <f t="shared" si="0"/>
        <v>0</v>
      </c>
      <c r="AJ155" s="263">
        <f t="shared" si="1"/>
        <v>0</v>
      </c>
      <c r="AK155" s="266">
        <f t="shared" si="2"/>
        <v>0</v>
      </c>
      <c r="AL155" s="286">
        <f t="shared" si="3"/>
        <v>0</v>
      </c>
      <c r="AM155" s="287" t="str">
        <f>IF(AL155=0,"",
IF(SUM($AL$116:AL155)=1,AN155,
IF($AL$236&gt;SUM($AL$116:AL155),_xlfn.CONCAT(", ",AN155),
IF($AL$236=SUM($AL$116:AL155),_xlfn.CONCAT(" y ",AN155)))))</f>
        <v/>
      </c>
      <c r="AN155" s="101" t="s">
        <v>5179</v>
      </c>
    </row>
    <row r="156" spans="1:40" ht="15" customHeight="1">
      <c r="A156" s="63"/>
      <c r="B156" s="18"/>
      <c r="C156" s="86" t="s">
        <v>5180</v>
      </c>
      <c r="D156" s="689" t="str">
        <f>IF(CNGE_2026_M1_Secc4_Sub3!D77="","",CNGE_2026_M1_Secc4_Sub3!D77)</f>
        <v/>
      </c>
      <c r="E156" s="572"/>
      <c r="F156" s="572"/>
      <c r="G156" s="573"/>
      <c r="H156" s="699"/>
      <c r="I156" s="570"/>
      <c r="J156" s="570"/>
      <c r="K156" s="570"/>
      <c r="L156" s="570"/>
      <c r="M156" s="687"/>
      <c r="N156" s="699"/>
      <c r="O156" s="570"/>
      <c r="P156" s="570"/>
      <c r="Q156" s="687"/>
      <c r="R156" s="452"/>
      <c r="S156" s="452"/>
      <c r="T156" s="452"/>
      <c r="U156" s="452"/>
      <c r="V156" s="452"/>
      <c r="W156" s="452"/>
      <c r="X156" s="452"/>
      <c r="Y156" s="452"/>
      <c r="Z156" s="452"/>
      <c r="AA156" s="452"/>
      <c r="AB156" s="452"/>
      <c r="AC156" s="452"/>
      <c r="AD156" s="452"/>
      <c r="AI156" s="388">
        <f t="shared" si="0"/>
        <v>0</v>
      </c>
      <c r="AJ156" s="263">
        <f t="shared" si="1"/>
        <v>0</v>
      </c>
      <c r="AK156" s="266">
        <f t="shared" si="2"/>
        <v>0</v>
      </c>
      <c r="AL156" s="286">
        <f t="shared" si="3"/>
        <v>0</v>
      </c>
      <c r="AM156" s="287" t="str">
        <f>IF(AL156=0,"",
IF(SUM($AL$116:AL156)=1,AN156,
IF($AL$236&gt;SUM($AL$116:AL156),_xlfn.CONCAT(", ",AN156),
IF($AL$236=SUM($AL$116:AL156),_xlfn.CONCAT(" y ",AN156)))))</f>
        <v/>
      </c>
      <c r="AN156" s="101" t="s">
        <v>5181</v>
      </c>
    </row>
    <row r="157" spans="1:40" ht="15" customHeight="1">
      <c r="A157" s="63"/>
      <c r="B157" s="18"/>
      <c r="C157" s="86" t="s">
        <v>5182</v>
      </c>
      <c r="D157" s="689" t="str">
        <f>IF(CNGE_2026_M1_Secc4_Sub3!D78="","",CNGE_2026_M1_Secc4_Sub3!D78)</f>
        <v/>
      </c>
      <c r="E157" s="572"/>
      <c r="F157" s="572"/>
      <c r="G157" s="573"/>
      <c r="H157" s="699"/>
      <c r="I157" s="570"/>
      <c r="J157" s="570"/>
      <c r="K157" s="570"/>
      <c r="L157" s="570"/>
      <c r="M157" s="687"/>
      <c r="N157" s="699"/>
      <c r="O157" s="570"/>
      <c r="P157" s="570"/>
      <c r="Q157" s="687"/>
      <c r="R157" s="452"/>
      <c r="S157" s="452"/>
      <c r="T157" s="452"/>
      <c r="U157" s="452"/>
      <c r="V157" s="452"/>
      <c r="W157" s="452"/>
      <c r="X157" s="452"/>
      <c r="Y157" s="452"/>
      <c r="Z157" s="452"/>
      <c r="AA157" s="452"/>
      <c r="AB157" s="452"/>
      <c r="AC157" s="452"/>
      <c r="AD157" s="452"/>
      <c r="AI157" s="388">
        <f t="shared" si="0"/>
        <v>0</v>
      </c>
      <c r="AJ157" s="263">
        <f t="shared" si="1"/>
        <v>0</v>
      </c>
      <c r="AK157" s="266">
        <f t="shared" si="2"/>
        <v>0</v>
      </c>
      <c r="AL157" s="286">
        <f t="shared" si="3"/>
        <v>0</v>
      </c>
      <c r="AM157" s="287" t="str">
        <f>IF(AL157=0,"",
IF(SUM($AL$116:AL157)=1,AN157,
IF($AL$236&gt;SUM($AL$116:AL157),_xlfn.CONCAT(", ",AN157),
IF($AL$236=SUM($AL$116:AL157),_xlfn.CONCAT(" y ",AN157)))))</f>
        <v/>
      </c>
      <c r="AN157" s="101" t="s">
        <v>5183</v>
      </c>
    </row>
    <row r="158" spans="1:40" ht="15" customHeight="1">
      <c r="A158" s="63"/>
      <c r="B158" s="18"/>
      <c r="C158" s="86" t="s">
        <v>5184</v>
      </c>
      <c r="D158" s="689" t="str">
        <f>IF(CNGE_2026_M1_Secc4_Sub3!D79="","",CNGE_2026_M1_Secc4_Sub3!D79)</f>
        <v/>
      </c>
      <c r="E158" s="572"/>
      <c r="F158" s="572"/>
      <c r="G158" s="573"/>
      <c r="H158" s="699"/>
      <c r="I158" s="570"/>
      <c r="J158" s="570"/>
      <c r="K158" s="570"/>
      <c r="L158" s="570"/>
      <c r="M158" s="687"/>
      <c r="N158" s="699"/>
      <c r="O158" s="570"/>
      <c r="P158" s="570"/>
      <c r="Q158" s="687"/>
      <c r="R158" s="452"/>
      <c r="S158" s="452"/>
      <c r="T158" s="452"/>
      <c r="U158" s="452"/>
      <c r="V158" s="452"/>
      <c r="W158" s="452"/>
      <c r="X158" s="452"/>
      <c r="Y158" s="452"/>
      <c r="Z158" s="452"/>
      <c r="AA158" s="452"/>
      <c r="AB158" s="452"/>
      <c r="AC158" s="452"/>
      <c r="AD158" s="452"/>
      <c r="AI158" s="388">
        <f t="shared" si="0"/>
        <v>0</v>
      </c>
      <c r="AJ158" s="263">
        <f t="shared" si="1"/>
        <v>0</v>
      </c>
      <c r="AK158" s="266">
        <f t="shared" si="2"/>
        <v>0</v>
      </c>
      <c r="AL158" s="286">
        <f t="shared" si="3"/>
        <v>0</v>
      </c>
      <c r="AM158" s="287" t="str">
        <f>IF(AL158=0,"",
IF(SUM($AL$116:AL158)=1,AN158,
IF($AL$236&gt;SUM($AL$116:AL158),_xlfn.CONCAT(", ",AN158),
IF($AL$236=SUM($AL$116:AL158),_xlfn.CONCAT(" y ",AN158)))))</f>
        <v/>
      </c>
      <c r="AN158" s="101" t="s">
        <v>5185</v>
      </c>
    </row>
    <row r="159" spans="1:40" ht="15" customHeight="1">
      <c r="A159" s="63"/>
      <c r="B159" s="18"/>
      <c r="C159" s="86" t="s">
        <v>5186</v>
      </c>
      <c r="D159" s="689" t="str">
        <f>IF(CNGE_2026_M1_Secc4_Sub3!D80="","",CNGE_2026_M1_Secc4_Sub3!D80)</f>
        <v/>
      </c>
      <c r="E159" s="572"/>
      <c r="F159" s="572"/>
      <c r="G159" s="573"/>
      <c r="H159" s="699"/>
      <c r="I159" s="570"/>
      <c r="J159" s="570"/>
      <c r="K159" s="570"/>
      <c r="L159" s="570"/>
      <c r="M159" s="687"/>
      <c r="N159" s="699"/>
      <c r="O159" s="570"/>
      <c r="P159" s="570"/>
      <c r="Q159" s="687"/>
      <c r="R159" s="452"/>
      <c r="S159" s="452"/>
      <c r="T159" s="452"/>
      <c r="U159" s="452"/>
      <c r="V159" s="452"/>
      <c r="W159" s="452"/>
      <c r="X159" s="452"/>
      <c r="Y159" s="452"/>
      <c r="Z159" s="452"/>
      <c r="AA159" s="452"/>
      <c r="AB159" s="452"/>
      <c r="AC159" s="452"/>
      <c r="AD159" s="452"/>
      <c r="AI159" s="388">
        <f t="shared" si="0"/>
        <v>0</v>
      </c>
      <c r="AJ159" s="263">
        <f t="shared" si="1"/>
        <v>0</v>
      </c>
      <c r="AK159" s="266">
        <f t="shared" si="2"/>
        <v>0</v>
      </c>
      <c r="AL159" s="286">
        <f t="shared" si="3"/>
        <v>0</v>
      </c>
      <c r="AM159" s="287" t="str">
        <f>IF(AL159=0,"",
IF(SUM($AL$116:AL159)=1,AN159,
IF($AL$236&gt;SUM($AL$116:AL159),_xlfn.CONCAT(", ",AN159),
IF($AL$236=SUM($AL$116:AL159),_xlfn.CONCAT(" y ",AN159)))))</f>
        <v/>
      </c>
      <c r="AN159" s="101" t="s">
        <v>5187</v>
      </c>
    </row>
    <row r="160" spans="1:40" ht="15" customHeight="1">
      <c r="A160" s="63"/>
      <c r="B160" s="18"/>
      <c r="C160" s="86" t="s">
        <v>5188</v>
      </c>
      <c r="D160" s="689" t="str">
        <f>IF(CNGE_2026_M1_Secc4_Sub3!D81="","",CNGE_2026_M1_Secc4_Sub3!D81)</f>
        <v/>
      </c>
      <c r="E160" s="572"/>
      <c r="F160" s="572"/>
      <c r="G160" s="573"/>
      <c r="H160" s="699"/>
      <c r="I160" s="570"/>
      <c r="J160" s="570"/>
      <c r="K160" s="570"/>
      <c r="L160" s="570"/>
      <c r="M160" s="687"/>
      <c r="N160" s="699"/>
      <c r="O160" s="570"/>
      <c r="P160" s="570"/>
      <c r="Q160" s="687"/>
      <c r="R160" s="452"/>
      <c r="S160" s="452"/>
      <c r="T160" s="452"/>
      <c r="U160" s="452"/>
      <c r="V160" s="452"/>
      <c r="W160" s="452"/>
      <c r="X160" s="452"/>
      <c r="Y160" s="452"/>
      <c r="Z160" s="452"/>
      <c r="AA160" s="452"/>
      <c r="AB160" s="452"/>
      <c r="AC160" s="452"/>
      <c r="AD160" s="452"/>
      <c r="AI160" s="388">
        <f t="shared" si="0"/>
        <v>0</v>
      </c>
      <c r="AJ160" s="263">
        <f t="shared" si="1"/>
        <v>0</v>
      </c>
      <c r="AK160" s="266">
        <f t="shared" si="2"/>
        <v>0</v>
      </c>
      <c r="AL160" s="286">
        <f t="shared" si="3"/>
        <v>0</v>
      </c>
      <c r="AM160" s="287" t="str">
        <f>IF(AL160=0,"",
IF(SUM($AL$116:AL160)=1,AN160,
IF($AL$236&gt;SUM($AL$116:AL160),_xlfn.CONCAT(", ",AN160),
IF($AL$236=SUM($AL$116:AL160),_xlfn.CONCAT(" y ",AN160)))))</f>
        <v/>
      </c>
      <c r="AN160" s="101" t="s">
        <v>5189</v>
      </c>
    </row>
    <row r="161" spans="1:40" ht="15" customHeight="1">
      <c r="A161" s="63"/>
      <c r="B161" s="18"/>
      <c r="C161" s="86" t="s">
        <v>5190</v>
      </c>
      <c r="D161" s="689" t="str">
        <f>IF(CNGE_2026_M1_Secc4_Sub3!D82="","",CNGE_2026_M1_Secc4_Sub3!D82)</f>
        <v/>
      </c>
      <c r="E161" s="572"/>
      <c r="F161" s="572"/>
      <c r="G161" s="573"/>
      <c r="H161" s="699"/>
      <c r="I161" s="570"/>
      <c r="J161" s="570"/>
      <c r="K161" s="570"/>
      <c r="L161" s="570"/>
      <c r="M161" s="687"/>
      <c r="N161" s="699"/>
      <c r="O161" s="570"/>
      <c r="P161" s="570"/>
      <c r="Q161" s="687"/>
      <c r="R161" s="452"/>
      <c r="S161" s="452"/>
      <c r="T161" s="452"/>
      <c r="U161" s="452"/>
      <c r="V161" s="452"/>
      <c r="W161" s="452"/>
      <c r="X161" s="452"/>
      <c r="Y161" s="452"/>
      <c r="Z161" s="452"/>
      <c r="AA161" s="452"/>
      <c r="AB161" s="452"/>
      <c r="AC161" s="452"/>
      <c r="AD161" s="452"/>
      <c r="AI161" s="388">
        <f t="shared" si="0"/>
        <v>0</v>
      </c>
      <c r="AJ161" s="263">
        <f t="shared" si="1"/>
        <v>0</v>
      </c>
      <c r="AK161" s="266">
        <f t="shared" si="2"/>
        <v>0</v>
      </c>
      <c r="AL161" s="286">
        <f t="shared" si="3"/>
        <v>0</v>
      </c>
      <c r="AM161" s="287" t="str">
        <f>IF(AL161=0,"",
IF(SUM($AL$116:AL161)=1,AN161,
IF($AL$236&gt;SUM($AL$116:AL161),_xlfn.CONCAT(", ",AN161),
IF($AL$236=SUM($AL$116:AL161),_xlfn.CONCAT(" y ",AN161)))))</f>
        <v/>
      </c>
      <c r="AN161" s="101" t="s">
        <v>5191</v>
      </c>
    </row>
    <row r="162" spans="1:40" ht="15" customHeight="1">
      <c r="A162" s="63"/>
      <c r="B162" s="18"/>
      <c r="C162" s="86" t="s">
        <v>5192</v>
      </c>
      <c r="D162" s="689" t="str">
        <f>IF(CNGE_2026_M1_Secc4_Sub3!D83="","",CNGE_2026_M1_Secc4_Sub3!D83)</f>
        <v/>
      </c>
      <c r="E162" s="572"/>
      <c r="F162" s="572"/>
      <c r="G162" s="573"/>
      <c r="H162" s="699"/>
      <c r="I162" s="570"/>
      <c r="J162" s="570"/>
      <c r="K162" s="570"/>
      <c r="L162" s="570"/>
      <c r="M162" s="687"/>
      <c r="N162" s="699"/>
      <c r="O162" s="570"/>
      <c r="P162" s="570"/>
      <c r="Q162" s="687"/>
      <c r="R162" s="452"/>
      <c r="S162" s="452"/>
      <c r="T162" s="452"/>
      <c r="U162" s="452"/>
      <c r="V162" s="452"/>
      <c r="W162" s="452"/>
      <c r="X162" s="452"/>
      <c r="Y162" s="452"/>
      <c r="Z162" s="452"/>
      <c r="AA162" s="452"/>
      <c r="AB162" s="452"/>
      <c r="AC162" s="452"/>
      <c r="AD162" s="452"/>
      <c r="AI162" s="388">
        <f t="shared" si="0"/>
        <v>0</v>
      </c>
      <c r="AJ162" s="263">
        <f t="shared" si="1"/>
        <v>0</v>
      </c>
      <c r="AK162" s="266">
        <f t="shared" si="2"/>
        <v>0</v>
      </c>
      <c r="AL162" s="286">
        <f t="shared" si="3"/>
        <v>0</v>
      </c>
      <c r="AM162" s="287" t="str">
        <f>IF(AL162=0,"",
IF(SUM($AL$116:AL162)=1,AN162,
IF($AL$236&gt;SUM($AL$116:AL162),_xlfn.CONCAT(", ",AN162),
IF($AL$236=SUM($AL$116:AL162),_xlfn.CONCAT(" y ",AN162)))))</f>
        <v/>
      </c>
      <c r="AN162" s="101" t="s">
        <v>5193</v>
      </c>
    </row>
    <row r="163" spans="1:40" ht="15" customHeight="1">
      <c r="A163" s="63"/>
      <c r="B163" s="18"/>
      <c r="C163" s="86" t="s">
        <v>5194</v>
      </c>
      <c r="D163" s="689" t="str">
        <f>IF(CNGE_2026_M1_Secc4_Sub3!D84="","",CNGE_2026_M1_Secc4_Sub3!D84)</f>
        <v/>
      </c>
      <c r="E163" s="572"/>
      <c r="F163" s="572"/>
      <c r="G163" s="573"/>
      <c r="H163" s="699"/>
      <c r="I163" s="570"/>
      <c r="J163" s="570"/>
      <c r="K163" s="570"/>
      <c r="L163" s="570"/>
      <c r="M163" s="687"/>
      <c r="N163" s="699"/>
      <c r="O163" s="570"/>
      <c r="P163" s="570"/>
      <c r="Q163" s="687"/>
      <c r="R163" s="452"/>
      <c r="S163" s="452"/>
      <c r="T163" s="452"/>
      <c r="U163" s="452"/>
      <c r="V163" s="452"/>
      <c r="W163" s="452"/>
      <c r="X163" s="452"/>
      <c r="Y163" s="452"/>
      <c r="Z163" s="452"/>
      <c r="AA163" s="452"/>
      <c r="AB163" s="452"/>
      <c r="AC163" s="452"/>
      <c r="AD163" s="452"/>
      <c r="AI163" s="388">
        <f t="shared" si="0"/>
        <v>0</v>
      </c>
      <c r="AJ163" s="263">
        <f t="shared" si="1"/>
        <v>0</v>
      </c>
      <c r="AK163" s="266">
        <f t="shared" si="2"/>
        <v>0</v>
      </c>
      <c r="AL163" s="286">
        <f t="shared" si="3"/>
        <v>0</v>
      </c>
      <c r="AM163" s="287" t="str">
        <f>IF(AL163=0,"",
IF(SUM($AL$116:AL163)=1,AN163,
IF($AL$236&gt;SUM($AL$116:AL163),_xlfn.CONCAT(", ",AN163),
IF($AL$236=SUM($AL$116:AL163),_xlfn.CONCAT(" y ",AN163)))))</f>
        <v/>
      </c>
      <c r="AN163" s="101" t="s">
        <v>5195</v>
      </c>
    </row>
    <row r="164" spans="1:40" ht="15" customHeight="1">
      <c r="A164" s="63"/>
      <c r="B164" s="18"/>
      <c r="C164" s="86" t="s">
        <v>5196</v>
      </c>
      <c r="D164" s="689" t="str">
        <f>IF(CNGE_2026_M1_Secc4_Sub3!D85="","",CNGE_2026_M1_Secc4_Sub3!D85)</f>
        <v/>
      </c>
      <c r="E164" s="572"/>
      <c r="F164" s="572"/>
      <c r="G164" s="573"/>
      <c r="H164" s="699"/>
      <c r="I164" s="570"/>
      <c r="J164" s="570"/>
      <c r="K164" s="570"/>
      <c r="L164" s="570"/>
      <c r="M164" s="687"/>
      <c r="N164" s="699"/>
      <c r="O164" s="570"/>
      <c r="P164" s="570"/>
      <c r="Q164" s="687"/>
      <c r="R164" s="452"/>
      <c r="S164" s="452"/>
      <c r="T164" s="452"/>
      <c r="U164" s="452"/>
      <c r="V164" s="452"/>
      <c r="W164" s="452"/>
      <c r="X164" s="452"/>
      <c r="Y164" s="452"/>
      <c r="Z164" s="452"/>
      <c r="AA164" s="452"/>
      <c r="AB164" s="452"/>
      <c r="AC164" s="452"/>
      <c r="AD164" s="452"/>
      <c r="AI164" s="388">
        <f t="shared" si="0"/>
        <v>0</v>
      </c>
      <c r="AJ164" s="263">
        <f t="shared" si="1"/>
        <v>0</v>
      </c>
      <c r="AK164" s="266">
        <f t="shared" si="2"/>
        <v>0</v>
      </c>
      <c r="AL164" s="286">
        <f t="shared" si="3"/>
        <v>0</v>
      </c>
      <c r="AM164" s="287" t="str">
        <f>IF(AL164=0,"",
IF(SUM($AL$116:AL164)=1,AN164,
IF($AL$236&gt;SUM($AL$116:AL164),_xlfn.CONCAT(", ",AN164),
IF($AL$236=SUM($AL$116:AL164),_xlfn.CONCAT(" y ",AN164)))))</f>
        <v/>
      </c>
      <c r="AN164" s="101" t="s">
        <v>5197</v>
      </c>
    </row>
    <row r="165" spans="1:40" ht="15" customHeight="1">
      <c r="A165" s="63"/>
      <c r="B165" s="18"/>
      <c r="C165" s="86" t="s">
        <v>5198</v>
      </c>
      <c r="D165" s="689" t="str">
        <f>IF(CNGE_2026_M1_Secc4_Sub3!D86="","",CNGE_2026_M1_Secc4_Sub3!D86)</f>
        <v/>
      </c>
      <c r="E165" s="572"/>
      <c r="F165" s="572"/>
      <c r="G165" s="573"/>
      <c r="H165" s="699"/>
      <c r="I165" s="570"/>
      <c r="J165" s="570"/>
      <c r="K165" s="570"/>
      <c r="L165" s="570"/>
      <c r="M165" s="687"/>
      <c r="N165" s="699"/>
      <c r="O165" s="570"/>
      <c r="P165" s="570"/>
      <c r="Q165" s="687"/>
      <c r="R165" s="452"/>
      <c r="S165" s="452"/>
      <c r="T165" s="452"/>
      <c r="U165" s="452"/>
      <c r="V165" s="452"/>
      <c r="W165" s="452"/>
      <c r="X165" s="452"/>
      <c r="Y165" s="452"/>
      <c r="Z165" s="452"/>
      <c r="AA165" s="452"/>
      <c r="AB165" s="452"/>
      <c r="AC165" s="452"/>
      <c r="AD165" s="452"/>
      <c r="AI165" s="388">
        <f t="shared" si="0"/>
        <v>0</v>
      </c>
      <c r="AJ165" s="263">
        <f t="shared" si="1"/>
        <v>0</v>
      </c>
      <c r="AK165" s="266">
        <f t="shared" si="2"/>
        <v>0</v>
      </c>
      <c r="AL165" s="286">
        <f t="shared" si="3"/>
        <v>0</v>
      </c>
      <c r="AM165" s="287" t="str">
        <f>IF(AL165=0,"",
IF(SUM($AL$116:AL165)=1,AN165,
IF($AL$236&gt;SUM($AL$116:AL165),_xlfn.CONCAT(", ",AN165),
IF($AL$236=SUM($AL$116:AL165),_xlfn.CONCAT(" y ",AN165)))))</f>
        <v/>
      </c>
      <c r="AN165" s="101" t="s">
        <v>5199</v>
      </c>
    </row>
    <row r="166" spans="1:40" ht="15" customHeight="1">
      <c r="A166" s="63"/>
      <c r="B166" s="18"/>
      <c r="C166" s="86" t="s">
        <v>5200</v>
      </c>
      <c r="D166" s="689" t="str">
        <f>IF(CNGE_2026_M1_Secc4_Sub3!D87="","",CNGE_2026_M1_Secc4_Sub3!D87)</f>
        <v/>
      </c>
      <c r="E166" s="572"/>
      <c r="F166" s="572"/>
      <c r="G166" s="573"/>
      <c r="H166" s="699"/>
      <c r="I166" s="570"/>
      <c r="J166" s="570"/>
      <c r="K166" s="570"/>
      <c r="L166" s="570"/>
      <c r="M166" s="687"/>
      <c r="N166" s="699"/>
      <c r="O166" s="570"/>
      <c r="P166" s="570"/>
      <c r="Q166" s="687"/>
      <c r="R166" s="452"/>
      <c r="S166" s="452"/>
      <c r="T166" s="452"/>
      <c r="U166" s="452"/>
      <c r="V166" s="452"/>
      <c r="W166" s="452"/>
      <c r="X166" s="452"/>
      <c r="Y166" s="452"/>
      <c r="Z166" s="452"/>
      <c r="AA166" s="452"/>
      <c r="AB166" s="452"/>
      <c r="AC166" s="452"/>
      <c r="AD166" s="452"/>
      <c r="AI166" s="388">
        <f t="shared" si="0"/>
        <v>0</v>
      </c>
      <c r="AJ166" s="263">
        <f t="shared" si="1"/>
        <v>0</v>
      </c>
      <c r="AK166" s="266">
        <f t="shared" si="2"/>
        <v>0</v>
      </c>
      <c r="AL166" s="286">
        <f t="shared" si="3"/>
        <v>0</v>
      </c>
      <c r="AM166" s="287" t="str">
        <f>IF(AL166=0,"",
IF(SUM($AL$116:AL166)=1,AN166,
IF($AL$236&gt;SUM($AL$116:AL166),_xlfn.CONCAT(", ",AN166),
IF($AL$236=SUM($AL$116:AL166),_xlfn.CONCAT(" y ",AN166)))))</f>
        <v/>
      </c>
      <c r="AN166" s="101" t="s">
        <v>5201</v>
      </c>
    </row>
    <row r="167" spans="1:40" ht="15" customHeight="1">
      <c r="A167" s="63"/>
      <c r="B167" s="18"/>
      <c r="C167" s="86" t="s">
        <v>5202</v>
      </c>
      <c r="D167" s="689" t="str">
        <f>IF(CNGE_2026_M1_Secc4_Sub3!D88="","",CNGE_2026_M1_Secc4_Sub3!D88)</f>
        <v/>
      </c>
      <c r="E167" s="572"/>
      <c r="F167" s="572"/>
      <c r="G167" s="573"/>
      <c r="H167" s="699"/>
      <c r="I167" s="570"/>
      <c r="J167" s="570"/>
      <c r="K167" s="570"/>
      <c r="L167" s="570"/>
      <c r="M167" s="687"/>
      <c r="N167" s="699"/>
      <c r="O167" s="570"/>
      <c r="P167" s="570"/>
      <c r="Q167" s="687"/>
      <c r="R167" s="452"/>
      <c r="S167" s="452"/>
      <c r="T167" s="452"/>
      <c r="U167" s="452"/>
      <c r="V167" s="452"/>
      <c r="W167" s="452"/>
      <c r="X167" s="452"/>
      <c r="Y167" s="452"/>
      <c r="Z167" s="452"/>
      <c r="AA167" s="452"/>
      <c r="AB167" s="452"/>
      <c r="AC167" s="452"/>
      <c r="AD167" s="452"/>
      <c r="AI167" s="388">
        <f t="shared" si="0"/>
        <v>0</v>
      </c>
      <c r="AJ167" s="263">
        <f t="shared" si="1"/>
        <v>0</v>
      </c>
      <c r="AK167" s="266">
        <f t="shared" si="2"/>
        <v>0</v>
      </c>
      <c r="AL167" s="286">
        <f t="shared" si="3"/>
        <v>0</v>
      </c>
      <c r="AM167" s="287" t="str">
        <f>IF(AL167=0,"",
IF(SUM($AL$116:AL167)=1,AN167,
IF($AL$236&gt;SUM($AL$116:AL167),_xlfn.CONCAT(", ",AN167),
IF($AL$236=SUM($AL$116:AL167),_xlfn.CONCAT(" y ",AN167)))))</f>
        <v/>
      </c>
      <c r="AN167" s="101" t="s">
        <v>5203</v>
      </c>
    </row>
    <row r="168" spans="1:40" ht="15" customHeight="1">
      <c r="A168" s="63"/>
      <c r="B168" s="18"/>
      <c r="C168" s="86" t="s">
        <v>5204</v>
      </c>
      <c r="D168" s="689" t="str">
        <f>IF(CNGE_2026_M1_Secc4_Sub3!D89="","",CNGE_2026_M1_Secc4_Sub3!D89)</f>
        <v/>
      </c>
      <c r="E168" s="572"/>
      <c r="F168" s="572"/>
      <c r="G168" s="573"/>
      <c r="H168" s="699"/>
      <c r="I168" s="570"/>
      <c r="J168" s="570"/>
      <c r="K168" s="570"/>
      <c r="L168" s="570"/>
      <c r="M168" s="687"/>
      <c r="N168" s="699"/>
      <c r="O168" s="570"/>
      <c r="P168" s="570"/>
      <c r="Q168" s="687"/>
      <c r="R168" s="452"/>
      <c r="S168" s="452"/>
      <c r="T168" s="452"/>
      <c r="U168" s="452"/>
      <c r="V168" s="452"/>
      <c r="W168" s="452"/>
      <c r="X168" s="452"/>
      <c r="Y168" s="452"/>
      <c r="Z168" s="452"/>
      <c r="AA168" s="452"/>
      <c r="AB168" s="452"/>
      <c r="AC168" s="452"/>
      <c r="AD168" s="452"/>
      <c r="AI168" s="388">
        <f t="shared" si="0"/>
        <v>0</v>
      </c>
      <c r="AJ168" s="263">
        <f t="shared" si="1"/>
        <v>0</v>
      </c>
      <c r="AK168" s="266">
        <f t="shared" si="2"/>
        <v>0</v>
      </c>
      <c r="AL168" s="286">
        <f t="shared" si="3"/>
        <v>0</v>
      </c>
      <c r="AM168" s="287" t="str">
        <f>IF(AL168=0,"",
IF(SUM($AL$116:AL168)=1,AN168,
IF($AL$236&gt;SUM($AL$116:AL168),_xlfn.CONCAT(", ",AN168),
IF($AL$236=SUM($AL$116:AL168),_xlfn.CONCAT(" y ",AN168)))))</f>
        <v/>
      </c>
      <c r="AN168" s="101" t="s">
        <v>5205</v>
      </c>
    </row>
    <row r="169" spans="1:40" ht="15" customHeight="1">
      <c r="A169" s="63"/>
      <c r="B169" s="18"/>
      <c r="C169" s="86" t="s">
        <v>5206</v>
      </c>
      <c r="D169" s="689" t="str">
        <f>IF(CNGE_2026_M1_Secc4_Sub3!D90="","",CNGE_2026_M1_Secc4_Sub3!D90)</f>
        <v/>
      </c>
      <c r="E169" s="572"/>
      <c r="F169" s="572"/>
      <c r="G169" s="573"/>
      <c r="H169" s="699"/>
      <c r="I169" s="570"/>
      <c r="J169" s="570"/>
      <c r="K169" s="570"/>
      <c r="L169" s="570"/>
      <c r="M169" s="687"/>
      <c r="N169" s="699"/>
      <c r="O169" s="570"/>
      <c r="P169" s="570"/>
      <c r="Q169" s="687"/>
      <c r="R169" s="452"/>
      <c r="S169" s="452"/>
      <c r="T169" s="452"/>
      <c r="U169" s="452"/>
      <c r="V169" s="452"/>
      <c r="W169" s="452"/>
      <c r="X169" s="452"/>
      <c r="Y169" s="452"/>
      <c r="Z169" s="452"/>
      <c r="AA169" s="452"/>
      <c r="AB169" s="452"/>
      <c r="AC169" s="452"/>
      <c r="AD169" s="452"/>
      <c r="AI169" s="388">
        <f t="shared" si="0"/>
        <v>0</v>
      </c>
      <c r="AJ169" s="263">
        <f t="shared" si="1"/>
        <v>0</v>
      </c>
      <c r="AK169" s="266">
        <f t="shared" si="2"/>
        <v>0</v>
      </c>
      <c r="AL169" s="286">
        <f t="shared" si="3"/>
        <v>0</v>
      </c>
      <c r="AM169" s="287" t="str">
        <f>IF(AL169=0,"",
IF(SUM($AL$116:AL169)=1,AN169,
IF($AL$236&gt;SUM($AL$116:AL169),_xlfn.CONCAT(", ",AN169),
IF($AL$236=SUM($AL$116:AL169),_xlfn.CONCAT(" y ",AN169)))))</f>
        <v/>
      </c>
      <c r="AN169" s="101" t="s">
        <v>5207</v>
      </c>
    </row>
    <row r="170" spans="1:40" ht="15" customHeight="1">
      <c r="A170" s="63"/>
      <c r="B170" s="18"/>
      <c r="C170" s="86" t="s">
        <v>5208</v>
      </c>
      <c r="D170" s="689" t="str">
        <f>IF(CNGE_2026_M1_Secc4_Sub3!D91="","",CNGE_2026_M1_Secc4_Sub3!D91)</f>
        <v/>
      </c>
      <c r="E170" s="572"/>
      <c r="F170" s="572"/>
      <c r="G170" s="573"/>
      <c r="H170" s="699"/>
      <c r="I170" s="570"/>
      <c r="J170" s="570"/>
      <c r="K170" s="570"/>
      <c r="L170" s="570"/>
      <c r="M170" s="687"/>
      <c r="N170" s="699"/>
      <c r="O170" s="570"/>
      <c r="P170" s="570"/>
      <c r="Q170" s="687"/>
      <c r="R170" s="452"/>
      <c r="S170" s="452"/>
      <c r="T170" s="452"/>
      <c r="U170" s="452"/>
      <c r="V170" s="452"/>
      <c r="W170" s="452"/>
      <c r="X170" s="452"/>
      <c r="Y170" s="452"/>
      <c r="Z170" s="452"/>
      <c r="AA170" s="452"/>
      <c r="AB170" s="452"/>
      <c r="AC170" s="452"/>
      <c r="AD170" s="452"/>
      <c r="AI170" s="388">
        <f t="shared" si="0"/>
        <v>0</v>
      </c>
      <c r="AJ170" s="263">
        <f t="shared" si="1"/>
        <v>0</v>
      </c>
      <c r="AK170" s="266">
        <f t="shared" si="2"/>
        <v>0</v>
      </c>
      <c r="AL170" s="286">
        <f t="shared" si="3"/>
        <v>0</v>
      </c>
      <c r="AM170" s="287" t="str">
        <f>IF(AL170=0,"",
IF(SUM($AL$116:AL170)=1,AN170,
IF($AL$236&gt;SUM($AL$116:AL170),_xlfn.CONCAT(", ",AN170),
IF($AL$236=SUM($AL$116:AL170),_xlfn.CONCAT(" y ",AN170)))))</f>
        <v/>
      </c>
      <c r="AN170" s="101" t="s">
        <v>5209</v>
      </c>
    </row>
    <row r="171" spans="1:40" ht="15" customHeight="1">
      <c r="A171" s="63"/>
      <c r="B171" s="18"/>
      <c r="C171" s="86" t="s">
        <v>5210</v>
      </c>
      <c r="D171" s="689" t="str">
        <f>IF(CNGE_2026_M1_Secc4_Sub3!D92="","",CNGE_2026_M1_Secc4_Sub3!D92)</f>
        <v/>
      </c>
      <c r="E171" s="572"/>
      <c r="F171" s="572"/>
      <c r="G171" s="573"/>
      <c r="H171" s="699"/>
      <c r="I171" s="570"/>
      <c r="J171" s="570"/>
      <c r="K171" s="570"/>
      <c r="L171" s="570"/>
      <c r="M171" s="687"/>
      <c r="N171" s="699"/>
      <c r="O171" s="570"/>
      <c r="P171" s="570"/>
      <c r="Q171" s="687"/>
      <c r="R171" s="452"/>
      <c r="S171" s="452"/>
      <c r="T171" s="452"/>
      <c r="U171" s="452"/>
      <c r="V171" s="452"/>
      <c r="W171" s="452"/>
      <c r="X171" s="452"/>
      <c r="Y171" s="452"/>
      <c r="Z171" s="452"/>
      <c r="AA171" s="452"/>
      <c r="AB171" s="452"/>
      <c r="AC171" s="452"/>
      <c r="AD171" s="452"/>
      <c r="AI171" s="388">
        <f t="shared" si="0"/>
        <v>0</v>
      </c>
      <c r="AJ171" s="263">
        <f t="shared" si="1"/>
        <v>0</v>
      </c>
      <c r="AK171" s="266">
        <f t="shared" si="2"/>
        <v>0</v>
      </c>
      <c r="AL171" s="286">
        <f t="shared" si="3"/>
        <v>0</v>
      </c>
      <c r="AM171" s="287" t="str">
        <f>IF(AL171=0,"",
IF(SUM($AL$116:AL171)=1,AN171,
IF($AL$236&gt;SUM($AL$116:AL171),_xlfn.CONCAT(", ",AN171),
IF($AL$236=SUM($AL$116:AL171),_xlfn.CONCAT(" y ",AN171)))))</f>
        <v/>
      </c>
      <c r="AN171" s="101" t="s">
        <v>5211</v>
      </c>
    </row>
    <row r="172" spans="1:40" ht="15" customHeight="1">
      <c r="A172" s="63"/>
      <c r="B172" s="18"/>
      <c r="C172" s="86" t="s">
        <v>5212</v>
      </c>
      <c r="D172" s="689" t="str">
        <f>IF(CNGE_2026_M1_Secc4_Sub3!D93="","",CNGE_2026_M1_Secc4_Sub3!D93)</f>
        <v/>
      </c>
      <c r="E172" s="572"/>
      <c r="F172" s="572"/>
      <c r="G172" s="573"/>
      <c r="H172" s="699"/>
      <c r="I172" s="570"/>
      <c r="J172" s="570"/>
      <c r="K172" s="570"/>
      <c r="L172" s="570"/>
      <c r="M172" s="687"/>
      <c r="N172" s="699"/>
      <c r="O172" s="570"/>
      <c r="P172" s="570"/>
      <c r="Q172" s="687"/>
      <c r="R172" s="452"/>
      <c r="S172" s="452"/>
      <c r="T172" s="452"/>
      <c r="U172" s="452"/>
      <c r="V172" s="452"/>
      <c r="W172" s="452"/>
      <c r="X172" s="452"/>
      <c r="Y172" s="452"/>
      <c r="Z172" s="452"/>
      <c r="AA172" s="452"/>
      <c r="AB172" s="452"/>
      <c r="AC172" s="452"/>
      <c r="AD172" s="452"/>
      <c r="AI172" s="388">
        <f t="shared" si="0"/>
        <v>0</v>
      </c>
      <c r="AJ172" s="263">
        <f t="shared" si="1"/>
        <v>0</v>
      </c>
      <c r="AK172" s="266">
        <f t="shared" si="2"/>
        <v>0</v>
      </c>
      <c r="AL172" s="286">
        <f t="shared" si="3"/>
        <v>0</v>
      </c>
      <c r="AM172" s="287" t="str">
        <f>IF(AL172=0,"",
IF(SUM($AL$116:AL172)=1,AN172,
IF($AL$236&gt;SUM($AL$116:AL172),_xlfn.CONCAT(", ",AN172),
IF($AL$236=SUM($AL$116:AL172),_xlfn.CONCAT(" y ",AN172)))))</f>
        <v/>
      </c>
      <c r="AN172" s="101" t="s">
        <v>5213</v>
      </c>
    </row>
    <row r="173" spans="1:40" ht="15" customHeight="1">
      <c r="A173" s="63"/>
      <c r="B173" s="18"/>
      <c r="C173" s="86" t="s">
        <v>5214</v>
      </c>
      <c r="D173" s="689" t="str">
        <f>IF(CNGE_2026_M1_Secc4_Sub3!D94="","",CNGE_2026_M1_Secc4_Sub3!D94)</f>
        <v/>
      </c>
      <c r="E173" s="572"/>
      <c r="F173" s="572"/>
      <c r="G173" s="573"/>
      <c r="H173" s="699"/>
      <c r="I173" s="570"/>
      <c r="J173" s="570"/>
      <c r="K173" s="570"/>
      <c r="L173" s="570"/>
      <c r="M173" s="687"/>
      <c r="N173" s="699"/>
      <c r="O173" s="570"/>
      <c r="P173" s="570"/>
      <c r="Q173" s="687"/>
      <c r="R173" s="452"/>
      <c r="S173" s="452"/>
      <c r="T173" s="452"/>
      <c r="U173" s="452"/>
      <c r="V173" s="452"/>
      <c r="W173" s="452"/>
      <c r="X173" s="452"/>
      <c r="Y173" s="452"/>
      <c r="Z173" s="452"/>
      <c r="AA173" s="452"/>
      <c r="AB173" s="452"/>
      <c r="AC173" s="452"/>
      <c r="AD173" s="452"/>
      <c r="AI173" s="388">
        <f t="shared" si="0"/>
        <v>0</v>
      </c>
      <c r="AJ173" s="263">
        <f t="shared" si="1"/>
        <v>0</v>
      </c>
      <c r="AK173" s="266">
        <f t="shared" si="2"/>
        <v>0</v>
      </c>
      <c r="AL173" s="286">
        <f t="shared" si="3"/>
        <v>0</v>
      </c>
      <c r="AM173" s="287" t="str">
        <f>IF(AL173=0,"",
IF(SUM($AL$116:AL173)=1,AN173,
IF($AL$236&gt;SUM($AL$116:AL173),_xlfn.CONCAT(", ",AN173),
IF($AL$236=SUM($AL$116:AL173),_xlfn.CONCAT(" y ",AN173)))))</f>
        <v/>
      </c>
      <c r="AN173" s="101" t="s">
        <v>5215</v>
      </c>
    </row>
    <row r="174" spans="1:40" ht="15" customHeight="1">
      <c r="A174" s="63"/>
      <c r="B174" s="18"/>
      <c r="C174" s="86" t="s">
        <v>5216</v>
      </c>
      <c r="D174" s="689" t="str">
        <f>IF(CNGE_2026_M1_Secc4_Sub3!D95="","",CNGE_2026_M1_Secc4_Sub3!D95)</f>
        <v/>
      </c>
      <c r="E174" s="572"/>
      <c r="F174" s="572"/>
      <c r="G174" s="573"/>
      <c r="H174" s="699"/>
      <c r="I174" s="570"/>
      <c r="J174" s="570"/>
      <c r="K174" s="570"/>
      <c r="L174" s="570"/>
      <c r="M174" s="687"/>
      <c r="N174" s="699"/>
      <c r="O174" s="570"/>
      <c r="P174" s="570"/>
      <c r="Q174" s="687"/>
      <c r="R174" s="452"/>
      <c r="S174" s="452"/>
      <c r="T174" s="452"/>
      <c r="U174" s="452"/>
      <c r="V174" s="452"/>
      <c r="W174" s="452"/>
      <c r="X174" s="452"/>
      <c r="Y174" s="452"/>
      <c r="Z174" s="452"/>
      <c r="AA174" s="452"/>
      <c r="AB174" s="452"/>
      <c r="AC174" s="452"/>
      <c r="AD174" s="452"/>
      <c r="AI174" s="388">
        <f t="shared" si="0"/>
        <v>0</v>
      </c>
      <c r="AJ174" s="263">
        <f t="shared" si="1"/>
        <v>0</v>
      </c>
      <c r="AK174" s="266">
        <f t="shared" si="2"/>
        <v>0</v>
      </c>
      <c r="AL174" s="286">
        <f t="shared" si="3"/>
        <v>0</v>
      </c>
      <c r="AM174" s="287" t="str">
        <f>IF(AL174=0,"",
IF(SUM($AL$116:AL174)=1,AN174,
IF($AL$236&gt;SUM($AL$116:AL174),_xlfn.CONCAT(", ",AN174),
IF($AL$236=SUM($AL$116:AL174),_xlfn.CONCAT(" y ",AN174)))))</f>
        <v/>
      </c>
      <c r="AN174" s="101" t="s">
        <v>5217</v>
      </c>
    </row>
    <row r="175" spans="1:40" ht="15" customHeight="1">
      <c r="A175" s="63"/>
      <c r="B175" s="18"/>
      <c r="C175" s="86" t="s">
        <v>5218</v>
      </c>
      <c r="D175" s="689" t="str">
        <f>IF(CNGE_2026_M1_Secc4_Sub3!D96="","",CNGE_2026_M1_Secc4_Sub3!D96)</f>
        <v/>
      </c>
      <c r="E175" s="572"/>
      <c r="F175" s="572"/>
      <c r="G175" s="573"/>
      <c r="H175" s="699"/>
      <c r="I175" s="570"/>
      <c r="J175" s="570"/>
      <c r="K175" s="570"/>
      <c r="L175" s="570"/>
      <c r="M175" s="687"/>
      <c r="N175" s="699"/>
      <c r="O175" s="570"/>
      <c r="P175" s="570"/>
      <c r="Q175" s="687"/>
      <c r="R175" s="452"/>
      <c r="S175" s="452"/>
      <c r="T175" s="452"/>
      <c r="U175" s="452"/>
      <c r="V175" s="452"/>
      <c r="W175" s="452"/>
      <c r="X175" s="452"/>
      <c r="Y175" s="452"/>
      <c r="Z175" s="452"/>
      <c r="AA175" s="452"/>
      <c r="AB175" s="452"/>
      <c r="AC175" s="452"/>
      <c r="AD175" s="452"/>
      <c r="AI175" s="388">
        <f t="shared" si="0"/>
        <v>0</v>
      </c>
      <c r="AJ175" s="263">
        <f t="shared" si="1"/>
        <v>0</v>
      </c>
      <c r="AK175" s="266">
        <f t="shared" si="2"/>
        <v>0</v>
      </c>
      <c r="AL175" s="286">
        <f t="shared" si="3"/>
        <v>0</v>
      </c>
      <c r="AM175" s="287" t="str">
        <f>IF(AL175=0,"",
IF(SUM($AL$116:AL175)=1,AN175,
IF($AL$236&gt;SUM($AL$116:AL175),_xlfn.CONCAT(", ",AN175),
IF($AL$236=SUM($AL$116:AL175),_xlfn.CONCAT(" y ",AN175)))))</f>
        <v/>
      </c>
      <c r="AN175" s="101" t="s">
        <v>5219</v>
      </c>
    </row>
    <row r="176" spans="1:40" ht="15" customHeight="1">
      <c r="A176" s="63"/>
      <c r="B176" s="18"/>
      <c r="C176" s="86" t="s">
        <v>5220</v>
      </c>
      <c r="D176" s="689" t="str">
        <f>IF(CNGE_2026_M1_Secc4_Sub3!D97="","",CNGE_2026_M1_Secc4_Sub3!D97)</f>
        <v/>
      </c>
      <c r="E176" s="572"/>
      <c r="F176" s="572"/>
      <c r="G176" s="573"/>
      <c r="H176" s="699"/>
      <c r="I176" s="570"/>
      <c r="J176" s="570"/>
      <c r="K176" s="570"/>
      <c r="L176" s="570"/>
      <c r="M176" s="687"/>
      <c r="N176" s="699"/>
      <c r="O176" s="570"/>
      <c r="P176" s="570"/>
      <c r="Q176" s="687"/>
      <c r="R176" s="452"/>
      <c r="S176" s="452"/>
      <c r="T176" s="452"/>
      <c r="U176" s="452"/>
      <c r="V176" s="452"/>
      <c r="W176" s="452"/>
      <c r="X176" s="452"/>
      <c r="Y176" s="452"/>
      <c r="Z176" s="452"/>
      <c r="AA176" s="452"/>
      <c r="AB176" s="452"/>
      <c r="AC176" s="452"/>
      <c r="AD176" s="452"/>
      <c r="AI176" s="388">
        <f t="shared" si="0"/>
        <v>0</v>
      </c>
      <c r="AJ176" s="263">
        <f t="shared" si="1"/>
        <v>0</v>
      </c>
      <c r="AK176" s="266">
        <f t="shared" si="2"/>
        <v>0</v>
      </c>
      <c r="AL176" s="286">
        <f t="shared" si="3"/>
        <v>0</v>
      </c>
      <c r="AM176" s="287" t="str">
        <f>IF(AL176=0,"",
IF(SUM($AL$116:AL176)=1,AN176,
IF($AL$236&gt;SUM($AL$116:AL176),_xlfn.CONCAT(", ",AN176),
IF($AL$236=SUM($AL$116:AL176),_xlfn.CONCAT(" y ",AN176)))))</f>
        <v/>
      </c>
      <c r="AN176" s="101" t="s">
        <v>5221</v>
      </c>
    </row>
    <row r="177" spans="1:40" ht="15" customHeight="1">
      <c r="A177" s="63"/>
      <c r="B177" s="18"/>
      <c r="C177" s="86" t="s">
        <v>5222</v>
      </c>
      <c r="D177" s="689" t="str">
        <f>IF(CNGE_2026_M1_Secc4_Sub3!D98="","",CNGE_2026_M1_Secc4_Sub3!D98)</f>
        <v/>
      </c>
      <c r="E177" s="572"/>
      <c r="F177" s="572"/>
      <c r="G177" s="573"/>
      <c r="H177" s="699"/>
      <c r="I177" s="570"/>
      <c r="J177" s="570"/>
      <c r="K177" s="570"/>
      <c r="L177" s="570"/>
      <c r="M177" s="687"/>
      <c r="N177" s="699"/>
      <c r="O177" s="570"/>
      <c r="P177" s="570"/>
      <c r="Q177" s="687"/>
      <c r="R177" s="452"/>
      <c r="S177" s="452"/>
      <c r="T177" s="452"/>
      <c r="U177" s="452"/>
      <c r="V177" s="452"/>
      <c r="W177" s="452"/>
      <c r="X177" s="452"/>
      <c r="Y177" s="452"/>
      <c r="Z177" s="452"/>
      <c r="AA177" s="452"/>
      <c r="AB177" s="452"/>
      <c r="AC177" s="452"/>
      <c r="AD177" s="452"/>
      <c r="AI177" s="388">
        <f t="shared" si="0"/>
        <v>0</v>
      </c>
      <c r="AJ177" s="263">
        <f t="shared" si="1"/>
        <v>0</v>
      </c>
      <c r="AK177" s="266">
        <f t="shared" si="2"/>
        <v>0</v>
      </c>
      <c r="AL177" s="286">
        <f t="shared" si="3"/>
        <v>0</v>
      </c>
      <c r="AM177" s="287" t="str">
        <f>IF(AL177=0,"",
IF(SUM($AL$116:AL177)=1,AN177,
IF($AL$236&gt;SUM($AL$116:AL177),_xlfn.CONCAT(", ",AN177),
IF($AL$236=SUM($AL$116:AL177),_xlfn.CONCAT(" y ",AN177)))))</f>
        <v/>
      </c>
      <c r="AN177" s="101" t="s">
        <v>5223</v>
      </c>
    </row>
    <row r="178" spans="1:40" ht="15" customHeight="1">
      <c r="A178" s="63"/>
      <c r="B178" s="18"/>
      <c r="C178" s="86" t="s">
        <v>5224</v>
      </c>
      <c r="D178" s="689" t="str">
        <f>IF(CNGE_2026_M1_Secc4_Sub3!D99="","",CNGE_2026_M1_Secc4_Sub3!D99)</f>
        <v/>
      </c>
      <c r="E178" s="572"/>
      <c r="F178" s="572"/>
      <c r="G178" s="573"/>
      <c r="H178" s="699"/>
      <c r="I178" s="570"/>
      <c r="J178" s="570"/>
      <c r="K178" s="570"/>
      <c r="L178" s="570"/>
      <c r="M178" s="687"/>
      <c r="N178" s="699"/>
      <c r="O178" s="570"/>
      <c r="P178" s="570"/>
      <c r="Q178" s="687"/>
      <c r="R178" s="452"/>
      <c r="S178" s="452"/>
      <c r="T178" s="452"/>
      <c r="U178" s="452"/>
      <c r="V178" s="452"/>
      <c r="W178" s="452"/>
      <c r="X178" s="452"/>
      <c r="Y178" s="452"/>
      <c r="Z178" s="452"/>
      <c r="AA178" s="452"/>
      <c r="AB178" s="452"/>
      <c r="AC178" s="452"/>
      <c r="AD178" s="452"/>
      <c r="AI178" s="388">
        <f t="shared" si="0"/>
        <v>0</v>
      </c>
      <c r="AJ178" s="263">
        <f t="shared" si="1"/>
        <v>0</v>
      </c>
      <c r="AK178" s="266">
        <f t="shared" si="2"/>
        <v>0</v>
      </c>
      <c r="AL178" s="286">
        <f t="shared" si="3"/>
        <v>0</v>
      </c>
      <c r="AM178" s="287" t="str">
        <f>IF(AL178=0,"",
IF(SUM($AL$116:AL178)=1,AN178,
IF($AL$236&gt;SUM($AL$116:AL178),_xlfn.CONCAT(", ",AN178),
IF($AL$236=SUM($AL$116:AL178),_xlfn.CONCAT(" y ",AN178)))))</f>
        <v/>
      </c>
      <c r="AN178" s="101" t="s">
        <v>5225</v>
      </c>
    </row>
    <row r="179" spans="1:40" ht="15" customHeight="1">
      <c r="A179" s="63"/>
      <c r="B179" s="18"/>
      <c r="C179" s="86" t="s">
        <v>5226</v>
      </c>
      <c r="D179" s="689" t="str">
        <f>IF(CNGE_2026_M1_Secc4_Sub3!D100="","",CNGE_2026_M1_Secc4_Sub3!D100)</f>
        <v/>
      </c>
      <c r="E179" s="572"/>
      <c r="F179" s="572"/>
      <c r="G179" s="573"/>
      <c r="H179" s="699"/>
      <c r="I179" s="570"/>
      <c r="J179" s="570"/>
      <c r="K179" s="570"/>
      <c r="L179" s="570"/>
      <c r="M179" s="687"/>
      <c r="N179" s="699"/>
      <c r="O179" s="570"/>
      <c r="P179" s="570"/>
      <c r="Q179" s="687"/>
      <c r="R179" s="452"/>
      <c r="S179" s="452"/>
      <c r="T179" s="452"/>
      <c r="U179" s="452"/>
      <c r="V179" s="452"/>
      <c r="W179" s="452"/>
      <c r="X179" s="452"/>
      <c r="Y179" s="452"/>
      <c r="Z179" s="452"/>
      <c r="AA179" s="452"/>
      <c r="AB179" s="452"/>
      <c r="AC179" s="452"/>
      <c r="AD179" s="452"/>
      <c r="AI179" s="388">
        <f t="shared" si="0"/>
        <v>0</v>
      </c>
      <c r="AJ179" s="263">
        <f t="shared" si="1"/>
        <v>0</v>
      </c>
      <c r="AK179" s="266">
        <f t="shared" si="2"/>
        <v>0</v>
      </c>
      <c r="AL179" s="286">
        <f t="shared" si="3"/>
        <v>0</v>
      </c>
      <c r="AM179" s="287" t="str">
        <f>IF(AL179=0,"",
IF(SUM($AL$116:AL179)=1,AN179,
IF($AL$236&gt;SUM($AL$116:AL179),_xlfn.CONCAT(", ",AN179),
IF($AL$236=SUM($AL$116:AL179),_xlfn.CONCAT(" y ",AN179)))))</f>
        <v/>
      </c>
      <c r="AN179" s="101" t="s">
        <v>5227</v>
      </c>
    </row>
    <row r="180" spans="1:40" ht="15" customHeight="1">
      <c r="A180" s="63"/>
      <c r="B180" s="18"/>
      <c r="C180" s="86" t="s">
        <v>5228</v>
      </c>
      <c r="D180" s="689" t="str">
        <f>IF(CNGE_2026_M1_Secc4_Sub3!D101="","",CNGE_2026_M1_Secc4_Sub3!D101)</f>
        <v/>
      </c>
      <c r="E180" s="572"/>
      <c r="F180" s="572"/>
      <c r="G180" s="573"/>
      <c r="H180" s="699"/>
      <c r="I180" s="570"/>
      <c r="J180" s="570"/>
      <c r="K180" s="570"/>
      <c r="L180" s="570"/>
      <c r="M180" s="687"/>
      <c r="N180" s="699"/>
      <c r="O180" s="570"/>
      <c r="P180" s="570"/>
      <c r="Q180" s="687"/>
      <c r="R180" s="452"/>
      <c r="S180" s="452"/>
      <c r="T180" s="452"/>
      <c r="U180" s="452"/>
      <c r="V180" s="452"/>
      <c r="W180" s="452"/>
      <c r="X180" s="452"/>
      <c r="Y180" s="452"/>
      <c r="Z180" s="452"/>
      <c r="AA180" s="452"/>
      <c r="AB180" s="452"/>
      <c r="AC180" s="452"/>
      <c r="AD180" s="452"/>
      <c r="AI180" s="388">
        <f t="shared" si="0"/>
        <v>0</v>
      </c>
      <c r="AJ180" s="263">
        <f t="shared" si="1"/>
        <v>0</v>
      </c>
      <c r="AK180" s="266">
        <f t="shared" si="2"/>
        <v>0</v>
      </c>
      <c r="AL180" s="286">
        <f t="shared" si="3"/>
        <v>0</v>
      </c>
      <c r="AM180" s="287" t="str">
        <f>IF(AL180=0,"",
IF(SUM($AL$116:AL180)=1,AN180,
IF($AL$236&gt;SUM($AL$116:AL180),_xlfn.CONCAT(", ",AN180),
IF($AL$236=SUM($AL$116:AL180),_xlfn.CONCAT(" y ",AN180)))))</f>
        <v/>
      </c>
      <c r="AN180" s="101" t="s">
        <v>5229</v>
      </c>
    </row>
    <row r="181" spans="1:40" ht="15" customHeight="1">
      <c r="A181" s="63"/>
      <c r="B181" s="18"/>
      <c r="C181" s="86" t="s">
        <v>5230</v>
      </c>
      <c r="D181" s="689" t="str">
        <f>IF(CNGE_2026_M1_Secc4_Sub3!D102="","",CNGE_2026_M1_Secc4_Sub3!D102)</f>
        <v/>
      </c>
      <c r="E181" s="572"/>
      <c r="F181" s="572"/>
      <c r="G181" s="573"/>
      <c r="H181" s="699"/>
      <c r="I181" s="570"/>
      <c r="J181" s="570"/>
      <c r="K181" s="570"/>
      <c r="L181" s="570"/>
      <c r="M181" s="687"/>
      <c r="N181" s="699"/>
      <c r="O181" s="570"/>
      <c r="P181" s="570"/>
      <c r="Q181" s="687"/>
      <c r="R181" s="452"/>
      <c r="S181" s="452"/>
      <c r="T181" s="452"/>
      <c r="U181" s="452"/>
      <c r="V181" s="452"/>
      <c r="W181" s="452"/>
      <c r="X181" s="452"/>
      <c r="Y181" s="452"/>
      <c r="Z181" s="452"/>
      <c r="AA181" s="452"/>
      <c r="AB181" s="452"/>
      <c r="AC181" s="452"/>
      <c r="AD181" s="452"/>
      <c r="AI181" s="388">
        <f t="shared" ref="AI181:AI234" si="4">IF(AND($H181&lt;&gt;"",$H181&lt;&gt;1,COUNTA(N181:AD181)&gt;0),1,0)</f>
        <v>0</v>
      </c>
      <c r="AJ181" s="263">
        <f t="shared" ref="AJ181:AJ235" si="5">IF(AND($AD181="X",COUNTA(R181:AC181)&gt;0),1,0)</f>
        <v>0</v>
      </c>
      <c r="AK181" s="266">
        <f t="shared" ref="AK181:AK235" si="6">IF(AND(OR($Q$39=1,$Q$39=9)&gt;0,COUNTBLANK(D181)=0,COUNTA(H181:AD181)=0),0,IF(AND(OR($Q$39=2,$Q$39=3)&gt;0,COUNTBLANK(D181)=0,H181&lt;&gt;"",H181&lt;&gt;1,COUNTA(N181:AD181)=0),0,IF(AND(OR($Q$39=2,$Q$39=3)&gt;0,COUNTBLANK(D181)=0,H181&lt;&gt;"",H181=1,COUNTA(N181)=1,COUNTA(R181:AC181)&gt;0,AD181=""),0,IF(AND(OR($Q$39=2,$Q$39=3)&gt;0,COUNTBLANK(D181)=0,H181&lt;&gt;"",H181=1,COUNTA(N181)=1,COUNTA(R181:AC181)=0,AD181="X"),0,IF(AND(COUNTBLANK(D181)=1,COUNTA(H181:AD181)=0),0,1)))))</f>
        <v>0</v>
      </c>
      <c r="AL181" s="286">
        <f t="shared" ref="AL181:AL235" si="7">IF(AK181=0,0,1)</f>
        <v>0</v>
      </c>
      <c r="AM181" s="287" t="str">
        <f>IF(AL181=0,"",
IF(SUM($AL$116:AL181)=1,AN181,
IF($AL$236&gt;SUM($AL$116:AL181),_xlfn.CONCAT(", ",AN181),
IF($AL$236=SUM($AL$116:AL181),_xlfn.CONCAT(" y ",AN181)))))</f>
        <v/>
      </c>
      <c r="AN181" s="101" t="s">
        <v>5231</v>
      </c>
    </row>
    <row r="182" spans="1:40" ht="15" customHeight="1">
      <c r="A182" s="63"/>
      <c r="B182" s="18"/>
      <c r="C182" s="86" t="s">
        <v>5232</v>
      </c>
      <c r="D182" s="689" t="str">
        <f>IF(CNGE_2026_M1_Secc4_Sub3!D103="","",CNGE_2026_M1_Secc4_Sub3!D103)</f>
        <v/>
      </c>
      <c r="E182" s="572"/>
      <c r="F182" s="572"/>
      <c r="G182" s="573"/>
      <c r="H182" s="699"/>
      <c r="I182" s="570"/>
      <c r="J182" s="570"/>
      <c r="K182" s="570"/>
      <c r="L182" s="570"/>
      <c r="M182" s="687"/>
      <c r="N182" s="699"/>
      <c r="O182" s="570"/>
      <c r="P182" s="570"/>
      <c r="Q182" s="687"/>
      <c r="R182" s="452"/>
      <c r="S182" s="452"/>
      <c r="T182" s="452"/>
      <c r="U182" s="452"/>
      <c r="V182" s="452"/>
      <c r="W182" s="452"/>
      <c r="X182" s="452"/>
      <c r="Y182" s="452"/>
      <c r="Z182" s="452"/>
      <c r="AA182" s="452"/>
      <c r="AB182" s="452"/>
      <c r="AC182" s="452"/>
      <c r="AD182" s="452"/>
      <c r="AI182" s="388">
        <f t="shared" si="4"/>
        <v>0</v>
      </c>
      <c r="AJ182" s="263">
        <f t="shared" si="5"/>
        <v>0</v>
      </c>
      <c r="AK182" s="266">
        <f t="shared" si="6"/>
        <v>0</v>
      </c>
      <c r="AL182" s="286">
        <f t="shared" si="7"/>
        <v>0</v>
      </c>
      <c r="AM182" s="287" t="str">
        <f>IF(AL182=0,"",
IF(SUM($AL$116:AL182)=1,AN182,
IF($AL$236&gt;SUM($AL$116:AL182),_xlfn.CONCAT(", ",AN182),
IF($AL$236=SUM($AL$116:AL182),_xlfn.CONCAT(" y ",AN182)))))</f>
        <v/>
      </c>
      <c r="AN182" s="101" t="s">
        <v>5233</v>
      </c>
    </row>
    <row r="183" spans="1:40" ht="15" customHeight="1">
      <c r="A183" s="63"/>
      <c r="B183" s="18"/>
      <c r="C183" s="86" t="s">
        <v>5234</v>
      </c>
      <c r="D183" s="689" t="str">
        <f>IF(CNGE_2026_M1_Secc4_Sub3!D104="","",CNGE_2026_M1_Secc4_Sub3!D104)</f>
        <v/>
      </c>
      <c r="E183" s="572"/>
      <c r="F183" s="572"/>
      <c r="G183" s="573"/>
      <c r="H183" s="699"/>
      <c r="I183" s="570"/>
      <c r="J183" s="570"/>
      <c r="K183" s="570"/>
      <c r="L183" s="570"/>
      <c r="M183" s="687"/>
      <c r="N183" s="699"/>
      <c r="O183" s="570"/>
      <c r="P183" s="570"/>
      <c r="Q183" s="687"/>
      <c r="R183" s="452"/>
      <c r="S183" s="452"/>
      <c r="T183" s="452"/>
      <c r="U183" s="452"/>
      <c r="V183" s="452"/>
      <c r="W183" s="452"/>
      <c r="X183" s="452"/>
      <c r="Y183" s="452"/>
      <c r="Z183" s="452"/>
      <c r="AA183" s="452"/>
      <c r="AB183" s="452"/>
      <c r="AC183" s="452"/>
      <c r="AD183" s="452"/>
      <c r="AI183" s="388">
        <f t="shared" si="4"/>
        <v>0</v>
      </c>
      <c r="AJ183" s="263">
        <f t="shared" si="5"/>
        <v>0</v>
      </c>
      <c r="AK183" s="266">
        <f t="shared" si="6"/>
        <v>0</v>
      </c>
      <c r="AL183" s="286">
        <f t="shared" si="7"/>
        <v>0</v>
      </c>
      <c r="AM183" s="287" t="str">
        <f>IF(AL183=0,"",
IF(SUM($AL$116:AL183)=1,AN183,
IF($AL$236&gt;SUM($AL$116:AL183),_xlfn.CONCAT(", ",AN183),
IF($AL$236=SUM($AL$116:AL183),_xlfn.CONCAT(" y ",AN183)))))</f>
        <v/>
      </c>
      <c r="AN183" s="101" t="s">
        <v>5235</v>
      </c>
    </row>
    <row r="184" spans="1:40" ht="15" customHeight="1">
      <c r="A184" s="63"/>
      <c r="B184" s="18"/>
      <c r="C184" s="86" t="s">
        <v>5236</v>
      </c>
      <c r="D184" s="689" t="str">
        <f>IF(CNGE_2026_M1_Secc4_Sub3!D105="","",CNGE_2026_M1_Secc4_Sub3!D105)</f>
        <v/>
      </c>
      <c r="E184" s="572"/>
      <c r="F184" s="572"/>
      <c r="G184" s="573"/>
      <c r="H184" s="699"/>
      <c r="I184" s="570"/>
      <c r="J184" s="570"/>
      <c r="K184" s="570"/>
      <c r="L184" s="570"/>
      <c r="M184" s="687"/>
      <c r="N184" s="699"/>
      <c r="O184" s="570"/>
      <c r="P184" s="570"/>
      <c r="Q184" s="687"/>
      <c r="R184" s="452"/>
      <c r="S184" s="452"/>
      <c r="T184" s="452"/>
      <c r="U184" s="452"/>
      <c r="V184" s="452"/>
      <c r="W184" s="452"/>
      <c r="X184" s="452"/>
      <c r="Y184" s="452"/>
      <c r="Z184" s="452"/>
      <c r="AA184" s="452"/>
      <c r="AB184" s="452"/>
      <c r="AC184" s="452"/>
      <c r="AD184" s="452"/>
      <c r="AI184" s="388">
        <f t="shared" si="4"/>
        <v>0</v>
      </c>
      <c r="AJ184" s="263">
        <f t="shared" si="5"/>
        <v>0</v>
      </c>
      <c r="AK184" s="266">
        <f t="shared" si="6"/>
        <v>0</v>
      </c>
      <c r="AL184" s="286">
        <f t="shared" si="7"/>
        <v>0</v>
      </c>
      <c r="AM184" s="287" t="str">
        <f>IF(AL184=0,"",
IF(SUM($AL$116:AL184)=1,AN184,
IF($AL$236&gt;SUM($AL$116:AL184),_xlfn.CONCAT(", ",AN184),
IF($AL$236=SUM($AL$116:AL184),_xlfn.CONCAT(" y ",AN184)))))</f>
        <v/>
      </c>
      <c r="AN184" s="101" t="s">
        <v>5237</v>
      </c>
    </row>
    <row r="185" spans="1:40" ht="15" customHeight="1">
      <c r="A185" s="63"/>
      <c r="B185" s="18"/>
      <c r="C185" s="86" t="s">
        <v>5238</v>
      </c>
      <c r="D185" s="689" t="str">
        <f>IF(CNGE_2026_M1_Secc4_Sub3!D106="","",CNGE_2026_M1_Secc4_Sub3!D106)</f>
        <v/>
      </c>
      <c r="E185" s="572"/>
      <c r="F185" s="572"/>
      <c r="G185" s="573"/>
      <c r="H185" s="699"/>
      <c r="I185" s="570"/>
      <c r="J185" s="570"/>
      <c r="K185" s="570"/>
      <c r="L185" s="570"/>
      <c r="M185" s="687"/>
      <c r="N185" s="699"/>
      <c r="O185" s="570"/>
      <c r="P185" s="570"/>
      <c r="Q185" s="687"/>
      <c r="R185" s="452"/>
      <c r="S185" s="452"/>
      <c r="T185" s="452"/>
      <c r="U185" s="452"/>
      <c r="V185" s="452"/>
      <c r="W185" s="452"/>
      <c r="X185" s="452"/>
      <c r="Y185" s="452"/>
      <c r="Z185" s="452"/>
      <c r="AA185" s="452"/>
      <c r="AB185" s="452"/>
      <c r="AC185" s="452"/>
      <c r="AD185" s="452"/>
      <c r="AI185" s="388">
        <f t="shared" si="4"/>
        <v>0</v>
      </c>
      <c r="AJ185" s="263">
        <f t="shared" si="5"/>
        <v>0</v>
      </c>
      <c r="AK185" s="266">
        <f t="shared" si="6"/>
        <v>0</v>
      </c>
      <c r="AL185" s="286">
        <f t="shared" si="7"/>
        <v>0</v>
      </c>
      <c r="AM185" s="287" t="str">
        <f>IF(AL185=0,"",
IF(SUM($AL$116:AL185)=1,AN185,
IF($AL$236&gt;SUM($AL$116:AL185),_xlfn.CONCAT(", ",AN185),
IF($AL$236=SUM($AL$116:AL185),_xlfn.CONCAT(" y ",AN185)))))</f>
        <v/>
      </c>
      <c r="AN185" s="101" t="s">
        <v>5239</v>
      </c>
    </row>
    <row r="186" spans="1:40" ht="15" customHeight="1">
      <c r="A186" s="63"/>
      <c r="B186" s="18"/>
      <c r="C186" s="86" t="s">
        <v>5240</v>
      </c>
      <c r="D186" s="689" t="str">
        <f>IF(CNGE_2026_M1_Secc4_Sub3!D107="","",CNGE_2026_M1_Secc4_Sub3!D107)</f>
        <v/>
      </c>
      <c r="E186" s="572"/>
      <c r="F186" s="572"/>
      <c r="G186" s="573"/>
      <c r="H186" s="699"/>
      <c r="I186" s="570"/>
      <c r="J186" s="570"/>
      <c r="K186" s="570"/>
      <c r="L186" s="570"/>
      <c r="M186" s="687"/>
      <c r="N186" s="699"/>
      <c r="O186" s="570"/>
      <c r="P186" s="570"/>
      <c r="Q186" s="687"/>
      <c r="R186" s="452"/>
      <c r="S186" s="452"/>
      <c r="T186" s="452"/>
      <c r="U186" s="452"/>
      <c r="V186" s="452"/>
      <c r="W186" s="452"/>
      <c r="X186" s="452"/>
      <c r="Y186" s="452"/>
      <c r="Z186" s="452"/>
      <c r="AA186" s="452"/>
      <c r="AB186" s="452"/>
      <c r="AC186" s="452"/>
      <c r="AD186" s="452"/>
      <c r="AI186" s="388">
        <f t="shared" si="4"/>
        <v>0</v>
      </c>
      <c r="AJ186" s="263">
        <f t="shared" si="5"/>
        <v>0</v>
      </c>
      <c r="AK186" s="266">
        <f t="shared" si="6"/>
        <v>0</v>
      </c>
      <c r="AL186" s="286">
        <f t="shared" si="7"/>
        <v>0</v>
      </c>
      <c r="AM186" s="287" t="str">
        <f>IF(AL186=0,"",
IF(SUM($AL$116:AL186)=1,AN186,
IF($AL$236&gt;SUM($AL$116:AL186),_xlfn.CONCAT(", ",AN186),
IF($AL$236=SUM($AL$116:AL186),_xlfn.CONCAT(" y ",AN186)))))</f>
        <v/>
      </c>
      <c r="AN186" s="101" t="s">
        <v>5241</v>
      </c>
    </row>
    <row r="187" spans="1:40" ht="15" customHeight="1">
      <c r="A187" s="63"/>
      <c r="B187" s="18"/>
      <c r="C187" s="86" t="s">
        <v>5242</v>
      </c>
      <c r="D187" s="689" t="str">
        <f>IF(CNGE_2026_M1_Secc4_Sub3!D108="","",CNGE_2026_M1_Secc4_Sub3!D108)</f>
        <v/>
      </c>
      <c r="E187" s="572"/>
      <c r="F187" s="572"/>
      <c r="G187" s="573"/>
      <c r="H187" s="699"/>
      <c r="I187" s="570"/>
      <c r="J187" s="570"/>
      <c r="K187" s="570"/>
      <c r="L187" s="570"/>
      <c r="M187" s="687"/>
      <c r="N187" s="699"/>
      <c r="O187" s="570"/>
      <c r="P187" s="570"/>
      <c r="Q187" s="687"/>
      <c r="R187" s="452"/>
      <c r="S187" s="452"/>
      <c r="T187" s="452"/>
      <c r="U187" s="452"/>
      <c r="V187" s="452"/>
      <c r="W187" s="452"/>
      <c r="X187" s="452"/>
      <c r="Y187" s="452"/>
      <c r="Z187" s="452"/>
      <c r="AA187" s="452"/>
      <c r="AB187" s="452"/>
      <c r="AC187" s="452"/>
      <c r="AD187" s="452"/>
      <c r="AI187" s="388">
        <f t="shared" si="4"/>
        <v>0</v>
      </c>
      <c r="AJ187" s="263">
        <f t="shared" si="5"/>
        <v>0</v>
      </c>
      <c r="AK187" s="266">
        <f t="shared" si="6"/>
        <v>0</v>
      </c>
      <c r="AL187" s="286">
        <f t="shared" si="7"/>
        <v>0</v>
      </c>
      <c r="AM187" s="287" t="str">
        <f>IF(AL187=0,"",
IF(SUM($AL$116:AL187)=1,AN187,
IF($AL$236&gt;SUM($AL$116:AL187),_xlfn.CONCAT(", ",AN187),
IF($AL$236=SUM($AL$116:AL187),_xlfn.CONCAT(" y ",AN187)))))</f>
        <v/>
      </c>
      <c r="AN187" s="101" t="s">
        <v>5243</v>
      </c>
    </row>
    <row r="188" spans="1:40" ht="15" customHeight="1">
      <c r="A188" s="63"/>
      <c r="B188" s="18"/>
      <c r="C188" s="86" t="s">
        <v>5244</v>
      </c>
      <c r="D188" s="689" t="str">
        <f>IF(CNGE_2026_M1_Secc4_Sub3!D109="","",CNGE_2026_M1_Secc4_Sub3!D109)</f>
        <v/>
      </c>
      <c r="E188" s="572"/>
      <c r="F188" s="572"/>
      <c r="G188" s="573"/>
      <c r="H188" s="699"/>
      <c r="I188" s="570"/>
      <c r="J188" s="570"/>
      <c r="K188" s="570"/>
      <c r="L188" s="570"/>
      <c r="M188" s="687"/>
      <c r="N188" s="699"/>
      <c r="O188" s="570"/>
      <c r="P188" s="570"/>
      <c r="Q188" s="687"/>
      <c r="R188" s="452"/>
      <c r="S188" s="452"/>
      <c r="T188" s="452"/>
      <c r="U188" s="452"/>
      <c r="V188" s="452"/>
      <c r="W188" s="452"/>
      <c r="X188" s="452"/>
      <c r="Y188" s="452"/>
      <c r="Z188" s="452"/>
      <c r="AA188" s="452"/>
      <c r="AB188" s="452"/>
      <c r="AC188" s="452"/>
      <c r="AD188" s="452"/>
      <c r="AI188" s="388">
        <f t="shared" si="4"/>
        <v>0</v>
      </c>
      <c r="AJ188" s="263">
        <f t="shared" si="5"/>
        <v>0</v>
      </c>
      <c r="AK188" s="266">
        <f t="shared" si="6"/>
        <v>0</v>
      </c>
      <c r="AL188" s="286">
        <f t="shared" si="7"/>
        <v>0</v>
      </c>
      <c r="AM188" s="287" t="str">
        <f>IF(AL188=0,"",
IF(SUM($AL$116:AL188)=1,AN188,
IF($AL$236&gt;SUM($AL$116:AL188),_xlfn.CONCAT(", ",AN188),
IF($AL$236=SUM($AL$116:AL188),_xlfn.CONCAT(" y ",AN188)))))</f>
        <v/>
      </c>
      <c r="AN188" s="101" t="s">
        <v>5245</v>
      </c>
    </row>
    <row r="189" spans="1:40" ht="15" customHeight="1">
      <c r="A189" s="63"/>
      <c r="B189" s="18"/>
      <c r="C189" s="86" t="s">
        <v>5246</v>
      </c>
      <c r="D189" s="689" t="str">
        <f>IF(CNGE_2026_M1_Secc4_Sub3!D110="","",CNGE_2026_M1_Secc4_Sub3!D110)</f>
        <v/>
      </c>
      <c r="E189" s="572"/>
      <c r="F189" s="572"/>
      <c r="G189" s="573"/>
      <c r="H189" s="699"/>
      <c r="I189" s="570"/>
      <c r="J189" s="570"/>
      <c r="K189" s="570"/>
      <c r="L189" s="570"/>
      <c r="M189" s="687"/>
      <c r="N189" s="699"/>
      <c r="O189" s="570"/>
      <c r="P189" s="570"/>
      <c r="Q189" s="687"/>
      <c r="R189" s="452"/>
      <c r="S189" s="452"/>
      <c r="T189" s="452"/>
      <c r="U189" s="452"/>
      <c r="V189" s="452"/>
      <c r="W189" s="452"/>
      <c r="X189" s="452"/>
      <c r="Y189" s="452"/>
      <c r="Z189" s="452"/>
      <c r="AA189" s="452"/>
      <c r="AB189" s="452"/>
      <c r="AC189" s="452"/>
      <c r="AD189" s="452"/>
      <c r="AI189" s="388">
        <f t="shared" si="4"/>
        <v>0</v>
      </c>
      <c r="AJ189" s="263">
        <f t="shared" si="5"/>
        <v>0</v>
      </c>
      <c r="AK189" s="266">
        <f t="shared" si="6"/>
        <v>0</v>
      </c>
      <c r="AL189" s="286">
        <f t="shared" si="7"/>
        <v>0</v>
      </c>
      <c r="AM189" s="287" t="str">
        <f>IF(AL189=0,"",
IF(SUM($AL$116:AL189)=1,AN189,
IF($AL$236&gt;SUM($AL$116:AL189),_xlfn.CONCAT(", ",AN189),
IF($AL$236=SUM($AL$116:AL189),_xlfn.CONCAT(" y ",AN189)))))</f>
        <v/>
      </c>
      <c r="AN189" s="101" t="s">
        <v>5247</v>
      </c>
    </row>
    <row r="190" spans="1:40" ht="15" customHeight="1">
      <c r="A190" s="63"/>
      <c r="B190" s="18"/>
      <c r="C190" s="86" t="s">
        <v>5248</v>
      </c>
      <c r="D190" s="689" t="str">
        <f>IF(CNGE_2026_M1_Secc4_Sub3!D111="","",CNGE_2026_M1_Secc4_Sub3!D111)</f>
        <v/>
      </c>
      <c r="E190" s="572"/>
      <c r="F190" s="572"/>
      <c r="G190" s="573"/>
      <c r="H190" s="699"/>
      <c r="I190" s="570"/>
      <c r="J190" s="570"/>
      <c r="K190" s="570"/>
      <c r="L190" s="570"/>
      <c r="M190" s="687"/>
      <c r="N190" s="699"/>
      <c r="O190" s="570"/>
      <c r="P190" s="570"/>
      <c r="Q190" s="687"/>
      <c r="R190" s="452"/>
      <c r="S190" s="452"/>
      <c r="T190" s="452"/>
      <c r="U190" s="452"/>
      <c r="V190" s="452"/>
      <c r="W190" s="452"/>
      <c r="X190" s="452"/>
      <c r="Y190" s="452"/>
      <c r="Z190" s="452"/>
      <c r="AA190" s="452"/>
      <c r="AB190" s="452"/>
      <c r="AC190" s="452"/>
      <c r="AD190" s="452"/>
      <c r="AI190" s="388">
        <f t="shared" si="4"/>
        <v>0</v>
      </c>
      <c r="AJ190" s="263">
        <f t="shared" si="5"/>
        <v>0</v>
      </c>
      <c r="AK190" s="266">
        <f t="shared" si="6"/>
        <v>0</v>
      </c>
      <c r="AL190" s="286">
        <f t="shared" si="7"/>
        <v>0</v>
      </c>
      <c r="AM190" s="287" t="str">
        <f>IF(AL190=0,"",
IF(SUM($AL$116:AL190)=1,AN190,
IF($AL$236&gt;SUM($AL$116:AL190),_xlfn.CONCAT(", ",AN190),
IF($AL$236=SUM($AL$116:AL190),_xlfn.CONCAT(" y ",AN190)))))</f>
        <v/>
      </c>
      <c r="AN190" s="101" t="s">
        <v>5249</v>
      </c>
    </row>
    <row r="191" spans="1:40" ht="15" customHeight="1">
      <c r="A191" s="63"/>
      <c r="B191" s="18"/>
      <c r="C191" s="86" t="s">
        <v>5250</v>
      </c>
      <c r="D191" s="689" t="str">
        <f>IF(CNGE_2026_M1_Secc4_Sub3!D112="","",CNGE_2026_M1_Secc4_Sub3!D112)</f>
        <v/>
      </c>
      <c r="E191" s="572"/>
      <c r="F191" s="572"/>
      <c r="G191" s="573"/>
      <c r="H191" s="699"/>
      <c r="I191" s="570"/>
      <c r="J191" s="570"/>
      <c r="K191" s="570"/>
      <c r="L191" s="570"/>
      <c r="M191" s="687"/>
      <c r="N191" s="699"/>
      <c r="O191" s="570"/>
      <c r="P191" s="570"/>
      <c r="Q191" s="687"/>
      <c r="R191" s="452"/>
      <c r="S191" s="452"/>
      <c r="T191" s="452"/>
      <c r="U191" s="452"/>
      <c r="V191" s="452"/>
      <c r="W191" s="452"/>
      <c r="X191" s="452"/>
      <c r="Y191" s="452"/>
      <c r="Z191" s="452"/>
      <c r="AA191" s="452"/>
      <c r="AB191" s="452"/>
      <c r="AC191" s="452"/>
      <c r="AD191" s="452"/>
      <c r="AI191" s="388">
        <f t="shared" si="4"/>
        <v>0</v>
      </c>
      <c r="AJ191" s="263">
        <f t="shared" si="5"/>
        <v>0</v>
      </c>
      <c r="AK191" s="266">
        <f t="shared" si="6"/>
        <v>0</v>
      </c>
      <c r="AL191" s="286">
        <f t="shared" si="7"/>
        <v>0</v>
      </c>
      <c r="AM191" s="287" t="str">
        <f>IF(AL191=0,"",
IF(SUM($AL$116:AL191)=1,AN191,
IF($AL$236&gt;SUM($AL$116:AL191),_xlfn.CONCAT(", ",AN191),
IF($AL$236=SUM($AL$116:AL191),_xlfn.CONCAT(" y ",AN191)))))</f>
        <v/>
      </c>
      <c r="AN191" s="101" t="s">
        <v>5251</v>
      </c>
    </row>
    <row r="192" spans="1:40" ht="15" customHeight="1">
      <c r="A192" s="63"/>
      <c r="B192" s="18"/>
      <c r="C192" s="86" t="s">
        <v>5252</v>
      </c>
      <c r="D192" s="689" t="str">
        <f>IF(CNGE_2026_M1_Secc4_Sub3!D113="","",CNGE_2026_M1_Secc4_Sub3!D113)</f>
        <v/>
      </c>
      <c r="E192" s="572"/>
      <c r="F192" s="572"/>
      <c r="G192" s="573"/>
      <c r="H192" s="699"/>
      <c r="I192" s="570"/>
      <c r="J192" s="570"/>
      <c r="K192" s="570"/>
      <c r="L192" s="570"/>
      <c r="M192" s="687"/>
      <c r="N192" s="699"/>
      <c r="O192" s="570"/>
      <c r="P192" s="570"/>
      <c r="Q192" s="687"/>
      <c r="R192" s="452"/>
      <c r="S192" s="452"/>
      <c r="T192" s="452"/>
      <c r="U192" s="452"/>
      <c r="V192" s="452"/>
      <c r="W192" s="452"/>
      <c r="X192" s="452"/>
      <c r="Y192" s="452"/>
      <c r="Z192" s="452"/>
      <c r="AA192" s="452"/>
      <c r="AB192" s="452"/>
      <c r="AC192" s="452"/>
      <c r="AD192" s="452"/>
      <c r="AI192" s="388">
        <f t="shared" si="4"/>
        <v>0</v>
      </c>
      <c r="AJ192" s="263">
        <f t="shared" si="5"/>
        <v>0</v>
      </c>
      <c r="AK192" s="266">
        <f t="shared" si="6"/>
        <v>0</v>
      </c>
      <c r="AL192" s="286">
        <f t="shared" si="7"/>
        <v>0</v>
      </c>
      <c r="AM192" s="287" t="str">
        <f>IF(AL192=0,"",
IF(SUM($AL$116:AL192)=1,AN192,
IF($AL$236&gt;SUM($AL$116:AL192),_xlfn.CONCAT(", ",AN192),
IF($AL$236=SUM($AL$116:AL192),_xlfn.CONCAT(" y ",AN192)))))</f>
        <v/>
      </c>
      <c r="AN192" s="101" t="s">
        <v>5253</v>
      </c>
    </row>
    <row r="193" spans="1:40" ht="15" customHeight="1">
      <c r="A193" s="63"/>
      <c r="B193" s="18"/>
      <c r="C193" s="86" t="s">
        <v>5254</v>
      </c>
      <c r="D193" s="689" t="str">
        <f>IF(CNGE_2026_M1_Secc4_Sub3!D114="","",CNGE_2026_M1_Secc4_Sub3!D114)</f>
        <v/>
      </c>
      <c r="E193" s="572"/>
      <c r="F193" s="572"/>
      <c r="G193" s="573"/>
      <c r="H193" s="699"/>
      <c r="I193" s="570"/>
      <c r="J193" s="570"/>
      <c r="K193" s="570"/>
      <c r="L193" s="570"/>
      <c r="M193" s="687"/>
      <c r="N193" s="699"/>
      <c r="O193" s="570"/>
      <c r="P193" s="570"/>
      <c r="Q193" s="687"/>
      <c r="R193" s="452"/>
      <c r="S193" s="452"/>
      <c r="T193" s="452"/>
      <c r="U193" s="452"/>
      <c r="V193" s="452"/>
      <c r="W193" s="452"/>
      <c r="X193" s="452"/>
      <c r="Y193" s="452"/>
      <c r="Z193" s="452"/>
      <c r="AA193" s="452"/>
      <c r="AB193" s="452"/>
      <c r="AC193" s="452"/>
      <c r="AD193" s="452"/>
      <c r="AI193" s="388">
        <f t="shared" si="4"/>
        <v>0</v>
      </c>
      <c r="AJ193" s="263">
        <f t="shared" si="5"/>
        <v>0</v>
      </c>
      <c r="AK193" s="266">
        <f t="shared" si="6"/>
        <v>0</v>
      </c>
      <c r="AL193" s="286">
        <f t="shared" si="7"/>
        <v>0</v>
      </c>
      <c r="AM193" s="287" t="str">
        <f>IF(AL193=0,"",
IF(SUM($AL$116:AL193)=1,AN193,
IF($AL$236&gt;SUM($AL$116:AL193),_xlfn.CONCAT(", ",AN193),
IF($AL$236=SUM($AL$116:AL193),_xlfn.CONCAT(" y ",AN193)))))</f>
        <v/>
      </c>
      <c r="AN193" s="101" t="s">
        <v>5255</v>
      </c>
    </row>
    <row r="194" spans="1:40" ht="15" customHeight="1">
      <c r="A194" s="63"/>
      <c r="B194" s="18"/>
      <c r="C194" s="86" t="s">
        <v>5256</v>
      </c>
      <c r="D194" s="689" t="str">
        <f>IF(CNGE_2026_M1_Secc4_Sub3!D115="","",CNGE_2026_M1_Secc4_Sub3!D115)</f>
        <v/>
      </c>
      <c r="E194" s="572"/>
      <c r="F194" s="572"/>
      <c r="G194" s="573"/>
      <c r="H194" s="699"/>
      <c r="I194" s="570"/>
      <c r="J194" s="570"/>
      <c r="K194" s="570"/>
      <c r="L194" s="570"/>
      <c r="M194" s="687"/>
      <c r="N194" s="699"/>
      <c r="O194" s="570"/>
      <c r="P194" s="570"/>
      <c r="Q194" s="687"/>
      <c r="R194" s="452"/>
      <c r="S194" s="452"/>
      <c r="T194" s="452"/>
      <c r="U194" s="452"/>
      <c r="V194" s="452"/>
      <c r="W194" s="452"/>
      <c r="X194" s="452"/>
      <c r="Y194" s="452"/>
      <c r="Z194" s="452"/>
      <c r="AA194" s="452"/>
      <c r="AB194" s="452"/>
      <c r="AC194" s="452"/>
      <c r="AD194" s="452"/>
      <c r="AI194" s="388">
        <f t="shared" si="4"/>
        <v>0</v>
      </c>
      <c r="AJ194" s="263">
        <f t="shared" si="5"/>
        <v>0</v>
      </c>
      <c r="AK194" s="266">
        <f t="shared" si="6"/>
        <v>0</v>
      </c>
      <c r="AL194" s="286">
        <f t="shared" si="7"/>
        <v>0</v>
      </c>
      <c r="AM194" s="287" t="str">
        <f>IF(AL194=0,"",
IF(SUM($AL$116:AL194)=1,AN194,
IF($AL$236&gt;SUM($AL$116:AL194),_xlfn.CONCAT(", ",AN194),
IF($AL$236=SUM($AL$116:AL194),_xlfn.CONCAT(" y ",AN194)))))</f>
        <v/>
      </c>
      <c r="AN194" s="101" t="s">
        <v>5257</v>
      </c>
    </row>
    <row r="195" spans="1:40" ht="15" customHeight="1">
      <c r="A195" s="63"/>
      <c r="B195" s="18"/>
      <c r="C195" s="86" t="s">
        <v>5258</v>
      </c>
      <c r="D195" s="689" t="str">
        <f>IF(CNGE_2026_M1_Secc4_Sub3!D116="","",CNGE_2026_M1_Secc4_Sub3!D116)</f>
        <v/>
      </c>
      <c r="E195" s="572"/>
      <c r="F195" s="572"/>
      <c r="G195" s="573"/>
      <c r="H195" s="699"/>
      <c r="I195" s="570"/>
      <c r="J195" s="570"/>
      <c r="K195" s="570"/>
      <c r="L195" s="570"/>
      <c r="M195" s="687"/>
      <c r="N195" s="699"/>
      <c r="O195" s="570"/>
      <c r="P195" s="570"/>
      <c r="Q195" s="687"/>
      <c r="R195" s="452"/>
      <c r="S195" s="452"/>
      <c r="T195" s="452"/>
      <c r="U195" s="452"/>
      <c r="V195" s="452"/>
      <c r="W195" s="452"/>
      <c r="X195" s="452"/>
      <c r="Y195" s="452"/>
      <c r="Z195" s="452"/>
      <c r="AA195" s="452"/>
      <c r="AB195" s="452"/>
      <c r="AC195" s="452"/>
      <c r="AD195" s="452"/>
      <c r="AI195" s="388">
        <f t="shared" si="4"/>
        <v>0</v>
      </c>
      <c r="AJ195" s="263">
        <f t="shared" si="5"/>
        <v>0</v>
      </c>
      <c r="AK195" s="266">
        <f t="shared" si="6"/>
        <v>0</v>
      </c>
      <c r="AL195" s="286">
        <f t="shared" si="7"/>
        <v>0</v>
      </c>
      <c r="AM195" s="287" t="str">
        <f>IF(AL195=0,"",
IF(SUM($AL$116:AL195)=1,AN195,
IF($AL$236&gt;SUM($AL$116:AL195),_xlfn.CONCAT(", ",AN195),
IF($AL$236=SUM($AL$116:AL195),_xlfn.CONCAT(" y ",AN195)))))</f>
        <v/>
      </c>
      <c r="AN195" s="101" t="s">
        <v>5259</v>
      </c>
    </row>
    <row r="196" spans="1:40" ht="15" customHeight="1">
      <c r="A196" s="63"/>
      <c r="B196" s="18"/>
      <c r="C196" s="86" t="s">
        <v>5260</v>
      </c>
      <c r="D196" s="689" t="str">
        <f>IF(CNGE_2026_M1_Secc4_Sub3!D117="","",CNGE_2026_M1_Secc4_Sub3!D117)</f>
        <v/>
      </c>
      <c r="E196" s="572"/>
      <c r="F196" s="572"/>
      <c r="G196" s="573"/>
      <c r="H196" s="699"/>
      <c r="I196" s="570"/>
      <c r="J196" s="570"/>
      <c r="K196" s="570"/>
      <c r="L196" s="570"/>
      <c r="M196" s="687"/>
      <c r="N196" s="699"/>
      <c r="O196" s="570"/>
      <c r="P196" s="570"/>
      <c r="Q196" s="687"/>
      <c r="R196" s="452"/>
      <c r="S196" s="452"/>
      <c r="T196" s="452"/>
      <c r="U196" s="452"/>
      <c r="V196" s="452"/>
      <c r="W196" s="452"/>
      <c r="X196" s="452"/>
      <c r="Y196" s="452"/>
      <c r="Z196" s="452"/>
      <c r="AA196" s="452"/>
      <c r="AB196" s="452"/>
      <c r="AC196" s="452"/>
      <c r="AD196" s="452"/>
      <c r="AI196" s="388">
        <f t="shared" si="4"/>
        <v>0</v>
      </c>
      <c r="AJ196" s="263">
        <f t="shared" si="5"/>
        <v>0</v>
      </c>
      <c r="AK196" s="266">
        <f t="shared" si="6"/>
        <v>0</v>
      </c>
      <c r="AL196" s="286">
        <f t="shared" si="7"/>
        <v>0</v>
      </c>
      <c r="AM196" s="287" t="str">
        <f>IF(AL196=0,"",
IF(SUM($AL$116:AL196)=1,AN196,
IF($AL$236&gt;SUM($AL$116:AL196),_xlfn.CONCAT(", ",AN196),
IF($AL$236=SUM($AL$116:AL196),_xlfn.CONCAT(" y ",AN196)))))</f>
        <v/>
      </c>
      <c r="AN196" s="101" t="s">
        <v>5261</v>
      </c>
    </row>
    <row r="197" spans="1:40" ht="15" customHeight="1">
      <c r="A197" s="63"/>
      <c r="B197" s="18"/>
      <c r="C197" s="86" t="s">
        <v>5262</v>
      </c>
      <c r="D197" s="689" t="str">
        <f>IF(CNGE_2026_M1_Secc4_Sub3!D118="","",CNGE_2026_M1_Secc4_Sub3!D118)</f>
        <v/>
      </c>
      <c r="E197" s="572"/>
      <c r="F197" s="572"/>
      <c r="G197" s="573"/>
      <c r="H197" s="699"/>
      <c r="I197" s="570"/>
      <c r="J197" s="570"/>
      <c r="K197" s="570"/>
      <c r="L197" s="570"/>
      <c r="M197" s="687"/>
      <c r="N197" s="699"/>
      <c r="O197" s="570"/>
      <c r="P197" s="570"/>
      <c r="Q197" s="687"/>
      <c r="R197" s="452"/>
      <c r="S197" s="452"/>
      <c r="T197" s="452"/>
      <c r="U197" s="452"/>
      <c r="V197" s="452"/>
      <c r="W197" s="452"/>
      <c r="X197" s="452"/>
      <c r="Y197" s="452"/>
      <c r="Z197" s="452"/>
      <c r="AA197" s="452"/>
      <c r="AB197" s="452"/>
      <c r="AC197" s="452"/>
      <c r="AD197" s="452"/>
      <c r="AI197" s="388">
        <f t="shared" si="4"/>
        <v>0</v>
      </c>
      <c r="AJ197" s="263">
        <f t="shared" si="5"/>
        <v>0</v>
      </c>
      <c r="AK197" s="266">
        <f t="shared" si="6"/>
        <v>0</v>
      </c>
      <c r="AL197" s="286">
        <f t="shared" si="7"/>
        <v>0</v>
      </c>
      <c r="AM197" s="287" t="str">
        <f>IF(AL197=0,"",
IF(SUM($AL$116:AL197)=1,AN197,
IF($AL$236&gt;SUM($AL$116:AL197),_xlfn.CONCAT(", ",AN197),
IF($AL$236=SUM($AL$116:AL197),_xlfn.CONCAT(" y ",AN197)))))</f>
        <v/>
      </c>
      <c r="AN197" s="101" t="s">
        <v>5263</v>
      </c>
    </row>
    <row r="198" spans="1:40" ht="15" customHeight="1">
      <c r="A198" s="63"/>
      <c r="B198" s="18"/>
      <c r="C198" s="86" t="s">
        <v>5264</v>
      </c>
      <c r="D198" s="689" t="str">
        <f>IF(CNGE_2026_M1_Secc4_Sub3!D119="","",CNGE_2026_M1_Secc4_Sub3!D119)</f>
        <v/>
      </c>
      <c r="E198" s="572"/>
      <c r="F198" s="572"/>
      <c r="G198" s="573"/>
      <c r="H198" s="699"/>
      <c r="I198" s="570"/>
      <c r="J198" s="570"/>
      <c r="K198" s="570"/>
      <c r="L198" s="570"/>
      <c r="M198" s="687"/>
      <c r="N198" s="699"/>
      <c r="O198" s="570"/>
      <c r="P198" s="570"/>
      <c r="Q198" s="687"/>
      <c r="R198" s="452"/>
      <c r="S198" s="452"/>
      <c r="T198" s="452"/>
      <c r="U198" s="452"/>
      <c r="V198" s="452"/>
      <c r="W198" s="452"/>
      <c r="X198" s="452"/>
      <c r="Y198" s="452"/>
      <c r="Z198" s="452"/>
      <c r="AA198" s="452"/>
      <c r="AB198" s="452"/>
      <c r="AC198" s="452"/>
      <c r="AD198" s="452"/>
      <c r="AI198" s="388">
        <f t="shared" si="4"/>
        <v>0</v>
      </c>
      <c r="AJ198" s="263">
        <f t="shared" si="5"/>
        <v>0</v>
      </c>
      <c r="AK198" s="266">
        <f t="shared" si="6"/>
        <v>0</v>
      </c>
      <c r="AL198" s="286">
        <f t="shared" si="7"/>
        <v>0</v>
      </c>
      <c r="AM198" s="287" t="str">
        <f>IF(AL198=0,"",
IF(SUM($AL$116:AL198)=1,AN198,
IF($AL$236&gt;SUM($AL$116:AL198),_xlfn.CONCAT(", ",AN198),
IF($AL$236=SUM($AL$116:AL198),_xlfn.CONCAT(" y ",AN198)))))</f>
        <v/>
      </c>
      <c r="AN198" s="101" t="s">
        <v>5265</v>
      </c>
    </row>
    <row r="199" spans="1:40" ht="15" customHeight="1">
      <c r="A199" s="63"/>
      <c r="B199" s="18"/>
      <c r="C199" s="86" t="s">
        <v>5266</v>
      </c>
      <c r="D199" s="689" t="str">
        <f>IF(CNGE_2026_M1_Secc4_Sub3!D120="","",CNGE_2026_M1_Secc4_Sub3!D120)</f>
        <v/>
      </c>
      <c r="E199" s="572"/>
      <c r="F199" s="572"/>
      <c r="G199" s="573"/>
      <c r="H199" s="699"/>
      <c r="I199" s="570"/>
      <c r="J199" s="570"/>
      <c r="K199" s="570"/>
      <c r="L199" s="570"/>
      <c r="M199" s="687"/>
      <c r="N199" s="699"/>
      <c r="O199" s="570"/>
      <c r="P199" s="570"/>
      <c r="Q199" s="687"/>
      <c r="R199" s="452"/>
      <c r="S199" s="452"/>
      <c r="T199" s="452"/>
      <c r="U199" s="452"/>
      <c r="V199" s="452"/>
      <c r="W199" s="452"/>
      <c r="X199" s="452"/>
      <c r="Y199" s="452"/>
      <c r="Z199" s="452"/>
      <c r="AA199" s="452"/>
      <c r="AB199" s="452"/>
      <c r="AC199" s="452"/>
      <c r="AD199" s="452"/>
      <c r="AI199" s="388">
        <f t="shared" si="4"/>
        <v>0</v>
      </c>
      <c r="AJ199" s="263">
        <f t="shared" si="5"/>
        <v>0</v>
      </c>
      <c r="AK199" s="266">
        <f t="shared" si="6"/>
        <v>0</v>
      </c>
      <c r="AL199" s="286">
        <f t="shared" si="7"/>
        <v>0</v>
      </c>
      <c r="AM199" s="287" t="str">
        <f>IF(AL199=0,"",
IF(SUM($AL$116:AL199)=1,AN199,
IF($AL$236&gt;SUM($AL$116:AL199),_xlfn.CONCAT(", ",AN199),
IF($AL$236=SUM($AL$116:AL199),_xlfn.CONCAT(" y ",AN199)))))</f>
        <v/>
      </c>
      <c r="AN199" s="101" t="s">
        <v>5267</v>
      </c>
    </row>
    <row r="200" spans="1:40" ht="15" customHeight="1">
      <c r="A200" s="63"/>
      <c r="B200" s="18"/>
      <c r="C200" s="86" t="s">
        <v>5268</v>
      </c>
      <c r="D200" s="689" t="str">
        <f>IF(CNGE_2026_M1_Secc4_Sub3!D121="","",CNGE_2026_M1_Secc4_Sub3!D121)</f>
        <v/>
      </c>
      <c r="E200" s="572"/>
      <c r="F200" s="572"/>
      <c r="G200" s="573"/>
      <c r="H200" s="699"/>
      <c r="I200" s="570"/>
      <c r="J200" s="570"/>
      <c r="K200" s="570"/>
      <c r="L200" s="570"/>
      <c r="M200" s="687"/>
      <c r="N200" s="699"/>
      <c r="O200" s="570"/>
      <c r="P200" s="570"/>
      <c r="Q200" s="687"/>
      <c r="R200" s="452"/>
      <c r="S200" s="452"/>
      <c r="T200" s="452"/>
      <c r="U200" s="452"/>
      <c r="V200" s="452"/>
      <c r="W200" s="452"/>
      <c r="X200" s="452"/>
      <c r="Y200" s="452"/>
      <c r="Z200" s="452"/>
      <c r="AA200" s="452"/>
      <c r="AB200" s="452"/>
      <c r="AC200" s="452"/>
      <c r="AD200" s="452"/>
      <c r="AI200" s="388">
        <f t="shared" si="4"/>
        <v>0</v>
      </c>
      <c r="AJ200" s="263">
        <f t="shared" si="5"/>
        <v>0</v>
      </c>
      <c r="AK200" s="266">
        <f t="shared" si="6"/>
        <v>0</v>
      </c>
      <c r="AL200" s="286">
        <f t="shared" si="7"/>
        <v>0</v>
      </c>
      <c r="AM200" s="287" t="str">
        <f>IF(AL200=0,"",
IF(SUM($AL$116:AL200)=1,AN200,
IF($AL$236&gt;SUM($AL$116:AL200),_xlfn.CONCAT(", ",AN200),
IF($AL$236=SUM($AL$116:AL200),_xlfn.CONCAT(" y ",AN200)))))</f>
        <v/>
      </c>
      <c r="AN200" s="101" t="s">
        <v>5269</v>
      </c>
    </row>
    <row r="201" spans="1:40" ht="15" customHeight="1">
      <c r="A201" s="63"/>
      <c r="B201" s="18"/>
      <c r="C201" s="86" t="s">
        <v>5270</v>
      </c>
      <c r="D201" s="689" t="str">
        <f>IF(CNGE_2026_M1_Secc4_Sub3!D122="","",CNGE_2026_M1_Secc4_Sub3!D122)</f>
        <v/>
      </c>
      <c r="E201" s="572"/>
      <c r="F201" s="572"/>
      <c r="G201" s="573"/>
      <c r="H201" s="699"/>
      <c r="I201" s="570"/>
      <c r="J201" s="570"/>
      <c r="K201" s="570"/>
      <c r="L201" s="570"/>
      <c r="M201" s="687"/>
      <c r="N201" s="699"/>
      <c r="O201" s="570"/>
      <c r="P201" s="570"/>
      <c r="Q201" s="687"/>
      <c r="R201" s="452"/>
      <c r="S201" s="452"/>
      <c r="T201" s="452"/>
      <c r="U201" s="452"/>
      <c r="V201" s="452"/>
      <c r="W201" s="452"/>
      <c r="X201" s="452"/>
      <c r="Y201" s="452"/>
      <c r="Z201" s="452"/>
      <c r="AA201" s="452"/>
      <c r="AB201" s="452"/>
      <c r="AC201" s="452"/>
      <c r="AD201" s="452"/>
      <c r="AI201" s="388">
        <f t="shared" si="4"/>
        <v>0</v>
      </c>
      <c r="AJ201" s="263">
        <f t="shared" si="5"/>
        <v>0</v>
      </c>
      <c r="AK201" s="266">
        <f t="shared" si="6"/>
        <v>0</v>
      </c>
      <c r="AL201" s="286">
        <f t="shared" si="7"/>
        <v>0</v>
      </c>
      <c r="AM201" s="287" t="str">
        <f>IF(AL201=0,"",
IF(SUM($AL$116:AL201)=1,AN201,
IF($AL$236&gt;SUM($AL$116:AL201),_xlfn.CONCAT(", ",AN201),
IF($AL$236=SUM($AL$116:AL201),_xlfn.CONCAT(" y ",AN201)))))</f>
        <v/>
      </c>
      <c r="AN201" s="101" t="s">
        <v>5271</v>
      </c>
    </row>
    <row r="202" spans="1:40" ht="15" customHeight="1">
      <c r="A202" s="63"/>
      <c r="B202" s="18"/>
      <c r="C202" s="86" t="s">
        <v>5272</v>
      </c>
      <c r="D202" s="689" t="str">
        <f>IF(CNGE_2026_M1_Secc4_Sub3!D123="","",CNGE_2026_M1_Secc4_Sub3!D123)</f>
        <v/>
      </c>
      <c r="E202" s="572"/>
      <c r="F202" s="572"/>
      <c r="G202" s="573"/>
      <c r="H202" s="699"/>
      <c r="I202" s="570"/>
      <c r="J202" s="570"/>
      <c r="K202" s="570"/>
      <c r="L202" s="570"/>
      <c r="M202" s="687"/>
      <c r="N202" s="699"/>
      <c r="O202" s="570"/>
      <c r="P202" s="570"/>
      <c r="Q202" s="687"/>
      <c r="R202" s="452"/>
      <c r="S202" s="452"/>
      <c r="T202" s="452"/>
      <c r="U202" s="452"/>
      <c r="V202" s="452"/>
      <c r="W202" s="452"/>
      <c r="X202" s="452"/>
      <c r="Y202" s="452"/>
      <c r="Z202" s="452"/>
      <c r="AA202" s="452"/>
      <c r="AB202" s="452"/>
      <c r="AC202" s="452"/>
      <c r="AD202" s="452"/>
      <c r="AI202" s="388">
        <f t="shared" si="4"/>
        <v>0</v>
      </c>
      <c r="AJ202" s="263">
        <f t="shared" si="5"/>
        <v>0</v>
      </c>
      <c r="AK202" s="266">
        <f t="shared" si="6"/>
        <v>0</v>
      </c>
      <c r="AL202" s="286">
        <f t="shared" si="7"/>
        <v>0</v>
      </c>
      <c r="AM202" s="287" t="str">
        <f>IF(AL202=0,"",
IF(SUM($AL$116:AL202)=1,AN202,
IF($AL$236&gt;SUM($AL$116:AL202),_xlfn.CONCAT(", ",AN202),
IF($AL$236=SUM($AL$116:AL202),_xlfn.CONCAT(" y ",AN202)))))</f>
        <v/>
      </c>
      <c r="AN202" s="101" t="s">
        <v>5273</v>
      </c>
    </row>
    <row r="203" spans="1:40" ht="15" customHeight="1">
      <c r="A203" s="63"/>
      <c r="B203" s="18"/>
      <c r="C203" s="86" t="s">
        <v>5274</v>
      </c>
      <c r="D203" s="689" t="str">
        <f>IF(CNGE_2026_M1_Secc4_Sub3!D124="","",CNGE_2026_M1_Secc4_Sub3!D124)</f>
        <v/>
      </c>
      <c r="E203" s="572"/>
      <c r="F203" s="572"/>
      <c r="G203" s="573"/>
      <c r="H203" s="699"/>
      <c r="I203" s="570"/>
      <c r="J203" s="570"/>
      <c r="K203" s="570"/>
      <c r="L203" s="570"/>
      <c r="M203" s="687"/>
      <c r="N203" s="699"/>
      <c r="O203" s="570"/>
      <c r="P203" s="570"/>
      <c r="Q203" s="687"/>
      <c r="R203" s="452"/>
      <c r="S203" s="452"/>
      <c r="T203" s="452"/>
      <c r="U203" s="452"/>
      <c r="V203" s="452"/>
      <c r="W203" s="452"/>
      <c r="X203" s="452"/>
      <c r="Y203" s="452"/>
      <c r="Z203" s="452"/>
      <c r="AA203" s="452"/>
      <c r="AB203" s="452"/>
      <c r="AC203" s="452"/>
      <c r="AD203" s="452"/>
      <c r="AI203" s="388">
        <f t="shared" si="4"/>
        <v>0</v>
      </c>
      <c r="AJ203" s="263">
        <f t="shared" si="5"/>
        <v>0</v>
      </c>
      <c r="AK203" s="266">
        <f t="shared" si="6"/>
        <v>0</v>
      </c>
      <c r="AL203" s="286">
        <f t="shared" si="7"/>
        <v>0</v>
      </c>
      <c r="AM203" s="287" t="str">
        <f>IF(AL203=0,"",
IF(SUM($AL$116:AL203)=1,AN203,
IF($AL$236&gt;SUM($AL$116:AL203),_xlfn.CONCAT(", ",AN203),
IF($AL$236=SUM($AL$116:AL203),_xlfn.CONCAT(" y ",AN203)))))</f>
        <v/>
      </c>
      <c r="AN203" s="101" t="s">
        <v>5275</v>
      </c>
    </row>
    <row r="204" spans="1:40" ht="15" customHeight="1">
      <c r="A204" s="63"/>
      <c r="B204" s="18"/>
      <c r="C204" s="86" t="s">
        <v>5276</v>
      </c>
      <c r="D204" s="689" t="str">
        <f>IF(CNGE_2026_M1_Secc4_Sub3!D125="","",CNGE_2026_M1_Secc4_Sub3!D125)</f>
        <v/>
      </c>
      <c r="E204" s="572"/>
      <c r="F204" s="572"/>
      <c r="G204" s="573"/>
      <c r="H204" s="699"/>
      <c r="I204" s="570"/>
      <c r="J204" s="570"/>
      <c r="K204" s="570"/>
      <c r="L204" s="570"/>
      <c r="M204" s="687"/>
      <c r="N204" s="699"/>
      <c r="O204" s="570"/>
      <c r="P204" s="570"/>
      <c r="Q204" s="687"/>
      <c r="R204" s="452"/>
      <c r="S204" s="452"/>
      <c r="T204" s="452"/>
      <c r="U204" s="452"/>
      <c r="V204" s="452"/>
      <c r="W204" s="452"/>
      <c r="X204" s="452"/>
      <c r="Y204" s="452"/>
      <c r="Z204" s="452"/>
      <c r="AA204" s="452"/>
      <c r="AB204" s="452"/>
      <c r="AC204" s="452"/>
      <c r="AD204" s="452"/>
      <c r="AI204" s="388">
        <f t="shared" si="4"/>
        <v>0</v>
      </c>
      <c r="AJ204" s="263">
        <f t="shared" si="5"/>
        <v>0</v>
      </c>
      <c r="AK204" s="266">
        <f t="shared" si="6"/>
        <v>0</v>
      </c>
      <c r="AL204" s="286">
        <f t="shared" si="7"/>
        <v>0</v>
      </c>
      <c r="AM204" s="287" t="str">
        <f>IF(AL204=0,"",
IF(SUM($AL$116:AL204)=1,AN204,
IF($AL$236&gt;SUM($AL$116:AL204),_xlfn.CONCAT(", ",AN204),
IF($AL$236=SUM($AL$116:AL204),_xlfn.CONCAT(" y ",AN204)))))</f>
        <v/>
      </c>
      <c r="AN204" s="101" t="s">
        <v>5277</v>
      </c>
    </row>
    <row r="205" spans="1:40" ht="15" customHeight="1">
      <c r="A205" s="63"/>
      <c r="B205" s="18"/>
      <c r="C205" s="86" t="s">
        <v>5278</v>
      </c>
      <c r="D205" s="689" t="str">
        <f>IF(CNGE_2026_M1_Secc4_Sub3!D126="","",CNGE_2026_M1_Secc4_Sub3!D126)</f>
        <v/>
      </c>
      <c r="E205" s="572"/>
      <c r="F205" s="572"/>
      <c r="G205" s="573"/>
      <c r="H205" s="699"/>
      <c r="I205" s="570"/>
      <c r="J205" s="570"/>
      <c r="K205" s="570"/>
      <c r="L205" s="570"/>
      <c r="M205" s="687"/>
      <c r="N205" s="699"/>
      <c r="O205" s="570"/>
      <c r="P205" s="570"/>
      <c r="Q205" s="687"/>
      <c r="R205" s="452"/>
      <c r="S205" s="452"/>
      <c r="T205" s="452"/>
      <c r="U205" s="452"/>
      <c r="V205" s="452"/>
      <c r="W205" s="452"/>
      <c r="X205" s="452"/>
      <c r="Y205" s="452"/>
      <c r="Z205" s="452"/>
      <c r="AA205" s="452"/>
      <c r="AB205" s="452"/>
      <c r="AC205" s="452"/>
      <c r="AD205" s="452"/>
      <c r="AI205" s="388">
        <f t="shared" si="4"/>
        <v>0</v>
      </c>
      <c r="AJ205" s="263">
        <f t="shared" si="5"/>
        <v>0</v>
      </c>
      <c r="AK205" s="266">
        <f t="shared" si="6"/>
        <v>0</v>
      </c>
      <c r="AL205" s="286">
        <f t="shared" si="7"/>
        <v>0</v>
      </c>
      <c r="AM205" s="287" t="str">
        <f>IF(AL205=0,"",
IF(SUM($AL$116:AL205)=1,AN205,
IF($AL$236&gt;SUM($AL$116:AL205),_xlfn.CONCAT(", ",AN205),
IF($AL$236=SUM($AL$116:AL205),_xlfn.CONCAT(" y ",AN205)))))</f>
        <v/>
      </c>
      <c r="AN205" s="101" t="s">
        <v>5279</v>
      </c>
    </row>
    <row r="206" spans="1:40" ht="15" customHeight="1">
      <c r="A206" s="63"/>
      <c r="B206" s="18"/>
      <c r="C206" s="86" t="s">
        <v>5280</v>
      </c>
      <c r="D206" s="689" t="str">
        <f>IF(CNGE_2026_M1_Secc4_Sub3!D127="","",CNGE_2026_M1_Secc4_Sub3!D127)</f>
        <v/>
      </c>
      <c r="E206" s="572"/>
      <c r="F206" s="572"/>
      <c r="G206" s="573"/>
      <c r="H206" s="699"/>
      <c r="I206" s="570"/>
      <c r="J206" s="570"/>
      <c r="K206" s="570"/>
      <c r="L206" s="570"/>
      <c r="M206" s="687"/>
      <c r="N206" s="699"/>
      <c r="O206" s="570"/>
      <c r="P206" s="570"/>
      <c r="Q206" s="687"/>
      <c r="R206" s="452"/>
      <c r="S206" s="452"/>
      <c r="T206" s="452"/>
      <c r="U206" s="452"/>
      <c r="V206" s="452"/>
      <c r="W206" s="452"/>
      <c r="X206" s="452"/>
      <c r="Y206" s="452"/>
      <c r="Z206" s="452"/>
      <c r="AA206" s="452"/>
      <c r="AB206" s="452"/>
      <c r="AC206" s="452"/>
      <c r="AD206" s="452"/>
      <c r="AI206" s="388">
        <f t="shared" si="4"/>
        <v>0</v>
      </c>
      <c r="AJ206" s="263">
        <f t="shared" si="5"/>
        <v>0</v>
      </c>
      <c r="AK206" s="266">
        <f t="shared" si="6"/>
        <v>0</v>
      </c>
      <c r="AL206" s="286">
        <f t="shared" si="7"/>
        <v>0</v>
      </c>
      <c r="AM206" s="287" t="str">
        <f>IF(AL206=0,"",
IF(SUM($AL$116:AL206)=1,AN206,
IF($AL$236&gt;SUM($AL$116:AL206),_xlfn.CONCAT(", ",AN206),
IF($AL$236=SUM($AL$116:AL206),_xlfn.CONCAT(" y ",AN206)))))</f>
        <v/>
      </c>
      <c r="AN206" s="101" t="s">
        <v>5281</v>
      </c>
    </row>
    <row r="207" spans="1:40" ht="15" customHeight="1">
      <c r="A207" s="63"/>
      <c r="B207" s="18"/>
      <c r="C207" s="86" t="s">
        <v>5282</v>
      </c>
      <c r="D207" s="689" t="str">
        <f>IF(CNGE_2026_M1_Secc4_Sub3!D128="","",CNGE_2026_M1_Secc4_Sub3!D128)</f>
        <v/>
      </c>
      <c r="E207" s="572"/>
      <c r="F207" s="572"/>
      <c r="G207" s="573"/>
      <c r="H207" s="699"/>
      <c r="I207" s="570"/>
      <c r="J207" s="570"/>
      <c r="K207" s="570"/>
      <c r="L207" s="570"/>
      <c r="M207" s="687"/>
      <c r="N207" s="699"/>
      <c r="O207" s="570"/>
      <c r="P207" s="570"/>
      <c r="Q207" s="687"/>
      <c r="R207" s="452"/>
      <c r="S207" s="452"/>
      <c r="T207" s="452"/>
      <c r="U207" s="452"/>
      <c r="V207" s="452"/>
      <c r="W207" s="452"/>
      <c r="X207" s="452"/>
      <c r="Y207" s="452"/>
      <c r="Z207" s="452"/>
      <c r="AA207" s="452"/>
      <c r="AB207" s="452"/>
      <c r="AC207" s="452"/>
      <c r="AD207" s="452"/>
      <c r="AI207" s="388">
        <f t="shared" si="4"/>
        <v>0</v>
      </c>
      <c r="AJ207" s="263">
        <f t="shared" si="5"/>
        <v>0</v>
      </c>
      <c r="AK207" s="266">
        <f t="shared" si="6"/>
        <v>0</v>
      </c>
      <c r="AL207" s="286">
        <f t="shared" si="7"/>
        <v>0</v>
      </c>
      <c r="AM207" s="287" t="str">
        <f>IF(AL207=0,"",
IF(SUM($AL$116:AL207)=1,AN207,
IF($AL$236&gt;SUM($AL$116:AL207),_xlfn.CONCAT(", ",AN207),
IF($AL$236=SUM($AL$116:AL207),_xlfn.CONCAT(" y ",AN207)))))</f>
        <v/>
      </c>
      <c r="AN207" s="101" t="s">
        <v>5283</v>
      </c>
    </row>
    <row r="208" spans="1:40" ht="15" customHeight="1">
      <c r="A208" s="63"/>
      <c r="B208" s="18"/>
      <c r="C208" s="86" t="s">
        <v>5284</v>
      </c>
      <c r="D208" s="689" t="str">
        <f>IF(CNGE_2026_M1_Secc4_Sub3!D129="","",CNGE_2026_M1_Secc4_Sub3!D129)</f>
        <v/>
      </c>
      <c r="E208" s="572"/>
      <c r="F208" s="572"/>
      <c r="G208" s="573"/>
      <c r="H208" s="699"/>
      <c r="I208" s="570"/>
      <c r="J208" s="570"/>
      <c r="K208" s="570"/>
      <c r="L208" s="570"/>
      <c r="M208" s="687"/>
      <c r="N208" s="699"/>
      <c r="O208" s="570"/>
      <c r="P208" s="570"/>
      <c r="Q208" s="687"/>
      <c r="R208" s="452"/>
      <c r="S208" s="452"/>
      <c r="T208" s="452"/>
      <c r="U208" s="452"/>
      <c r="V208" s="452"/>
      <c r="W208" s="452"/>
      <c r="X208" s="452"/>
      <c r="Y208" s="452"/>
      <c r="Z208" s="452"/>
      <c r="AA208" s="452"/>
      <c r="AB208" s="452"/>
      <c r="AC208" s="452"/>
      <c r="AD208" s="452"/>
      <c r="AI208" s="388">
        <f t="shared" si="4"/>
        <v>0</v>
      </c>
      <c r="AJ208" s="263">
        <f t="shared" si="5"/>
        <v>0</v>
      </c>
      <c r="AK208" s="266">
        <f t="shared" si="6"/>
        <v>0</v>
      </c>
      <c r="AL208" s="286">
        <f t="shared" si="7"/>
        <v>0</v>
      </c>
      <c r="AM208" s="287" t="str">
        <f>IF(AL208=0,"",
IF(SUM($AL$116:AL208)=1,AN208,
IF($AL$236&gt;SUM($AL$116:AL208),_xlfn.CONCAT(", ",AN208),
IF($AL$236=SUM($AL$116:AL208),_xlfn.CONCAT(" y ",AN208)))))</f>
        <v/>
      </c>
      <c r="AN208" s="101" t="s">
        <v>5285</v>
      </c>
    </row>
    <row r="209" spans="1:40" ht="15" customHeight="1">
      <c r="A209" s="63"/>
      <c r="B209" s="18"/>
      <c r="C209" s="86" t="s">
        <v>5286</v>
      </c>
      <c r="D209" s="689" t="str">
        <f>IF(CNGE_2026_M1_Secc4_Sub3!D130="","",CNGE_2026_M1_Secc4_Sub3!D130)</f>
        <v/>
      </c>
      <c r="E209" s="572"/>
      <c r="F209" s="572"/>
      <c r="G209" s="573"/>
      <c r="H209" s="699"/>
      <c r="I209" s="570"/>
      <c r="J209" s="570"/>
      <c r="K209" s="570"/>
      <c r="L209" s="570"/>
      <c r="M209" s="687"/>
      <c r="N209" s="699"/>
      <c r="O209" s="570"/>
      <c r="P209" s="570"/>
      <c r="Q209" s="687"/>
      <c r="R209" s="452"/>
      <c r="S209" s="452"/>
      <c r="T209" s="452"/>
      <c r="U209" s="452"/>
      <c r="V209" s="452"/>
      <c r="W209" s="452"/>
      <c r="X209" s="452"/>
      <c r="Y209" s="452"/>
      <c r="Z209" s="452"/>
      <c r="AA209" s="452"/>
      <c r="AB209" s="452"/>
      <c r="AC209" s="452"/>
      <c r="AD209" s="452"/>
      <c r="AI209" s="388">
        <f t="shared" si="4"/>
        <v>0</v>
      </c>
      <c r="AJ209" s="263">
        <f t="shared" si="5"/>
        <v>0</v>
      </c>
      <c r="AK209" s="266">
        <f t="shared" si="6"/>
        <v>0</v>
      </c>
      <c r="AL209" s="286">
        <f t="shared" si="7"/>
        <v>0</v>
      </c>
      <c r="AM209" s="287" t="str">
        <f>IF(AL209=0,"",
IF(SUM($AL$116:AL209)=1,AN209,
IF($AL$236&gt;SUM($AL$116:AL209),_xlfn.CONCAT(", ",AN209),
IF($AL$236=SUM($AL$116:AL209),_xlfn.CONCAT(" y ",AN209)))))</f>
        <v/>
      </c>
      <c r="AN209" s="101" t="s">
        <v>5287</v>
      </c>
    </row>
    <row r="210" spans="1:40" ht="15" customHeight="1">
      <c r="A210" s="63"/>
      <c r="B210" s="18"/>
      <c r="C210" s="86" t="s">
        <v>5288</v>
      </c>
      <c r="D210" s="689" t="str">
        <f>IF(CNGE_2026_M1_Secc4_Sub3!D131="","",CNGE_2026_M1_Secc4_Sub3!D131)</f>
        <v/>
      </c>
      <c r="E210" s="572"/>
      <c r="F210" s="572"/>
      <c r="G210" s="573"/>
      <c r="H210" s="699"/>
      <c r="I210" s="570"/>
      <c r="J210" s="570"/>
      <c r="K210" s="570"/>
      <c r="L210" s="570"/>
      <c r="M210" s="687"/>
      <c r="N210" s="699"/>
      <c r="O210" s="570"/>
      <c r="P210" s="570"/>
      <c r="Q210" s="687"/>
      <c r="R210" s="452"/>
      <c r="S210" s="452"/>
      <c r="T210" s="452"/>
      <c r="U210" s="452"/>
      <c r="V210" s="452"/>
      <c r="W210" s="452"/>
      <c r="X210" s="452"/>
      <c r="Y210" s="452"/>
      <c r="Z210" s="452"/>
      <c r="AA210" s="452"/>
      <c r="AB210" s="452"/>
      <c r="AC210" s="452"/>
      <c r="AD210" s="452"/>
      <c r="AI210" s="388">
        <f t="shared" si="4"/>
        <v>0</v>
      </c>
      <c r="AJ210" s="263">
        <f t="shared" si="5"/>
        <v>0</v>
      </c>
      <c r="AK210" s="266">
        <f t="shared" si="6"/>
        <v>0</v>
      </c>
      <c r="AL210" s="286">
        <f t="shared" si="7"/>
        <v>0</v>
      </c>
      <c r="AM210" s="287" t="str">
        <f>IF(AL210=0,"",
IF(SUM($AL$116:AL210)=1,AN210,
IF($AL$236&gt;SUM($AL$116:AL210),_xlfn.CONCAT(", ",AN210),
IF($AL$236=SUM($AL$116:AL210),_xlfn.CONCAT(" y ",AN210)))))</f>
        <v/>
      </c>
      <c r="AN210" s="101" t="s">
        <v>5289</v>
      </c>
    </row>
    <row r="211" spans="1:40" ht="15" customHeight="1">
      <c r="A211" s="63"/>
      <c r="B211" s="18"/>
      <c r="C211" s="86" t="s">
        <v>5290</v>
      </c>
      <c r="D211" s="689" t="str">
        <f>IF(CNGE_2026_M1_Secc4_Sub3!D132="","",CNGE_2026_M1_Secc4_Sub3!D132)</f>
        <v/>
      </c>
      <c r="E211" s="572"/>
      <c r="F211" s="572"/>
      <c r="G211" s="573"/>
      <c r="H211" s="699"/>
      <c r="I211" s="570"/>
      <c r="J211" s="570"/>
      <c r="K211" s="570"/>
      <c r="L211" s="570"/>
      <c r="M211" s="687"/>
      <c r="N211" s="699"/>
      <c r="O211" s="570"/>
      <c r="P211" s="570"/>
      <c r="Q211" s="687"/>
      <c r="R211" s="452"/>
      <c r="S211" s="452"/>
      <c r="T211" s="452"/>
      <c r="U211" s="452"/>
      <c r="V211" s="452"/>
      <c r="W211" s="452"/>
      <c r="X211" s="452"/>
      <c r="Y211" s="452"/>
      <c r="Z211" s="452"/>
      <c r="AA211" s="452"/>
      <c r="AB211" s="452"/>
      <c r="AC211" s="452"/>
      <c r="AD211" s="452"/>
      <c r="AI211" s="388">
        <f t="shared" si="4"/>
        <v>0</v>
      </c>
      <c r="AJ211" s="263">
        <f t="shared" si="5"/>
        <v>0</v>
      </c>
      <c r="AK211" s="266">
        <f t="shared" si="6"/>
        <v>0</v>
      </c>
      <c r="AL211" s="286">
        <f t="shared" si="7"/>
        <v>0</v>
      </c>
      <c r="AM211" s="287" t="str">
        <f>IF(AL211=0,"",
IF(SUM($AL$116:AL211)=1,AN211,
IF($AL$236&gt;SUM($AL$116:AL211),_xlfn.CONCAT(", ",AN211),
IF($AL$236=SUM($AL$116:AL211),_xlfn.CONCAT(" y ",AN211)))))</f>
        <v/>
      </c>
      <c r="AN211" s="101" t="s">
        <v>5291</v>
      </c>
    </row>
    <row r="212" spans="1:40" ht="15" customHeight="1">
      <c r="A212" s="63"/>
      <c r="B212" s="18"/>
      <c r="C212" s="86" t="s">
        <v>5292</v>
      </c>
      <c r="D212" s="689" t="str">
        <f>IF(CNGE_2026_M1_Secc4_Sub3!D133="","",CNGE_2026_M1_Secc4_Sub3!D133)</f>
        <v/>
      </c>
      <c r="E212" s="572"/>
      <c r="F212" s="572"/>
      <c r="G212" s="573"/>
      <c r="H212" s="699"/>
      <c r="I212" s="570"/>
      <c r="J212" s="570"/>
      <c r="K212" s="570"/>
      <c r="L212" s="570"/>
      <c r="M212" s="687"/>
      <c r="N212" s="699"/>
      <c r="O212" s="570"/>
      <c r="P212" s="570"/>
      <c r="Q212" s="687"/>
      <c r="R212" s="452"/>
      <c r="S212" s="452"/>
      <c r="T212" s="452"/>
      <c r="U212" s="452"/>
      <c r="V212" s="452"/>
      <c r="W212" s="452"/>
      <c r="X212" s="452"/>
      <c r="Y212" s="452"/>
      <c r="Z212" s="452"/>
      <c r="AA212" s="452"/>
      <c r="AB212" s="452"/>
      <c r="AC212" s="452"/>
      <c r="AD212" s="452"/>
      <c r="AI212" s="388">
        <f t="shared" si="4"/>
        <v>0</v>
      </c>
      <c r="AJ212" s="263">
        <f t="shared" si="5"/>
        <v>0</v>
      </c>
      <c r="AK212" s="266">
        <f t="shared" si="6"/>
        <v>0</v>
      </c>
      <c r="AL212" s="286">
        <f t="shared" si="7"/>
        <v>0</v>
      </c>
      <c r="AM212" s="287" t="str">
        <f>IF(AL212=0,"",
IF(SUM($AL$116:AL212)=1,AN212,
IF($AL$236&gt;SUM($AL$116:AL212),_xlfn.CONCAT(", ",AN212),
IF($AL$236=SUM($AL$116:AL212),_xlfn.CONCAT(" y ",AN212)))))</f>
        <v/>
      </c>
      <c r="AN212" s="101" t="s">
        <v>5293</v>
      </c>
    </row>
    <row r="213" spans="1:40" ht="15" customHeight="1">
      <c r="A213" s="63"/>
      <c r="B213" s="18"/>
      <c r="C213" s="86" t="s">
        <v>5294</v>
      </c>
      <c r="D213" s="689" t="str">
        <f>IF(CNGE_2026_M1_Secc4_Sub3!D134="","",CNGE_2026_M1_Secc4_Sub3!D134)</f>
        <v/>
      </c>
      <c r="E213" s="572"/>
      <c r="F213" s="572"/>
      <c r="G213" s="573"/>
      <c r="H213" s="699"/>
      <c r="I213" s="570"/>
      <c r="J213" s="570"/>
      <c r="K213" s="570"/>
      <c r="L213" s="570"/>
      <c r="M213" s="687"/>
      <c r="N213" s="699"/>
      <c r="O213" s="570"/>
      <c r="P213" s="570"/>
      <c r="Q213" s="687"/>
      <c r="R213" s="452"/>
      <c r="S213" s="452"/>
      <c r="T213" s="452"/>
      <c r="U213" s="452"/>
      <c r="V213" s="452"/>
      <c r="W213" s="452"/>
      <c r="X213" s="452"/>
      <c r="Y213" s="452"/>
      <c r="Z213" s="452"/>
      <c r="AA213" s="452"/>
      <c r="AB213" s="452"/>
      <c r="AC213" s="452"/>
      <c r="AD213" s="452"/>
      <c r="AI213" s="388">
        <f t="shared" si="4"/>
        <v>0</v>
      </c>
      <c r="AJ213" s="263">
        <f t="shared" si="5"/>
        <v>0</v>
      </c>
      <c r="AK213" s="266">
        <f t="shared" si="6"/>
        <v>0</v>
      </c>
      <c r="AL213" s="286">
        <f t="shared" si="7"/>
        <v>0</v>
      </c>
      <c r="AM213" s="287" t="str">
        <f>IF(AL213=0,"",
IF(SUM($AL$116:AL213)=1,AN213,
IF($AL$236&gt;SUM($AL$116:AL213),_xlfn.CONCAT(", ",AN213),
IF($AL$236=SUM($AL$116:AL213),_xlfn.CONCAT(" y ",AN213)))))</f>
        <v/>
      </c>
      <c r="AN213" s="101" t="s">
        <v>5295</v>
      </c>
    </row>
    <row r="214" spans="1:40" ht="15" customHeight="1">
      <c r="A214" s="63"/>
      <c r="B214" s="18"/>
      <c r="C214" s="86" t="s">
        <v>5296</v>
      </c>
      <c r="D214" s="689" t="str">
        <f>IF(CNGE_2026_M1_Secc4_Sub3!D135="","",CNGE_2026_M1_Secc4_Sub3!D135)</f>
        <v/>
      </c>
      <c r="E214" s="572"/>
      <c r="F214" s="572"/>
      <c r="G214" s="573"/>
      <c r="H214" s="699"/>
      <c r="I214" s="570"/>
      <c r="J214" s="570"/>
      <c r="K214" s="570"/>
      <c r="L214" s="570"/>
      <c r="M214" s="687"/>
      <c r="N214" s="699"/>
      <c r="O214" s="570"/>
      <c r="P214" s="570"/>
      <c r="Q214" s="687"/>
      <c r="R214" s="452"/>
      <c r="S214" s="452"/>
      <c r="T214" s="452"/>
      <c r="U214" s="452"/>
      <c r="V214" s="452"/>
      <c r="W214" s="452"/>
      <c r="X214" s="452"/>
      <c r="Y214" s="452"/>
      <c r="Z214" s="452"/>
      <c r="AA214" s="452"/>
      <c r="AB214" s="452"/>
      <c r="AC214" s="452"/>
      <c r="AD214" s="452"/>
      <c r="AI214" s="388">
        <f t="shared" si="4"/>
        <v>0</v>
      </c>
      <c r="AJ214" s="263">
        <f t="shared" si="5"/>
        <v>0</v>
      </c>
      <c r="AK214" s="266">
        <f t="shared" si="6"/>
        <v>0</v>
      </c>
      <c r="AL214" s="286">
        <f t="shared" si="7"/>
        <v>0</v>
      </c>
      <c r="AM214" s="287" t="str">
        <f>IF(AL214=0,"",
IF(SUM($AL$116:AL214)=1,AN214,
IF($AL$236&gt;SUM($AL$116:AL214),_xlfn.CONCAT(", ",AN214),
IF($AL$236=SUM($AL$116:AL214),_xlfn.CONCAT(" y ",AN214)))))</f>
        <v/>
      </c>
      <c r="AN214" s="101" t="s">
        <v>5297</v>
      </c>
    </row>
    <row r="215" spans="1:40" ht="15" customHeight="1">
      <c r="A215" s="63"/>
      <c r="B215" s="18"/>
      <c r="C215" s="101" t="s">
        <v>5298</v>
      </c>
      <c r="D215" s="689" t="str">
        <f>IF(CNGE_2026_M1_Secc4_Sub3!D136="","",CNGE_2026_M1_Secc4_Sub3!D136)</f>
        <v/>
      </c>
      <c r="E215" s="572"/>
      <c r="F215" s="572"/>
      <c r="G215" s="573"/>
      <c r="H215" s="699"/>
      <c r="I215" s="570"/>
      <c r="J215" s="570"/>
      <c r="K215" s="570"/>
      <c r="L215" s="570"/>
      <c r="M215" s="687"/>
      <c r="N215" s="699"/>
      <c r="O215" s="570"/>
      <c r="P215" s="570"/>
      <c r="Q215" s="687"/>
      <c r="R215" s="452"/>
      <c r="S215" s="452"/>
      <c r="T215" s="452"/>
      <c r="U215" s="452"/>
      <c r="V215" s="452"/>
      <c r="W215" s="452"/>
      <c r="X215" s="452"/>
      <c r="Y215" s="452"/>
      <c r="Z215" s="452"/>
      <c r="AA215" s="452"/>
      <c r="AB215" s="452"/>
      <c r="AC215" s="452"/>
      <c r="AD215" s="452"/>
      <c r="AI215" s="388">
        <f t="shared" si="4"/>
        <v>0</v>
      </c>
      <c r="AJ215" s="263">
        <f t="shared" si="5"/>
        <v>0</v>
      </c>
      <c r="AK215" s="266">
        <f t="shared" si="6"/>
        <v>0</v>
      </c>
      <c r="AL215" s="286">
        <f t="shared" si="7"/>
        <v>0</v>
      </c>
      <c r="AM215" s="287" t="str">
        <f>IF(AL215=0,"",
IF(SUM($AL$116:AL215)=1,AN215,
IF($AL$236&gt;SUM($AL$116:AL215),_xlfn.CONCAT(", ",AN215),
IF($AL$236=SUM($AL$116:AL215),_xlfn.CONCAT(" y ",AN215)))))</f>
        <v/>
      </c>
      <c r="AN215" s="101" t="s">
        <v>5299</v>
      </c>
    </row>
    <row r="216" spans="1:40" ht="15" customHeight="1">
      <c r="A216" s="63"/>
      <c r="B216" s="18"/>
      <c r="C216" s="101" t="s">
        <v>5300</v>
      </c>
      <c r="D216" s="689" t="str">
        <f>IF(CNGE_2026_M1_Secc4_Sub3!D137="","",CNGE_2026_M1_Secc4_Sub3!D137)</f>
        <v/>
      </c>
      <c r="E216" s="572"/>
      <c r="F216" s="572"/>
      <c r="G216" s="573"/>
      <c r="H216" s="699"/>
      <c r="I216" s="570"/>
      <c r="J216" s="570"/>
      <c r="K216" s="570"/>
      <c r="L216" s="570"/>
      <c r="M216" s="687"/>
      <c r="N216" s="699"/>
      <c r="O216" s="570"/>
      <c r="P216" s="570"/>
      <c r="Q216" s="687"/>
      <c r="R216" s="452"/>
      <c r="S216" s="452"/>
      <c r="T216" s="452"/>
      <c r="U216" s="452"/>
      <c r="V216" s="452"/>
      <c r="W216" s="452"/>
      <c r="X216" s="452"/>
      <c r="Y216" s="452"/>
      <c r="Z216" s="452"/>
      <c r="AA216" s="452"/>
      <c r="AB216" s="452"/>
      <c r="AC216" s="452"/>
      <c r="AD216" s="452"/>
      <c r="AI216" s="388">
        <f t="shared" si="4"/>
        <v>0</v>
      </c>
      <c r="AJ216" s="263">
        <f t="shared" si="5"/>
        <v>0</v>
      </c>
      <c r="AK216" s="266">
        <f t="shared" si="6"/>
        <v>0</v>
      </c>
      <c r="AL216" s="286">
        <f t="shared" si="7"/>
        <v>0</v>
      </c>
      <c r="AM216" s="287" t="str">
        <f>IF(AL216=0,"",
IF(SUM($AL$116:AL216)=1,AN216,
IF($AL$236&gt;SUM($AL$116:AL216),_xlfn.CONCAT(", ",AN216),
IF($AL$236=SUM($AL$116:AL216),_xlfn.CONCAT(" y ",AN216)))))</f>
        <v/>
      </c>
      <c r="AN216" s="101" t="s">
        <v>5301</v>
      </c>
    </row>
    <row r="217" spans="1:40" ht="15" customHeight="1">
      <c r="A217" s="63"/>
      <c r="B217" s="18"/>
      <c r="C217" s="101" t="s">
        <v>5302</v>
      </c>
      <c r="D217" s="689" t="str">
        <f>IF(CNGE_2026_M1_Secc4_Sub3!D138="","",CNGE_2026_M1_Secc4_Sub3!D138)</f>
        <v/>
      </c>
      <c r="E217" s="572"/>
      <c r="F217" s="572"/>
      <c r="G217" s="573"/>
      <c r="H217" s="699"/>
      <c r="I217" s="570"/>
      <c r="J217" s="570"/>
      <c r="K217" s="570"/>
      <c r="L217" s="570"/>
      <c r="M217" s="687"/>
      <c r="N217" s="699"/>
      <c r="O217" s="570"/>
      <c r="P217" s="570"/>
      <c r="Q217" s="687"/>
      <c r="R217" s="452"/>
      <c r="S217" s="452"/>
      <c r="T217" s="452"/>
      <c r="U217" s="452"/>
      <c r="V217" s="452"/>
      <c r="W217" s="452"/>
      <c r="X217" s="452"/>
      <c r="Y217" s="452"/>
      <c r="Z217" s="452"/>
      <c r="AA217" s="452"/>
      <c r="AB217" s="452"/>
      <c r="AC217" s="452"/>
      <c r="AD217" s="452"/>
      <c r="AI217" s="388">
        <f t="shared" si="4"/>
        <v>0</v>
      </c>
      <c r="AJ217" s="263">
        <f t="shared" si="5"/>
        <v>0</v>
      </c>
      <c r="AK217" s="266">
        <f t="shared" si="6"/>
        <v>0</v>
      </c>
      <c r="AL217" s="286">
        <f>IF(AK217=0,0,1)</f>
        <v>0</v>
      </c>
      <c r="AM217" s="287" t="str">
        <f>IF(AL217=0,"",
IF(SUM($AL$116:AL217)=1,AN217,
IF($AL$236&gt;SUM($AL$116:AL217),_xlfn.CONCAT(", ",AN217),
IF($AL$236=SUM($AL$116:AL217),_xlfn.CONCAT(" y ",AN217)))))</f>
        <v/>
      </c>
      <c r="AN217" s="101" t="s">
        <v>5303</v>
      </c>
    </row>
    <row r="218" spans="1:40" ht="15" customHeight="1">
      <c r="A218" s="63"/>
      <c r="B218" s="18"/>
      <c r="C218" s="101" t="s">
        <v>5304</v>
      </c>
      <c r="D218" s="689" t="str">
        <f>IF(CNGE_2026_M1_Secc4_Sub3!D139="","",CNGE_2026_M1_Secc4_Sub3!D139)</f>
        <v/>
      </c>
      <c r="E218" s="572"/>
      <c r="F218" s="572"/>
      <c r="G218" s="573"/>
      <c r="H218" s="699"/>
      <c r="I218" s="570"/>
      <c r="J218" s="570"/>
      <c r="K218" s="570"/>
      <c r="L218" s="570"/>
      <c r="M218" s="687"/>
      <c r="N218" s="699"/>
      <c r="O218" s="570"/>
      <c r="P218" s="570"/>
      <c r="Q218" s="687"/>
      <c r="R218" s="452"/>
      <c r="S218" s="452"/>
      <c r="T218" s="452"/>
      <c r="U218" s="452"/>
      <c r="V218" s="452"/>
      <c r="W218" s="452"/>
      <c r="X218" s="452"/>
      <c r="Y218" s="452"/>
      <c r="Z218" s="452"/>
      <c r="AA218" s="452"/>
      <c r="AB218" s="452"/>
      <c r="AC218" s="452"/>
      <c r="AD218" s="452"/>
      <c r="AI218" s="388">
        <f t="shared" si="4"/>
        <v>0</v>
      </c>
      <c r="AJ218" s="263">
        <f t="shared" si="5"/>
        <v>0</v>
      </c>
      <c r="AK218" s="266">
        <f t="shared" si="6"/>
        <v>0</v>
      </c>
      <c r="AL218" s="286">
        <f t="shared" si="7"/>
        <v>0</v>
      </c>
      <c r="AM218" s="287" t="str">
        <f>IF(AL218=0,"",
IF(SUM($AL$116:AL218)=1,AN218,
IF($AL$236&gt;SUM($AL$116:AL218),_xlfn.CONCAT(", ",AN218),
IF($AL$236=SUM($AL$116:AL218),_xlfn.CONCAT(" y ",AN218)))))</f>
        <v/>
      </c>
      <c r="AN218" s="101" t="s">
        <v>5305</v>
      </c>
    </row>
    <row r="219" spans="1:40" ht="15" customHeight="1">
      <c r="A219" s="63"/>
      <c r="B219" s="18"/>
      <c r="C219" s="101" t="s">
        <v>5306</v>
      </c>
      <c r="D219" s="689" t="str">
        <f>IF(CNGE_2026_M1_Secc4_Sub3!D140="","",CNGE_2026_M1_Secc4_Sub3!D140)</f>
        <v/>
      </c>
      <c r="E219" s="572"/>
      <c r="F219" s="572"/>
      <c r="G219" s="573"/>
      <c r="H219" s="699"/>
      <c r="I219" s="570"/>
      <c r="J219" s="570"/>
      <c r="K219" s="570"/>
      <c r="L219" s="570"/>
      <c r="M219" s="687"/>
      <c r="N219" s="699"/>
      <c r="O219" s="570"/>
      <c r="P219" s="570"/>
      <c r="Q219" s="687"/>
      <c r="R219" s="452"/>
      <c r="S219" s="452"/>
      <c r="T219" s="452"/>
      <c r="U219" s="452"/>
      <c r="V219" s="452"/>
      <c r="W219" s="452"/>
      <c r="X219" s="452"/>
      <c r="Y219" s="452"/>
      <c r="Z219" s="452"/>
      <c r="AA219" s="452"/>
      <c r="AB219" s="452"/>
      <c r="AC219" s="452"/>
      <c r="AD219" s="452"/>
      <c r="AI219" s="388">
        <f t="shared" si="4"/>
        <v>0</v>
      </c>
      <c r="AJ219" s="263">
        <f t="shared" si="5"/>
        <v>0</v>
      </c>
      <c r="AK219" s="266">
        <f t="shared" si="6"/>
        <v>0</v>
      </c>
      <c r="AL219" s="286">
        <f t="shared" si="7"/>
        <v>0</v>
      </c>
      <c r="AM219" s="287" t="str">
        <f>IF(AL219=0,"",
IF(SUM($AL$116:AL219)=1,AN219,
IF($AL$236&gt;SUM($AL$116:AL219),_xlfn.CONCAT(", ",AN219),
IF($AL$236=SUM($AL$116:AL219),_xlfn.CONCAT(" y ",AN219)))))</f>
        <v/>
      </c>
      <c r="AN219" s="101" t="s">
        <v>5307</v>
      </c>
    </row>
    <row r="220" spans="1:40" ht="15" customHeight="1">
      <c r="A220" s="63"/>
      <c r="B220" s="18"/>
      <c r="C220" s="101" t="s">
        <v>5308</v>
      </c>
      <c r="D220" s="689" t="str">
        <f>IF(CNGE_2026_M1_Secc4_Sub3!D141="","",CNGE_2026_M1_Secc4_Sub3!D141)</f>
        <v/>
      </c>
      <c r="E220" s="572"/>
      <c r="F220" s="572"/>
      <c r="G220" s="573"/>
      <c r="H220" s="699"/>
      <c r="I220" s="570"/>
      <c r="J220" s="570"/>
      <c r="K220" s="570"/>
      <c r="L220" s="570"/>
      <c r="M220" s="687"/>
      <c r="N220" s="699"/>
      <c r="O220" s="570"/>
      <c r="P220" s="570"/>
      <c r="Q220" s="687"/>
      <c r="R220" s="452"/>
      <c r="S220" s="452"/>
      <c r="T220" s="452"/>
      <c r="U220" s="452"/>
      <c r="V220" s="452"/>
      <c r="W220" s="452"/>
      <c r="X220" s="452"/>
      <c r="Y220" s="452"/>
      <c r="Z220" s="452"/>
      <c r="AA220" s="452"/>
      <c r="AB220" s="452"/>
      <c r="AC220" s="452"/>
      <c r="AD220" s="452"/>
      <c r="AI220" s="388">
        <f t="shared" si="4"/>
        <v>0</v>
      </c>
      <c r="AJ220" s="263">
        <f t="shared" si="5"/>
        <v>0</v>
      </c>
      <c r="AK220" s="266">
        <f t="shared" si="6"/>
        <v>0</v>
      </c>
      <c r="AL220" s="286">
        <f t="shared" si="7"/>
        <v>0</v>
      </c>
      <c r="AM220" s="287" t="str">
        <f>IF(AL220=0,"",
IF(SUM($AL$116:AL220)=1,AN220,
IF($AL$236&gt;SUM($AL$116:AL220),_xlfn.CONCAT(", ",AN220),
IF($AL$236=SUM($AL$116:AL220),_xlfn.CONCAT(" y ",AN220)))))</f>
        <v/>
      </c>
      <c r="AN220" s="101" t="s">
        <v>5309</v>
      </c>
    </row>
    <row r="221" spans="1:40" ht="15" customHeight="1">
      <c r="A221" s="63"/>
      <c r="B221" s="18"/>
      <c r="C221" s="101" t="s">
        <v>5310</v>
      </c>
      <c r="D221" s="689" t="str">
        <f>IF(CNGE_2026_M1_Secc4_Sub3!D142="","",CNGE_2026_M1_Secc4_Sub3!D142)</f>
        <v/>
      </c>
      <c r="E221" s="572"/>
      <c r="F221" s="572"/>
      <c r="G221" s="573"/>
      <c r="H221" s="699"/>
      <c r="I221" s="570"/>
      <c r="J221" s="570"/>
      <c r="K221" s="570"/>
      <c r="L221" s="570"/>
      <c r="M221" s="687"/>
      <c r="N221" s="699"/>
      <c r="O221" s="570"/>
      <c r="P221" s="570"/>
      <c r="Q221" s="687"/>
      <c r="R221" s="452"/>
      <c r="S221" s="452"/>
      <c r="T221" s="452"/>
      <c r="U221" s="452"/>
      <c r="V221" s="452"/>
      <c r="W221" s="452"/>
      <c r="X221" s="452"/>
      <c r="Y221" s="452"/>
      <c r="Z221" s="452"/>
      <c r="AA221" s="452"/>
      <c r="AB221" s="452"/>
      <c r="AC221" s="452"/>
      <c r="AD221" s="452"/>
      <c r="AI221" s="388">
        <f t="shared" si="4"/>
        <v>0</v>
      </c>
      <c r="AJ221" s="263">
        <f t="shared" si="5"/>
        <v>0</v>
      </c>
      <c r="AK221" s="266">
        <f t="shared" si="6"/>
        <v>0</v>
      </c>
      <c r="AL221" s="286">
        <f t="shared" si="7"/>
        <v>0</v>
      </c>
      <c r="AM221" s="287" t="str">
        <f>IF(AL221=0,"",
IF(SUM($AL$116:AL221)=1,AN221,
IF($AL$236&gt;SUM($AL$116:AL221),_xlfn.CONCAT(", ",AN221),
IF($AL$236=SUM($AL$116:AL221),_xlfn.CONCAT(" y ",AN221)))))</f>
        <v/>
      </c>
      <c r="AN221" s="101" t="s">
        <v>5311</v>
      </c>
    </row>
    <row r="222" spans="1:40" ht="15" customHeight="1">
      <c r="A222" s="63"/>
      <c r="B222" s="18"/>
      <c r="C222" s="101" t="s">
        <v>5312</v>
      </c>
      <c r="D222" s="689" t="str">
        <f>IF(CNGE_2026_M1_Secc4_Sub3!D143="","",CNGE_2026_M1_Secc4_Sub3!D143)</f>
        <v/>
      </c>
      <c r="E222" s="572"/>
      <c r="F222" s="572"/>
      <c r="G222" s="573"/>
      <c r="H222" s="699"/>
      <c r="I222" s="570"/>
      <c r="J222" s="570"/>
      <c r="K222" s="570"/>
      <c r="L222" s="570"/>
      <c r="M222" s="687"/>
      <c r="N222" s="699"/>
      <c r="O222" s="570"/>
      <c r="P222" s="570"/>
      <c r="Q222" s="687"/>
      <c r="R222" s="452"/>
      <c r="S222" s="452"/>
      <c r="T222" s="452"/>
      <c r="U222" s="452"/>
      <c r="V222" s="452"/>
      <c r="W222" s="452"/>
      <c r="X222" s="452"/>
      <c r="Y222" s="452"/>
      <c r="Z222" s="452"/>
      <c r="AA222" s="452"/>
      <c r="AB222" s="452"/>
      <c r="AC222" s="452"/>
      <c r="AD222" s="452"/>
      <c r="AI222" s="388">
        <f t="shared" si="4"/>
        <v>0</v>
      </c>
      <c r="AJ222" s="263">
        <f t="shared" si="5"/>
        <v>0</v>
      </c>
      <c r="AK222" s="266">
        <f t="shared" si="6"/>
        <v>0</v>
      </c>
      <c r="AL222" s="286">
        <f t="shared" si="7"/>
        <v>0</v>
      </c>
      <c r="AM222" s="287" t="str">
        <f>IF(AL222=0,"",
IF(SUM($AL$116:AL222)=1,AN222,
IF($AL$236&gt;SUM($AL$116:AL222),_xlfn.CONCAT(", ",AN222),
IF($AL$236=SUM($AL$116:AL222),_xlfn.CONCAT(" y ",AN222)))))</f>
        <v/>
      </c>
      <c r="AN222" s="101" t="s">
        <v>5313</v>
      </c>
    </row>
    <row r="223" spans="1:40" ht="15" customHeight="1">
      <c r="A223" s="63"/>
      <c r="B223" s="18"/>
      <c r="C223" s="101" t="s">
        <v>5314</v>
      </c>
      <c r="D223" s="689" t="str">
        <f>IF(CNGE_2026_M1_Secc4_Sub3!D144="","",CNGE_2026_M1_Secc4_Sub3!D144)</f>
        <v/>
      </c>
      <c r="E223" s="572"/>
      <c r="F223" s="572"/>
      <c r="G223" s="573"/>
      <c r="H223" s="699"/>
      <c r="I223" s="570"/>
      <c r="J223" s="570"/>
      <c r="K223" s="570"/>
      <c r="L223" s="570"/>
      <c r="M223" s="687"/>
      <c r="N223" s="699"/>
      <c r="O223" s="570"/>
      <c r="P223" s="570"/>
      <c r="Q223" s="687"/>
      <c r="R223" s="452"/>
      <c r="S223" s="452"/>
      <c r="T223" s="452"/>
      <c r="U223" s="452"/>
      <c r="V223" s="452"/>
      <c r="W223" s="452"/>
      <c r="X223" s="452"/>
      <c r="Y223" s="452"/>
      <c r="Z223" s="452"/>
      <c r="AA223" s="452"/>
      <c r="AB223" s="452"/>
      <c r="AC223" s="452"/>
      <c r="AD223" s="452"/>
      <c r="AI223" s="388">
        <f t="shared" si="4"/>
        <v>0</v>
      </c>
      <c r="AJ223" s="263">
        <f t="shared" si="5"/>
        <v>0</v>
      </c>
      <c r="AK223" s="266">
        <f t="shared" si="6"/>
        <v>0</v>
      </c>
      <c r="AL223" s="286">
        <f t="shared" si="7"/>
        <v>0</v>
      </c>
      <c r="AM223" s="287" t="str">
        <f>IF(AL223=0,"",
IF(SUM($AL$116:AL223)=1,AN223,
IF($AL$236&gt;SUM($AL$116:AL223),_xlfn.CONCAT(", ",AN223),
IF($AL$236=SUM($AL$116:AL223),_xlfn.CONCAT(" y ",AN223)))))</f>
        <v/>
      </c>
      <c r="AN223" s="101" t="s">
        <v>5315</v>
      </c>
    </row>
    <row r="224" spans="1:40" ht="15" customHeight="1">
      <c r="A224" s="63"/>
      <c r="B224" s="18"/>
      <c r="C224" s="101" t="s">
        <v>5316</v>
      </c>
      <c r="D224" s="689" t="str">
        <f>IF(CNGE_2026_M1_Secc4_Sub3!D145="","",CNGE_2026_M1_Secc4_Sub3!D145)</f>
        <v/>
      </c>
      <c r="E224" s="572"/>
      <c r="F224" s="572"/>
      <c r="G224" s="573"/>
      <c r="H224" s="699"/>
      <c r="I224" s="570"/>
      <c r="J224" s="570"/>
      <c r="K224" s="570"/>
      <c r="L224" s="570"/>
      <c r="M224" s="687"/>
      <c r="N224" s="699"/>
      <c r="O224" s="570"/>
      <c r="P224" s="570"/>
      <c r="Q224" s="687"/>
      <c r="R224" s="452"/>
      <c r="S224" s="452"/>
      <c r="T224" s="452"/>
      <c r="U224" s="452"/>
      <c r="V224" s="452"/>
      <c r="W224" s="452"/>
      <c r="X224" s="452"/>
      <c r="Y224" s="452"/>
      <c r="Z224" s="452"/>
      <c r="AA224" s="452"/>
      <c r="AB224" s="452"/>
      <c r="AC224" s="452"/>
      <c r="AD224" s="452"/>
      <c r="AI224" s="388">
        <f t="shared" si="4"/>
        <v>0</v>
      </c>
      <c r="AJ224" s="263">
        <f t="shared" si="5"/>
        <v>0</v>
      </c>
      <c r="AK224" s="266">
        <f t="shared" si="6"/>
        <v>0</v>
      </c>
      <c r="AL224" s="286">
        <f t="shared" si="7"/>
        <v>0</v>
      </c>
      <c r="AM224" s="287" t="str">
        <f>IF(AL224=0,"",
IF(SUM($AL$116:AL224)=1,AN224,
IF($AL$236&gt;SUM($AL$116:AL224),_xlfn.CONCAT(", ",AN224),
IF($AL$236=SUM($AL$116:AL224),_xlfn.CONCAT(" y ",AN224)))))</f>
        <v/>
      </c>
      <c r="AN224" s="101" t="s">
        <v>5317</v>
      </c>
    </row>
    <row r="225" spans="1:40" ht="15" customHeight="1">
      <c r="A225" s="63"/>
      <c r="B225" s="18"/>
      <c r="C225" s="101" t="s">
        <v>5318</v>
      </c>
      <c r="D225" s="689" t="str">
        <f>IF(CNGE_2026_M1_Secc4_Sub3!D146="","",CNGE_2026_M1_Secc4_Sub3!D146)</f>
        <v/>
      </c>
      <c r="E225" s="572"/>
      <c r="F225" s="572"/>
      <c r="G225" s="573"/>
      <c r="H225" s="699"/>
      <c r="I225" s="570"/>
      <c r="J225" s="570"/>
      <c r="K225" s="570"/>
      <c r="L225" s="570"/>
      <c r="M225" s="687"/>
      <c r="N225" s="699"/>
      <c r="O225" s="570"/>
      <c r="P225" s="570"/>
      <c r="Q225" s="687"/>
      <c r="R225" s="452"/>
      <c r="S225" s="452"/>
      <c r="T225" s="452"/>
      <c r="U225" s="452"/>
      <c r="V225" s="452"/>
      <c r="W225" s="452"/>
      <c r="X225" s="452"/>
      <c r="Y225" s="452"/>
      <c r="Z225" s="452"/>
      <c r="AA225" s="452"/>
      <c r="AB225" s="452"/>
      <c r="AC225" s="452"/>
      <c r="AD225" s="452"/>
      <c r="AI225" s="388">
        <f t="shared" si="4"/>
        <v>0</v>
      </c>
      <c r="AJ225" s="263">
        <f t="shared" si="5"/>
        <v>0</v>
      </c>
      <c r="AK225" s="266">
        <f t="shared" si="6"/>
        <v>0</v>
      </c>
      <c r="AL225" s="286">
        <f t="shared" si="7"/>
        <v>0</v>
      </c>
      <c r="AM225" s="287" t="str">
        <f>IF(AL225=0,"",
IF(SUM($AL$116:AL225)=1,AN225,
IF($AL$236&gt;SUM($AL$116:AL225),_xlfn.CONCAT(", ",AN225),
IF($AL$236=SUM($AL$116:AL225),_xlfn.CONCAT(" y ",AN225)))))</f>
        <v/>
      </c>
      <c r="AN225" s="101" t="s">
        <v>5319</v>
      </c>
    </row>
    <row r="226" spans="1:40" ht="15" customHeight="1">
      <c r="A226" s="63"/>
      <c r="B226" s="18"/>
      <c r="C226" s="101" t="s">
        <v>5497</v>
      </c>
      <c r="D226" s="689" t="str">
        <f>IF(CNGE_2026_M1_Secc4_Sub3!D147="","",CNGE_2026_M1_Secc4_Sub3!D147)</f>
        <v/>
      </c>
      <c r="E226" s="572"/>
      <c r="F226" s="572"/>
      <c r="G226" s="573"/>
      <c r="H226" s="699"/>
      <c r="I226" s="570"/>
      <c r="J226" s="570"/>
      <c r="K226" s="570"/>
      <c r="L226" s="570"/>
      <c r="M226" s="687"/>
      <c r="N226" s="699"/>
      <c r="O226" s="570"/>
      <c r="P226" s="570"/>
      <c r="Q226" s="687"/>
      <c r="R226" s="452"/>
      <c r="S226" s="452"/>
      <c r="T226" s="452"/>
      <c r="U226" s="452"/>
      <c r="V226" s="452"/>
      <c r="W226" s="452"/>
      <c r="X226" s="452"/>
      <c r="Y226" s="452"/>
      <c r="Z226" s="452"/>
      <c r="AA226" s="452"/>
      <c r="AB226" s="452"/>
      <c r="AC226" s="452"/>
      <c r="AD226" s="452"/>
      <c r="AI226" s="388">
        <f t="shared" si="4"/>
        <v>0</v>
      </c>
      <c r="AJ226" s="263">
        <f t="shared" si="5"/>
        <v>0</v>
      </c>
      <c r="AK226" s="266">
        <f t="shared" si="6"/>
        <v>0</v>
      </c>
      <c r="AL226" s="286">
        <f t="shared" si="7"/>
        <v>0</v>
      </c>
      <c r="AM226" s="287" t="str">
        <f>IF(AL226=0,"",
IF(SUM($AL$116:AL226)=1,AN226,
IF($AL$236&gt;SUM($AL$116:AL226),_xlfn.CONCAT(", ",AN226),
IF($AL$236=SUM($AL$116:AL226),_xlfn.CONCAT(" y ",AN226)))))</f>
        <v/>
      </c>
      <c r="AN226" s="101" t="s">
        <v>5498</v>
      </c>
    </row>
    <row r="227" spans="1:40" ht="15" customHeight="1">
      <c r="A227" s="63"/>
      <c r="B227" s="18"/>
      <c r="C227" s="101" t="s">
        <v>5499</v>
      </c>
      <c r="D227" s="689" t="str">
        <f>IF(CNGE_2026_M1_Secc4_Sub3!D148="","",CNGE_2026_M1_Secc4_Sub3!D148)</f>
        <v/>
      </c>
      <c r="E227" s="572"/>
      <c r="F227" s="572"/>
      <c r="G227" s="573"/>
      <c r="H227" s="699"/>
      <c r="I227" s="570"/>
      <c r="J227" s="570"/>
      <c r="K227" s="570"/>
      <c r="L227" s="570"/>
      <c r="M227" s="687"/>
      <c r="N227" s="699"/>
      <c r="O227" s="570"/>
      <c r="P227" s="570"/>
      <c r="Q227" s="687"/>
      <c r="R227" s="452"/>
      <c r="S227" s="452"/>
      <c r="T227" s="452"/>
      <c r="U227" s="452"/>
      <c r="V227" s="452"/>
      <c r="W227" s="452"/>
      <c r="X227" s="452"/>
      <c r="Y227" s="452"/>
      <c r="Z227" s="452"/>
      <c r="AA227" s="452"/>
      <c r="AB227" s="452"/>
      <c r="AC227" s="452"/>
      <c r="AD227" s="452"/>
      <c r="AI227" s="388">
        <f t="shared" si="4"/>
        <v>0</v>
      </c>
      <c r="AJ227" s="263">
        <f t="shared" si="5"/>
        <v>0</v>
      </c>
      <c r="AK227" s="266">
        <f t="shared" si="6"/>
        <v>0</v>
      </c>
      <c r="AL227" s="286">
        <f t="shared" si="7"/>
        <v>0</v>
      </c>
      <c r="AM227" s="287" t="str">
        <f>IF(AL227=0,"",
IF(SUM($AL$116:AL227)=1,AN227,
IF($AL$236&gt;SUM($AL$116:AL227),_xlfn.CONCAT(", ",AN227),
IF($AL$236=SUM($AL$116:AL227),_xlfn.CONCAT(" y ",AN227)))))</f>
        <v/>
      </c>
      <c r="AN227" s="101" t="s">
        <v>5500</v>
      </c>
    </row>
    <row r="228" spans="1:40" ht="15" customHeight="1">
      <c r="A228" s="63"/>
      <c r="B228" s="18"/>
      <c r="C228" s="101" t="s">
        <v>5501</v>
      </c>
      <c r="D228" s="689" t="str">
        <f>IF(CNGE_2026_M1_Secc4_Sub3!D149="","",CNGE_2026_M1_Secc4_Sub3!D149)</f>
        <v/>
      </c>
      <c r="E228" s="572"/>
      <c r="F228" s="572"/>
      <c r="G228" s="573"/>
      <c r="H228" s="699"/>
      <c r="I228" s="570"/>
      <c r="J228" s="570"/>
      <c r="K228" s="570"/>
      <c r="L228" s="570"/>
      <c r="M228" s="687"/>
      <c r="N228" s="699"/>
      <c r="O228" s="570"/>
      <c r="P228" s="570"/>
      <c r="Q228" s="687"/>
      <c r="R228" s="452"/>
      <c r="S228" s="452"/>
      <c r="T228" s="452"/>
      <c r="U228" s="452"/>
      <c r="V228" s="452"/>
      <c r="W228" s="452"/>
      <c r="X228" s="452"/>
      <c r="Y228" s="452"/>
      <c r="Z228" s="452"/>
      <c r="AA228" s="452"/>
      <c r="AB228" s="452"/>
      <c r="AC228" s="452"/>
      <c r="AD228" s="452"/>
      <c r="AI228" s="388">
        <f t="shared" si="4"/>
        <v>0</v>
      </c>
      <c r="AJ228" s="263">
        <f t="shared" si="5"/>
        <v>0</v>
      </c>
      <c r="AK228" s="266">
        <f t="shared" si="6"/>
        <v>0</v>
      </c>
      <c r="AL228" s="286">
        <f t="shared" si="7"/>
        <v>0</v>
      </c>
      <c r="AM228" s="287" t="str">
        <f>IF(AL228=0,"",
IF(SUM($AL$116:AL228)=1,AN228,
IF($AL$236&gt;SUM($AL$116:AL228),_xlfn.CONCAT(", ",AN228),
IF($AL$236=SUM($AL$116:AL228),_xlfn.CONCAT(" y ",AN228)))))</f>
        <v/>
      </c>
      <c r="AN228" s="101" t="s">
        <v>5502</v>
      </c>
    </row>
    <row r="229" spans="1:40" ht="15" customHeight="1">
      <c r="A229" s="63"/>
      <c r="B229" s="18"/>
      <c r="C229" s="101" t="s">
        <v>5503</v>
      </c>
      <c r="D229" s="689" t="str">
        <f>IF(CNGE_2026_M1_Secc4_Sub3!D150="","",CNGE_2026_M1_Secc4_Sub3!D150)</f>
        <v/>
      </c>
      <c r="E229" s="572"/>
      <c r="F229" s="572"/>
      <c r="G229" s="573"/>
      <c r="H229" s="699"/>
      <c r="I229" s="570"/>
      <c r="J229" s="570"/>
      <c r="K229" s="570"/>
      <c r="L229" s="570"/>
      <c r="M229" s="687"/>
      <c r="N229" s="699"/>
      <c r="O229" s="570"/>
      <c r="P229" s="570"/>
      <c r="Q229" s="687"/>
      <c r="R229" s="452"/>
      <c r="S229" s="452"/>
      <c r="T229" s="452"/>
      <c r="U229" s="452"/>
      <c r="V229" s="452"/>
      <c r="W229" s="452"/>
      <c r="X229" s="452"/>
      <c r="Y229" s="452"/>
      <c r="Z229" s="452"/>
      <c r="AA229" s="452"/>
      <c r="AB229" s="452"/>
      <c r="AC229" s="452"/>
      <c r="AD229" s="452"/>
      <c r="AI229" s="388">
        <f t="shared" si="4"/>
        <v>0</v>
      </c>
      <c r="AJ229" s="263">
        <f t="shared" si="5"/>
        <v>0</v>
      </c>
      <c r="AK229" s="266">
        <f t="shared" si="6"/>
        <v>0</v>
      </c>
      <c r="AL229" s="286">
        <f t="shared" si="7"/>
        <v>0</v>
      </c>
      <c r="AM229" s="287" t="str">
        <f>IF(AL229=0,"",
IF(SUM($AL$116:AL229)=1,AN229,
IF($AL$236&gt;SUM($AL$116:AL229),_xlfn.CONCAT(", ",AN229),
IF($AL$236=SUM($AL$116:AL229),_xlfn.CONCAT(" y ",AN229)))))</f>
        <v/>
      </c>
      <c r="AN229" s="101" t="s">
        <v>5504</v>
      </c>
    </row>
    <row r="230" spans="1:40" ht="15" customHeight="1">
      <c r="A230" s="63"/>
      <c r="B230" s="18"/>
      <c r="C230" s="101" t="s">
        <v>5505</v>
      </c>
      <c r="D230" s="689" t="str">
        <f>IF(CNGE_2026_M1_Secc4_Sub3!D151="","",CNGE_2026_M1_Secc4_Sub3!D151)</f>
        <v/>
      </c>
      <c r="E230" s="572"/>
      <c r="F230" s="572"/>
      <c r="G230" s="573"/>
      <c r="H230" s="699"/>
      <c r="I230" s="570"/>
      <c r="J230" s="570"/>
      <c r="K230" s="570"/>
      <c r="L230" s="570"/>
      <c r="M230" s="687"/>
      <c r="N230" s="699"/>
      <c r="O230" s="570"/>
      <c r="P230" s="570"/>
      <c r="Q230" s="687"/>
      <c r="R230" s="452"/>
      <c r="S230" s="452"/>
      <c r="T230" s="452"/>
      <c r="U230" s="452"/>
      <c r="V230" s="452"/>
      <c r="W230" s="452"/>
      <c r="X230" s="452"/>
      <c r="Y230" s="452"/>
      <c r="Z230" s="452"/>
      <c r="AA230" s="452"/>
      <c r="AB230" s="452"/>
      <c r="AC230" s="452"/>
      <c r="AD230" s="452"/>
      <c r="AI230" s="388">
        <f t="shared" si="4"/>
        <v>0</v>
      </c>
      <c r="AJ230" s="263">
        <f t="shared" si="5"/>
        <v>0</v>
      </c>
      <c r="AK230" s="266">
        <f t="shared" si="6"/>
        <v>0</v>
      </c>
      <c r="AL230" s="286">
        <f t="shared" si="7"/>
        <v>0</v>
      </c>
      <c r="AM230" s="287" t="str">
        <f>IF(AL230=0,"",
IF(SUM($AL$116:AL230)=1,AN230,
IF($AL$236&gt;SUM($AL$116:AL230),_xlfn.CONCAT(", ",AN230),
IF($AL$236=SUM($AL$116:AL230),_xlfn.CONCAT(" y ",AN230)))))</f>
        <v/>
      </c>
      <c r="AN230" s="101" t="s">
        <v>5506</v>
      </c>
    </row>
    <row r="231" spans="1:40" ht="15" customHeight="1">
      <c r="A231" s="63"/>
      <c r="B231" s="18"/>
      <c r="C231" s="101" t="s">
        <v>5507</v>
      </c>
      <c r="D231" s="689" t="str">
        <f>IF(CNGE_2026_M1_Secc4_Sub3!D152="","",CNGE_2026_M1_Secc4_Sub3!D152)</f>
        <v/>
      </c>
      <c r="E231" s="572"/>
      <c r="F231" s="572"/>
      <c r="G231" s="573"/>
      <c r="H231" s="699"/>
      <c r="I231" s="570"/>
      <c r="J231" s="570"/>
      <c r="K231" s="570"/>
      <c r="L231" s="570"/>
      <c r="M231" s="687"/>
      <c r="N231" s="699"/>
      <c r="O231" s="570"/>
      <c r="P231" s="570"/>
      <c r="Q231" s="687"/>
      <c r="R231" s="452"/>
      <c r="S231" s="452"/>
      <c r="T231" s="452"/>
      <c r="U231" s="452"/>
      <c r="V231" s="452"/>
      <c r="W231" s="452"/>
      <c r="X231" s="452"/>
      <c r="Y231" s="452"/>
      <c r="Z231" s="452"/>
      <c r="AA231" s="452"/>
      <c r="AB231" s="452"/>
      <c r="AC231" s="452"/>
      <c r="AD231" s="452"/>
      <c r="AI231" s="388">
        <f t="shared" si="4"/>
        <v>0</v>
      </c>
      <c r="AJ231" s="263">
        <f t="shared" si="5"/>
        <v>0</v>
      </c>
      <c r="AK231" s="266">
        <f t="shared" si="6"/>
        <v>0</v>
      </c>
      <c r="AL231" s="286">
        <f t="shared" si="7"/>
        <v>0</v>
      </c>
      <c r="AM231" s="287" t="str">
        <f>IF(AL231=0,"",
IF(SUM($AL$116:AL231)=1,AN231,
IF($AL$236&gt;SUM($AL$116:AL231),_xlfn.CONCAT(", ",AN231),
IF($AL$236=SUM($AL$116:AL231),_xlfn.CONCAT(" y ",AN231)))))</f>
        <v/>
      </c>
      <c r="AN231" s="101" t="s">
        <v>5508</v>
      </c>
    </row>
    <row r="232" spans="1:40" ht="15" customHeight="1">
      <c r="A232" s="63"/>
      <c r="B232" s="18"/>
      <c r="C232" s="101" t="s">
        <v>5509</v>
      </c>
      <c r="D232" s="689" t="str">
        <f>IF(CNGE_2026_M1_Secc4_Sub3!D153="","",CNGE_2026_M1_Secc4_Sub3!D153)</f>
        <v/>
      </c>
      <c r="E232" s="572"/>
      <c r="F232" s="572"/>
      <c r="G232" s="573"/>
      <c r="H232" s="699"/>
      <c r="I232" s="570"/>
      <c r="J232" s="570"/>
      <c r="K232" s="570"/>
      <c r="L232" s="570"/>
      <c r="M232" s="687"/>
      <c r="N232" s="699"/>
      <c r="O232" s="570"/>
      <c r="P232" s="570"/>
      <c r="Q232" s="687"/>
      <c r="R232" s="452"/>
      <c r="S232" s="452"/>
      <c r="T232" s="452"/>
      <c r="U232" s="452"/>
      <c r="V232" s="452"/>
      <c r="W232" s="452"/>
      <c r="X232" s="452"/>
      <c r="Y232" s="452"/>
      <c r="Z232" s="452"/>
      <c r="AA232" s="452"/>
      <c r="AB232" s="452"/>
      <c r="AC232" s="452"/>
      <c r="AD232" s="452"/>
      <c r="AI232" s="388">
        <f t="shared" si="4"/>
        <v>0</v>
      </c>
      <c r="AJ232" s="263">
        <f t="shared" si="5"/>
        <v>0</v>
      </c>
      <c r="AK232" s="266">
        <f t="shared" si="6"/>
        <v>0</v>
      </c>
      <c r="AL232" s="286">
        <f t="shared" si="7"/>
        <v>0</v>
      </c>
      <c r="AM232" s="287" t="str">
        <f>IF(AL232=0,"",
IF(SUM($AL$116:AL232)=1,AN232,
IF($AL$236&gt;SUM($AL$116:AL232),_xlfn.CONCAT(", ",AN232),
IF($AL$236=SUM($AL$116:AL232),_xlfn.CONCAT(" y ",AN232)))))</f>
        <v/>
      </c>
      <c r="AN232" s="101" t="s">
        <v>5510</v>
      </c>
    </row>
    <row r="233" spans="1:40" ht="15" customHeight="1">
      <c r="A233" s="63"/>
      <c r="B233" s="18"/>
      <c r="C233" s="101" t="s">
        <v>5511</v>
      </c>
      <c r="D233" s="689" t="str">
        <f>IF(CNGE_2026_M1_Secc4_Sub3!D154="","",CNGE_2026_M1_Secc4_Sub3!D154)</f>
        <v/>
      </c>
      <c r="E233" s="572"/>
      <c r="F233" s="572"/>
      <c r="G233" s="573"/>
      <c r="H233" s="699"/>
      <c r="I233" s="570"/>
      <c r="J233" s="570"/>
      <c r="K233" s="570"/>
      <c r="L233" s="570"/>
      <c r="M233" s="687"/>
      <c r="N233" s="699"/>
      <c r="O233" s="570"/>
      <c r="P233" s="570"/>
      <c r="Q233" s="687"/>
      <c r="R233" s="452"/>
      <c r="S233" s="452"/>
      <c r="T233" s="452"/>
      <c r="U233" s="452"/>
      <c r="V233" s="452"/>
      <c r="W233" s="452"/>
      <c r="X233" s="452"/>
      <c r="Y233" s="452"/>
      <c r="Z233" s="452"/>
      <c r="AA233" s="452"/>
      <c r="AB233" s="452"/>
      <c r="AC233" s="452"/>
      <c r="AD233" s="452"/>
      <c r="AI233" s="388">
        <f t="shared" si="4"/>
        <v>0</v>
      </c>
      <c r="AJ233" s="263">
        <f t="shared" si="5"/>
        <v>0</v>
      </c>
      <c r="AK233" s="266">
        <f t="shared" si="6"/>
        <v>0</v>
      </c>
      <c r="AL233" s="286">
        <f t="shared" si="7"/>
        <v>0</v>
      </c>
      <c r="AM233" s="287" t="str">
        <f>IF(AL233=0,"",
IF(SUM($AL$116:AL233)=1,AN233,
IF($AL$236&gt;SUM($AL$116:AL233),_xlfn.CONCAT(", ",AN233),
IF($AL$236=SUM($AL$116:AL233),_xlfn.CONCAT(" y ",AN233)))))</f>
        <v/>
      </c>
      <c r="AN233" s="101" t="s">
        <v>5512</v>
      </c>
    </row>
    <row r="234" spans="1:40" ht="15" customHeight="1">
      <c r="A234" s="63"/>
      <c r="B234" s="18"/>
      <c r="C234" s="101" t="s">
        <v>5513</v>
      </c>
      <c r="D234" s="689" t="str">
        <f>IF(CNGE_2026_M1_Secc4_Sub3!D155="","",CNGE_2026_M1_Secc4_Sub3!D155)</f>
        <v/>
      </c>
      <c r="E234" s="572"/>
      <c r="F234" s="572"/>
      <c r="G234" s="573"/>
      <c r="H234" s="699"/>
      <c r="I234" s="570"/>
      <c r="J234" s="570"/>
      <c r="K234" s="570"/>
      <c r="L234" s="570"/>
      <c r="M234" s="687"/>
      <c r="N234" s="699"/>
      <c r="O234" s="570"/>
      <c r="P234" s="570"/>
      <c r="Q234" s="687"/>
      <c r="R234" s="452"/>
      <c r="S234" s="452"/>
      <c r="T234" s="452"/>
      <c r="U234" s="452"/>
      <c r="V234" s="452"/>
      <c r="W234" s="452"/>
      <c r="X234" s="452"/>
      <c r="Y234" s="452"/>
      <c r="Z234" s="452"/>
      <c r="AA234" s="452"/>
      <c r="AB234" s="452"/>
      <c r="AC234" s="452"/>
      <c r="AD234" s="452"/>
      <c r="AI234" s="388">
        <f t="shared" si="4"/>
        <v>0</v>
      </c>
      <c r="AJ234" s="263">
        <f t="shared" si="5"/>
        <v>0</v>
      </c>
      <c r="AK234" s="266">
        <f t="shared" si="6"/>
        <v>0</v>
      </c>
      <c r="AL234" s="286">
        <f t="shared" si="7"/>
        <v>0</v>
      </c>
      <c r="AM234" s="287" t="str">
        <f>IF(AL234=0,"",
IF(SUM($AL$116:AL234)=1,AN234,
IF($AL$236&gt;SUM($AL$116:AL234),_xlfn.CONCAT(", ",AN234),
IF($AL$236=SUM($AL$116:AL234),_xlfn.CONCAT(" y ",AN234)))))</f>
        <v/>
      </c>
      <c r="AN234" s="101" t="s">
        <v>5514</v>
      </c>
    </row>
    <row r="235" spans="1:40" ht="15" customHeight="1">
      <c r="A235" s="63"/>
      <c r="B235" s="18"/>
      <c r="C235" s="101" t="s">
        <v>5515</v>
      </c>
      <c r="D235" s="689" t="str">
        <f>IF(CNGE_2026_M1_Secc4_Sub3!D156="","",CNGE_2026_M1_Secc4_Sub3!D156)</f>
        <v/>
      </c>
      <c r="E235" s="572"/>
      <c r="F235" s="572"/>
      <c r="G235" s="573"/>
      <c r="H235" s="699"/>
      <c r="I235" s="570"/>
      <c r="J235" s="570"/>
      <c r="K235" s="570"/>
      <c r="L235" s="570"/>
      <c r="M235" s="687"/>
      <c r="N235" s="699"/>
      <c r="O235" s="570"/>
      <c r="P235" s="570"/>
      <c r="Q235" s="687"/>
      <c r="R235" s="452"/>
      <c r="S235" s="452"/>
      <c r="T235" s="452"/>
      <c r="U235" s="452"/>
      <c r="V235" s="452"/>
      <c r="W235" s="452"/>
      <c r="X235" s="452"/>
      <c r="Y235" s="452"/>
      <c r="Z235" s="452"/>
      <c r="AA235" s="452"/>
      <c r="AB235" s="452"/>
      <c r="AC235" s="452"/>
      <c r="AD235" s="452"/>
      <c r="AI235" s="388">
        <f>IF(AND($H235&lt;&gt;"",$H235&lt;&gt;1,COUNTA(N235:AD235)&gt;0),1,0)</f>
        <v>0</v>
      </c>
      <c r="AJ235" s="263">
        <f t="shared" si="5"/>
        <v>0</v>
      </c>
      <c r="AK235" s="266">
        <f t="shared" si="6"/>
        <v>0</v>
      </c>
      <c r="AL235" s="286">
        <f t="shared" si="7"/>
        <v>0</v>
      </c>
      <c r="AM235" s="287" t="str">
        <f>IF(AL235=0,"",
IF(SUM($AL$116:AL235)=1,AN235,
IF($AL$236&gt;SUM($AL$116:AL235),_xlfn.CONCAT(", ",AN235),
IF($AL$236=SUM($AL$116:AL235),_xlfn.CONCAT(" y ",AN235)))))</f>
        <v/>
      </c>
      <c r="AN235" s="101" t="s">
        <v>5516</v>
      </c>
    </row>
    <row r="236" spans="1:40" ht="15" customHeight="1">
      <c r="A236" s="63"/>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J236" s="262">
        <f>SUM(AG116:AH116,AI116:AJ235)</f>
        <v>0</v>
      </c>
      <c r="AL236" s="288">
        <f>SUM(AL116:AL235)</f>
        <v>0</v>
      </c>
      <c r="AM236" s="288" t="str">
        <f>IF(AL236=0,"",_xlfn.CONCAT(AM116:AM235))</f>
        <v/>
      </c>
      <c r="AN236" s="289" t="str">
        <f>IF(AL236=0,"",
IF(AL236&gt;10,"Favor de ingresar toda la información requerida en la pregunta",
IF(AL236=1,_xlfn.CONCAT("Favor de revisar la información capturada en el numeral: ",AM236),_xlfn.CONCAT("Favor de revisar la información capturada en los numerales: ",AM236))))</f>
        <v/>
      </c>
    </row>
    <row r="237" spans="1:40" ht="15" customHeight="1">
      <c r="A237" s="63"/>
      <c r="B237" s="18"/>
      <c r="C237" s="540" t="s">
        <v>5756</v>
      </c>
      <c r="D237" s="572"/>
      <c r="E237" s="572"/>
      <c r="F237" s="572"/>
      <c r="G237" s="572"/>
      <c r="H237" s="572"/>
      <c r="I237" s="572"/>
      <c r="J237" s="572"/>
      <c r="K237" s="572"/>
      <c r="L237" s="572"/>
      <c r="M237" s="572"/>
      <c r="N237" s="572"/>
      <c r="O237" s="572"/>
      <c r="P237" s="572"/>
      <c r="Q237" s="572"/>
      <c r="R237" s="572"/>
      <c r="S237" s="572"/>
      <c r="T237" s="572"/>
      <c r="U237" s="572"/>
      <c r="V237" s="572"/>
      <c r="W237" s="572"/>
      <c r="X237" s="572"/>
      <c r="Y237" s="572"/>
      <c r="Z237" s="572"/>
      <c r="AA237" s="572"/>
      <c r="AB237" s="572"/>
      <c r="AC237" s="572"/>
      <c r="AD237" s="573"/>
    </row>
    <row r="238" spans="1:40" ht="15" customHeight="1">
      <c r="A238" s="63"/>
      <c r="B238" s="18"/>
      <c r="C238" s="97" t="s">
        <v>5015</v>
      </c>
      <c r="D238" s="789" t="s">
        <v>5757</v>
      </c>
      <c r="E238" s="646"/>
      <c r="F238" s="646"/>
      <c r="G238" s="646"/>
      <c r="H238" s="646"/>
      <c r="I238" s="646"/>
      <c r="J238" s="646"/>
      <c r="K238" s="646"/>
      <c r="L238" s="646"/>
      <c r="M238" s="646"/>
      <c r="N238" s="646"/>
      <c r="O238" s="646"/>
      <c r="P238" s="647"/>
      <c r="Q238" s="98" t="s">
        <v>5029</v>
      </c>
      <c r="R238" s="676" t="s">
        <v>5758</v>
      </c>
      <c r="S238" s="572"/>
      <c r="T238" s="572"/>
      <c r="U238" s="572"/>
      <c r="V238" s="572"/>
      <c r="W238" s="572"/>
      <c r="X238" s="572"/>
      <c r="Y238" s="572"/>
      <c r="Z238" s="572"/>
      <c r="AA238" s="572"/>
      <c r="AB238" s="572"/>
      <c r="AC238" s="572"/>
      <c r="AD238" s="573"/>
    </row>
    <row r="239" spans="1:40" ht="15" customHeight="1">
      <c r="A239" s="63"/>
      <c r="B239" s="18"/>
      <c r="C239" s="98" t="s">
        <v>5017</v>
      </c>
      <c r="D239" s="676" t="s">
        <v>5759</v>
      </c>
      <c r="E239" s="572"/>
      <c r="F239" s="572"/>
      <c r="G239" s="572"/>
      <c r="H239" s="572"/>
      <c r="I239" s="572"/>
      <c r="J239" s="572"/>
      <c r="K239" s="572"/>
      <c r="L239" s="572"/>
      <c r="M239" s="572"/>
      <c r="N239" s="572"/>
      <c r="O239" s="572"/>
      <c r="P239" s="573"/>
      <c r="Q239" s="98" t="s">
        <v>5031</v>
      </c>
      <c r="R239" s="676" t="s">
        <v>5760</v>
      </c>
      <c r="S239" s="572"/>
      <c r="T239" s="572"/>
      <c r="U239" s="572"/>
      <c r="V239" s="572"/>
      <c r="W239" s="572"/>
      <c r="X239" s="572"/>
      <c r="Y239" s="572"/>
      <c r="Z239" s="572"/>
      <c r="AA239" s="572"/>
      <c r="AB239" s="572"/>
      <c r="AC239" s="572"/>
      <c r="AD239" s="573"/>
    </row>
    <row r="240" spans="1:40" ht="15" customHeight="1">
      <c r="A240" s="63"/>
      <c r="B240" s="18"/>
      <c r="C240" s="98" t="s">
        <v>5019</v>
      </c>
      <c r="D240" s="676" t="s">
        <v>5761</v>
      </c>
      <c r="E240" s="572"/>
      <c r="F240" s="572"/>
      <c r="G240" s="572"/>
      <c r="H240" s="572"/>
      <c r="I240" s="572"/>
      <c r="J240" s="572"/>
      <c r="K240" s="572"/>
      <c r="L240" s="572"/>
      <c r="M240" s="572"/>
      <c r="N240" s="572"/>
      <c r="O240" s="572"/>
      <c r="P240" s="573"/>
      <c r="Q240" s="98" t="s">
        <v>5032</v>
      </c>
      <c r="R240" s="676" t="s">
        <v>5762</v>
      </c>
      <c r="S240" s="572"/>
      <c r="T240" s="572"/>
      <c r="U240" s="572"/>
      <c r="V240" s="572"/>
      <c r="W240" s="572"/>
      <c r="X240" s="572"/>
      <c r="Y240" s="572"/>
      <c r="Z240" s="572"/>
      <c r="AA240" s="572"/>
      <c r="AB240" s="572"/>
      <c r="AC240" s="572"/>
      <c r="AD240" s="573"/>
    </row>
    <row r="241" spans="1:30" ht="15" customHeight="1">
      <c r="A241" s="63"/>
      <c r="B241" s="18"/>
      <c r="C241" s="98" t="s">
        <v>5021</v>
      </c>
      <c r="D241" s="676" t="s">
        <v>5763</v>
      </c>
      <c r="E241" s="572"/>
      <c r="F241" s="572"/>
      <c r="G241" s="572"/>
      <c r="H241" s="572"/>
      <c r="I241" s="572"/>
      <c r="J241" s="572"/>
      <c r="K241" s="572"/>
      <c r="L241" s="572"/>
      <c r="M241" s="572"/>
      <c r="N241" s="572"/>
      <c r="O241" s="572"/>
      <c r="P241" s="573"/>
      <c r="Q241" s="98" t="s">
        <v>5034</v>
      </c>
      <c r="R241" s="676" t="s">
        <v>5764</v>
      </c>
      <c r="S241" s="572"/>
      <c r="T241" s="572"/>
      <c r="U241" s="572"/>
      <c r="V241" s="572"/>
      <c r="W241" s="572"/>
      <c r="X241" s="572"/>
      <c r="Y241" s="572"/>
      <c r="Z241" s="572"/>
      <c r="AA241" s="572"/>
      <c r="AB241" s="572"/>
      <c r="AC241" s="572"/>
      <c r="AD241" s="573"/>
    </row>
    <row r="242" spans="1:30" ht="15" customHeight="1">
      <c r="A242" s="63"/>
      <c r="B242" s="18"/>
      <c r="C242" s="98" t="s">
        <v>5023</v>
      </c>
      <c r="D242" s="676" t="s">
        <v>5765</v>
      </c>
      <c r="E242" s="572"/>
      <c r="F242" s="572"/>
      <c r="G242" s="572"/>
      <c r="H242" s="572"/>
      <c r="I242" s="572"/>
      <c r="J242" s="572"/>
      <c r="K242" s="572"/>
      <c r="L242" s="572"/>
      <c r="M242" s="572"/>
      <c r="N242" s="572"/>
      <c r="O242" s="572"/>
      <c r="P242" s="573"/>
      <c r="Q242" s="98" t="s">
        <v>5035</v>
      </c>
      <c r="R242" s="676" t="s">
        <v>5766</v>
      </c>
      <c r="S242" s="572"/>
      <c r="T242" s="572"/>
      <c r="U242" s="572"/>
      <c r="V242" s="572"/>
      <c r="W242" s="572"/>
      <c r="X242" s="572"/>
      <c r="Y242" s="572"/>
      <c r="Z242" s="572"/>
      <c r="AA242" s="572"/>
      <c r="AB242" s="572"/>
      <c r="AC242" s="572"/>
      <c r="AD242" s="573"/>
    </row>
    <row r="243" spans="1:30" ht="15" customHeight="1">
      <c r="A243" s="63"/>
      <c r="B243" s="18"/>
      <c r="C243" s="98" t="s">
        <v>5025</v>
      </c>
      <c r="D243" s="676" t="s">
        <v>5767</v>
      </c>
      <c r="E243" s="572"/>
      <c r="F243" s="572"/>
      <c r="G243" s="572"/>
      <c r="H243" s="572"/>
      <c r="I243" s="572"/>
      <c r="J243" s="572"/>
      <c r="K243" s="572"/>
      <c r="L243" s="572"/>
      <c r="M243" s="572"/>
      <c r="N243" s="572"/>
      <c r="O243" s="572"/>
      <c r="P243" s="573"/>
      <c r="Q243" s="98" t="s">
        <v>5296</v>
      </c>
      <c r="R243" s="676" t="s">
        <v>5548</v>
      </c>
      <c r="S243" s="572"/>
      <c r="T243" s="572"/>
      <c r="U243" s="572"/>
      <c r="V243" s="572"/>
      <c r="W243" s="572"/>
      <c r="X243" s="572"/>
      <c r="Y243" s="572"/>
      <c r="Z243" s="572"/>
      <c r="AA243" s="572"/>
      <c r="AB243" s="572"/>
      <c r="AC243" s="572"/>
      <c r="AD243" s="573"/>
    </row>
    <row r="244" spans="1:30" ht="15" customHeight="1">
      <c r="A244" s="63"/>
      <c r="B244" s="18"/>
      <c r="C244" s="98" t="s">
        <v>5027</v>
      </c>
      <c r="D244" s="676" t="s">
        <v>5768</v>
      </c>
      <c r="E244" s="572"/>
      <c r="F244" s="572"/>
      <c r="G244" s="572"/>
      <c r="H244" s="572"/>
      <c r="I244" s="572"/>
      <c r="J244" s="572"/>
      <c r="K244" s="572"/>
      <c r="L244" s="572"/>
      <c r="M244" s="572"/>
      <c r="N244" s="572"/>
      <c r="O244" s="572"/>
      <c r="P244" s="573"/>
      <c r="Q244" s="792"/>
      <c r="R244" s="572"/>
      <c r="S244" s="572"/>
      <c r="T244" s="572"/>
      <c r="U244" s="572"/>
      <c r="V244" s="572"/>
      <c r="W244" s="572"/>
      <c r="X244" s="572"/>
      <c r="Y244" s="572"/>
      <c r="Z244" s="572"/>
      <c r="AA244" s="572"/>
      <c r="AB244" s="572"/>
      <c r="AC244" s="572"/>
      <c r="AD244" s="573"/>
    </row>
    <row r="245" spans="1:30" ht="15" customHeight="1">
      <c r="A245" s="63"/>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24" customHeight="1">
      <c r="A246" s="63"/>
      <c r="B246" s="18"/>
      <c r="C246" s="661" t="s">
        <v>5116</v>
      </c>
      <c r="D246" s="662"/>
      <c r="E246" s="662"/>
      <c r="F246" s="662"/>
      <c r="G246" s="662"/>
      <c r="H246" s="662"/>
      <c r="I246" s="662"/>
      <c r="J246" s="662"/>
      <c r="K246" s="662"/>
      <c r="L246" s="662"/>
      <c r="M246" s="662"/>
      <c r="N246" s="662"/>
      <c r="O246" s="662"/>
      <c r="P246" s="662"/>
      <c r="Q246" s="662"/>
      <c r="R246" s="662"/>
      <c r="S246" s="662"/>
      <c r="T246" s="662"/>
      <c r="U246" s="662"/>
      <c r="V246" s="662"/>
      <c r="W246" s="662"/>
      <c r="X246" s="662"/>
      <c r="Y246" s="662"/>
      <c r="Z246" s="662"/>
      <c r="AA246" s="662"/>
      <c r="AB246" s="662"/>
      <c r="AC246" s="662"/>
      <c r="AD246" s="662"/>
    </row>
    <row r="247" spans="1:30" ht="60" customHeight="1">
      <c r="A247" s="63"/>
      <c r="B247" s="18"/>
      <c r="C247" s="679"/>
      <c r="D247" s="680"/>
      <c r="E247" s="680"/>
      <c r="F247" s="680"/>
      <c r="G247" s="680"/>
      <c r="H247" s="680"/>
      <c r="I247" s="680"/>
      <c r="J247" s="680"/>
      <c r="K247" s="680"/>
      <c r="L247" s="680"/>
      <c r="M247" s="680"/>
      <c r="N247" s="680"/>
      <c r="O247" s="680"/>
      <c r="P247" s="680"/>
      <c r="Q247" s="680"/>
      <c r="R247" s="680"/>
      <c r="S247" s="680"/>
      <c r="T247" s="680"/>
      <c r="U247" s="680"/>
      <c r="V247" s="680"/>
      <c r="W247" s="680"/>
      <c r="X247" s="680"/>
      <c r="Y247" s="680"/>
      <c r="Z247" s="680"/>
      <c r="AA247" s="680"/>
      <c r="AB247" s="680"/>
      <c r="AC247" s="680"/>
      <c r="AD247" s="681"/>
    </row>
    <row r="248" spans="1:30" ht="15" customHeight="1">
      <c r="B248" s="670" t="str">
        <f>AN236</f>
        <v/>
      </c>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row>
    <row r="249" spans="1:30" ht="15" customHeight="1">
      <c r="B249" s="691" t="str">
        <f>IF(SUM(COUNTIF(N116:Q235,"NS"))&lt;&gt;0,"Alerta: debido a que cuenta con registros NS, debe proporcionar una justificación en el area de comentarios al final de la pregunta","")</f>
        <v/>
      </c>
      <c r="C249" s="691"/>
      <c r="D249" s="691"/>
      <c r="E249" s="691"/>
      <c r="F249" s="691"/>
      <c r="G249" s="691"/>
      <c r="H249" s="691"/>
      <c r="I249" s="691"/>
      <c r="J249" s="691"/>
      <c r="K249" s="691"/>
      <c r="L249" s="691"/>
      <c r="M249" s="691"/>
      <c r="N249" s="691"/>
      <c r="O249" s="691"/>
      <c r="P249" s="691"/>
      <c r="Q249" s="691"/>
      <c r="R249" s="691"/>
      <c r="S249" s="691"/>
      <c r="T249" s="691"/>
      <c r="U249" s="691"/>
      <c r="V249" s="691"/>
      <c r="W249" s="691"/>
      <c r="X249" s="691"/>
      <c r="Y249" s="691"/>
      <c r="Z249" s="691"/>
      <c r="AA249" s="691"/>
      <c r="AB249" s="691"/>
      <c r="AC249" s="691"/>
      <c r="AD249" s="691"/>
    </row>
    <row r="250" spans="1:30" ht="15" customHeight="1">
      <c r="B250" s="672" t="str">
        <f>IF(AJ236&gt;0,"Favor de verificar que no tenga información en celdas sombreadas","")</f>
        <v/>
      </c>
      <c r="C250" s="673"/>
      <c r="D250" s="673"/>
      <c r="E250" s="673"/>
      <c r="F250" s="673"/>
      <c r="G250" s="673"/>
      <c r="H250" s="673"/>
      <c r="I250" s="673"/>
      <c r="J250" s="673"/>
      <c r="K250" s="673"/>
      <c r="L250" s="673"/>
      <c r="M250" s="673"/>
      <c r="N250" s="673"/>
      <c r="O250" s="673"/>
      <c r="P250" s="673"/>
      <c r="Q250" s="673"/>
      <c r="R250" s="673"/>
      <c r="S250" s="673"/>
      <c r="T250" s="673"/>
      <c r="U250" s="673"/>
      <c r="V250" s="673"/>
      <c r="W250" s="673"/>
      <c r="X250" s="673"/>
      <c r="Y250" s="673"/>
      <c r="Z250" s="673"/>
      <c r="AA250" s="673"/>
      <c r="AB250" s="673"/>
      <c r="AC250" s="673"/>
      <c r="AD250" s="673"/>
    </row>
    <row r="251" spans="1:30" ht="15" customHeight="1"/>
    <row r="252" spans="1:30" ht="15" customHeight="1"/>
    <row r="253" spans="1:30" ht="15" customHeight="1"/>
  </sheetData>
  <sheetProtection algorithmName="SHA-512" hashValue="swtgkGNrLC0bkORksiQcbxv5cmS/lGDSrRDZCzQKYFY+2nTh2KoQuAStoMVIuRs7q/zYq2AQSO2xPETdhaL0pw==" saltValue="uZ6fpiRp0ED0MlVg6LQ3VQ==" spinCount="100000" sheet="1" objects="1" scenarios="1"/>
  <mergeCells count="487">
    <mergeCell ref="D238:P238"/>
    <mergeCell ref="D230:G230"/>
    <mergeCell ref="D168:G168"/>
    <mergeCell ref="H223:M223"/>
    <mergeCell ref="D180:G180"/>
    <mergeCell ref="C14:AD14"/>
    <mergeCell ref="N143:Q143"/>
    <mergeCell ref="D219:G219"/>
    <mergeCell ref="N161:Q161"/>
    <mergeCell ref="H224:M224"/>
    <mergeCell ref="D185:G185"/>
    <mergeCell ref="N185:Q185"/>
    <mergeCell ref="N136:Q136"/>
    <mergeCell ref="B19:AD19"/>
    <mergeCell ref="R65:AD65"/>
    <mergeCell ref="D214:G214"/>
    <mergeCell ref="D137:G137"/>
    <mergeCell ref="C17:AD17"/>
    <mergeCell ref="D182:G182"/>
    <mergeCell ref="C16:AD16"/>
    <mergeCell ref="D118:G118"/>
    <mergeCell ref="D167:G167"/>
    <mergeCell ref="D161:G161"/>
    <mergeCell ref="D25:AD25"/>
    <mergeCell ref="D43:AD43"/>
    <mergeCell ref="C111:AD111"/>
    <mergeCell ref="H158:M158"/>
    <mergeCell ref="H229:M229"/>
    <mergeCell ref="N160:Q160"/>
    <mergeCell ref="D119:G119"/>
    <mergeCell ref="D190:G190"/>
    <mergeCell ref="C83:AD83"/>
    <mergeCell ref="D233:G233"/>
    <mergeCell ref="N159:Q159"/>
    <mergeCell ref="H160:M160"/>
    <mergeCell ref="D183:G183"/>
    <mergeCell ref="H141:M141"/>
    <mergeCell ref="N232:Q232"/>
    <mergeCell ref="D179:G179"/>
    <mergeCell ref="C62:Q62"/>
    <mergeCell ref="D166:G166"/>
    <mergeCell ref="H221:M221"/>
    <mergeCell ref="C47:AD47"/>
    <mergeCell ref="R66:AD66"/>
    <mergeCell ref="C48:AD48"/>
    <mergeCell ref="N208:Q208"/>
    <mergeCell ref="D148:G148"/>
    <mergeCell ref="C100:AD100"/>
    <mergeCell ref="B3:AD3"/>
    <mergeCell ref="Q244:AD244"/>
    <mergeCell ref="N135:Q135"/>
    <mergeCell ref="N227:Q227"/>
    <mergeCell ref="C87:AD87"/>
    <mergeCell ref="N8:O8"/>
    <mergeCell ref="B11:AD11"/>
    <mergeCell ref="H170:M170"/>
    <mergeCell ref="N234:Q234"/>
    <mergeCell ref="N164:Q164"/>
    <mergeCell ref="H145:M145"/>
    <mergeCell ref="N209:Q209"/>
    <mergeCell ref="H216:M216"/>
    <mergeCell ref="H210:M210"/>
    <mergeCell ref="H114:M115"/>
    <mergeCell ref="H234:M234"/>
    <mergeCell ref="C64:AD64"/>
    <mergeCell ref="N224:Q224"/>
    <mergeCell ref="H209:M209"/>
    <mergeCell ref="N189:Q189"/>
    <mergeCell ref="H147:M147"/>
    <mergeCell ref="D116:G116"/>
    <mergeCell ref="N148:Q148"/>
    <mergeCell ref="D66:P66"/>
    <mergeCell ref="H125:M125"/>
    <mergeCell ref="H163:M163"/>
    <mergeCell ref="H136:M136"/>
    <mergeCell ref="D145:G145"/>
    <mergeCell ref="D136:G136"/>
    <mergeCell ref="C109:AD109"/>
    <mergeCell ref="H134:M134"/>
    <mergeCell ref="B101:AD101"/>
    <mergeCell ref="B103:AD103"/>
    <mergeCell ref="H116:M116"/>
    <mergeCell ref="B107:AD107"/>
    <mergeCell ref="D153:G153"/>
    <mergeCell ref="D240:P240"/>
    <mergeCell ref="R68:AD68"/>
    <mergeCell ref="D97:AD97"/>
    <mergeCell ref="Q39:AD39"/>
    <mergeCell ref="N206:Q206"/>
    <mergeCell ref="H131:M131"/>
    <mergeCell ref="H124:M124"/>
    <mergeCell ref="N188:Q188"/>
    <mergeCell ref="H195:M195"/>
    <mergeCell ref="H189:M189"/>
    <mergeCell ref="D158:G158"/>
    <mergeCell ref="D229:G229"/>
    <mergeCell ref="D42:AD42"/>
    <mergeCell ref="H126:M126"/>
    <mergeCell ref="H197:M197"/>
    <mergeCell ref="N117:Q117"/>
    <mergeCell ref="D239:P239"/>
    <mergeCell ref="D160:G160"/>
    <mergeCell ref="D141:G141"/>
    <mergeCell ref="D44:AD44"/>
    <mergeCell ref="N219:Q219"/>
    <mergeCell ref="D184:G184"/>
    <mergeCell ref="H142:M142"/>
    <mergeCell ref="D45:AD45"/>
    <mergeCell ref="R239:AD239"/>
    <mergeCell ref="N116:Q116"/>
    <mergeCell ref="H133:M133"/>
    <mergeCell ref="B32:AD32"/>
    <mergeCell ref="N210:Q210"/>
    <mergeCell ref="D142:G142"/>
    <mergeCell ref="D129:G129"/>
    <mergeCell ref="D144:G144"/>
    <mergeCell ref="H199:M199"/>
    <mergeCell ref="D208:G208"/>
    <mergeCell ref="N134:Q134"/>
    <mergeCell ref="D92:AD92"/>
    <mergeCell ref="D139:G139"/>
    <mergeCell ref="D94:AD94"/>
    <mergeCell ref="C39:P39"/>
    <mergeCell ref="H146:M146"/>
    <mergeCell ref="H121:M121"/>
    <mergeCell ref="H192:M192"/>
    <mergeCell ref="N123:Q123"/>
    <mergeCell ref="D221:G221"/>
    <mergeCell ref="D232:G232"/>
    <mergeCell ref="N158:Q158"/>
    <mergeCell ref="Q71:AD71"/>
    <mergeCell ref="N133:Q133"/>
    <mergeCell ref="B5:AD5"/>
    <mergeCell ref="D146:G146"/>
    <mergeCell ref="H226:M226"/>
    <mergeCell ref="H164:M164"/>
    <mergeCell ref="D121:G121"/>
    <mergeCell ref="D192:G192"/>
    <mergeCell ref="N178:Q178"/>
    <mergeCell ref="C110:AD110"/>
    <mergeCell ref="D173:G173"/>
    <mergeCell ref="D123:G123"/>
    <mergeCell ref="N163:Q163"/>
    <mergeCell ref="D187:G187"/>
    <mergeCell ref="C18:AD18"/>
    <mergeCell ref="Q38:AD38"/>
    <mergeCell ref="D174:G174"/>
    <mergeCell ref="C34:AD34"/>
    <mergeCell ref="R69:AD69"/>
    <mergeCell ref="N125:Q125"/>
    <mergeCell ref="H175:M175"/>
    <mergeCell ref="N169:Q169"/>
    <mergeCell ref="N145:Q145"/>
    <mergeCell ref="N201:Q201"/>
    <mergeCell ref="H208:M208"/>
    <mergeCell ref="N137:Q137"/>
    <mergeCell ref="B8:L8"/>
    <mergeCell ref="D199:G199"/>
    <mergeCell ref="N150:Q150"/>
    <mergeCell ref="H213:M213"/>
    <mergeCell ref="H151:M151"/>
    <mergeCell ref="N165:Q165"/>
    <mergeCell ref="H150:M150"/>
    <mergeCell ref="N152:Q152"/>
    <mergeCell ref="D150:G150"/>
    <mergeCell ref="D21:AD21"/>
    <mergeCell ref="D68:P68"/>
    <mergeCell ref="D67:P67"/>
    <mergeCell ref="D69:P69"/>
    <mergeCell ref="C36:AD36"/>
    <mergeCell ref="D27:AD27"/>
    <mergeCell ref="D154:G154"/>
    <mergeCell ref="H173:M173"/>
    <mergeCell ref="H123:M123"/>
    <mergeCell ref="N187:Q187"/>
    <mergeCell ref="N139:Q139"/>
    <mergeCell ref="H211:M211"/>
    <mergeCell ref="N190:Q190"/>
    <mergeCell ref="H148:M148"/>
    <mergeCell ref="N146:Q146"/>
    <mergeCell ref="B10:AD10"/>
    <mergeCell ref="N194:Q194"/>
    <mergeCell ref="N181:Q181"/>
    <mergeCell ref="N147:Q147"/>
    <mergeCell ref="H177:M177"/>
    <mergeCell ref="D70:P70"/>
    <mergeCell ref="N127:Q127"/>
    <mergeCell ref="N200:Q200"/>
    <mergeCell ref="D134:G134"/>
    <mergeCell ref="H152:M152"/>
    <mergeCell ref="H127:M127"/>
    <mergeCell ref="N191:Q191"/>
    <mergeCell ref="C60:Q61"/>
    <mergeCell ref="C12:AD12"/>
    <mergeCell ref="D71:P71"/>
    <mergeCell ref="H120:M120"/>
    <mergeCell ref="D124:G124"/>
    <mergeCell ref="N121:Q121"/>
    <mergeCell ref="D126:G126"/>
    <mergeCell ref="C58:AD58"/>
    <mergeCell ref="H181:M181"/>
    <mergeCell ref="D95:AD95"/>
    <mergeCell ref="H129:M129"/>
    <mergeCell ref="H144:M144"/>
    <mergeCell ref="AA7:AD7"/>
    <mergeCell ref="H143:M143"/>
    <mergeCell ref="C114:G115"/>
    <mergeCell ref="D165:G165"/>
    <mergeCell ref="D152:G152"/>
    <mergeCell ref="H207:M207"/>
    <mergeCell ref="N149:Q149"/>
    <mergeCell ref="N205:Q205"/>
    <mergeCell ref="D216:G216"/>
    <mergeCell ref="N142:Q142"/>
    <mergeCell ref="H159:M159"/>
    <mergeCell ref="N144:Q144"/>
    <mergeCell ref="C13:AD13"/>
    <mergeCell ref="R60:AD60"/>
    <mergeCell ref="C15:AD15"/>
    <mergeCell ref="H154:M154"/>
    <mergeCell ref="D120:G120"/>
    <mergeCell ref="C73:AD73"/>
    <mergeCell ref="D163:G163"/>
    <mergeCell ref="H162:M162"/>
    <mergeCell ref="H156:M156"/>
    <mergeCell ref="R114:AD114"/>
    <mergeCell ref="H202:M202"/>
    <mergeCell ref="H215:M215"/>
    <mergeCell ref="D243:P243"/>
    <mergeCell ref="N131:Q131"/>
    <mergeCell ref="N223:Q223"/>
    <mergeCell ref="C246:AD246"/>
    <mergeCell ref="H212:M212"/>
    <mergeCell ref="R238:AD238"/>
    <mergeCell ref="D175:G175"/>
    <mergeCell ref="B55:AD55"/>
    <mergeCell ref="D125:G125"/>
    <mergeCell ref="D218:G218"/>
    <mergeCell ref="H225:M225"/>
    <mergeCell ref="D242:P242"/>
    <mergeCell ref="D234:G234"/>
    <mergeCell ref="H227:M227"/>
    <mergeCell ref="D171:G171"/>
    <mergeCell ref="D244:P244"/>
    <mergeCell ref="N231:Q231"/>
    <mergeCell ref="H220:M220"/>
    <mergeCell ref="H222:M222"/>
    <mergeCell ref="D196:G196"/>
    <mergeCell ref="D133:G133"/>
    <mergeCell ref="C237:AD237"/>
    <mergeCell ref="H155:M155"/>
    <mergeCell ref="D191:G191"/>
    <mergeCell ref="D241:P241"/>
    <mergeCell ref="D228:G228"/>
    <mergeCell ref="N228:Q228"/>
    <mergeCell ref="H186:M186"/>
    <mergeCell ref="H217:M217"/>
    <mergeCell ref="D178:G178"/>
    <mergeCell ref="N129:Q129"/>
    <mergeCell ref="D172:G172"/>
    <mergeCell ref="N221:Q221"/>
    <mergeCell ref="H149:M149"/>
    <mergeCell ref="N213:Q213"/>
    <mergeCell ref="N175:Q175"/>
    <mergeCell ref="H228:M228"/>
    <mergeCell ref="N229:Q229"/>
    <mergeCell ref="N168:Q168"/>
    <mergeCell ref="N195:Q195"/>
    <mergeCell ref="H218:M218"/>
    <mergeCell ref="N197:Q197"/>
    <mergeCell ref="N153:Q153"/>
    <mergeCell ref="D131:G131"/>
    <mergeCell ref="N184:Q184"/>
    <mergeCell ref="N171:Q171"/>
    <mergeCell ref="H172:M172"/>
    <mergeCell ref="D195:G195"/>
    <mergeCell ref="R240:AD240"/>
    <mergeCell ref="D177:G177"/>
    <mergeCell ref="D226:G226"/>
    <mergeCell ref="N226:Q226"/>
    <mergeCell ref="D164:G164"/>
    <mergeCell ref="H153:M153"/>
    <mergeCell ref="N217:Q217"/>
    <mergeCell ref="H128:M128"/>
    <mergeCell ref="N192:Q192"/>
    <mergeCell ref="D189:G189"/>
    <mergeCell ref="H184:M184"/>
    <mergeCell ref="H171:M171"/>
    <mergeCell ref="H231:M231"/>
    <mergeCell ref="H165:M165"/>
    <mergeCell ref="D197:G197"/>
    <mergeCell ref="N179:Q179"/>
    <mergeCell ref="N215:Q215"/>
    <mergeCell ref="N166:Q166"/>
    <mergeCell ref="N233:Q233"/>
    <mergeCell ref="D213:G213"/>
    <mergeCell ref="D151:G151"/>
    <mergeCell ref="H135:M135"/>
    <mergeCell ref="H206:M206"/>
    <mergeCell ref="H190:M190"/>
    <mergeCell ref="D22:AD22"/>
    <mergeCell ref="D202:G202"/>
    <mergeCell ref="N128:Q128"/>
    <mergeCell ref="H191:M191"/>
    <mergeCell ref="D220:G220"/>
    <mergeCell ref="N220:Q220"/>
    <mergeCell ref="H178:M178"/>
    <mergeCell ref="D28:AD28"/>
    <mergeCell ref="D30:AD30"/>
    <mergeCell ref="D29:AD29"/>
    <mergeCell ref="D23:AD23"/>
    <mergeCell ref="N140:Q140"/>
    <mergeCell ref="C74:AD74"/>
    <mergeCell ref="D157:G157"/>
    <mergeCell ref="D130:G130"/>
    <mergeCell ref="D201:G201"/>
    <mergeCell ref="H219:M219"/>
    <mergeCell ref="D215:G215"/>
    <mergeCell ref="R70:AD70"/>
    <mergeCell ref="N124:Q124"/>
    <mergeCell ref="H187:M187"/>
    <mergeCell ref="N118:Q118"/>
    <mergeCell ref="N216:Q216"/>
    <mergeCell ref="H174:M174"/>
    <mergeCell ref="C57:AD57"/>
    <mergeCell ref="H140:M140"/>
    <mergeCell ref="N204:Q204"/>
    <mergeCell ref="D155:G155"/>
    <mergeCell ref="D149:G149"/>
    <mergeCell ref="N141:Q141"/>
    <mergeCell ref="H204:M204"/>
    <mergeCell ref="D225:G225"/>
    <mergeCell ref="N176:Q176"/>
    <mergeCell ref="D200:G200"/>
    <mergeCell ref="H122:M122"/>
    <mergeCell ref="H193:M193"/>
    <mergeCell ref="N120:Q120"/>
    <mergeCell ref="D162:G162"/>
    <mergeCell ref="H176:M176"/>
    <mergeCell ref="D156:G156"/>
    <mergeCell ref="N174:Q174"/>
    <mergeCell ref="R67:AD67"/>
    <mergeCell ref="N122:Q122"/>
    <mergeCell ref="D224:G224"/>
    <mergeCell ref="D211:G211"/>
    <mergeCell ref="N138:Q138"/>
    <mergeCell ref="H139:M139"/>
    <mergeCell ref="N203:Q203"/>
    <mergeCell ref="R243:AD243"/>
    <mergeCell ref="D194:G194"/>
    <mergeCell ref="N114:Q115"/>
    <mergeCell ref="R242:AD242"/>
    <mergeCell ref="C41:AD41"/>
    <mergeCell ref="H137:M137"/>
    <mergeCell ref="C56:AD56"/>
    <mergeCell ref="D212:G212"/>
    <mergeCell ref="H130:M130"/>
    <mergeCell ref="H201:M201"/>
    <mergeCell ref="N132:Q132"/>
    <mergeCell ref="H117:M117"/>
    <mergeCell ref="N230:Q230"/>
    <mergeCell ref="H188:M188"/>
    <mergeCell ref="D96:AD96"/>
    <mergeCell ref="D143:G143"/>
    <mergeCell ref="H132:M132"/>
    <mergeCell ref="N196:Q196"/>
    <mergeCell ref="H119:M119"/>
    <mergeCell ref="D231:G231"/>
    <mergeCell ref="N222:Q222"/>
    <mergeCell ref="H138:M138"/>
    <mergeCell ref="C82:AD82"/>
    <mergeCell ref="H203:M203"/>
    <mergeCell ref="D91:AD91"/>
    <mergeCell ref="D222:G222"/>
    <mergeCell ref="N173:Q173"/>
    <mergeCell ref="H198:M198"/>
    <mergeCell ref="D93:AD93"/>
    <mergeCell ref="D176:G176"/>
    <mergeCell ref="R241:AD241"/>
    <mergeCell ref="D65:P65"/>
    <mergeCell ref="H185:M185"/>
    <mergeCell ref="N214:Q214"/>
    <mergeCell ref="D227:G227"/>
    <mergeCell ref="N126:Q126"/>
    <mergeCell ref="N218:Q218"/>
    <mergeCell ref="N193:Q193"/>
    <mergeCell ref="D117:G117"/>
    <mergeCell ref="D188:G188"/>
    <mergeCell ref="D132:G132"/>
    <mergeCell ref="N154:Q154"/>
    <mergeCell ref="H214:M214"/>
    <mergeCell ref="N156:Q156"/>
    <mergeCell ref="C108:AD108"/>
    <mergeCell ref="D204:G204"/>
    <mergeCell ref="D198:G198"/>
    <mergeCell ref="D206:G206"/>
    <mergeCell ref="H233:M233"/>
    <mergeCell ref="D128:G128"/>
    <mergeCell ref="H183:M183"/>
    <mergeCell ref="N212:Q212"/>
    <mergeCell ref="D186:G186"/>
    <mergeCell ref="D217:G217"/>
    <mergeCell ref="H235:M235"/>
    <mergeCell ref="D207:G207"/>
    <mergeCell ref="N207:Q207"/>
    <mergeCell ref="N198:Q198"/>
    <mergeCell ref="N225:Q225"/>
    <mergeCell ref="D181:G181"/>
    <mergeCell ref="N199:Q199"/>
    <mergeCell ref="H157:M157"/>
    <mergeCell ref="N235:Q235"/>
    <mergeCell ref="D205:G205"/>
    <mergeCell ref="N202:Q202"/>
    <mergeCell ref="D223:G223"/>
    <mergeCell ref="D169:G169"/>
    <mergeCell ref="B1:AD1"/>
    <mergeCell ref="H179:M179"/>
    <mergeCell ref="H166:M166"/>
    <mergeCell ref="N151:Q151"/>
    <mergeCell ref="C20:AD20"/>
    <mergeCell ref="N180:Q180"/>
    <mergeCell ref="C85:AD85"/>
    <mergeCell ref="C112:AD112"/>
    <mergeCell ref="N167:Q167"/>
    <mergeCell ref="C33:AD33"/>
    <mergeCell ref="D24:AD24"/>
    <mergeCell ref="D89:AD89"/>
    <mergeCell ref="N155:Q155"/>
    <mergeCell ref="N130:Q130"/>
    <mergeCell ref="C35:AD35"/>
    <mergeCell ref="D88:AD88"/>
    <mergeCell ref="D26:AD26"/>
    <mergeCell ref="N170:Q170"/>
    <mergeCell ref="D135:G135"/>
    <mergeCell ref="C99:AD99"/>
    <mergeCell ref="N157:Q157"/>
    <mergeCell ref="C38:P38"/>
    <mergeCell ref="D90:AD90"/>
    <mergeCell ref="N172:Q172"/>
    <mergeCell ref="B49:AD49"/>
    <mergeCell ref="B53:AD53"/>
    <mergeCell ref="B75:AD75"/>
    <mergeCell ref="B77:AD77"/>
    <mergeCell ref="H230:M230"/>
    <mergeCell ref="H168:M168"/>
    <mergeCell ref="C84:AD84"/>
    <mergeCell ref="H180:M180"/>
    <mergeCell ref="H118:M118"/>
    <mergeCell ref="N182:Q182"/>
    <mergeCell ref="H167:M167"/>
    <mergeCell ref="H161:M161"/>
    <mergeCell ref="D122:G122"/>
    <mergeCell ref="D193:G193"/>
    <mergeCell ref="N119:Q119"/>
    <mergeCell ref="D127:G127"/>
    <mergeCell ref="N211:Q211"/>
    <mergeCell ref="H169:M169"/>
    <mergeCell ref="N162:Q162"/>
    <mergeCell ref="N177:Q177"/>
    <mergeCell ref="H194:M194"/>
    <mergeCell ref="D138:G138"/>
    <mergeCell ref="D203:G203"/>
    <mergeCell ref="D140:G140"/>
    <mergeCell ref="B52:AD52"/>
    <mergeCell ref="B51:AD51"/>
    <mergeCell ref="B50:AD50"/>
    <mergeCell ref="B76:AD76"/>
    <mergeCell ref="B102:AD102"/>
    <mergeCell ref="B249:AD249"/>
    <mergeCell ref="AL114:AN114"/>
    <mergeCell ref="B248:AD248"/>
    <mergeCell ref="B250:AD250"/>
    <mergeCell ref="C247:AD247"/>
    <mergeCell ref="H232:M232"/>
    <mergeCell ref="D159:G159"/>
    <mergeCell ref="D210:G210"/>
    <mergeCell ref="H205:M205"/>
    <mergeCell ref="D209:G209"/>
    <mergeCell ref="D147:G147"/>
    <mergeCell ref="D170:G170"/>
    <mergeCell ref="H200:M200"/>
    <mergeCell ref="H196:M196"/>
    <mergeCell ref="D235:G235"/>
    <mergeCell ref="N186:Q186"/>
    <mergeCell ref="H182:M182"/>
    <mergeCell ref="B81:AD81"/>
    <mergeCell ref="N183:Q183"/>
  </mergeCells>
  <phoneticPr fontId="55" type="noConversion"/>
  <conditionalFormatting sqref="A1:XFD1048576">
    <cfRule type="expression" dxfId="226" priority="59" stopIfTrue="1">
      <formula>AND($A$1&lt;&gt;"",SEARCH("igual o mayor",A1)&gt;0)</formula>
    </cfRule>
    <cfRule type="expression" dxfId="225" priority="60" stopIfTrue="1">
      <formula>AND($A$1&lt;&gt;"",SEARCH("igual o menor",A1)&gt;0)</formula>
    </cfRule>
    <cfRule type="expression" dxfId="224" priority="61" stopIfTrue="1">
      <formula>AND($A$1&lt;&gt;"",SEARCH("pase a la pregunta",A1)&gt;0)</formula>
    </cfRule>
    <cfRule type="expression" dxfId="223" priority="62" stopIfTrue="1">
      <formula>AND($A$1&lt;&gt;"",SEARCH("en blanco",A1)&gt;0)</formula>
    </cfRule>
    <cfRule type="expression" dxfId="222" priority="63" stopIfTrue="1">
      <formula>AND($A$1&lt;&gt;"",SEARCH("no puede registrar",A1)&gt;0)</formula>
    </cfRule>
    <cfRule type="expression" dxfId="221" priority="64" stopIfTrue="1">
      <formula>AND($A$1&lt;&gt;"",SUM(A1)&gt;0)</formula>
    </cfRule>
    <cfRule type="expression" dxfId="220" priority="65" stopIfTrue="1">
      <formula>AND($A$1&lt;&gt;"",SEARCH("la pregunta",A1)&gt;0)</formula>
    </cfRule>
  </conditionalFormatting>
  <conditionalFormatting sqref="C35:AD35">
    <cfRule type="expression" dxfId="219" priority="19">
      <formula>AND($AI$39&gt;0,$C$48="")</formula>
    </cfRule>
  </conditionalFormatting>
  <conditionalFormatting sqref="C36:AD36">
    <cfRule type="expression" dxfId="218" priority="18">
      <formula>AND($AJ$39&gt;0,$C$48="")</formula>
    </cfRule>
  </conditionalFormatting>
  <conditionalFormatting sqref="C62:AD62">
    <cfRule type="expression" dxfId="217" priority="14">
      <formula>AND($C$39&lt;&gt;"",$C$39&lt;&gt;1)</formula>
    </cfRule>
    <cfRule type="expression" dxfId="216" priority="16">
      <formula>OR($Q$39=2,$Q$39=9)</formula>
    </cfRule>
  </conditionalFormatting>
  <conditionalFormatting sqref="C84:AD84">
    <cfRule type="expression" dxfId="215" priority="58">
      <formula>$AN$99&gt;0</formula>
    </cfRule>
  </conditionalFormatting>
  <conditionalFormatting sqref="D88:AD97">
    <cfRule type="expression" dxfId="214" priority="11">
      <formula>OR($Q$39=2,$Q$39=9)</formula>
    </cfRule>
    <cfRule type="expression" dxfId="213" priority="12">
      <formula>AND($C$39&lt;&gt;"",$C$39&lt;&gt;1)</formula>
    </cfRule>
  </conditionalFormatting>
  <conditionalFormatting sqref="H116:AD235">
    <cfRule type="expression" dxfId="212" priority="9">
      <formula>OR($Q$39=1,$Q$39=9)</formula>
    </cfRule>
    <cfRule type="expression" dxfId="211" priority="10">
      <formula>AND($C$39&lt;&gt;"",$C$39&lt;&gt;1)</formula>
    </cfRule>
  </conditionalFormatting>
  <conditionalFormatting sqref="N116:AD235">
    <cfRule type="expression" dxfId="210" priority="7">
      <formula>AND($H116&lt;&gt;"",$H116&lt;&gt;1)</formula>
    </cfRule>
  </conditionalFormatting>
  <conditionalFormatting sqref="Q39:AD39">
    <cfRule type="expression" dxfId="209" priority="20">
      <formula>AND($C$39&lt;&gt;"",$C$39&lt;&gt;1)</formula>
    </cfRule>
  </conditionalFormatting>
  <conditionalFormatting sqref="R62:AC62">
    <cfRule type="expression" dxfId="208" priority="15">
      <formula>$AD$62="X"</formula>
    </cfRule>
  </conditionalFormatting>
  <conditionalFormatting sqref="R116:AC235">
    <cfRule type="expression" dxfId="207" priority="6">
      <formula>$AD116="X"</formula>
    </cfRule>
  </conditionalFormatting>
  <dataValidations count="13">
    <dataValidation type="list" allowBlank="1" showErrorMessage="1" errorTitle="Datos incorrectos" error="Los datos ingresados no son correctos, revise las opciones disponibles" sqref="C39 H116:H235">
      <formula1>"1,2,3,9"</formula1>
    </dataValidation>
    <dataValidation type="list" allowBlank="1" showErrorMessage="1" errorTitle="Datos incorrectos" error="Los datos ingresados no son correctos, revise las opciones disponibles" sqref="Q39:AD39">
      <formula1>"1, 2, 3, 9"</formula1>
    </dataValidation>
    <dataValidation type="list" allowBlank="1" showErrorMessage="1" errorTitle="Datos incorrectos" error="Los datos ingresados no son correctos, revise las opciones disponibles" sqref="R116:AD235 R62:AD62">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$AJ$88=0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$AJ$89=0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$AJ$90=0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$AJ$91=0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$AJ$92=0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$AJ$93=0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4">
      <formula1>$AJ$94=0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5">
      <formula1>$AJ$95=0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6">
      <formula1>$AJ$96=0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7">
      <formula1>$AJ$97=0</formula1>
    </dataValidation>
  </dataValidations>
  <hyperlinks>
    <hyperlink ref="AA7" location="Índice!C25"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Cuestionario</oddHeader>
    <oddFooter>&amp;LCenso Nacional de Gobiernos Estatales 2026&amp;R&amp;P de &amp;N</oddFooter>
  </headerFooter>
  <rowBreaks count="1" manualBreakCount="1">
    <brk id="82"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741"/>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10.875" hidden="1" customWidth="1"/>
    <col min="33" max="168" width="13.625" hidden="1" customWidth="1"/>
    <col min="169" max="16384" width="3.625" hidden="1"/>
  </cols>
  <sheetData>
    <row r="1" spans="1:30" ht="173.25" customHeight="1">
      <c r="A1" s="520"/>
      <c r="B1" s="532" t="s">
        <v>0</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row>
    <row r="2" spans="1:30" ht="15" customHeight="1">
      <c r="A2" s="2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row>
    <row r="3" spans="1:30" ht="45" customHeight="1">
      <c r="B3" s="720" t="s">
        <v>1</v>
      </c>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row>
    <row r="4" spans="1:30" ht="15" customHeight="1">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ht="45" customHeight="1">
      <c r="A5" s="27"/>
      <c r="B5" s="531" t="s">
        <v>2</v>
      </c>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row>
    <row r="6" spans="1:30" ht="15" customHeight="1">
      <c r="A6" s="27"/>
      <c r="B6" s="4"/>
      <c r="C6" s="4"/>
      <c r="D6" s="4"/>
      <c r="E6" s="4"/>
      <c r="F6" s="4"/>
      <c r="G6" s="4"/>
      <c r="H6" s="4"/>
      <c r="I6" s="4"/>
      <c r="J6" s="4"/>
      <c r="K6" s="4"/>
      <c r="L6" s="4"/>
      <c r="M6" s="4"/>
      <c r="N6" s="4"/>
      <c r="O6" s="4"/>
      <c r="P6" s="4"/>
      <c r="Q6" s="4"/>
      <c r="R6" s="4"/>
      <c r="S6" s="4"/>
      <c r="T6" s="4"/>
      <c r="U6" s="4"/>
      <c r="V6" s="4"/>
      <c r="W6" s="4"/>
      <c r="X6" s="4"/>
      <c r="Y6" s="4"/>
      <c r="Z6" s="4"/>
    </row>
    <row r="7" spans="1:30" ht="15" customHeight="1" thickBot="1">
      <c r="B7" s="5" t="s">
        <v>4</v>
      </c>
      <c r="C7" s="2"/>
      <c r="D7" s="2"/>
      <c r="E7" s="2"/>
      <c r="F7" s="2"/>
      <c r="G7" s="2"/>
      <c r="H7" s="2"/>
      <c r="I7" s="2"/>
      <c r="J7" s="2"/>
      <c r="K7" s="2"/>
      <c r="L7" s="2"/>
      <c r="M7" s="2"/>
      <c r="N7" s="5" t="s">
        <v>5</v>
      </c>
      <c r="O7" s="2"/>
      <c r="P7" s="7"/>
      <c r="Q7" s="7"/>
      <c r="R7" s="7"/>
      <c r="S7" s="7"/>
      <c r="T7" s="7"/>
      <c r="U7" s="7"/>
      <c r="V7" s="7"/>
      <c r="W7" s="7"/>
      <c r="X7" s="7"/>
      <c r="Y7" s="7"/>
      <c r="Z7" s="7"/>
      <c r="AA7" s="708" t="s">
        <v>3</v>
      </c>
      <c r="AB7" s="558"/>
      <c r="AC7" s="558"/>
      <c r="AD7" s="558"/>
    </row>
    <row r="8" spans="1:30" ht="15" customHeight="1" thickBot="1">
      <c r="B8" s="533" t="str">
        <f>IF(Presentación!B10="","",Presentación!B10)</f>
        <v>Veracruz de Ignacio de la Llave</v>
      </c>
      <c r="C8" s="534"/>
      <c r="D8" s="534"/>
      <c r="E8" s="534"/>
      <c r="F8" s="534"/>
      <c r="G8" s="534"/>
      <c r="H8" s="534"/>
      <c r="I8" s="534"/>
      <c r="J8" s="534"/>
      <c r="K8" s="534"/>
      <c r="L8" s="535"/>
      <c r="M8" s="2"/>
      <c r="N8" s="533" t="str">
        <f>IF(Presentación!N10="","",Presentación!N10)</f>
        <v>230</v>
      </c>
      <c r="O8" s="535"/>
      <c r="P8" s="7"/>
      <c r="Q8" s="7"/>
      <c r="R8" s="7"/>
      <c r="S8" s="7"/>
      <c r="T8" s="7"/>
      <c r="U8" s="7"/>
      <c r="V8" s="7"/>
      <c r="W8" s="7"/>
      <c r="X8" s="7"/>
      <c r="Y8" s="7"/>
      <c r="Z8" s="7"/>
      <c r="AA8" s="7"/>
      <c r="AB8" s="7"/>
      <c r="AC8" s="7"/>
      <c r="AD8" s="7"/>
    </row>
    <row r="9" spans="1:30" ht="15" customHeight="1" thickBot="1">
      <c r="B9" s="1"/>
      <c r="C9" s="1"/>
      <c r="D9" s="1"/>
      <c r="E9" s="1"/>
      <c r="F9" s="1"/>
      <c r="G9" s="1"/>
      <c r="H9" s="1"/>
      <c r="I9" s="1"/>
      <c r="J9" s="1"/>
      <c r="K9" s="1"/>
      <c r="L9" s="1"/>
      <c r="M9" s="30"/>
      <c r="N9" s="1"/>
      <c r="O9" s="1"/>
      <c r="P9" s="18"/>
      <c r="Q9" s="1"/>
      <c r="R9" s="1"/>
      <c r="S9" s="1"/>
      <c r="T9" s="1"/>
      <c r="U9" s="1"/>
      <c r="V9" s="1"/>
      <c r="W9" s="1"/>
      <c r="X9" s="1"/>
      <c r="Y9" s="1"/>
      <c r="Z9" s="1"/>
      <c r="AA9" s="1"/>
      <c r="AB9" s="30"/>
      <c r="AC9" s="1"/>
      <c r="AD9" s="1"/>
    </row>
    <row r="10" spans="1:30" ht="15" customHeight="1" thickBot="1">
      <c r="A10" s="16"/>
      <c r="B10" s="774" t="s">
        <v>5784</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6"/>
    </row>
    <row r="11" spans="1:30" ht="15" customHeight="1">
      <c r="A11" s="16"/>
      <c r="B11" s="721" t="s">
        <v>5060</v>
      </c>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3"/>
    </row>
    <row r="12" spans="1:30" ht="24" customHeight="1">
      <c r="A12" s="16"/>
      <c r="B12" s="32"/>
      <c r="C12" s="697" t="s">
        <v>5721</v>
      </c>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621"/>
    </row>
    <row r="13" spans="1:30" ht="24" customHeight="1">
      <c r="A13" s="16"/>
      <c r="B13" s="32"/>
      <c r="C13" s="710" t="s">
        <v>5062</v>
      </c>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711"/>
    </row>
    <row r="14" spans="1:30" ht="15" customHeight="1">
      <c r="A14" s="34"/>
      <c r="B14" s="32"/>
      <c r="C14" s="697" t="s">
        <v>5477</v>
      </c>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621"/>
    </row>
    <row r="15" spans="1:30" ht="24" customHeight="1">
      <c r="A15" s="34"/>
      <c r="B15" s="32"/>
      <c r="C15" s="759" t="s">
        <v>5478</v>
      </c>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711"/>
    </row>
    <row r="16" spans="1:30" ht="36" customHeight="1">
      <c r="A16" s="16"/>
      <c r="B16" s="32"/>
      <c r="C16" s="724" t="s">
        <v>5065</v>
      </c>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621"/>
    </row>
    <row r="17" spans="1:35" ht="48" customHeight="1">
      <c r="A17" s="16"/>
      <c r="B17" s="32"/>
      <c r="C17" s="724" t="s">
        <v>5066</v>
      </c>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621"/>
    </row>
    <row r="18" spans="1:35" ht="15" customHeight="1">
      <c r="A18" s="16"/>
      <c r="B18" s="32"/>
      <c r="C18" s="763" t="s">
        <v>5067</v>
      </c>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764"/>
    </row>
    <row r="19" spans="1:35" ht="15" customHeight="1">
      <c r="B19" s="721" t="s">
        <v>5068</v>
      </c>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3"/>
    </row>
    <row r="20" spans="1:35" ht="36" customHeight="1">
      <c r="B20" s="60"/>
      <c r="C20" s="694" t="s">
        <v>5785</v>
      </c>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7"/>
    </row>
    <row r="21" spans="1:35" ht="36" customHeight="1">
      <c r="B21" s="60"/>
      <c r="C21" s="694" t="s">
        <v>5786</v>
      </c>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7"/>
    </row>
    <row r="22" spans="1:35" ht="24" customHeight="1">
      <c r="B22" s="60"/>
      <c r="C22" s="694" t="s">
        <v>5787</v>
      </c>
      <c r="D22" s="694"/>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7"/>
    </row>
    <row r="23" spans="1:35" ht="36" customHeight="1">
      <c r="B23" s="60"/>
      <c r="C23" s="24"/>
      <c r="D23" s="694" t="s">
        <v>5788</v>
      </c>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7"/>
    </row>
    <row r="24" spans="1:35" ht="24" customHeight="1">
      <c r="B24" s="60"/>
      <c r="C24" s="24"/>
      <c r="D24" s="694" t="s">
        <v>5789</v>
      </c>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7"/>
    </row>
    <row r="25" spans="1:35" ht="24" customHeight="1">
      <c r="B25" s="72"/>
      <c r="C25" s="455"/>
      <c r="D25" s="714" t="s">
        <v>5790</v>
      </c>
      <c r="E25" s="714"/>
      <c r="F25" s="714"/>
      <c r="G25" s="714"/>
      <c r="H25" s="714"/>
      <c r="I25" s="714"/>
      <c r="J25" s="714"/>
      <c r="K25" s="714"/>
      <c r="L25" s="714"/>
      <c r="M25" s="714"/>
      <c r="N25" s="714"/>
      <c r="O25" s="714"/>
      <c r="P25" s="714"/>
      <c r="Q25" s="714"/>
      <c r="R25" s="714"/>
      <c r="S25" s="714"/>
      <c r="T25" s="714"/>
      <c r="U25" s="714"/>
      <c r="V25" s="714"/>
      <c r="W25" s="714"/>
      <c r="X25" s="714"/>
      <c r="Y25" s="714"/>
      <c r="Z25" s="714"/>
      <c r="AA25" s="714"/>
      <c r="AB25" s="714"/>
      <c r="AC25" s="714"/>
      <c r="AD25" s="790"/>
    </row>
    <row r="26" spans="1:35" ht="15" customHeight="1"/>
    <row r="27" spans="1:35" ht="24" customHeight="1">
      <c r="A27" s="41" t="s">
        <v>5791</v>
      </c>
      <c r="B27" s="660" t="s">
        <v>5792</v>
      </c>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row>
    <row r="28" spans="1:35" ht="24" customHeight="1">
      <c r="A28" s="63"/>
      <c r="C28" s="695" t="s">
        <v>5793</v>
      </c>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row>
    <row r="29" spans="1:35" ht="15" customHeight="1">
      <c r="A29" s="63"/>
      <c r="C29" s="700" t="s">
        <v>5794</v>
      </c>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row>
    <row r="30" spans="1:35" ht="36" customHeight="1">
      <c r="A30" s="63"/>
      <c r="C30" s="695" t="s">
        <v>5795</v>
      </c>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row>
    <row r="31" spans="1:35" ht="24" customHeight="1">
      <c r="A31" s="63"/>
      <c r="C31" s="694" t="s">
        <v>5796</v>
      </c>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row>
    <row r="32" spans="1:35" ht="15" customHeight="1" thickBot="1">
      <c r="A32" s="6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G32" s="359" t="s">
        <v>5797</v>
      </c>
      <c r="AH32" s="391" t="s">
        <v>5798</v>
      </c>
      <c r="AI32" s="392" t="s">
        <v>5799</v>
      </c>
    </row>
    <row r="33" spans="1:35" ht="24" customHeight="1" thickBot="1">
      <c r="A33" s="63"/>
      <c r="B33" s="83"/>
      <c r="C33" s="233"/>
      <c r="D33" s="811" t="s">
        <v>5800</v>
      </c>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G33" s="360">
        <f>IF(COUNTA(C33:C38)=1,0,IF(COUNTA(C33:C38)=0,0,1))</f>
        <v>0</v>
      </c>
      <c r="AH33" s="393">
        <f>IF(OR(C33="X",C35="X"),1,0)</f>
        <v>0</v>
      </c>
      <c r="AI33" s="394">
        <f>IF(OR(C37="X",C38="X"),1,0)</f>
        <v>0</v>
      </c>
    </row>
    <row r="34" spans="1:35" ht="24" customHeight="1" thickBot="1">
      <c r="A34" s="63"/>
      <c r="B34" s="83"/>
      <c r="C34" s="233"/>
      <c r="D34" s="811" t="s">
        <v>5801</v>
      </c>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row>
    <row r="35" spans="1:35" ht="15" customHeight="1" thickBot="1">
      <c r="A35" s="63"/>
      <c r="B35" s="83"/>
      <c r="C35" s="233"/>
      <c r="D35" s="795" t="s">
        <v>5802</v>
      </c>
      <c r="E35" s="796"/>
      <c r="F35" s="796"/>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row>
    <row r="36" spans="1:35" ht="24" customHeight="1" thickBot="1">
      <c r="A36" s="63"/>
      <c r="B36" s="83"/>
      <c r="C36" s="233"/>
      <c r="D36" s="811" t="s">
        <v>5803</v>
      </c>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row>
    <row r="37" spans="1:35" ht="15" customHeight="1" thickBot="1">
      <c r="A37" s="63"/>
      <c r="B37" s="83"/>
      <c r="C37" s="233"/>
      <c r="D37" s="795" t="s">
        <v>5804</v>
      </c>
      <c r="E37" s="796"/>
      <c r="F37" s="796"/>
      <c r="G37" s="796"/>
      <c r="H37" s="796"/>
      <c r="I37" s="796"/>
      <c r="J37" s="796"/>
      <c r="K37" s="796"/>
      <c r="L37" s="796"/>
      <c r="M37" s="796"/>
      <c r="N37" s="796"/>
      <c r="O37" s="796"/>
      <c r="P37" s="796"/>
      <c r="Q37" s="796"/>
      <c r="R37" s="796"/>
      <c r="S37" s="796"/>
      <c r="T37" s="796"/>
      <c r="U37" s="796"/>
      <c r="V37" s="796"/>
      <c r="W37" s="796"/>
      <c r="X37" s="796"/>
      <c r="Y37" s="796"/>
      <c r="Z37" s="796"/>
      <c r="AA37" s="796"/>
      <c r="AB37" s="796"/>
      <c r="AC37" s="796"/>
      <c r="AD37" s="796"/>
    </row>
    <row r="38" spans="1:35" ht="15" customHeight="1" thickBot="1">
      <c r="A38" s="63"/>
      <c r="B38" s="83"/>
      <c r="C38" s="233"/>
      <c r="D38" s="795" t="s">
        <v>5805</v>
      </c>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row>
    <row r="39" spans="1:35" ht="15" customHeight="1">
      <c r="A39" s="63"/>
      <c r="B39" s="83"/>
    </row>
    <row r="40" spans="1:35" ht="45" customHeight="1">
      <c r="A40" s="63"/>
      <c r="B40" s="83"/>
      <c r="C40" s="765" t="s">
        <v>5806</v>
      </c>
      <c r="D40" s="558"/>
      <c r="E40" s="558"/>
      <c r="F40" s="699"/>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687"/>
    </row>
    <row r="41" spans="1:35" ht="15" customHeight="1">
      <c r="A41" s="63"/>
      <c r="B41" s="666" t="str">
        <f>IF(AND(AH33&gt;0,F40=""),"Debido a que seleccionó el código 1 o 3 debe anotar el URL donde se encuentra disponible dicha información","")</f>
        <v/>
      </c>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527"/>
    </row>
    <row r="42" spans="1:35" ht="24" customHeight="1">
      <c r="A42" s="63"/>
      <c r="B42" s="18"/>
      <c r="C42" s="661" t="s">
        <v>5116</v>
      </c>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row>
    <row r="43" spans="1:35" ht="60" customHeight="1">
      <c r="A43" s="63"/>
      <c r="B43" s="18"/>
      <c r="C43" s="679"/>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1"/>
    </row>
    <row r="44" spans="1:35" ht="15" customHeight="1">
      <c r="B44" s="672" t="str">
        <f>IF(AG33&gt;0,"Favor de seleccionar solo un código","")</f>
        <v/>
      </c>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2"/>
    </row>
    <row r="45" spans="1:35" ht="15" customHeight="1">
      <c r="B45" s="651" t="str">
        <f>IF(AI33&gt;0,"Alerta: debe proporcionar una justificación ya que ha seleccionado el código 5 o 9 ","")</f>
        <v/>
      </c>
      <c r="C45" s="651"/>
      <c r="D45" s="651"/>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472"/>
    </row>
    <row r="46" spans="1:35" ht="15" customHeight="1"/>
    <row r="47" spans="1:35" ht="15" customHeight="1"/>
    <row r="48" spans="1:35" ht="15" customHeight="1"/>
    <row r="49" spans="1:38" ht="15" customHeight="1"/>
    <row r="50" spans="1:38" ht="36" customHeight="1">
      <c r="A50" s="41" t="s">
        <v>5807</v>
      </c>
      <c r="B50" s="660" t="s">
        <v>5808</v>
      </c>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row>
    <row r="51" spans="1:38" ht="36" customHeight="1">
      <c r="A51" s="41"/>
      <c r="B51" s="229"/>
      <c r="C51" s="700" t="s">
        <v>5809</v>
      </c>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row>
    <row r="52" spans="1:38" ht="24" customHeight="1">
      <c r="A52" s="63"/>
      <c r="B52" s="25"/>
      <c r="C52" s="700" t="s">
        <v>5810</v>
      </c>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row>
    <row r="53" spans="1:38" ht="24" customHeight="1">
      <c r="A53" s="63"/>
      <c r="B53" s="25"/>
      <c r="C53" s="700" t="s">
        <v>5811</v>
      </c>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row>
    <row r="54" spans="1:38" ht="15" customHeight="1">
      <c r="A54" s="1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G54" s="395" t="s">
        <v>5812</v>
      </c>
      <c r="AH54" s="262" t="s">
        <v>5094</v>
      </c>
      <c r="AJ54" s="728" t="s">
        <v>5127</v>
      </c>
      <c r="AK54" s="729"/>
      <c r="AL54" s="729"/>
    </row>
    <row r="55" spans="1:38" ht="60" customHeight="1">
      <c r="A55" s="11"/>
      <c r="B55" s="8"/>
      <c r="C55" s="688" t="s">
        <v>5491</v>
      </c>
      <c r="D55" s="572"/>
      <c r="E55" s="572"/>
      <c r="F55" s="572"/>
      <c r="G55" s="572"/>
      <c r="H55" s="572"/>
      <c r="I55" s="572"/>
      <c r="J55" s="572"/>
      <c r="K55" s="572"/>
      <c r="L55" s="572"/>
      <c r="M55" s="572"/>
      <c r="N55" s="572"/>
      <c r="O55" s="572"/>
      <c r="P55" s="572"/>
      <c r="Q55" s="572"/>
      <c r="R55" s="573"/>
      <c r="S55" s="540" t="s">
        <v>5813</v>
      </c>
      <c r="T55" s="572"/>
      <c r="U55" s="572"/>
      <c r="V55" s="572"/>
      <c r="W55" s="572"/>
      <c r="X55" s="573"/>
      <c r="Y55" s="540" t="s">
        <v>5783</v>
      </c>
      <c r="Z55" s="572"/>
      <c r="AA55" s="572"/>
      <c r="AB55" s="572"/>
      <c r="AC55" s="572"/>
      <c r="AD55" s="573"/>
      <c r="AG55" s="396" t="s">
        <v>5814</v>
      </c>
      <c r="AH55" s="264" t="s">
        <v>5103</v>
      </c>
      <c r="AI55" s="265" t="s">
        <v>5104</v>
      </c>
      <c r="AJ55" s="283" t="s">
        <v>5130</v>
      </c>
      <c r="AK55" s="284" t="s">
        <v>5131</v>
      </c>
      <c r="AL55" s="285" t="s">
        <v>5132</v>
      </c>
    </row>
    <row r="56" spans="1:38" ht="14.25">
      <c r="A56" s="11"/>
      <c r="B56" s="8"/>
      <c r="C56" s="102" t="s">
        <v>5015</v>
      </c>
      <c r="D56" s="689" t="str">
        <f>IF(CNGE_2026_M1_Secc4_Sub3!$D37="","",CNGE_2026_M1_Secc4_Sub3!$D37)</f>
        <v/>
      </c>
      <c r="E56" s="572"/>
      <c r="F56" s="572"/>
      <c r="G56" s="572"/>
      <c r="H56" s="572"/>
      <c r="I56" s="572"/>
      <c r="J56" s="572"/>
      <c r="K56" s="572"/>
      <c r="L56" s="572"/>
      <c r="M56" s="572"/>
      <c r="N56" s="572"/>
      <c r="O56" s="572"/>
      <c r="P56" s="572"/>
      <c r="Q56" s="572"/>
      <c r="R56" s="573"/>
      <c r="S56" s="699"/>
      <c r="T56" s="570"/>
      <c r="U56" s="570"/>
      <c r="V56" s="570"/>
      <c r="W56" s="570"/>
      <c r="X56" s="687"/>
      <c r="Y56" s="699"/>
      <c r="Z56" s="570"/>
      <c r="AA56" s="570"/>
      <c r="AB56" s="570"/>
      <c r="AC56" s="570"/>
      <c r="AD56" s="687"/>
      <c r="AG56" s="397">
        <f>IF(AND(OR($C$33="X",$C$36="X",$C$37="X",$C$38="X"),COUNTA(S56:AD175)&gt;0),1,0)</f>
        <v>0</v>
      </c>
      <c r="AH56" s="263">
        <f>IF(AND($S56&lt;&gt;"",$S56&lt;&gt;1,COUNTA(Y56)&gt;0),1,0)</f>
        <v>0</v>
      </c>
      <c r="AI56" s="266">
        <f>IF(AND(COUNTBLANK(D56)=0,$S56&lt;&gt;"",$S56&lt;&gt;1,COUNTA(Y56)=0),0,IF(AND(COUNTBLANK(D56)=0,$S56&lt;&gt;"",$S56=1,COUNTA(Y56)=1),0,IF(AND(COUNTBLANK(D56)=1,COUNTA(S56:AD56)=0),0,1)))</f>
        <v>0</v>
      </c>
      <c r="AJ56" s="286">
        <f>IF(AI56=0,0,1)</f>
        <v>0</v>
      </c>
      <c r="AK56" s="287" t="str">
        <f>IF(AJ56=0,"",
IF(SUM(AJ56:AJ56)=1,AL56,
IF(AJ176&gt;SUM(AJ56:AJ56),_xlfn.CONCAT(", ",AL56),
IF(AJ176=SUM(AJ56:AJ56),_xlfn.CONCAT(" y ",AL56)))))</f>
        <v/>
      </c>
      <c r="AL56" s="101" t="s">
        <v>5135</v>
      </c>
    </row>
    <row r="57" spans="1:38" ht="14.25">
      <c r="A57" s="11"/>
      <c r="B57" s="8"/>
      <c r="C57" s="102" t="s">
        <v>5017</v>
      </c>
      <c r="D57" s="689" t="str">
        <f>IF(CNGE_2026_M1_Secc4_Sub3!$D38="","",CNGE_2026_M1_Secc4_Sub3!$D38)</f>
        <v/>
      </c>
      <c r="E57" s="572"/>
      <c r="F57" s="572"/>
      <c r="G57" s="572"/>
      <c r="H57" s="572"/>
      <c r="I57" s="572"/>
      <c r="J57" s="572"/>
      <c r="K57" s="572"/>
      <c r="L57" s="572"/>
      <c r="M57" s="572"/>
      <c r="N57" s="572"/>
      <c r="O57" s="572"/>
      <c r="P57" s="572"/>
      <c r="Q57" s="572"/>
      <c r="R57" s="573"/>
      <c r="S57" s="699"/>
      <c r="T57" s="570"/>
      <c r="U57" s="570"/>
      <c r="V57" s="570"/>
      <c r="W57" s="570"/>
      <c r="X57" s="687"/>
      <c r="Y57" s="699"/>
      <c r="Z57" s="570"/>
      <c r="AA57" s="570"/>
      <c r="AB57" s="570"/>
      <c r="AC57" s="570"/>
      <c r="AD57" s="687"/>
      <c r="AH57" s="263">
        <f t="shared" ref="AH57:AH120" si="0">IF(AND($S57&lt;&gt;"",$S57&lt;&gt;1,COUNTA(Y57)&gt;0),1,0)</f>
        <v>0</v>
      </c>
      <c r="AI57" s="266">
        <f t="shared" ref="AI57:AI120" si="1">IF(AND(COUNTBLANK(D57)=0,$S57&lt;&gt;"",$S57&lt;&gt;1,COUNTA(Y57)=0),0,IF(AND(COUNTBLANK(D57)=0,$S57&lt;&gt;"",$S57=1,COUNTA(Y57)=1),0,IF(AND(COUNTBLANK(D57)=1,COUNTA(S57:AD57)=0),0,1)))</f>
        <v>0</v>
      </c>
      <c r="AJ57" s="286">
        <f>IF(AI57=0,0,1)</f>
        <v>0</v>
      </c>
      <c r="AK57" s="287" t="str">
        <f>IF(AJ57=0,"",
IF(SUM($AJ$56:AJ57)=1,AL57,
IF($AJ$176&gt;SUM($AJ$56:AJ57),_xlfn.CONCAT(", ",AL57),
IF($AJ$176=SUM($AJ$56:AJ57),_xlfn.CONCAT(" y ",AL57)))))</f>
        <v/>
      </c>
      <c r="AL57" s="101" t="s">
        <v>5136</v>
      </c>
    </row>
    <row r="58" spans="1:38" ht="15" customHeight="1">
      <c r="A58" s="11"/>
      <c r="B58" s="8"/>
      <c r="C58" s="102" t="s">
        <v>5019</v>
      </c>
      <c r="D58" s="689" t="str">
        <f>IF(CNGE_2026_M1_Secc4_Sub3!$D39="","",CNGE_2026_M1_Secc4_Sub3!$D39)</f>
        <v/>
      </c>
      <c r="E58" s="572"/>
      <c r="F58" s="572"/>
      <c r="G58" s="572"/>
      <c r="H58" s="572"/>
      <c r="I58" s="572"/>
      <c r="J58" s="572"/>
      <c r="K58" s="572"/>
      <c r="L58" s="572"/>
      <c r="M58" s="572"/>
      <c r="N58" s="572"/>
      <c r="O58" s="572"/>
      <c r="P58" s="572"/>
      <c r="Q58" s="572"/>
      <c r="R58" s="573"/>
      <c r="S58" s="699"/>
      <c r="T58" s="570"/>
      <c r="U58" s="570"/>
      <c r="V58" s="570"/>
      <c r="W58" s="570"/>
      <c r="X58" s="687"/>
      <c r="Y58" s="699"/>
      <c r="Z58" s="570"/>
      <c r="AA58" s="570"/>
      <c r="AB58" s="570"/>
      <c r="AC58" s="570"/>
      <c r="AD58" s="687"/>
      <c r="AH58" s="263">
        <f t="shared" si="0"/>
        <v>0</v>
      </c>
      <c r="AI58" s="266">
        <f t="shared" si="1"/>
        <v>0</v>
      </c>
      <c r="AJ58" s="286">
        <f t="shared" ref="AJ58:AJ120" si="2">IF(AI58=0,0,1)</f>
        <v>0</v>
      </c>
      <c r="AK58" s="287" t="str">
        <f>IF(AJ58=0,"",
IF(SUM($AJ$56:AJ58)=1,AL58,
IF($AJ$176&gt;SUM($AJ$56:AJ58),_xlfn.CONCAT(", ",AL58),
IF($AJ$176=SUM($AJ$56:AJ58),_xlfn.CONCAT(" y ",AL58)))))</f>
        <v/>
      </c>
      <c r="AL58" s="101" t="s">
        <v>5137</v>
      </c>
    </row>
    <row r="59" spans="1:38" ht="15" customHeight="1">
      <c r="A59" s="11"/>
      <c r="B59" s="8"/>
      <c r="C59" s="102" t="s">
        <v>5021</v>
      </c>
      <c r="D59" s="689" t="str">
        <f>IF(CNGE_2026_M1_Secc4_Sub3!$D40="","",CNGE_2026_M1_Secc4_Sub3!$D40)</f>
        <v/>
      </c>
      <c r="E59" s="572"/>
      <c r="F59" s="572"/>
      <c r="G59" s="572"/>
      <c r="H59" s="572"/>
      <c r="I59" s="572"/>
      <c r="J59" s="572"/>
      <c r="K59" s="572"/>
      <c r="L59" s="572"/>
      <c r="M59" s="572"/>
      <c r="N59" s="572"/>
      <c r="O59" s="572"/>
      <c r="P59" s="572"/>
      <c r="Q59" s="572"/>
      <c r="R59" s="573"/>
      <c r="S59" s="699"/>
      <c r="T59" s="570"/>
      <c r="U59" s="570"/>
      <c r="V59" s="570"/>
      <c r="W59" s="570"/>
      <c r="X59" s="687"/>
      <c r="Y59" s="699"/>
      <c r="Z59" s="570"/>
      <c r="AA59" s="570"/>
      <c r="AB59" s="570"/>
      <c r="AC59" s="570"/>
      <c r="AD59" s="687"/>
      <c r="AH59" s="263">
        <f t="shared" si="0"/>
        <v>0</v>
      </c>
      <c r="AI59" s="266">
        <f t="shared" si="1"/>
        <v>0</v>
      </c>
      <c r="AJ59" s="286">
        <f t="shared" si="2"/>
        <v>0</v>
      </c>
      <c r="AK59" s="287" t="str">
        <f>IF(AJ59=0,"",
IF(SUM($AJ$56:AJ59)=1,AL59,
IF($AJ$176&gt;SUM($AJ$56:AJ59),_xlfn.CONCAT(", ",AL59),
IF($AJ$176=SUM($AJ$56:AJ59),_xlfn.CONCAT(" y ",AL59)))))</f>
        <v/>
      </c>
      <c r="AL59" s="101" t="s">
        <v>5138</v>
      </c>
    </row>
    <row r="60" spans="1:38" ht="15" customHeight="1">
      <c r="A60" s="11"/>
      <c r="B60" s="8"/>
      <c r="C60" s="102" t="s">
        <v>5023</v>
      </c>
      <c r="D60" s="689" t="str">
        <f>IF(CNGE_2026_M1_Secc4_Sub3!$D41="","",CNGE_2026_M1_Secc4_Sub3!$D41)</f>
        <v/>
      </c>
      <c r="E60" s="572"/>
      <c r="F60" s="572"/>
      <c r="G60" s="572"/>
      <c r="H60" s="572"/>
      <c r="I60" s="572"/>
      <c r="J60" s="572"/>
      <c r="K60" s="572"/>
      <c r="L60" s="572"/>
      <c r="M60" s="572"/>
      <c r="N60" s="572"/>
      <c r="O60" s="572"/>
      <c r="P60" s="572"/>
      <c r="Q60" s="572"/>
      <c r="R60" s="573"/>
      <c r="S60" s="699"/>
      <c r="T60" s="570"/>
      <c r="U60" s="570"/>
      <c r="V60" s="570"/>
      <c r="W60" s="570"/>
      <c r="X60" s="687"/>
      <c r="Y60" s="699"/>
      <c r="Z60" s="570"/>
      <c r="AA60" s="570"/>
      <c r="AB60" s="570"/>
      <c r="AC60" s="570"/>
      <c r="AD60" s="687"/>
      <c r="AH60" s="263">
        <f t="shared" si="0"/>
        <v>0</v>
      </c>
      <c r="AI60" s="266">
        <f t="shared" si="1"/>
        <v>0</v>
      </c>
      <c r="AJ60" s="286">
        <f t="shared" si="2"/>
        <v>0</v>
      </c>
      <c r="AK60" s="287" t="str">
        <f>IF(AJ60=0,"",
IF(SUM($AJ$56:AJ60)=1,AL60,
IF($AJ$176&gt;SUM($AJ$56:AJ60),_xlfn.CONCAT(", ",AL60),
IF($AJ$176=SUM($AJ$56:AJ60),_xlfn.CONCAT(" y ",AL60)))))</f>
        <v/>
      </c>
      <c r="AL60" s="101" t="s">
        <v>5139</v>
      </c>
    </row>
    <row r="61" spans="1:38" ht="15" customHeight="1">
      <c r="A61" s="11"/>
      <c r="B61" s="8"/>
      <c r="C61" s="102" t="s">
        <v>5025</v>
      </c>
      <c r="D61" s="689" t="str">
        <f>IF(CNGE_2026_M1_Secc4_Sub3!$D42="","",CNGE_2026_M1_Secc4_Sub3!$D42)</f>
        <v/>
      </c>
      <c r="E61" s="572"/>
      <c r="F61" s="572"/>
      <c r="G61" s="572"/>
      <c r="H61" s="572"/>
      <c r="I61" s="572"/>
      <c r="J61" s="572"/>
      <c r="K61" s="572"/>
      <c r="L61" s="572"/>
      <c r="M61" s="572"/>
      <c r="N61" s="572"/>
      <c r="O61" s="572"/>
      <c r="P61" s="572"/>
      <c r="Q61" s="572"/>
      <c r="R61" s="573"/>
      <c r="S61" s="699"/>
      <c r="T61" s="570"/>
      <c r="U61" s="570"/>
      <c r="V61" s="570"/>
      <c r="W61" s="570"/>
      <c r="X61" s="687"/>
      <c r="Y61" s="699"/>
      <c r="Z61" s="570"/>
      <c r="AA61" s="570"/>
      <c r="AB61" s="570"/>
      <c r="AC61" s="570"/>
      <c r="AD61" s="687"/>
      <c r="AH61" s="263">
        <f t="shared" si="0"/>
        <v>0</v>
      </c>
      <c r="AI61" s="266">
        <f t="shared" si="1"/>
        <v>0</v>
      </c>
      <c r="AJ61" s="286">
        <f t="shared" si="2"/>
        <v>0</v>
      </c>
      <c r="AK61" s="287" t="str">
        <f>IF(AJ61=0,"",
IF(SUM($AJ$56:AJ61)=1,AL61,
IF($AJ$176&gt;SUM($AJ$56:AJ61),_xlfn.CONCAT(", ",AL61),
IF($AJ$176=SUM($AJ$56:AJ61),_xlfn.CONCAT(" y ",AL61)))))</f>
        <v/>
      </c>
      <c r="AL61" s="101" t="s">
        <v>5140</v>
      </c>
    </row>
    <row r="62" spans="1:38" ht="15" customHeight="1">
      <c r="A62" s="11"/>
      <c r="B62" s="8"/>
      <c r="C62" s="102" t="s">
        <v>5027</v>
      </c>
      <c r="D62" s="689" t="str">
        <f>IF(CNGE_2026_M1_Secc4_Sub3!$D43="","",CNGE_2026_M1_Secc4_Sub3!$D43)</f>
        <v/>
      </c>
      <c r="E62" s="572"/>
      <c r="F62" s="572"/>
      <c r="G62" s="572"/>
      <c r="H62" s="572"/>
      <c r="I62" s="572"/>
      <c r="J62" s="572"/>
      <c r="K62" s="572"/>
      <c r="L62" s="572"/>
      <c r="M62" s="572"/>
      <c r="N62" s="572"/>
      <c r="O62" s="572"/>
      <c r="P62" s="572"/>
      <c r="Q62" s="572"/>
      <c r="R62" s="573"/>
      <c r="S62" s="699"/>
      <c r="T62" s="570"/>
      <c r="U62" s="570"/>
      <c r="V62" s="570"/>
      <c r="W62" s="570"/>
      <c r="X62" s="687"/>
      <c r="Y62" s="699"/>
      <c r="Z62" s="570"/>
      <c r="AA62" s="570"/>
      <c r="AB62" s="570"/>
      <c r="AC62" s="570"/>
      <c r="AD62" s="687"/>
      <c r="AH62" s="263">
        <f t="shared" si="0"/>
        <v>0</v>
      </c>
      <c r="AI62" s="266">
        <f t="shared" si="1"/>
        <v>0</v>
      </c>
      <c r="AJ62" s="286">
        <f t="shared" si="2"/>
        <v>0</v>
      </c>
      <c r="AK62" s="287" t="str">
        <f>IF(AJ62=0,"",
IF(SUM($AJ$56:AJ62)=1,AL62,
IF($AJ$176&gt;SUM($AJ$56:AJ62),_xlfn.CONCAT(", ",AL62),
IF($AJ$176=SUM($AJ$56:AJ62),_xlfn.CONCAT(" y ",AL62)))))</f>
        <v/>
      </c>
      <c r="AL62" s="101" t="s">
        <v>5141</v>
      </c>
    </row>
    <row r="63" spans="1:38" ht="15" customHeight="1">
      <c r="A63" s="11"/>
      <c r="B63" s="8"/>
      <c r="C63" s="102" t="s">
        <v>5029</v>
      </c>
      <c r="D63" s="689" t="str">
        <f>IF(CNGE_2026_M1_Secc4_Sub3!$D44="","",CNGE_2026_M1_Secc4_Sub3!$D44)</f>
        <v/>
      </c>
      <c r="E63" s="572"/>
      <c r="F63" s="572"/>
      <c r="G63" s="572"/>
      <c r="H63" s="572"/>
      <c r="I63" s="572"/>
      <c r="J63" s="572"/>
      <c r="K63" s="572"/>
      <c r="L63" s="572"/>
      <c r="M63" s="572"/>
      <c r="N63" s="572"/>
      <c r="O63" s="572"/>
      <c r="P63" s="572"/>
      <c r="Q63" s="572"/>
      <c r="R63" s="573"/>
      <c r="S63" s="699"/>
      <c r="T63" s="570"/>
      <c r="U63" s="570"/>
      <c r="V63" s="570"/>
      <c r="W63" s="570"/>
      <c r="X63" s="687"/>
      <c r="Y63" s="699"/>
      <c r="Z63" s="570"/>
      <c r="AA63" s="570"/>
      <c r="AB63" s="570"/>
      <c r="AC63" s="570"/>
      <c r="AD63" s="687"/>
      <c r="AH63" s="263">
        <f t="shared" si="0"/>
        <v>0</v>
      </c>
      <c r="AI63" s="266">
        <f t="shared" si="1"/>
        <v>0</v>
      </c>
      <c r="AJ63" s="286">
        <f t="shared" si="2"/>
        <v>0</v>
      </c>
      <c r="AK63" s="287" t="str">
        <f>IF(AJ63=0,"",
IF(SUM($AJ$56:AJ63)=1,AL63,
IF($AJ$176&gt;SUM($AJ$56:AJ63),_xlfn.CONCAT(", ",AL63),
IF($AJ$176=SUM($AJ$56:AJ63),_xlfn.CONCAT(" y ",AL63)))))</f>
        <v/>
      </c>
      <c r="AL63" s="101" t="s">
        <v>5142</v>
      </c>
    </row>
    <row r="64" spans="1:38" ht="15" customHeight="1">
      <c r="A64" s="11"/>
      <c r="B64" s="8"/>
      <c r="C64" s="102" t="s">
        <v>5031</v>
      </c>
      <c r="D64" s="689" t="str">
        <f>IF(CNGE_2026_M1_Secc4_Sub3!$D45="","",CNGE_2026_M1_Secc4_Sub3!$D45)</f>
        <v/>
      </c>
      <c r="E64" s="572"/>
      <c r="F64" s="572"/>
      <c r="G64" s="572"/>
      <c r="H64" s="572"/>
      <c r="I64" s="572"/>
      <c r="J64" s="572"/>
      <c r="K64" s="572"/>
      <c r="L64" s="572"/>
      <c r="M64" s="572"/>
      <c r="N64" s="572"/>
      <c r="O64" s="572"/>
      <c r="P64" s="572"/>
      <c r="Q64" s="572"/>
      <c r="R64" s="573"/>
      <c r="S64" s="699"/>
      <c r="T64" s="570"/>
      <c r="U64" s="570"/>
      <c r="V64" s="570"/>
      <c r="W64" s="570"/>
      <c r="X64" s="687"/>
      <c r="Y64" s="699"/>
      <c r="Z64" s="570"/>
      <c r="AA64" s="570"/>
      <c r="AB64" s="570"/>
      <c r="AC64" s="570"/>
      <c r="AD64" s="687"/>
      <c r="AH64" s="263">
        <f t="shared" si="0"/>
        <v>0</v>
      </c>
      <c r="AI64" s="266">
        <f t="shared" si="1"/>
        <v>0</v>
      </c>
      <c r="AJ64" s="286">
        <f t="shared" si="2"/>
        <v>0</v>
      </c>
      <c r="AK64" s="287" t="str">
        <f>IF(AJ64=0,"",
IF(SUM($AJ$56:AJ64)=1,AL64,
IF($AJ$176&gt;SUM($AJ$56:AJ64),_xlfn.CONCAT(", ",AL64),
IF($AJ$176=SUM($AJ$56:AJ64),_xlfn.CONCAT(" y ",AL64)))))</f>
        <v/>
      </c>
      <c r="AL64" s="101" t="s">
        <v>5143</v>
      </c>
    </row>
    <row r="65" spans="1:38" ht="15" customHeight="1">
      <c r="A65" s="11"/>
      <c r="B65" s="8"/>
      <c r="C65" s="102" t="s">
        <v>5032</v>
      </c>
      <c r="D65" s="689" t="str">
        <f>IF(CNGE_2026_M1_Secc4_Sub3!$D46="","",CNGE_2026_M1_Secc4_Sub3!$D46)</f>
        <v/>
      </c>
      <c r="E65" s="572"/>
      <c r="F65" s="572"/>
      <c r="G65" s="572"/>
      <c r="H65" s="572"/>
      <c r="I65" s="572"/>
      <c r="J65" s="572"/>
      <c r="K65" s="572"/>
      <c r="L65" s="572"/>
      <c r="M65" s="572"/>
      <c r="N65" s="572"/>
      <c r="O65" s="572"/>
      <c r="P65" s="572"/>
      <c r="Q65" s="572"/>
      <c r="R65" s="573"/>
      <c r="S65" s="699"/>
      <c r="T65" s="570"/>
      <c r="U65" s="570"/>
      <c r="V65" s="570"/>
      <c r="W65" s="570"/>
      <c r="X65" s="687"/>
      <c r="Y65" s="699"/>
      <c r="Z65" s="570"/>
      <c r="AA65" s="570"/>
      <c r="AB65" s="570"/>
      <c r="AC65" s="570"/>
      <c r="AD65" s="687"/>
      <c r="AH65" s="263">
        <f t="shared" si="0"/>
        <v>0</v>
      </c>
      <c r="AI65" s="266">
        <f t="shared" si="1"/>
        <v>0</v>
      </c>
      <c r="AJ65" s="286">
        <f t="shared" si="2"/>
        <v>0</v>
      </c>
      <c r="AK65" s="287" t="str">
        <f>IF(AJ65=0,"",
IF(SUM($AJ$56:AJ65)=1,AL65,
IF($AJ$176&gt;SUM($AJ$56:AJ65),_xlfn.CONCAT(", ",AL65),
IF($AJ$176=SUM($AJ$56:AJ65),_xlfn.CONCAT(" y ",AL65)))))</f>
        <v/>
      </c>
      <c r="AL65" s="101" t="s">
        <v>5144</v>
      </c>
    </row>
    <row r="66" spans="1:38" ht="15" customHeight="1">
      <c r="A66" s="11"/>
      <c r="B66" s="8"/>
      <c r="C66" s="102" t="s">
        <v>5034</v>
      </c>
      <c r="D66" s="689" t="str">
        <f>IF(CNGE_2026_M1_Secc4_Sub3!$D47="","",CNGE_2026_M1_Secc4_Sub3!$D47)</f>
        <v/>
      </c>
      <c r="E66" s="572"/>
      <c r="F66" s="572"/>
      <c r="G66" s="572"/>
      <c r="H66" s="572"/>
      <c r="I66" s="572"/>
      <c r="J66" s="572"/>
      <c r="K66" s="572"/>
      <c r="L66" s="572"/>
      <c r="M66" s="572"/>
      <c r="N66" s="572"/>
      <c r="O66" s="572"/>
      <c r="P66" s="572"/>
      <c r="Q66" s="572"/>
      <c r="R66" s="573"/>
      <c r="S66" s="699"/>
      <c r="T66" s="570"/>
      <c r="U66" s="570"/>
      <c r="V66" s="570"/>
      <c r="W66" s="570"/>
      <c r="X66" s="687"/>
      <c r="Y66" s="699"/>
      <c r="Z66" s="570"/>
      <c r="AA66" s="570"/>
      <c r="AB66" s="570"/>
      <c r="AC66" s="570"/>
      <c r="AD66" s="687"/>
      <c r="AH66" s="263">
        <f t="shared" si="0"/>
        <v>0</v>
      </c>
      <c r="AI66" s="266">
        <f t="shared" si="1"/>
        <v>0</v>
      </c>
      <c r="AJ66" s="286">
        <f t="shared" si="2"/>
        <v>0</v>
      </c>
      <c r="AK66" s="287" t="str">
        <f>IF(AJ66=0,"",
IF(SUM($AJ$56:AJ66)=1,AL66,
IF($AJ$176&gt;SUM($AJ$56:AJ66),_xlfn.CONCAT(", ",AL66),
IF($AJ$176=SUM($AJ$56:AJ66),_xlfn.CONCAT(" y ",AL66)))))</f>
        <v/>
      </c>
      <c r="AL66" s="101" t="s">
        <v>5145</v>
      </c>
    </row>
    <row r="67" spans="1:38" ht="15" customHeight="1">
      <c r="A67" s="11"/>
      <c r="B67" s="8"/>
      <c r="C67" s="102" t="s">
        <v>5035</v>
      </c>
      <c r="D67" s="689" t="str">
        <f>IF(CNGE_2026_M1_Secc4_Sub3!$D48="","",CNGE_2026_M1_Secc4_Sub3!$D48)</f>
        <v/>
      </c>
      <c r="E67" s="572"/>
      <c r="F67" s="572"/>
      <c r="G67" s="572"/>
      <c r="H67" s="572"/>
      <c r="I67" s="572"/>
      <c r="J67" s="572"/>
      <c r="K67" s="572"/>
      <c r="L67" s="572"/>
      <c r="M67" s="572"/>
      <c r="N67" s="572"/>
      <c r="O67" s="572"/>
      <c r="P67" s="572"/>
      <c r="Q67" s="572"/>
      <c r="R67" s="573"/>
      <c r="S67" s="699"/>
      <c r="T67" s="570"/>
      <c r="U67" s="570"/>
      <c r="V67" s="570"/>
      <c r="W67" s="570"/>
      <c r="X67" s="687"/>
      <c r="Y67" s="699"/>
      <c r="Z67" s="570"/>
      <c r="AA67" s="570"/>
      <c r="AB67" s="570"/>
      <c r="AC67" s="570"/>
      <c r="AD67" s="687"/>
      <c r="AH67" s="263">
        <f t="shared" si="0"/>
        <v>0</v>
      </c>
      <c r="AI67" s="266">
        <f t="shared" si="1"/>
        <v>0</v>
      </c>
      <c r="AJ67" s="286">
        <f t="shared" si="2"/>
        <v>0</v>
      </c>
      <c r="AK67" s="287" t="str">
        <f>IF(AJ67=0,"",
IF(SUM($AJ$56:AJ67)=1,AL67,
IF($AJ$176&gt;SUM($AJ$56:AJ67),_xlfn.CONCAT(", ",AL67),
IF($AJ$176=SUM($AJ$56:AJ67),_xlfn.CONCAT(" y ",AL67)))))</f>
        <v/>
      </c>
      <c r="AL67" s="101" t="s">
        <v>5146</v>
      </c>
    </row>
    <row r="68" spans="1:38" ht="15" customHeight="1">
      <c r="A68" s="11"/>
      <c r="B68" s="8"/>
      <c r="C68" s="102" t="s">
        <v>5036</v>
      </c>
      <c r="D68" s="689" t="str">
        <f>IF(CNGE_2026_M1_Secc4_Sub3!$D49="","",CNGE_2026_M1_Secc4_Sub3!$D49)</f>
        <v/>
      </c>
      <c r="E68" s="572"/>
      <c r="F68" s="572"/>
      <c r="G68" s="572"/>
      <c r="H68" s="572"/>
      <c r="I68" s="572"/>
      <c r="J68" s="572"/>
      <c r="K68" s="572"/>
      <c r="L68" s="572"/>
      <c r="M68" s="572"/>
      <c r="N68" s="572"/>
      <c r="O68" s="572"/>
      <c r="P68" s="572"/>
      <c r="Q68" s="572"/>
      <c r="R68" s="573"/>
      <c r="S68" s="699"/>
      <c r="T68" s="570"/>
      <c r="U68" s="570"/>
      <c r="V68" s="570"/>
      <c r="W68" s="570"/>
      <c r="X68" s="687"/>
      <c r="Y68" s="699"/>
      <c r="Z68" s="570"/>
      <c r="AA68" s="570"/>
      <c r="AB68" s="570"/>
      <c r="AC68" s="570"/>
      <c r="AD68" s="687"/>
      <c r="AH68" s="263">
        <f t="shared" si="0"/>
        <v>0</v>
      </c>
      <c r="AI68" s="266">
        <f t="shared" si="1"/>
        <v>0</v>
      </c>
      <c r="AJ68" s="286">
        <f t="shared" si="2"/>
        <v>0</v>
      </c>
      <c r="AK68" s="287" t="str">
        <f>IF(AJ68=0,"",
IF(SUM($AJ$56:AJ68)=1,AL68,
IF($AJ$176&gt;SUM($AJ$56:AJ68),_xlfn.CONCAT(", ",AL68),
IF($AJ$176=SUM($AJ$56:AJ68),_xlfn.CONCAT(" y ",AL68)))))</f>
        <v/>
      </c>
      <c r="AL68" s="101" t="s">
        <v>5147</v>
      </c>
    </row>
    <row r="69" spans="1:38" ht="15" customHeight="1">
      <c r="A69" s="11"/>
      <c r="B69" s="8"/>
      <c r="C69" s="102" t="s">
        <v>5037</v>
      </c>
      <c r="D69" s="689" t="str">
        <f>IF(CNGE_2026_M1_Secc4_Sub3!$D50="","",CNGE_2026_M1_Secc4_Sub3!$D50)</f>
        <v/>
      </c>
      <c r="E69" s="572"/>
      <c r="F69" s="572"/>
      <c r="G69" s="572"/>
      <c r="H69" s="572"/>
      <c r="I69" s="572"/>
      <c r="J69" s="572"/>
      <c r="K69" s="572"/>
      <c r="L69" s="572"/>
      <c r="M69" s="572"/>
      <c r="N69" s="572"/>
      <c r="O69" s="572"/>
      <c r="P69" s="572"/>
      <c r="Q69" s="572"/>
      <c r="R69" s="573"/>
      <c r="S69" s="699"/>
      <c r="T69" s="570"/>
      <c r="U69" s="570"/>
      <c r="V69" s="570"/>
      <c r="W69" s="570"/>
      <c r="X69" s="687"/>
      <c r="Y69" s="699"/>
      <c r="Z69" s="570"/>
      <c r="AA69" s="570"/>
      <c r="AB69" s="570"/>
      <c r="AC69" s="570"/>
      <c r="AD69" s="687"/>
      <c r="AH69" s="263">
        <f t="shared" si="0"/>
        <v>0</v>
      </c>
      <c r="AI69" s="266">
        <f t="shared" si="1"/>
        <v>0</v>
      </c>
      <c r="AJ69" s="286">
        <f t="shared" si="2"/>
        <v>0</v>
      </c>
      <c r="AK69" s="287" t="str">
        <f>IF(AJ69=0,"",
IF(SUM($AJ$56:AJ69)=1,AL69,
IF($AJ$176&gt;SUM($AJ$56:AJ69),_xlfn.CONCAT(", ",AL69),
IF($AJ$176=SUM($AJ$56:AJ69),_xlfn.CONCAT(" y ",AL69)))))</f>
        <v/>
      </c>
      <c r="AL69" s="101" t="s">
        <v>5148</v>
      </c>
    </row>
    <row r="70" spans="1:38" ht="15" customHeight="1">
      <c r="A70" s="11"/>
      <c r="B70" s="8"/>
      <c r="C70" s="102" t="s">
        <v>5038</v>
      </c>
      <c r="D70" s="689" t="str">
        <f>IF(CNGE_2026_M1_Secc4_Sub3!$D51="","",CNGE_2026_M1_Secc4_Sub3!$D51)</f>
        <v/>
      </c>
      <c r="E70" s="572"/>
      <c r="F70" s="572"/>
      <c r="G70" s="572"/>
      <c r="H70" s="572"/>
      <c r="I70" s="572"/>
      <c r="J70" s="572"/>
      <c r="K70" s="572"/>
      <c r="L70" s="572"/>
      <c r="M70" s="572"/>
      <c r="N70" s="572"/>
      <c r="O70" s="572"/>
      <c r="P70" s="572"/>
      <c r="Q70" s="572"/>
      <c r="R70" s="573"/>
      <c r="S70" s="699"/>
      <c r="T70" s="570"/>
      <c r="U70" s="570"/>
      <c r="V70" s="570"/>
      <c r="W70" s="570"/>
      <c r="X70" s="687"/>
      <c r="Y70" s="699"/>
      <c r="Z70" s="570"/>
      <c r="AA70" s="570"/>
      <c r="AB70" s="570"/>
      <c r="AC70" s="570"/>
      <c r="AD70" s="687"/>
      <c r="AH70" s="263">
        <f t="shared" si="0"/>
        <v>0</v>
      </c>
      <c r="AI70" s="266">
        <f t="shared" si="1"/>
        <v>0</v>
      </c>
      <c r="AJ70" s="286">
        <f t="shared" si="2"/>
        <v>0</v>
      </c>
      <c r="AK70" s="287" t="str">
        <f>IF(AJ70=0,"",
IF(SUM($AJ$56:AJ70)=1,AL70,
IF($AJ$176&gt;SUM($AJ$56:AJ70),_xlfn.CONCAT(", ",AL70),
IF($AJ$176=SUM($AJ$56:AJ70),_xlfn.CONCAT(" y ",AL70)))))</f>
        <v/>
      </c>
      <c r="AL70" s="101" t="s">
        <v>5149</v>
      </c>
    </row>
    <row r="71" spans="1:38" ht="15" customHeight="1">
      <c r="A71" s="11"/>
      <c r="B71" s="8"/>
      <c r="C71" s="102" t="s">
        <v>5039</v>
      </c>
      <c r="D71" s="689" t="str">
        <f>IF(CNGE_2026_M1_Secc4_Sub3!$D52="","",CNGE_2026_M1_Secc4_Sub3!$D52)</f>
        <v/>
      </c>
      <c r="E71" s="572"/>
      <c r="F71" s="572"/>
      <c r="G71" s="572"/>
      <c r="H71" s="572"/>
      <c r="I71" s="572"/>
      <c r="J71" s="572"/>
      <c r="K71" s="572"/>
      <c r="L71" s="572"/>
      <c r="M71" s="572"/>
      <c r="N71" s="572"/>
      <c r="O71" s="572"/>
      <c r="P71" s="572"/>
      <c r="Q71" s="572"/>
      <c r="R71" s="573"/>
      <c r="S71" s="699"/>
      <c r="T71" s="570"/>
      <c r="U71" s="570"/>
      <c r="V71" s="570"/>
      <c r="W71" s="570"/>
      <c r="X71" s="687"/>
      <c r="Y71" s="699"/>
      <c r="Z71" s="570"/>
      <c r="AA71" s="570"/>
      <c r="AB71" s="570"/>
      <c r="AC71" s="570"/>
      <c r="AD71" s="687"/>
      <c r="AH71" s="263">
        <f t="shared" si="0"/>
        <v>0</v>
      </c>
      <c r="AI71" s="266">
        <f t="shared" si="1"/>
        <v>0</v>
      </c>
      <c r="AJ71" s="286">
        <f t="shared" si="2"/>
        <v>0</v>
      </c>
      <c r="AK71" s="287" t="str">
        <f>IF(AJ71=0,"",
IF(SUM($AJ$56:AJ71)=1,AL71,
IF($AJ$176&gt;SUM($AJ$56:AJ71),_xlfn.CONCAT(", ",AL71),
IF($AJ$176=SUM($AJ$56:AJ71),_xlfn.CONCAT(" y ",AL71)))))</f>
        <v/>
      </c>
      <c r="AL71" s="101" t="s">
        <v>5150</v>
      </c>
    </row>
    <row r="72" spans="1:38" ht="15" customHeight="1">
      <c r="A72" s="11"/>
      <c r="B72" s="8"/>
      <c r="C72" s="102" t="s">
        <v>5040</v>
      </c>
      <c r="D72" s="689" t="str">
        <f>IF(CNGE_2026_M1_Secc4_Sub3!$D53="","",CNGE_2026_M1_Secc4_Sub3!$D53)</f>
        <v/>
      </c>
      <c r="E72" s="572"/>
      <c r="F72" s="572"/>
      <c r="G72" s="572"/>
      <c r="H72" s="572"/>
      <c r="I72" s="572"/>
      <c r="J72" s="572"/>
      <c r="K72" s="572"/>
      <c r="L72" s="572"/>
      <c r="M72" s="572"/>
      <c r="N72" s="572"/>
      <c r="O72" s="572"/>
      <c r="P72" s="572"/>
      <c r="Q72" s="572"/>
      <c r="R72" s="573"/>
      <c r="S72" s="699"/>
      <c r="T72" s="570"/>
      <c r="U72" s="570"/>
      <c r="V72" s="570"/>
      <c r="W72" s="570"/>
      <c r="X72" s="687"/>
      <c r="Y72" s="699"/>
      <c r="Z72" s="570"/>
      <c r="AA72" s="570"/>
      <c r="AB72" s="570"/>
      <c r="AC72" s="570"/>
      <c r="AD72" s="687"/>
      <c r="AH72" s="263">
        <f t="shared" si="0"/>
        <v>0</v>
      </c>
      <c r="AI72" s="266">
        <f t="shared" si="1"/>
        <v>0</v>
      </c>
      <c r="AJ72" s="286">
        <f t="shared" si="2"/>
        <v>0</v>
      </c>
      <c r="AK72" s="287" t="str">
        <f>IF(AJ72=0,"",
IF(SUM($AJ$56:AJ72)=1,AL72,
IF($AJ$176&gt;SUM($AJ$56:AJ72),_xlfn.CONCAT(", ",AL72),
IF($AJ$176=SUM($AJ$56:AJ72),_xlfn.CONCAT(" y ",AL72)))))</f>
        <v/>
      </c>
      <c r="AL72" s="101" t="s">
        <v>5151</v>
      </c>
    </row>
    <row r="73" spans="1:38" ht="15" customHeight="1">
      <c r="A73" s="11"/>
      <c r="B73" s="8"/>
      <c r="C73" s="102" t="s">
        <v>5041</v>
      </c>
      <c r="D73" s="689" t="str">
        <f>IF(CNGE_2026_M1_Secc4_Sub3!$D54="","",CNGE_2026_M1_Secc4_Sub3!$D54)</f>
        <v/>
      </c>
      <c r="E73" s="572"/>
      <c r="F73" s="572"/>
      <c r="G73" s="572"/>
      <c r="H73" s="572"/>
      <c r="I73" s="572"/>
      <c r="J73" s="572"/>
      <c r="K73" s="572"/>
      <c r="L73" s="572"/>
      <c r="M73" s="572"/>
      <c r="N73" s="572"/>
      <c r="O73" s="572"/>
      <c r="P73" s="572"/>
      <c r="Q73" s="572"/>
      <c r="R73" s="573"/>
      <c r="S73" s="699"/>
      <c r="T73" s="570"/>
      <c r="U73" s="570"/>
      <c r="V73" s="570"/>
      <c r="W73" s="570"/>
      <c r="X73" s="687"/>
      <c r="Y73" s="699"/>
      <c r="Z73" s="570"/>
      <c r="AA73" s="570"/>
      <c r="AB73" s="570"/>
      <c r="AC73" s="570"/>
      <c r="AD73" s="687"/>
      <c r="AH73" s="263">
        <f t="shared" si="0"/>
        <v>0</v>
      </c>
      <c r="AI73" s="266">
        <f t="shared" si="1"/>
        <v>0</v>
      </c>
      <c r="AJ73" s="286">
        <f t="shared" si="2"/>
        <v>0</v>
      </c>
      <c r="AK73" s="287" t="str">
        <f>IF(AJ73=0,"",
IF(SUM($AJ$56:AJ73)=1,AL73,
IF($AJ$176&gt;SUM($AJ$56:AJ73),_xlfn.CONCAT(", ",AL73),
IF($AJ$176=SUM($AJ$56:AJ73),_xlfn.CONCAT(" y ",AL73)))))</f>
        <v/>
      </c>
      <c r="AL73" s="101" t="s">
        <v>5152</v>
      </c>
    </row>
    <row r="74" spans="1:38" ht="15" customHeight="1">
      <c r="A74" s="11"/>
      <c r="B74" s="8"/>
      <c r="C74" s="102" t="s">
        <v>5042</v>
      </c>
      <c r="D74" s="689" t="str">
        <f>IF(CNGE_2026_M1_Secc4_Sub3!$D55="","",CNGE_2026_M1_Secc4_Sub3!$D55)</f>
        <v/>
      </c>
      <c r="E74" s="572"/>
      <c r="F74" s="572"/>
      <c r="G74" s="572"/>
      <c r="H74" s="572"/>
      <c r="I74" s="572"/>
      <c r="J74" s="572"/>
      <c r="K74" s="572"/>
      <c r="L74" s="572"/>
      <c r="M74" s="572"/>
      <c r="N74" s="572"/>
      <c r="O74" s="572"/>
      <c r="P74" s="572"/>
      <c r="Q74" s="572"/>
      <c r="R74" s="573"/>
      <c r="S74" s="699"/>
      <c r="T74" s="570"/>
      <c r="U74" s="570"/>
      <c r="V74" s="570"/>
      <c r="W74" s="570"/>
      <c r="X74" s="687"/>
      <c r="Y74" s="699"/>
      <c r="Z74" s="570"/>
      <c r="AA74" s="570"/>
      <c r="AB74" s="570"/>
      <c r="AC74" s="570"/>
      <c r="AD74" s="687"/>
      <c r="AH74" s="263">
        <f t="shared" si="0"/>
        <v>0</v>
      </c>
      <c r="AI74" s="266">
        <f t="shared" si="1"/>
        <v>0</v>
      </c>
      <c r="AJ74" s="286">
        <f t="shared" si="2"/>
        <v>0</v>
      </c>
      <c r="AK74" s="287" t="str">
        <f>IF(AJ74=0,"",
IF(SUM($AJ$56:AJ74)=1,AL74,
IF($AJ$176&gt;SUM($AJ$56:AJ74),_xlfn.CONCAT(", ",AL74),
IF($AJ$176=SUM($AJ$56:AJ74),_xlfn.CONCAT(" y ",AL74)))))</f>
        <v/>
      </c>
      <c r="AL74" s="101" t="s">
        <v>5153</v>
      </c>
    </row>
    <row r="75" spans="1:38" ht="15" customHeight="1">
      <c r="A75" s="11"/>
      <c r="B75" s="8"/>
      <c r="C75" s="102" t="s">
        <v>5043</v>
      </c>
      <c r="D75" s="689" t="str">
        <f>IF(CNGE_2026_M1_Secc4_Sub3!$D56="","",CNGE_2026_M1_Secc4_Sub3!$D56)</f>
        <v/>
      </c>
      <c r="E75" s="572"/>
      <c r="F75" s="572"/>
      <c r="G75" s="572"/>
      <c r="H75" s="572"/>
      <c r="I75" s="572"/>
      <c r="J75" s="572"/>
      <c r="K75" s="572"/>
      <c r="L75" s="572"/>
      <c r="M75" s="572"/>
      <c r="N75" s="572"/>
      <c r="O75" s="572"/>
      <c r="P75" s="572"/>
      <c r="Q75" s="572"/>
      <c r="R75" s="573"/>
      <c r="S75" s="699"/>
      <c r="T75" s="570"/>
      <c r="U75" s="570"/>
      <c r="V75" s="570"/>
      <c r="W75" s="570"/>
      <c r="X75" s="687"/>
      <c r="Y75" s="699"/>
      <c r="Z75" s="570"/>
      <c r="AA75" s="570"/>
      <c r="AB75" s="570"/>
      <c r="AC75" s="570"/>
      <c r="AD75" s="687"/>
      <c r="AH75" s="263">
        <f t="shared" si="0"/>
        <v>0</v>
      </c>
      <c r="AI75" s="266">
        <f t="shared" si="1"/>
        <v>0</v>
      </c>
      <c r="AJ75" s="286">
        <f t="shared" si="2"/>
        <v>0</v>
      </c>
      <c r="AK75" s="287" t="str">
        <f>IF(AJ75=0,"",
IF(SUM($AJ$56:AJ75)=1,AL75,
IF($AJ$176&gt;SUM($AJ$56:AJ75),_xlfn.CONCAT(", ",AL75),
IF($AJ$176=SUM($AJ$56:AJ75),_xlfn.CONCAT(" y ",AL75)))))</f>
        <v/>
      </c>
      <c r="AL75" s="101" t="s">
        <v>5154</v>
      </c>
    </row>
    <row r="76" spans="1:38" ht="15" customHeight="1">
      <c r="A76" s="11"/>
      <c r="B76" s="8"/>
      <c r="C76" s="102" t="s">
        <v>5044</v>
      </c>
      <c r="D76" s="689" t="str">
        <f>IF(CNGE_2026_M1_Secc4_Sub3!$D57="","",CNGE_2026_M1_Secc4_Sub3!$D57)</f>
        <v/>
      </c>
      <c r="E76" s="572"/>
      <c r="F76" s="572"/>
      <c r="G76" s="572"/>
      <c r="H76" s="572"/>
      <c r="I76" s="572"/>
      <c r="J76" s="572"/>
      <c r="K76" s="572"/>
      <c r="L76" s="572"/>
      <c r="M76" s="572"/>
      <c r="N76" s="572"/>
      <c r="O76" s="572"/>
      <c r="P76" s="572"/>
      <c r="Q76" s="572"/>
      <c r="R76" s="573"/>
      <c r="S76" s="699"/>
      <c r="T76" s="570"/>
      <c r="U76" s="570"/>
      <c r="V76" s="570"/>
      <c r="W76" s="570"/>
      <c r="X76" s="687"/>
      <c r="Y76" s="699"/>
      <c r="Z76" s="570"/>
      <c r="AA76" s="570"/>
      <c r="AB76" s="570"/>
      <c r="AC76" s="570"/>
      <c r="AD76" s="687"/>
      <c r="AH76" s="263">
        <f t="shared" si="0"/>
        <v>0</v>
      </c>
      <c r="AI76" s="266">
        <f t="shared" si="1"/>
        <v>0</v>
      </c>
      <c r="AJ76" s="286">
        <f t="shared" si="2"/>
        <v>0</v>
      </c>
      <c r="AK76" s="287" t="str">
        <f>IF(AJ76=0,"",
IF(SUM($AJ$56:AJ76)=1,AL76,
IF($AJ$176&gt;SUM($AJ$56:AJ76),_xlfn.CONCAT(", ",AL76),
IF($AJ$176=SUM($AJ$56:AJ76),_xlfn.CONCAT(" y ",AL76)))))</f>
        <v/>
      </c>
      <c r="AL76" s="101" t="s">
        <v>5155</v>
      </c>
    </row>
    <row r="77" spans="1:38" ht="15" customHeight="1">
      <c r="A77" s="11"/>
      <c r="B77" s="8"/>
      <c r="C77" s="102" t="s">
        <v>5045</v>
      </c>
      <c r="D77" s="689" t="str">
        <f>IF(CNGE_2026_M1_Secc4_Sub3!$D58="","",CNGE_2026_M1_Secc4_Sub3!$D58)</f>
        <v/>
      </c>
      <c r="E77" s="572"/>
      <c r="F77" s="572"/>
      <c r="G77" s="572"/>
      <c r="H77" s="572"/>
      <c r="I77" s="572"/>
      <c r="J77" s="572"/>
      <c r="K77" s="572"/>
      <c r="L77" s="572"/>
      <c r="M77" s="572"/>
      <c r="N77" s="572"/>
      <c r="O77" s="572"/>
      <c r="P77" s="572"/>
      <c r="Q77" s="572"/>
      <c r="R77" s="573"/>
      <c r="S77" s="699"/>
      <c r="T77" s="570"/>
      <c r="U77" s="570"/>
      <c r="V77" s="570"/>
      <c r="W77" s="570"/>
      <c r="X77" s="687"/>
      <c r="Y77" s="699"/>
      <c r="Z77" s="570"/>
      <c r="AA77" s="570"/>
      <c r="AB77" s="570"/>
      <c r="AC77" s="570"/>
      <c r="AD77" s="687"/>
      <c r="AH77" s="263">
        <f t="shared" si="0"/>
        <v>0</v>
      </c>
      <c r="AI77" s="266">
        <f t="shared" si="1"/>
        <v>0</v>
      </c>
      <c r="AJ77" s="286">
        <f t="shared" si="2"/>
        <v>0</v>
      </c>
      <c r="AK77" s="287" t="str">
        <f>IF(AJ77=0,"",
IF(SUM($AJ$56:AJ77)=1,AL77,
IF($AJ$176&gt;SUM($AJ$56:AJ77),_xlfn.CONCAT(", ",AL77),
IF($AJ$176=SUM($AJ$56:AJ77),_xlfn.CONCAT(" y ",AL77)))))</f>
        <v/>
      </c>
      <c r="AL77" s="101" t="s">
        <v>5156</v>
      </c>
    </row>
    <row r="78" spans="1:38" ht="15" customHeight="1">
      <c r="A78" s="11"/>
      <c r="B78" s="8"/>
      <c r="C78" s="102" t="s">
        <v>5046</v>
      </c>
      <c r="D78" s="689" t="str">
        <f>IF(CNGE_2026_M1_Secc4_Sub3!$D59="","",CNGE_2026_M1_Secc4_Sub3!$D59)</f>
        <v/>
      </c>
      <c r="E78" s="572"/>
      <c r="F78" s="572"/>
      <c r="G78" s="572"/>
      <c r="H78" s="572"/>
      <c r="I78" s="572"/>
      <c r="J78" s="572"/>
      <c r="K78" s="572"/>
      <c r="L78" s="572"/>
      <c r="M78" s="572"/>
      <c r="N78" s="572"/>
      <c r="O78" s="572"/>
      <c r="P78" s="572"/>
      <c r="Q78" s="572"/>
      <c r="R78" s="573"/>
      <c r="S78" s="699"/>
      <c r="T78" s="570"/>
      <c r="U78" s="570"/>
      <c r="V78" s="570"/>
      <c r="W78" s="570"/>
      <c r="X78" s="687"/>
      <c r="Y78" s="699"/>
      <c r="Z78" s="570"/>
      <c r="AA78" s="570"/>
      <c r="AB78" s="570"/>
      <c r="AC78" s="570"/>
      <c r="AD78" s="687"/>
      <c r="AH78" s="263">
        <f t="shared" si="0"/>
        <v>0</v>
      </c>
      <c r="AI78" s="266">
        <f t="shared" si="1"/>
        <v>0</v>
      </c>
      <c r="AJ78" s="286">
        <f t="shared" si="2"/>
        <v>0</v>
      </c>
      <c r="AK78" s="287" t="str">
        <f>IF(AJ78=0,"",
IF(SUM($AJ$56:AJ78)=1,AL78,
IF($AJ$176&gt;SUM($AJ$56:AJ78),_xlfn.CONCAT(", ",AL78),
IF($AJ$176=SUM($AJ$56:AJ78),_xlfn.CONCAT(" y ",AL78)))))</f>
        <v/>
      </c>
      <c r="AL78" s="101" t="s">
        <v>5157</v>
      </c>
    </row>
    <row r="79" spans="1:38" ht="15" customHeight="1">
      <c r="A79" s="11"/>
      <c r="B79" s="8"/>
      <c r="C79" s="102" t="s">
        <v>5047</v>
      </c>
      <c r="D79" s="689" t="str">
        <f>IF(CNGE_2026_M1_Secc4_Sub3!$D60="","",CNGE_2026_M1_Secc4_Sub3!$D60)</f>
        <v/>
      </c>
      <c r="E79" s="572"/>
      <c r="F79" s="572"/>
      <c r="G79" s="572"/>
      <c r="H79" s="572"/>
      <c r="I79" s="572"/>
      <c r="J79" s="572"/>
      <c r="K79" s="572"/>
      <c r="L79" s="572"/>
      <c r="M79" s="572"/>
      <c r="N79" s="572"/>
      <c r="O79" s="572"/>
      <c r="P79" s="572"/>
      <c r="Q79" s="572"/>
      <c r="R79" s="573"/>
      <c r="S79" s="699"/>
      <c r="T79" s="570"/>
      <c r="U79" s="570"/>
      <c r="V79" s="570"/>
      <c r="W79" s="570"/>
      <c r="X79" s="687"/>
      <c r="Y79" s="699"/>
      <c r="Z79" s="570"/>
      <c r="AA79" s="570"/>
      <c r="AB79" s="570"/>
      <c r="AC79" s="570"/>
      <c r="AD79" s="687"/>
      <c r="AH79" s="263">
        <f t="shared" si="0"/>
        <v>0</v>
      </c>
      <c r="AI79" s="266">
        <f t="shared" si="1"/>
        <v>0</v>
      </c>
      <c r="AJ79" s="286">
        <f t="shared" si="2"/>
        <v>0</v>
      </c>
      <c r="AK79" s="287" t="str">
        <f>IF(AJ79=0,"",
IF(SUM($AJ$56:AJ79)=1,AL79,
IF($AJ$176&gt;SUM($AJ$56:AJ79),_xlfn.CONCAT(", ",AL79),
IF($AJ$176=SUM($AJ$56:AJ79),_xlfn.CONCAT(" y ",AL79)))))</f>
        <v/>
      </c>
      <c r="AL79" s="101" t="s">
        <v>5158</v>
      </c>
    </row>
    <row r="80" spans="1:38" ht="15" customHeight="1">
      <c r="A80" s="11"/>
      <c r="B80" s="8"/>
      <c r="C80" s="102" t="s">
        <v>5048</v>
      </c>
      <c r="D80" s="689" t="str">
        <f>IF(CNGE_2026_M1_Secc4_Sub3!$D61="","",CNGE_2026_M1_Secc4_Sub3!$D61)</f>
        <v/>
      </c>
      <c r="E80" s="572"/>
      <c r="F80" s="572"/>
      <c r="G80" s="572"/>
      <c r="H80" s="572"/>
      <c r="I80" s="572"/>
      <c r="J80" s="572"/>
      <c r="K80" s="572"/>
      <c r="L80" s="572"/>
      <c r="M80" s="572"/>
      <c r="N80" s="572"/>
      <c r="O80" s="572"/>
      <c r="P80" s="572"/>
      <c r="Q80" s="572"/>
      <c r="R80" s="573"/>
      <c r="S80" s="699"/>
      <c r="T80" s="570"/>
      <c r="U80" s="570"/>
      <c r="V80" s="570"/>
      <c r="W80" s="570"/>
      <c r="X80" s="687"/>
      <c r="Y80" s="699"/>
      <c r="Z80" s="570"/>
      <c r="AA80" s="570"/>
      <c r="AB80" s="570"/>
      <c r="AC80" s="570"/>
      <c r="AD80" s="687"/>
      <c r="AH80" s="263">
        <f t="shared" si="0"/>
        <v>0</v>
      </c>
      <c r="AI80" s="266">
        <f t="shared" si="1"/>
        <v>0</v>
      </c>
      <c r="AJ80" s="286">
        <f t="shared" si="2"/>
        <v>0</v>
      </c>
      <c r="AK80" s="287" t="str">
        <f>IF(AJ80=0,"",
IF(SUM($AJ$56:AJ80)=1,AL80,
IF($AJ$176&gt;SUM($AJ$56:AJ80),_xlfn.CONCAT(", ",AL80),
IF($AJ$176=SUM($AJ$56:AJ80),_xlfn.CONCAT(" y ",AL80)))))</f>
        <v/>
      </c>
      <c r="AL80" s="101" t="s">
        <v>5159</v>
      </c>
    </row>
    <row r="81" spans="1:38" ht="15" customHeight="1">
      <c r="A81" s="11"/>
      <c r="B81" s="8"/>
      <c r="C81" s="102" t="s">
        <v>5049</v>
      </c>
      <c r="D81" s="689" t="str">
        <f>IF(CNGE_2026_M1_Secc4_Sub3!$D62="","",CNGE_2026_M1_Secc4_Sub3!$D62)</f>
        <v/>
      </c>
      <c r="E81" s="572"/>
      <c r="F81" s="572"/>
      <c r="G81" s="572"/>
      <c r="H81" s="572"/>
      <c r="I81" s="572"/>
      <c r="J81" s="572"/>
      <c r="K81" s="572"/>
      <c r="L81" s="572"/>
      <c r="M81" s="572"/>
      <c r="N81" s="572"/>
      <c r="O81" s="572"/>
      <c r="P81" s="572"/>
      <c r="Q81" s="572"/>
      <c r="R81" s="573"/>
      <c r="S81" s="699"/>
      <c r="T81" s="570"/>
      <c r="U81" s="570"/>
      <c r="V81" s="570"/>
      <c r="W81" s="570"/>
      <c r="X81" s="687"/>
      <c r="Y81" s="699"/>
      <c r="Z81" s="570"/>
      <c r="AA81" s="570"/>
      <c r="AB81" s="570"/>
      <c r="AC81" s="570"/>
      <c r="AD81" s="687"/>
      <c r="AH81" s="263">
        <f t="shared" si="0"/>
        <v>0</v>
      </c>
      <c r="AI81" s="266">
        <f t="shared" si="1"/>
        <v>0</v>
      </c>
      <c r="AJ81" s="286">
        <f t="shared" si="2"/>
        <v>0</v>
      </c>
      <c r="AK81" s="287" t="str">
        <f>IF(AJ81=0,"",
IF(SUM($AJ$56:AJ81)=1,AL81,
IF($AJ$176&gt;SUM($AJ$56:AJ81),_xlfn.CONCAT(", ",AL81),
IF($AJ$176=SUM($AJ$56:AJ81),_xlfn.CONCAT(" y ",AL81)))))</f>
        <v/>
      </c>
      <c r="AL81" s="101" t="s">
        <v>5160</v>
      </c>
    </row>
    <row r="82" spans="1:38" ht="15" customHeight="1">
      <c r="A82" s="11"/>
      <c r="B82" s="8"/>
      <c r="C82" s="102" t="s">
        <v>5050</v>
      </c>
      <c r="D82" s="689" t="str">
        <f>IF(CNGE_2026_M1_Secc4_Sub3!$D63="","",CNGE_2026_M1_Secc4_Sub3!$D63)</f>
        <v/>
      </c>
      <c r="E82" s="572"/>
      <c r="F82" s="572"/>
      <c r="G82" s="572"/>
      <c r="H82" s="572"/>
      <c r="I82" s="572"/>
      <c r="J82" s="572"/>
      <c r="K82" s="572"/>
      <c r="L82" s="572"/>
      <c r="M82" s="572"/>
      <c r="N82" s="572"/>
      <c r="O82" s="572"/>
      <c r="P82" s="572"/>
      <c r="Q82" s="572"/>
      <c r="R82" s="573"/>
      <c r="S82" s="699"/>
      <c r="T82" s="570"/>
      <c r="U82" s="570"/>
      <c r="V82" s="570"/>
      <c r="W82" s="570"/>
      <c r="X82" s="687"/>
      <c r="Y82" s="699"/>
      <c r="Z82" s="570"/>
      <c r="AA82" s="570"/>
      <c r="AB82" s="570"/>
      <c r="AC82" s="570"/>
      <c r="AD82" s="687"/>
      <c r="AH82" s="263">
        <f t="shared" si="0"/>
        <v>0</v>
      </c>
      <c r="AI82" s="266">
        <f t="shared" si="1"/>
        <v>0</v>
      </c>
      <c r="AJ82" s="286">
        <f t="shared" si="2"/>
        <v>0</v>
      </c>
      <c r="AK82" s="287" t="str">
        <f>IF(AJ82=0,"",
IF(SUM($AJ$56:AJ82)=1,AL82,
IF($AJ$176&gt;SUM($AJ$56:AJ82),_xlfn.CONCAT(", ",AL82),
IF($AJ$176=SUM($AJ$56:AJ82),_xlfn.CONCAT(" y ",AL82)))))</f>
        <v/>
      </c>
      <c r="AL82" s="101" t="s">
        <v>5161</v>
      </c>
    </row>
    <row r="83" spans="1:38" ht="15" customHeight="1">
      <c r="A83" s="11"/>
      <c r="B83" s="8"/>
      <c r="C83" s="102" t="s">
        <v>5051</v>
      </c>
      <c r="D83" s="689" t="str">
        <f>IF(CNGE_2026_M1_Secc4_Sub3!$D64="","",CNGE_2026_M1_Secc4_Sub3!$D64)</f>
        <v/>
      </c>
      <c r="E83" s="572"/>
      <c r="F83" s="572"/>
      <c r="G83" s="572"/>
      <c r="H83" s="572"/>
      <c r="I83" s="572"/>
      <c r="J83" s="572"/>
      <c r="K83" s="572"/>
      <c r="L83" s="572"/>
      <c r="M83" s="572"/>
      <c r="N83" s="572"/>
      <c r="O83" s="572"/>
      <c r="P83" s="572"/>
      <c r="Q83" s="572"/>
      <c r="R83" s="573"/>
      <c r="S83" s="699"/>
      <c r="T83" s="570"/>
      <c r="U83" s="570"/>
      <c r="V83" s="570"/>
      <c r="W83" s="570"/>
      <c r="X83" s="687"/>
      <c r="Y83" s="699"/>
      <c r="Z83" s="570"/>
      <c r="AA83" s="570"/>
      <c r="AB83" s="570"/>
      <c r="AC83" s="570"/>
      <c r="AD83" s="687"/>
      <c r="AH83" s="263">
        <f t="shared" si="0"/>
        <v>0</v>
      </c>
      <c r="AI83" s="266">
        <f t="shared" si="1"/>
        <v>0</v>
      </c>
      <c r="AJ83" s="286">
        <f t="shared" si="2"/>
        <v>0</v>
      </c>
      <c r="AK83" s="287" t="str">
        <f>IF(AJ83=0,"",
IF(SUM($AJ$56:AJ83)=1,AL83,
IF($AJ$176&gt;SUM($AJ$56:AJ83),_xlfn.CONCAT(", ",AL83),
IF($AJ$176=SUM($AJ$56:AJ83),_xlfn.CONCAT(" y ",AL83)))))</f>
        <v/>
      </c>
      <c r="AL83" s="101" t="s">
        <v>5162</v>
      </c>
    </row>
    <row r="84" spans="1:38" ht="15" customHeight="1">
      <c r="A84" s="11"/>
      <c r="B84" s="8"/>
      <c r="C84" s="102" t="s">
        <v>5052</v>
      </c>
      <c r="D84" s="689" t="str">
        <f>IF(CNGE_2026_M1_Secc4_Sub3!$D65="","",CNGE_2026_M1_Secc4_Sub3!$D65)</f>
        <v/>
      </c>
      <c r="E84" s="572"/>
      <c r="F84" s="572"/>
      <c r="G84" s="572"/>
      <c r="H84" s="572"/>
      <c r="I84" s="572"/>
      <c r="J84" s="572"/>
      <c r="K84" s="572"/>
      <c r="L84" s="572"/>
      <c r="M84" s="572"/>
      <c r="N84" s="572"/>
      <c r="O84" s="572"/>
      <c r="P84" s="572"/>
      <c r="Q84" s="572"/>
      <c r="R84" s="573"/>
      <c r="S84" s="699"/>
      <c r="T84" s="570"/>
      <c r="U84" s="570"/>
      <c r="V84" s="570"/>
      <c r="W84" s="570"/>
      <c r="X84" s="687"/>
      <c r="Y84" s="699"/>
      <c r="Z84" s="570"/>
      <c r="AA84" s="570"/>
      <c r="AB84" s="570"/>
      <c r="AC84" s="570"/>
      <c r="AD84" s="687"/>
      <c r="AH84" s="263">
        <f t="shared" si="0"/>
        <v>0</v>
      </c>
      <c r="AI84" s="266">
        <f t="shared" si="1"/>
        <v>0</v>
      </c>
      <c r="AJ84" s="286">
        <f t="shared" si="2"/>
        <v>0</v>
      </c>
      <c r="AK84" s="287" t="str">
        <f>IF(AJ84=0,"",
IF(SUM($AJ$56:AJ84)=1,AL84,
IF($AJ$176&gt;SUM($AJ$56:AJ84),_xlfn.CONCAT(", ",AL84),
IF($AJ$176=SUM($AJ$56:AJ84),_xlfn.CONCAT(" y ",AL84)))))</f>
        <v/>
      </c>
      <c r="AL84" s="101" t="s">
        <v>5163</v>
      </c>
    </row>
    <row r="85" spans="1:38" ht="15" customHeight="1">
      <c r="A85" s="11"/>
      <c r="B85" s="8"/>
      <c r="C85" s="102" t="s">
        <v>5053</v>
      </c>
      <c r="D85" s="689" t="str">
        <f>IF(CNGE_2026_M1_Secc4_Sub3!$D66="","",CNGE_2026_M1_Secc4_Sub3!$D66)</f>
        <v/>
      </c>
      <c r="E85" s="572"/>
      <c r="F85" s="572"/>
      <c r="G85" s="572"/>
      <c r="H85" s="572"/>
      <c r="I85" s="572"/>
      <c r="J85" s="572"/>
      <c r="K85" s="572"/>
      <c r="L85" s="572"/>
      <c r="M85" s="572"/>
      <c r="N85" s="572"/>
      <c r="O85" s="572"/>
      <c r="P85" s="572"/>
      <c r="Q85" s="572"/>
      <c r="R85" s="573"/>
      <c r="S85" s="699"/>
      <c r="T85" s="570"/>
      <c r="U85" s="570"/>
      <c r="V85" s="570"/>
      <c r="W85" s="570"/>
      <c r="X85" s="687"/>
      <c r="Y85" s="699"/>
      <c r="Z85" s="570"/>
      <c r="AA85" s="570"/>
      <c r="AB85" s="570"/>
      <c r="AC85" s="570"/>
      <c r="AD85" s="687"/>
      <c r="AH85" s="263">
        <f t="shared" si="0"/>
        <v>0</v>
      </c>
      <c r="AI85" s="266">
        <f t="shared" si="1"/>
        <v>0</v>
      </c>
      <c r="AJ85" s="286">
        <f t="shared" si="2"/>
        <v>0</v>
      </c>
      <c r="AK85" s="287" t="str">
        <f>IF(AJ85=0,"",
IF(SUM($AJ$56:AJ85)=1,AL85,
IF($AJ$176&gt;SUM($AJ$56:AJ85),_xlfn.CONCAT(", ",AL85),
IF($AJ$176=SUM($AJ$56:AJ85),_xlfn.CONCAT(" y ",AL85)))))</f>
        <v/>
      </c>
      <c r="AL85" s="101" t="s">
        <v>5164</v>
      </c>
    </row>
    <row r="86" spans="1:38" ht="15" customHeight="1">
      <c r="A86" s="11"/>
      <c r="B86" s="8"/>
      <c r="C86" s="102" t="s">
        <v>5054</v>
      </c>
      <c r="D86" s="689" t="str">
        <f>IF(CNGE_2026_M1_Secc4_Sub3!$D67="","",CNGE_2026_M1_Secc4_Sub3!$D67)</f>
        <v/>
      </c>
      <c r="E86" s="572"/>
      <c r="F86" s="572"/>
      <c r="G86" s="572"/>
      <c r="H86" s="572"/>
      <c r="I86" s="572"/>
      <c r="J86" s="572"/>
      <c r="K86" s="572"/>
      <c r="L86" s="572"/>
      <c r="M86" s="572"/>
      <c r="N86" s="572"/>
      <c r="O86" s="572"/>
      <c r="P86" s="572"/>
      <c r="Q86" s="572"/>
      <c r="R86" s="573"/>
      <c r="S86" s="699"/>
      <c r="T86" s="570"/>
      <c r="U86" s="570"/>
      <c r="V86" s="570"/>
      <c r="W86" s="570"/>
      <c r="X86" s="687"/>
      <c r="Y86" s="699"/>
      <c r="Z86" s="570"/>
      <c r="AA86" s="570"/>
      <c r="AB86" s="570"/>
      <c r="AC86" s="570"/>
      <c r="AD86" s="687"/>
      <c r="AH86" s="263">
        <f t="shared" si="0"/>
        <v>0</v>
      </c>
      <c r="AI86" s="266">
        <f t="shared" si="1"/>
        <v>0</v>
      </c>
      <c r="AJ86" s="286">
        <f t="shared" si="2"/>
        <v>0</v>
      </c>
      <c r="AK86" s="287" t="str">
        <f>IF(AJ86=0,"",
IF(SUM($AJ$56:AJ86)=1,AL86,
IF($AJ$176&gt;SUM($AJ$56:AJ86),_xlfn.CONCAT(", ",AL86),
IF($AJ$176=SUM($AJ$56:AJ86),_xlfn.CONCAT(" y ",AL86)))))</f>
        <v/>
      </c>
      <c r="AL86" s="101" t="s">
        <v>5165</v>
      </c>
    </row>
    <row r="87" spans="1:38" ht="15" customHeight="1">
      <c r="A87" s="11"/>
      <c r="B87" s="8"/>
      <c r="C87" s="102" t="s">
        <v>5055</v>
      </c>
      <c r="D87" s="689" t="str">
        <f>IF(CNGE_2026_M1_Secc4_Sub3!$D68="","",CNGE_2026_M1_Secc4_Sub3!$D68)</f>
        <v/>
      </c>
      <c r="E87" s="572"/>
      <c r="F87" s="572"/>
      <c r="G87" s="572"/>
      <c r="H87" s="572"/>
      <c r="I87" s="572"/>
      <c r="J87" s="572"/>
      <c r="K87" s="572"/>
      <c r="L87" s="572"/>
      <c r="M87" s="572"/>
      <c r="N87" s="572"/>
      <c r="O87" s="572"/>
      <c r="P87" s="572"/>
      <c r="Q87" s="572"/>
      <c r="R87" s="573"/>
      <c r="S87" s="699"/>
      <c r="T87" s="570"/>
      <c r="U87" s="570"/>
      <c r="V87" s="570"/>
      <c r="W87" s="570"/>
      <c r="X87" s="687"/>
      <c r="Y87" s="699"/>
      <c r="Z87" s="570"/>
      <c r="AA87" s="570"/>
      <c r="AB87" s="570"/>
      <c r="AC87" s="570"/>
      <c r="AD87" s="687"/>
      <c r="AH87" s="263">
        <f t="shared" si="0"/>
        <v>0</v>
      </c>
      <c r="AI87" s="266">
        <f t="shared" si="1"/>
        <v>0</v>
      </c>
      <c r="AJ87" s="286">
        <f t="shared" si="2"/>
        <v>0</v>
      </c>
      <c r="AK87" s="287" t="str">
        <f>IF(AJ87=0,"",
IF(SUM($AJ$56:AJ87)=1,AL87,
IF($AJ$176&gt;SUM($AJ$56:AJ87),_xlfn.CONCAT(", ",AL87),
IF($AJ$176=SUM($AJ$56:AJ87),_xlfn.CONCAT(" y ",AL87)))))</f>
        <v/>
      </c>
      <c r="AL87" s="101" t="s">
        <v>5166</v>
      </c>
    </row>
    <row r="88" spans="1:38" ht="15" customHeight="1">
      <c r="A88" s="11"/>
      <c r="B88" s="8"/>
      <c r="C88" s="102" t="s">
        <v>5056</v>
      </c>
      <c r="D88" s="689" t="str">
        <f>IF(CNGE_2026_M1_Secc4_Sub3!$D69="","",CNGE_2026_M1_Secc4_Sub3!$D69)</f>
        <v/>
      </c>
      <c r="E88" s="572"/>
      <c r="F88" s="572"/>
      <c r="G88" s="572"/>
      <c r="H88" s="572"/>
      <c r="I88" s="572"/>
      <c r="J88" s="572"/>
      <c r="K88" s="572"/>
      <c r="L88" s="572"/>
      <c r="M88" s="572"/>
      <c r="N88" s="572"/>
      <c r="O88" s="572"/>
      <c r="P88" s="572"/>
      <c r="Q88" s="572"/>
      <c r="R88" s="573"/>
      <c r="S88" s="699"/>
      <c r="T88" s="570"/>
      <c r="U88" s="570"/>
      <c r="V88" s="570"/>
      <c r="W88" s="570"/>
      <c r="X88" s="687"/>
      <c r="Y88" s="699"/>
      <c r="Z88" s="570"/>
      <c r="AA88" s="570"/>
      <c r="AB88" s="570"/>
      <c r="AC88" s="570"/>
      <c r="AD88" s="687"/>
      <c r="AH88" s="263">
        <f t="shared" si="0"/>
        <v>0</v>
      </c>
      <c r="AI88" s="266">
        <f t="shared" si="1"/>
        <v>0</v>
      </c>
      <c r="AJ88" s="286">
        <f t="shared" si="2"/>
        <v>0</v>
      </c>
      <c r="AK88" s="287" t="str">
        <f>IF(AJ88=0,"",
IF(SUM($AJ$56:AJ88)=1,AL88,
IF($AJ$176&gt;SUM($AJ$56:AJ88),_xlfn.CONCAT(", ",AL88),
IF($AJ$176=SUM($AJ$56:AJ88),_xlfn.CONCAT(" y ",AL88)))))</f>
        <v/>
      </c>
      <c r="AL88" s="101" t="s">
        <v>5167</v>
      </c>
    </row>
    <row r="89" spans="1:38" ht="15" customHeight="1">
      <c r="A89" s="11"/>
      <c r="B89" s="8"/>
      <c r="C89" s="102" t="s">
        <v>5057</v>
      </c>
      <c r="D89" s="689" t="str">
        <f>IF(CNGE_2026_M1_Secc4_Sub3!$D70="","",CNGE_2026_M1_Secc4_Sub3!$D70)</f>
        <v/>
      </c>
      <c r="E89" s="572"/>
      <c r="F89" s="572"/>
      <c r="G89" s="572"/>
      <c r="H89" s="572"/>
      <c r="I89" s="572"/>
      <c r="J89" s="572"/>
      <c r="K89" s="572"/>
      <c r="L89" s="572"/>
      <c r="M89" s="572"/>
      <c r="N89" s="572"/>
      <c r="O89" s="572"/>
      <c r="P89" s="572"/>
      <c r="Q89" s="572"/>
      <c r="R89" s="573"/>
      <c r="S89" s="699"/>
      <c r="T89" s="570"/>
      <c r="U89" s="570"/>
      <c r="V89" s="570"/>
      <c r="W89" s="570"/>
      <c r="X89" s="687"/>
      <c r="Y89" s="699"/>
      <c r="Z89" s="570"/>
      <c r="AA89" s="570"/>
      <c r="AB89" s="570"/>
      <c r="AC89" s="570"/>
      <c r="AD89" s="687"/>
      <c r="AH89" s="263">
        <f t="shared" si="0"/>
        <v>0</v>
      </c>
      <c r="AI89" s="266">
        <f t="shared" si="1"/>
        <v>0</v>
      </c>
      <c r="AJ89" s="286">
        <f t="shared" si="2"/>
        <v>0</v>
      </c>
      <c r="AK89" s="287" t="str">
        <f>IF(AJ89=0,"",
IF(SUM($AJ$56:AJ89)=1,AL89,
IF($AJ$176&gt;SUM($AJ$56:AJ89),_xlfn.CONCAT(", ",AL89),
IF($AJ$176=SUM($AJ$56:AJ89),_xlfn.CONCAT(" y ",AL89)))))</f>
        <v/>
      </c>
      <c r="AL89" s="101" t="s">
        <v>5168</v>
      </c>
    </row>
    <row r="90" spans="1:38" ht="15" customHeight="1">
      <c r="A90" s="11"/>
      <c r="B90" s="8"/>
      <c r="C90" s="102" t="s">
        <v>5058</v>
      </c>
      <c r="D90" s="689" t="str">
        <f>IF(CNGE_2026_M1_Secc4_Sub3!$D71="","",CNGE_2026_M1_Secc4_Sub3!$D71)</f>
        <v/>
      </c>
      <c r="E90" s="572"/>
      <c r="F90" s="572"/>
      <c r="G90" s="572"/>
      <c r="H90" s="572"/>
      <c r="I90" s="572"/>
      <c r="J90" s="572"/>
      <c r="K90" s="572"/>
      <c r="L90" s="572"/>
      <c r="M90" s="572"/>
      <c r="N90" s="572"/>
      <c r="O90" s="572"/>
      <c r="P90" s="572"/>
      <c r="Q90" s="572"/>
      <c r="R90" s="573"/>
      <c r="S90" s="699"/>
      <c r="T90" s="570"/>
      <c r="U90" s="570"/>
      <c r="V90" s="570"/>
      <c r="W90" s="570"/>
      <c r="X90" s="687"/>
      <c r="Y90" s="699"/>
      <c r="Z90" s="570"/>
      <c r="AA90" s="570"/>
      <c r="AB90" s="570"/>
      <c r="AC90" s="570"/>
      <c r="AD90" s="687"/>
      <c r="AH90" s="263">
        <f t="shared" si="0"/>
        <v>0</v>
      </c>
      <c r="AI90" s="266">
        <f t="shared" si="1"/>
        <v>0</v>
      </c>
      <c r="AJ90" s="286">
        <f t="shared" si="2"/>
        <v>0</v>
      </c>
      <c r="AK90" s="287" t="str">
        <f>IF(AJ90=0,"",
IF(SUM($AJ$56:AJ90)=1,AL90,
IF($AJ$176&gt;SUM($AJ$56:AJ90),_xlfn.CONCAT(", ",AL90),
IF($AJ$176=SUM($AJ$56:AJ90),_xlfn.CONCAT(" y ",AL90)))))</f>
        <v/>
      </c>
      <c r="AL90" s="101" t="s">
        <v>5169</v>
      </c>
    </row>
    <row r="91" spans="1:38" ht="15" customHeight="1">
      <c r="A91" s="11"/>
      <c r="B91" s="8"/>
      <c r="C91" s="102" t="s">
        <v>5170</v>
      </c>
      <c r="D91" s="689" t="str">
        <f>IF(CNGE_2026_M1_Secc4_Sub3!$D72="","",CNGE_2026_M1_Secc4_Sub3!$D72)</f>
        <v/>
      </c>
      <c r="E91" s="572"/>
      <c r="F91" s="572"/>
      <c r="G91" s="572"/>
      <c r="H91" s="572"/>
      <c r="I91" s="572"/>
      <c r="J91" s="572"/>
      <c r="K91" s="572"/>
      <c r="L91" s="572"/>
      <c r="M91" s="572"/>
      <c r="N91" s="572"/>
      <c r="O91" s="572"/>
      <c r="P91" s="572"/>
      <c r="Q91" s="572"/>
      <c r="R91" s="573"/>
      <c r="S91" s="699"/>
      <c r="T91" s="570"/>
      <c r="U91" s="570"/>
      <c r="V91" s="570"/>
      <c r="W91" s="570"/>
      <c r="X91" s="687"/>
      <c r="Y91" s="699"/>
      <c r="Z91" s="570"/>
      <c r="AA91" s="570"/>
      <c r="AB91" s="570"/>
      <c r="AC91" s="570"/>
      <c r="AD91" s="687"/>
      <c r="AH91" s="263">
        <f t="shared" si="0"/>
        <v>0</v>
      </c>
      <c r="AI91" s="266">
        <f t="shared" si="1"/>
        <v>0</v>
      </c>
      <c r="AJ91" s="286">
        <f t="shared" si="2"/>
        <v>0</v>
      </c>
      <c r="AK91" s="287" t="str">
        <f>IF(AJ91=0,"",
IF(SUM($AJ$56:AJ91)=1,AL91,
IF($AJ$176&gt;SUM($AJ$56:AJ91),_xlfn.CONCAT(", ",AL91),
IF($AJ$176=SUM($AJ$56:AJ91),_xlfn.CONCAT(" y ",AL91)))))</f>
        <v/>
      </c>
      <c r="AL91" s="101" t="s">
        <v>5171</v>
      </c>
    </row>
    <row r="92" spans="1:38" ht="15" customHeight="1">
      <c r="A92" s="11"/>
      <c r="B92" s="8"/>
      <c r="C92" s="102" t="s">
        <v>5172</v>
      </c>
      <c r="D92" s="689" t="str">
        <f>IF(CNGE_2026_M1_Secc4_Sub3!$D73="","",CNGE_2026_M1_Secc4_Sub3!$D73)</f>
        <v/>
      </c>
      <c r="E92" s="572"/>
      <c r="F92" s="572"/>
      <c r="G92" s="572"/>
      <c r="H92" s="572"/>
      <c r="I92" s="572"/>
      <c r="J92" s="572"/>
      <c r="K92" s="572"/>
      <c r="L92" s="572"/>
      <c r="M92" s="572"/>
      <c r="N92" s="572"/>
      <c r="O92" s="572"/>
      <c r="P92" s="572"/>
      <c r="Q92" s="572"/>
      <c r="R92" s="573"/>
      <c r="S92" s="699"/>
      <c r="T92" s="570"/>
      <c r="U92" s="570"/>
      <c r="V92" s="570"/>
      <c r="W92" s="570"/>
      <c r="X92" s="687"/>
      <c r="Y92" s="699"/>
      <c r="Z92" s="570"/>
      <c r="AA92" s="570"/>
      <c r="AB92" s="570"/>
      <c r="AC92" s="570"/>
      <c r="AD92" s="687"/>
      <c r="AH92" s="263">
        <f t="shared" si="0"/>
        <v>0</v>
      </c>
      <c r="AI92" s="266">
        <f t="shared" si="1"/>
        <v>0</v>
      </c>
      <c r="AJ92" s="286">
        <f t="shared" si="2"/>
        <v>0</v>
      </c>
      <c r="AK92" s="287" t="str">
        <f>IF(AJ92=0,"",
IF(SUM($AJ$56:AJ92)=1,AL92,
IF($AJ$176&gt;SUM($AJ$56:AJ92),_xlfn.CONCAT(", ",AL92),
IF($AJ$176=SUM($AJ$56:AJ92),_xlfn.CONCAT(" y ",AL92)))))</f>
        <v/>
      </c>
      <c r="AL92" s="101" t="s">
        <v>5173</v>
      </c>
    </row>
    <row r="93" spans="1:38" ht="15" customHeight="1">
      <c r="A93" s="11"/>
      <c r="B93" s="8"/>
      <c r="C93" s="102" t="s">
        <v>5174</v>
      </c>
      <c r="D93" s="689" t="str">
        <f>IF(CNGE_2026_M1_Secc4_Sub3!$D74="","",CNGE_2026_M1_Secc4_Sub3!$D74)</f>
        <v/>
      </c>
      <c r="E93" s="572"/>
      <c r="F93" s="572"/>
      <c r="G93" s="572"/>
      <c r="H93" s="572"/>
      <c r="I93" s="572"/>
      <c r="J93" s="572"/>
      <c r="K93" s="572"/>
      <c r="L93" s="572"/>
      <c r="M93" s="572"/>
      <c r="N93" s="572"/>
      <c r="O93" s="572"/>
      <c r="P93" s="572"/>
      <c r="Q93" s="572"/>
      <c r="R93" s="573"/>
      <c r="S93" s="699"/>
      <c r="T93" s="570"/>
      <c r="U93" s="570"/>
      <c r="V93" s="570"/>
      <c r="W93" s="570"/>
      <c r="X93" s="687"/>
      <c r="Y93" s="699"/>
      <c r="Z93" s="570"/>
      <c r="AA93" s="570"/>
      <c r="AB93" s="570"/>
      <c r="AC93" s="570"/>
      <c r="AD93" s="687"/>
      <c r="AH93" s="263">
        <f t="shared" si="0"/>
        <v>0</v>
      </c>
      <c r="AI93" s="266">
        <f t="shared" si="1"/>
        <v>0</v>
      </c>
      <c r="AJ93" s="286">
        <f t="shared" si="2"/>
        <v>0</v>
      </c>
      <c r="AK93" s="287" t="str">
        <f>IF(AJ93=0,"",
IF(SUM($AJ$56:AJ93)=1,AL93,
IF($AJ$176&gt;SUM($AJ$56:AJ93),_xlfn.CONCAT(", ",AL93),
IF($AJ$176=SUM($AJ$56:AJ93),_xlfn.CONCAT(" y ",AL93)))))</f>
        <v/>
      </c>
      <c r="AL93" s="101" t="s">
        <v>5175</v>
      </c>
    </row>
    <row r="94" spans="1:38" ht="15" customHeight="1">
      <c r="A94" s="11"/>
      <c r="B94" s="8"/>
      <c r="C94" s="102" t="s">
        <v>5176</v>
      </c>
      <c r="D94" s="689" t="str">
        <f>IF(CNGE_2026_M1_Secc4_Sub3!$D75="","",CNGE_2026_M1_Secc4_Sub3!$D75)</f>
        <v/>
      </c>
      <c r="E94" s="572"/>
      <c r="F94" s="572"/>
      <c r="G94" s="572"/>
      <c r="H94" s="572"/>
      <c r="I94" s="572"/>
      <c r="J94" s="572"/>
      <c r="K94" s="572"/>
      <c r="L94" s="572"/>
      <c r="M94" s="572"/>
      <c r="N94" s="572"/>
      <c r="O94" s="572"/>
      <c r="P94" s="572"/>
      <c r="Q94" s="572"/>
      <c r="R94" s="573"/>
      <c r="S94" s="699"/>
      <c r="T94" s="570"/>
      <c r="U94" s="570"/>
      <c r="V94" s="570"/>
      <c r="W94" s="570"/>
      <c r="X94" s="687"/>
      <c r="Y94" s="699"/>
      <c r="Z94" s="570"/>
      <c r="AA94" s="570"/>
      <c r="AB94" s="570"/>
      <c r="AC94" s="570"/>
      <c r="AD94" s="687"/>
      <c r="AH94" s="263">
        <f t="shared" si="0"/>
        <v>0</v>
      </c>
      <c r="AI94" s="266">
        <f t="shared" si="1"/>
        <v>0</v>
      </c>
      <c r="AJ94" s="286">
        <f t="shared" si="2"/>
        <v>0</v>
      </c>
      <c r="AK94" s="287" t="str">
        <f>IF(AJ94=0,"",
IF(SUM($AJ$56:AJ94)=1,AL94,
IF($AJ$176&gt;SUM($AJ$56:AJ94),_xlfn.CONCAT(", ",AL94),
IF($AJ$176=SUM($AJ$56:AJ94),_xlfn.CONCAT(" y ",AL94)))))</f>
        <v/>
      </c>
      <c r="AL94" s="101" t="s">
        <v>5177</v>
      </c>
    </row>
    <row r="95" spans="1:38" ht="15" customHeight="1">
      <c r="A95" s="11"/>
      <c r="B95" s="8"/>
      <c r="C95" s="102" t="s">
        <v>5178</v>
      </c>
      <c r="D95" s="689" t="str">
        <f>IF(CNGE_2026_M1_Secc4_Sub3!$D76="","",CNGE_2026_M1_Secc4_Sub3!$D76)</f>
        <v/>
      </c>
      <c r="E95" s="572"/>
      <c r="F95" s="572"/>
      <c r="G95" s="572"/>
      <c r="H95" s="572"/>
      <c r="I95" s="572"/>
      <c r="J95" s="572"/>
      <c r="K95" s="572"/>
      <c r="L95" s="572"/>
      <c r="M95" s="572"/>
      <c r="N95" s="572"/>
      <c r="O95" s="572"/>
      <c r="P95" s="572"/>
      <c r="Q95" s="572"/>
      <c r="R95" s="573"/>
      <c r="S95" s="699"/>
      <c r="T95" s="570"/>
      <c r="U95" s="570"/>
      <c r="V95" s="570"/>
      <c r="W95" s="570"/>
      <c r="X95" s="687"/>
      <c r="Y95" s="699"/>
      <c r="Z95" s="570"/>
      <c r="AA95" s="570"/>
      <c r="AB95" s="570"/>
      <c r="AC95" s="570"/>
      <c r="AD95" s="687"/>
      <c r="AH95" s="263">
        <f t="shared" si="0"/>
        <v>0</v>
      </c>
      <c r="AI95" s="266">
        <f t="shared" si="1"/>
        <v>0</v>
      </c>
      <c r="AJ95" s="286">
        <f t="shared" si="2"/>
        <v>0</v>
      </c>
      <c r="AK95" s="287" t="str">
        <f>IF(AJ95=0,"",
IF(SUM($AJ$56:AJ95)=1,AL95,
IF($AJ$176&gt;SUM($AJ$56:AJ95),_xlfn.CONCAT(", ",AL95),
IF($AJ$176=SUM($AJ$56:AJ95),_xlfn.CONCAT(" y ",AL95)))))</f>
        <v/>
      </c>
      <c r="AL95" s="101" t="s">
        <v>5179</v>
      </c>
    </row>
    <row r="96" spans="1:38" ht="15" customHeight="1">
      <c r="A96" s="11"/>
      <c r="B96" s="8"/>
      <c r="C96" s="102" t="s">
        <v>5180</v>
      </c>
      <c r="D96" s="689" t="str">
        <f>IF(CNGE_2026_M1_Secc4_Sub3!$D77="","",CNGE_2026_M1_Secc4_Sub3!$D77)</f>
        <v/>
      </c>
      <c r="E96" s="572"/>
      <c r="F96" s="572"/>
      <c r="G96" s="572"/>
      <c r="H96" s="572"/>
      <c r="I96" s="572"/>
      <c r="J96" s="572"/>
      <c r="K96" s="572"/>
      <c r="L96" s="572"/>
      <c r="M96" s="572"/>
      <c r="N96" s="572"/>
      <c r="O96" s="572"/>
      <c r="P96" s="572"/>
      <c r="Q96" s="572"/>
      <c r="R96" s="573"/>
      <c r="S96" s="699"/>
      <c r="T96" s="570"/>
      <c r="U96" s="570"/>
      <c r="V96" s="570"/>
      <c r="W96" s="570"/>
      <c r="X96" s="687"/>
      <c r="Y96" s="699"/>
      <c r="Z96" s="570"/>
      <c r="AA96" s="570"/>
      <c r="AB96" s="570"/>
      <c r="AC96" s="570"/>
      <c r="AD96" s="687"/>
      <c r="AH96" s="263">
        <f t="shared" si="0"/>
        <v>0</v>
      </c>
      <c r="AI96" s="266">
        <f t="shared" si="1"/>
        <v>0</v>
      </c>
      <c r="AJ96" s="286">
        <f t="shared" si="2"/>
        <v>0</v>
      </c>
      <c r="AK96" s="287" t="str">
        <f>IF(AJ96=0,"",
IF(SUM($AJ$56:AJ96)=1,AL96,
IF($AJ$176&gt;SUM($AJ$56:AJ96),_xlfn.CONCAT(", ",AL96),
IF($AJ$176=SUM($AJ$56:AJ96),_xlfn.CONCAT(" y ",AL96)))))</f>
        <v/>
      </c>
      <c r="AL96" s="101" t="s">
        <v>5181</v>
      </c>
    </row>
    <row r="97" spans="1:38" ht="15" customHeight="1">
      <c r="A97" s="11"/>
      <c r="B97" s="8"/>
      <c r="C97" s="102" t="s">
        <v>5182</v>
      </c>
      <c r="D97" s="689" t="str">
        <f>IF(CNGE_2026_M1_Secc4_Sub3!$D78="","",CNGE_2026_M1_Secc4_Sub3!$D78)</f>
        <v/>
      </c>
      <c r="E97" s="572"/>
      <c r="F97" s="572"/>
      <c r="G97" s="572"/>
      <c r="H97" s="572"/>
      <c r="I97" s="572"/>
      <c r="J97" s="572"/>
      <c r="K97" s="572"/>
      <c r="L97" s="572"/>
      <c r="M97" s="572"/>
      <c r="N97" s="572"/>
      <c r="O97" s="572"/>
      <c r="P97" s="572"/>
      <c r="Q97" s="572"/>
      <c r="R97" s="573"/>
      <c r="S97" s="699"/>
      <c r="T97" s="570"/>
      <c r="U97" s="570"/>
      <c r="V97" s="570"/>
      <c r="W97" s="570"/>
      <c r="X97" s="687"/>
      <c r="Y97" s="699"/>
      <c r="Z97" s="570"/>
      <c r="AA97" s="570"/>
      <c r="AB97" s="570"/>
      <c r="AC97" s="570"/>
      <c r="AD97" s="687"/>
      <c r="AH97" s="263">
        <f t="shared" si="0"/>
        <v>0</v>
      </c>
      <c r="AI97" s="266">
        <f t="shared" si="1"/>
        <v>0</v>
      </c>
      <c r="AJ97" s="286">
        <f t="shared" si="2"/>
        <v>0</v>
      </c>
      <c r="AK97" s="287" t="str">
        <f>IF(AJ97=0,"",
IF(SUM($AJ$56:AJ97)=1,AL97,
IF($AJ$176&gt;SUM($AJ$56:AJ97),_xlfn.CONCAT(", ",AL97),
IF($AJ$176=SUM($AJ$56:AJ97),_xlfn.CONCAT(" y ",AL97)))))</f>
        <v/>
      </c>
      <c r="AL97" s="101" t="s">
        <v>5183</v>
      </c>
    </row>
    <row r="98" spans="1:38" ht="15" customHeight="1">
      <c r="A98" s="11"/>
      <c r="B98" s="8"/>
      <c r="C98" s="102" t="s">
        <v>5184</v>
      </c>
      <c r="D98" s="689" t="str">
        <f>IF(CNGE_2026_M1_Secc4_Sub3!$D79="","",CNGE_2026_M1_Secc4_Sub3!$D79)</f>
        <v/>
      </c>
      <c r="E98" s="572"/>
      <c r="F98" s="572"/>
      <c r="G98" s="572"/>
      <c r="H98" s="572"/>
      <c r="I98" s="572"/>
      <c r="J98" s="572"/>
      <c r="K98" s="572"/>
      <c r="L98" s="572"/>
      <c r="M98" s="572"/>
      <c r="N98" s="572"/>
      <c r="O98" s="572"/>
      <c r="P98" s="572"/>
      <c r="Q98" s="572"/>
      <c r="R98" s="573"/>
      <c r="S98" s="699"/>
      <c r="T98" s="570"/>
      <c r="U98" s="570"/>
      <c r="V98" s="570"/>
      <c r="W98" s="570"/>
      <c r="X98" s="687"/>
      <c r="Y98" s="699"/>
      <c r="Z98" s="570"/>
      <c r="AA98" s="570"/>
      <c r="AB98" s="570"/>
      <c r="AC98" s="570"/>
      <c r="AD98" s="687"/>
      <c r="AH98" s="263">
        <f t="shared" si="0"/>
        <v>0</v>
      </c>
      <c r="AI98" s="266">
        <f t="shared" si="1"/>
        <v>0</v>
      </c>
      <c r="AJ98" s="286">
        <f t="shared" si="2"/>
        <v>0</v>
      </c>
      <c r="AK98" s="287" t="str">
        <f>IF(AJ98=0,"",
IF(SUM($AJ$56:AJ98)=1,AL98,
IF($AJ$176&gt;SUM($AJ$56:AJ98),_xlfn.CONCAT(", ",AL98),
IF($AJ$176=SUM($AJ$56:AJ98),_xlfn.CONCAT(" y ",AL98)))))</f>
        <v/>
      </c>
      <c r="AL98" s="101" t="s">
        <v>5185</v>
      </c>
    </row>
    <row r="99" spans="1:38" ht="15" customHeight="1">
      <c r="A99" s="34"/>
      <c r="B99" s="16"/>
      <c r="C99" s="102" t="s">
        <v>5186</v>
      </c>
      <c r="D99" s="689" t="str">
        <f>IF(CNGE_2026_M1_Secc4_Sub3!$D80="","",CNGE_2026_M1_Secc4_Sub3!$D80)</f>
        <v/>
      </c>
      <c r="E99" s="572"/>
      <c r="F99" s="572"/>
      <c r="G99" s="572"/>
      <c r="H99" s="572"/>
      <c r="I99" s="572"/>
      <c r="J99" s="572"/>
      <c r="K99" s="572"/>
      <c r="L99" s="572"/>
      <c r="M99" s="572"/>
      <c r="N99" s="572"/>
      <c r="O99" s="572"/>
      <c r="P99" s="572"/>
      <c r="Q99" s="572"/>
      <c r="R99" s="573"/>
      <c r="S99" s="699"/>
      <c r="T99" s="570"/>
      <c r="U99" s="570"/>
      <c r="V99" s="570"/>
      <c r="W99" s="570"/>
      <c r="X99" s="687"/>
      <c r="Y99" s="699"/>
      <c r="Z99" s="570"/>
      <c r="AA99" s="570"/>
      <c r="AB99" s="570"/>
      <c r="AC99" s="570"/>
      <c r="AD99" s="687"/>
      <c r="AH99" s="263">
        <f t="shared" si="0"/>
        <v>0</v>
      </c>
      <c r="AI99" s="266">
        <f t="shared" si="1"/>
        <v>0</v>
      </c>
      <c r="AJ99" s="286">
        <f t="shared" si="2"/>
        <v>0</v>
      </c>
      <c r="AK99" s="287" t="str">
        <f>IF(AJ99=0,"",
IF(SUM($AJ$56:AJ99)=1,AL99,
IF($AJ$176&gt;SUM($AJ$56:AJ99),_xlfn.CONCAT(", ",AL99),
IF($AJ$176=SUM($AJ$56:AJ99),_xlfn.CONCAT(" y ",AL99)))))</f>
        <v/>
      </c>
      <c r="AL99" s="101" t="s">
        <v>5187</v>
      </c>
    </row>
    <row r="100" spans="1:38" ht="15" customHeight="1">
      <c r="A100" s="34"/>
      <c r="B100" s="16"/>
      <c r="C100" s="102" t="s">
        <v>5188</v>
      </c>
      <c r="D100" s="689" t="str">
        <f>IF(CNGE_2026_M1_Secc4_Sub3!$D81="","",CNGE_2026_M1_Secc4_Sub3!$D81)</f>
        <v/>
      </c>
      <c r="E100" s="572"/>
      <c r="F100" s="572"/>
      <c r="G100" s="572"/>
      <c r="H100" s="572"/>
      <c r="I100" s="572"/>
      <c r="J100" s="572"/>
      <c r="K100" s="572"/>
      <c r="L100" s="572"/>
      <c r="M100" s="572"/>
      <c r="N100" s="572"/>
      <c r="O100" s="572"/>
      <c r="P100" s="572"/>
      <c r="Q100" s="572"/>
      <c r="R100" s="573"/>
      <c r="S100" s="699"/>
      <c r="T100" s="570"/>
      <c r="U100" s="570"/>
      <c r="V100" s="570"/>
      <c r="W100" s="570"/>
      <c r="X100" s="687"/>
      <c r="Y100" s="699"/>
      <c r="Z100" s="570"/>
      <c r="AA100" s="570"/>
      <c r="AB100" s="570"/>
      <c r="AC100" s="570"/>
      <c r="AD100" s="687"/>
      <c r="AH100" s="263">
        <f t="shared" si="0"/>
        <v>0</v>
      </c>
      <c r="AI100" s="266">
        <f t="shared" si="1"/>
        <v>0</v>
      </c>
      <c r="AJ100" s="286">
        <f t="shared" si="2"/>
        <v>0</v>
      </c>
      <c r="AK100" s="287" t="str">
        <f>IF(AJ100=0,"",
IF(SUM($AJ$56:AJ100)=1,AL100,
IF($AJ$176&gt;SUM($AJ$56:AJ100),_xlfn.CONCAT(", ",AL100),
IF($AJ$176=SUM($AJ$56:AJ100),_xlfn.CONCAT(" y ",AL100)))))</f>
        <v/>
      </c>
      <c r="AL100" s="101" t="s">
        <v>5189</v>
      </c>
    </row>
    <row r="101" spans="1:38" ht="15" customHeight="1">
      <c r="A101" s="34"/>
      <c r="B101" s="16"/>
      <c r="C101" s="102" t="s">
        <v>5190</v>
      </c>
      <c r="D101" s="689" t="str">
        <f>IF(CNGE_2026_M1_Secc4_Sub3!$D82="","",CNGE_2026_M1_Secc4_Sub3!$D82)</f>
        <v/>
      </c>
      <c r="E101" s="572"/>
      <c r="F101" s="572"/>
      <c r="G101" s="572"/>
      <c r="H101" s="572"/>
      <c r="I101" s="572"/>
      <c r="J101" s="572"/>
      <c r="K101" s="572"/>
      <c r="L101" s="572"/>
      <c r="M101" s="572"/>
      <c r="N101" s="572"/>
      <c r="O101" s="572"/>
      <c r="P101" s="572"/>
      <c r="Q101" s="572"/>
      <c r="R101" s="573"/>
      <c r="S101" s="699"/>
      <c r="T101" s="570"/>
      <c r="U101" s="570"/>
      <c r="V101" s="570"/>
      <c r="W101" s="570"/>
      <c r="X101" s="687"/>
      <c r="Y101" s="699"/>
      <c r="Z101" s="570"/>
      <c r="AA101" s="570"/>
      <c r="AB101" s="570"/>
      <c r="AC101" s="570"/>
      <c r="AD101" s="687"/>
      <c r="AH101" s="263">
        <f t="shared" si="0"/>
        <v>0</v>
      </c>
      <c r="AI101" s="266">
        <f t="shared" si="1"/>
        <v>0</v>
      </c>
      <c r="AJ101" s="286">
        <f t="shared" si="2"/>
        <v>0</v>
      </c>
      <c r="AK101" s="287" t="str">
        <f>IF(AJ101=0,"",
IF(SUM($AJ$56:AJ101)=1,AL101,
IF($AJ$176&gt;SUM($AJ$56:AJ101),_xlfn.CONCAT(", ",AL101),
IF($AJ$176=SUM($AJ$56:AJ101),_xlfn.CONCAT(" y ",AL101)))))</f>
        <v/>
      </c>
      <c r="AL101" s="101" t="s">
        <v>5191</v>
      </c>
    </row>
    <row r="102" spans="1:38" ht="15" customHeight="1">
      <c r="A102" s="34"/>
      <c r="B102" s="16"/>
      <c r="C102" s="102" t="s">
        <v>5192</v>
      </c>
      <c r="D102" s="689" t="str">
        <f>IF(CNGE_2026_M1_Secc4_Sub3!$D83="","",CNGE_2026_M1_Secc4_Sub3!$D83)</f>
        <v/>
      </c>
      <c r="E102" s="572"/>
      <c r="F102" s="572"/>
      <c r="G102" s="572"/>
      <c r="H102" s="572"/>
      <c r="I102" s="572"/>
      <c r="J102" s="572"/>
      <c r="K102" s="572"/>
      <c r="L102" s="572"/>
      <c r="M102" s="572"/>
      <c r="N102" s="572"/>
      <c r="O102" s="572"/>
      <c r="P102" s="572"/>
      <c r="Q102" s="572"/>
      <c r="R102" s="573"/>
      <c r="S102" s="699"/>
      <c r="T102" s="570"/>
      <c r="U102" s="570"/>
      <c r="V102" s="570"/>
      <c r="W102" s="570"/>
      <c r="X102" s="687"/>
      <c r="Y102" s="699"/>
      <c r="Z102" s="570"/>
      <c r="AA102" s="570"/>
      <c r="AB102" s="570"/>
      <c r="AC102" s="570"/>
      <c r="AD102" s="687"/>
      <c r="AH102" s="263">
        <f t="shared" si="0"/>
        <v>0</v>
      </c>
      <c r="AI102" s="266">
        <f t="shared" si="1"/>
        <v>0</v>
      </c>
      <c r="AJ102" s="286">
        <f t="shared" si="2"/>
        <v>0</v>
      </c>
      <c r="AK102" s="287" t="str">
        <f>IF(AJ102=0,"",
IF(SUM($AJ$56:AJ102)=1,AL102,
IF($AJ$176&gt;SUM($AJ$56:AJ102),_xlfn.CONCAT(", ",AL102),
IF($AJ$176=SUM($AJ$56:AJ102),_xlfn.CONCAT(" y ",AL102)))))</f>
        <v/>
      </c>
      <c r="AL102" s="101" t="s">
        <v>5193</v>
      </c>
    </row>
    <row r="103" spans="1:38" ht="15" customHeight="1">
      <c r="A103" s="34"/>
      <c r="B103" s="16"/>
      <c r="C103" s="102" t="s">
        <v>5194</v>
      </c>
      <c r="D103" s="689" t="str">
        <f>IF(CNGE_2026_M1_Secc4_Sub3!$D84="","",CNGE_2026_M1_Secc4_Sub3!$D84)</f>
        <v/>
      </c>
      <c r="E103" s="572"/>
      <c r="F103" s="572"/>
      <c r="G103" s="572"/>
      <c r="H103" s="572"/>
      <c r="I103" s="572"/>
      <c r="J103" s="572"/>
      <c r="K103" s="572"/>
      <c r="L103" s="572"/>
      <c r="M103" s="572"/>
      <c r="N103" s="572"/>
      <c r="O103" s="572"/>
      <c r="P103" s="572"/>
      <c r="Q103" s="572"/>
      <c r="R103" s="573"/>
      <c r="S103" s="699"/>
      <c r="T103" s="570"/>
      <c r="U103" s="570"/>
      <c r="V103" s="570"/>
      <c r="W103" s="570"/>
      <c r="X103" s="687"/>
      <c r="Y103" s="699"/>
      <c r="Z103" s="570"/>
      <c r="AA103" s="570"/>
      <c r="AB103" s="570"/>
      <c r="AC103" s="570"/>
      <c r="AD103" s="687"/>
      <c r="AH103" s="263">
        <f t="shared" si="0"/>
        <v>0</v>
      </c>
      <c r="AI103" s="266">
        <f t="shared" si="1"/>
        <v>0</v>
      </c>
      <c r="AJ103" s="286">
        <f t="shared" si="2"/>
        <v>0</v>
      </c>
      <c r="AK103" s="287" t="str">
        <f>IF(AJ103=0,"",
IF(SUM($AJ$56:AJ103)=1,AL103,
IF($AJ$176&gt;SUM($AJ$56:AJ103),_xlfn.CONCAT(", ",AL103),
IF($AJ$176=SUM($AJ$56:AJ103),_xlfn.CONCAT(" y ",AL103)))))</f>
        <v/>
      </c>
      <c r="AL103" s="101" t="s">
        <v>5195</v>
      </c>
    </row>
    <row r="104" spans="1:38" ht="15" customHeight="1">
      <c r="A104" s="34"/>
      <c r="B104" s="16"/>
      <c r="C104" s="102" t="s">
        <v>5196</v>
      </c>
      <c r="D104" s="689" t="str">
        <f>IF(CNGE_2026_M1_Secc4_Sub3!$D85="","",CNGE_2026_M1_Secc4_Sub3!$D85)</f>
        <v/>
      </c>
      <c r="E104" s="572"/>
      <c r="F104" s="572"/>
      <c r="G104" s="572"/>
      <c r="H104" s="572"/>
      <c r="I104" s="572"/>
      <c r="J104" s="572"/>
      <c r="K104" s="572"/>
      <c r="L104" s="572"/>
      <c r="M104" s="572"/>
      <c r="N104" s="572"/>
      <c r="O104" s="572"/>
      <c r="P104" s="572"/>
      <c r="Q104" s="572"/>
      <c r="R104" s="573"/>
      <c r="S104" s="699"/>
      <c r="T104" s="570"/>
      <c r="U104" s="570"/>
      <c r="V104" s="570"/>
      <c r="W104" s="570"/>
      <c r="X104" s="687"/>
      <c r="Y104" s="699"/>
      <c r="Z104" s="570"/>
      <c r="AA104" s="570"/>
      <c r="AB104" s="570"/>
      <c r="AC104" s="570"/>
      <c r="AD104" s="687"/>
      <c r="AH104" s="263">
        <f t="shared" si="0"/>
        <v>0</v>
      </c>
      <c r="AI104" s="266">
        <f t="shared" si="1"/>
        <v>0</v>
      </c>
      <c r="AJ104" s="286">
        <f t="shared" si="2"/>
        <v>0</v>
      </c>
      <c r="AK104" s="287" t="str">
        <f>IF(AJ104=0,"",
IF(SUM($AJ$56:AJ104)=1,AL104,
IF($AJ$176&gt;SUM($AJ$56:AJ104),_xlfn.CONCAT(", ",AL104),
IF($AJ$176=SUM($AJ$56:AJ104),_xlfn.CONCAT(" y ",AL104)))))</f>
        <v/>
      </c>
      <c r="AL104" s="101" t="s">
        <v>5197</v>
      </c>
    </row>
    <row r="105" spans="1:38" ht="15" customHeight="1">
      <c r="A105" s="34"/>
      <c r="B105" s="16"/>
      <c r="C105" s="102" t="s">
        <v>5198</v>
      </c>
      <c r="D105" s="689" t="str">
        <f>IF(CNGE_2026_M1_Secc4_Sub3!$D86="","",CNGE_2026_M1_Secc4_Sub3!$D86)</f>
        <v/>
      </c>
      <c r="E105" s="572"/>
      <c r="F105" s="572"/>
      <c r="G105" s="572"/>
      <c r="H105" s="572"/>
      <c r="I105" s="572"/>
      <c r="J105" s="572"/>
      <c r="K105" s="572"/>
      <c r="L105" s="572"/>
      <c r="M105" s="572"/>
      <c r="N105" s="572"/>
      <c r="O105" s="572"/>
      <c r="P105" s="572"/>
      <c r="Q105" s="572"/>
      <c r="R105" s="573"/>
      <c r="S105" s="699"/>
      <c r="T105" s="570"/>
      <c r="U105" s="570"/>
      <c r="V105" s="570"/>
      <c r="W105" s="570"/>
      <c r="X105" s="687"/>
      <c r="Y105" s="699"/>
      <c r="Z105" s="570"/>
      <c r="AA105" s="570"/>
      <c r="AB105" s="570"/>
      <c r="AC105" s="570"/>
      <c r="AD105" s="687"/>
      <c r="AH105" s="263">
        <f t="shared" si="0"/>
        <v>0</v>
      </c>
      <c r="AI105" s="266">
        <f t="shared" si="1"/>
        <v>0</v>
      </c>
      <c r="AJ105" s="286">
        <f t="shared" si="2"/>
        <v>0</v>
      </c>
      <c r="AK105" s="287" t="str">
        <f>IF(AJ105=0,"",
IF(SUM($AJ$56:AJ105)=1,AL105,
IF($AJ$176&gt;SUM($AJ$56:AJ105),_xlfn.CONCAT(", ",AL105),
IF($AJ$176=SUM($AJ$56:AJ105),_xlfn.CONCAT(" y ",AL105)))))</f>
        <v/>
      </c>
      <c r="AL105" s="101" t="s">
        <v>5199</v>
      </c>
    </row>
    <row r="106" spans="1:38" ht="15" customHeight="1">
      <c r="A106" s="34"/>
      <c r="B106" s="16"/>
      <c r="C106" s="102" t="s">
        <v>5200</v>
      </c>
      <c r="D106" s="689" t="str">
        <f>IF(CNGE_2026_M1_Secc4_Sub3!$D87="","",CNGE_2026_M1_Secc4_Sub3!$D87)</f>
        <v/>
      </c>
      <c r="E106" s="572"/>
      <c r="F106" s="572"/>
      <c r="G106" s="572"/>
      <c r="H106" s="572"/>
      <c r="I106" s="572"/>
      <c r="J106" s="572"/>
      <c r="K106" s="572"/>
      <c r="L106" s="572"/>
      <c r="M106" s="572"/>
      <c r="N106" s="572"/>
      <c r="O106" s="572"/>
      <c r="P106" s="572"/>
      <c r="Q106" s="572"/>
      <c r="R106" s="573"/>
      <c r="S106" s="699"/>
      <c r="T106" s="570"/>
      <c r="U106" s="570"/>
      <c r="V106" s="570"/>
      <c r="W106" s="570"/>
      <c r="X106" s="687"/>
      <c r="Y106" s="699"/>
      <c r="Z106" s="570"/>
      <c r="AA106" s="570"/>
      <c r="AB106" s="570"/>
      <c r="AC106" s="570"/>
      <c r="AD106" s="687"/>
      <c r="AH106" s="263">
        <f t="shared" si="0"/>
        <v>0</v>
      </c>
      <c r="AI106" s="266">
        <f t="shared" si="1"/>
        <v>0</v>
      </c>
      <c r="AJ106" s="286">
        <f t="shared" si="2"/>
        <v>0</v>
      </c>
      <c r="AK106" s="287" t="str">
        <f>IF(AJ106=0,"",
IF(SUM($AJ$56:AJ106)=1,AL106,
IF($AJ$176&gt;SUM($AJ$56:AJ106),_xlfn.CONCAT(", ",AL106),
IF($AJ$176=SUM($AJ$56:AJ106),_xlfn.CONCAT(" y ",AL106)))))</f>
        <v/>
      </c>
      <c r="AL106" s="101" t="s">
        <v>5201</v>
      </c>
    </row>
    <row r="107" spans="1:38" ht="15" customHeight="1">
      <c r="A107" s="34"/>
      <c r="B107" s="16"/>
      <c r="C107" s="102" t="s">
        <v>5202</v>
      </c>
      <c r="D107" s="689" t="str">
        <f>IF(CNGE_2026_M1_Secc4_Sub3!$D88="","",CNGE_2026_M1_Secc4_Sub3!$D88)</f>
        <v/>
      </c>
      <c r="E107" s="572"/>
      <c r="F107" s="572"/>
      <c r="G107" s="572"/>
      <c r="H107" s="572"/>
      <c r="I107" s="572"/>
      <c r="J107" s="572"/>
      <c r="K107" s="572"/>
      <c r="L107" s="572"/>
      <c r="M107" s="572"/>
      <c r="N107" s="572"/>
      <c r="O107" s="572"/>
      <c r="P107" s="572"/>
      <c r="Q107" s="572"/>
      <c r="R107" s="573"/>
      <c r="S107" s="699"/>
      <c r="T107" s="570"/>
      <c r="U107" s="570"/>
      <c r="V107" s="570"/>
      <c r="W107" s="570"/>
      <c r="X107" s="687"/>
      <c r="Y107" s="699"/>
      <c r="Z107" s="570"/>
      <c r="AA107" s="570"/>
      <c r="AB107" s="570"/>
      <c r="AC107" s="570"/>
      <c r="AD107" s="687"/>
      <c r="AH107" s="263">
        <f t="shared" si="0"/>
        <v>0</v>
      </c>
      <c r="AI107" s="266">
        <f t="shared" si="1"/>
        <v>0</v>
      </c>
      <c r="AJ107" s="286">
        <f t="shared" si="2"/>
        <v>0</v>
      </c>
      <c r="AK107" s="287" t="str">
        <f>IF(AJ107=0,"",
IF(SUM($AJ$56:AJ107)=1,AL107,
IF($AJ$176&gt;SUM($AJ$56:AJ107),_xlfn.CONCAT(", ",AL107),
IF($AJ$176=SUM($AJ$56:AJ107),_xlfn.CONCAT(" y ",AL107)))))</f>
        <v/>
      </c>
      <c r="AL107" s="101" t="s">
        <v>5203</v>
      </c>
    </row>
    <row r="108" spans="1:38" ht="15" customHeight="1">
      <c r="A108" s="34"/>
      <c r="B108" s="16"/>
      <c r="C108" s="102" t="s">
        <v>5204</v>
      </c>
      <c r="D108" s="689" t="str">
        <f>IF(CNGE_2026_M1_Secc4_Sub3!$D89="","",CNGE_2026_M1_Secc4_Sub3!$D89)</f>
        <v/>
      </c>
      <c r="E108" s="572"/>
      <c r="F108" s="572"/>
      <c r="G108" s="572"/>
      <c r="H108" s="572"/>
      <c r="I108" s="572"/>
      <c r="J108" s="572"/>
      <c r="K108" s="572"/>
      <c r="L108" s="572"/>
      <c r="M108" s="572"/>
      <c r="N108" s="572"/>
      <c r="O108" s="572"/>
      <c r="P108" s="572"/>
      <c r="Q108" s="572"/>
      <c r="R108" s="573"/>
      <c r="S108" s="699"/>
      <c r="T108" s="570"/>
      <c r="U108" s="570"/>
      <c r="V108" s="570"/>
      <c r="W108" s="570"/>
      <c r="X108" s="687"/>
      <c r="Y108" s="699"/>
      <c r="Z108" s="570"/>
      <c r="AA108" s="570"/>
      <c r="AB108" s="570"/>
      <c r="AC108" s="570"/>
      <c r="AD108" s="687"/>
      <c r="AH108" s="263">
        <f t="shared" si="0"/>
        <v>0</v>
      </c>
      <c r="AI108" s="266">
        <f t="shared" si="1"/>
        <v>0</v>
      </c>
      <c r="AJ108" s="286">
        <f t="shared" si="2"/>
        <v>0</v>
      </c>
      <c r="AK108" s="287" t="str">
        <f>IF(AJ108=0,"",
IF(SUM($AJ$56:AJ108)=1,AL108,
IF($AJ$176&gt;SUM($AJ$56:AJ108),_xlfn.CONCAT(", ",AL108),
IF($AJ$176=SUM($AJ$56:AJ108),_xlfn.CONCAT(" y ",AL108)))))</f>
        <v/>
      </c>
      <c r="AL108" s="101" t="s">
        <v>5205</v>
      </c>
    </row>
    <row r="109" spans="1:38" ht="15" customHeight="1">
      <c r="A109" s="34"/>
      <c r="B109" s="16"/>
      <c r="C109" s="102" t="s">
        <v>5206</v>
      </c>
      <c r="D109" s="689" t="str">
        <f>IF(CNGE_2026_M1_Secc4_Sub3!$D90="","",CNGE_2026_M1_Secc4_Sub3!$D90)</f>
        <v/>
      </c>
      <c r="E109" s="572"/>
      <c r="F109" s="572"/>
      <c r="G109" s="572"/>
      <c r="H109" s="572"/>
      <c r="I109" s="572"/>
      <c r="J109" s="572"/>
      <c r="K109" s="572"/>
      <c r="L109" s="572"/>
      <c r="M109" s="572"/>
      <c r="N109" s="572"/>
      <c r="O109" s="572"/>
      <c r="P109" s="572"/>
      <c r="Q109" s="572"/>
      <c r="R109" s="573"/>
      <c r="S109" s="699"/>
      <c r="T109" s="570"/>
      <c r="U109" s="570"/>
      <c r="V109" s="570"/>
      <c r="W109" s="570"/>
      <c r="X109" s="687"/>
      <c r="Y109" s="699"/>
      <c r="Z109" s="570"/>
      <c r="AA109" s="570"/>
      <c r="AB109" s="570"/>
      <c r="AC109" s="570"/>
      <c r="AD109" s="687"/>
      <c r="AH109" s="263">
        <f t="shared" si="0"/>
        <v>0</v>
      </c>
      <c r="AI109" s="266">
        <f t="shared" si="1"/>
        <v>0</v>
      </c>
      <c r="AJ109" s="286">
        <f t="shared" si="2"/>
        <v>0</v>
      </c>
      <c r="AK109" s="287" t="str">
        <f>IF(AJ109=0,"",
IF(SUM($AJ$56:AJ109)=1,AL109,
IF($AJ$176&gt;SUM($AJ$56:AJ109),_xlfn.CONCAT(", ",AL109),
IF($AJ$176=SUM($AJ$56:AJ109),_xlfn.CONCAT(" y ",AL109)))))</f>
        <v/>
      </c>
      <c r="AL109" s="101" t="s">
        <v>5207</v>
      </c>
    </row>
    <row r="110" spans="1:38" ht="15" customHeight="1">
      <c r="A110" s="34"/>
      <c r="B110" s="16"/>
      <c r="C110" s="102" t="s">
        <v>5208</v>
      </c>
      <c r="D110" s="689" t="str">
        <f>IF(CNGE_2026_M1_Secc4_Sub3!$D91="","",CNGE_2026_M1_Secc4_Sub3!$D91)</f>
        <v/>
      </c>
      <c r="E110" s="572"/>
      <c r="F110" s="572"/>
      <c r="G110" s="572"/>
      <c r="H110" s="572"/>
      <c r="I110" s="572"/>
      <c r="J110" s="572"/>
      <c r="K110" s="572"/>
      <c r="L110" s="572"/>
      <c r="M110" s="572"/>
      <c r="N110" s="572"/>
      <c r="O110" s="572"/>
      <c r="P110" s="572"/>
      <c r="Q110" s="572"/>
      <c r="R110" s="573"/>
      <c r="S110" s="699"/>
      <c r="T110" s="570"/>
      <c r="U110" s="570"/>
      <c r="V110" s="570"/>
      <c r="W110" s="570"/>
      <c r="X110" s="687"/>
      <c r="Y110" s="699"/>
      <c r="Z110" s="570"/>
      <c r="AA110" s="570"/>
      <c r="AB110" s="570"/>
      <c r="AC110" s="570"/>
      <c r="AD110" s="687"/>
      <c r="AH110" s="263">
        <f t="shared" si="0"/>
        <v>0</v>
      </c>
      <c r="AI110" s="266">
        <f t="shared" si="1"/>
        <v>0</v>
      </c>
      <c r="AJ110" s="286">
        <f t="shared" si="2"/>
        <v>0</v>
      </c>
      <c r="AK110" s="287" t="str">
        <f>IF(AJ110=0,"",
IF(SUM($AJ$56:AJ110)=1,AL110,
IF($AJ$176&gt;SUM($AJ$56:AJ110),_xlfn.CONCAT(", ",AL110),
IF($AJ$176=SUM($AJ$56:AJ110),_xlfn.CONCAT(" y ",AL110)))))</f>
        <v/>
      </c>
      <c r="AL110" s="101" t="s">
        <v>5209</v>
      </c>
    </row>
    <row r="111" spans="1:38" ht="15" customHeight="1">
      <c r="A111" s="34"/>
      <c r="B111" s="16"/>
      <c r="C111" s="102" t="s">
        <v>5210</v>
      </c>
      <c r="D111" s="689" t="str">
        <f>IF(CNGE_2026_M1_Secc4_Sub3!$D92="","",CNGE_2026_M1_Secc4_Sub3!$D92)</f>
        <v/>
      </c>
      <c r="E111" s="572"/>
      <c r="F111" s="572"/>
      <c r="G111" s="572"/>
      <c r="H111" s="572"/>
      <c r="I111" s="572"/>
      <c r="J111" s="572"/>
      <c r="K111" s="572"/>
      <c r="L111" s="572"/>
      <c r="M111" s="572"/>
      <c r="N111" s="572"/>
      <c r="O111" s="572"/>
      <c r="P111" s="572"/>
      <c r="Q111" s="572"/>
      <c r="R111" s="573"/>
      <c r="S111" s="699"/>
      <c r="T111" s="570"/>
      <c r="U111" s="570"/>
      <c r="V111" s="570"/>
      <c r="W111" s="570"/>
      <c r="X111" s="687"/>
      <c r="Y111" s="699"/>
      <c r="Z111" s="570"/>
      <c r="AA111" s="570"/>
      <c r="AB111" s="570"/>
      <c r="AC111" s="570"/>
      <c r="AD111" s="687"/>
      <c r="AH111" s="263">
        <f t="shared" si="0"/>
        <v>0</v>
      </c>
      <c r="AI111" s="266">
        <f t="shared" si="1"/>
        <v>0</v>
      </c>
      <c r="AJ111" s="286">
        <f t="shared" si="2"/>
        <v>0</v>
      </c>
      <c r="AK111" s="287" t="str">
        <f>IF(AJ111=0,"",
IF(SUM($AJ$56:AJ111)=1,AL111,
IF($AJ$176&gt;SUM($AJ$56:AJ111),_xlfn.CONCAT(", ",AL111),
IF($AJ$176=SUM($AJ$56:AJ111),_xlfn.CONCAT(" y ",AL111)))))</f>
        <v/>
      </c>
      <c r="AL111" s="101" t="s">
        <v>5211</v>
      </c>
    </row>
    <row r="112" spans="1:38" ht="15" customHeight="1">
      <c r="A112" s="34"/>
      <c r="B112" s="16"/>
      <c r="C112" s="102" t="s">
        <v>5212</v>
      </c>
      <c r="D112" s="689" t="str">
        <f>IF(CNGE_2026_M1_Secc4_Sub3!$D93="","",CNGE_2026_M1_Secc4_Sub3!$D93)</f>
        <v/>
      </c>
      <c r="E112" s="572"/>
      <c r="F112" s="572"/>
      <c r="G112" s="572"/>
      <c r="H112" s="572"/>
      <c r="I112" s="572"/>
      <c r="J112" s="572"/>
      <c r="K112" s="572"/>
      <c r="L112" s="572"/>
      <c r="M112" s="572"/>
      <c r="N112" s="572"/>
      <c r="O112" s="572"/>
      <c r="P112" s="572"/>
      <c r="Q112" s="572"/>
      <c r="R112" s="573"/>
      <c r="S112" s="699"/>
      <c r="T112" s="570"/>
      <c r="U112" s="570"/>
      <c r="V112" s="570"/>
      <c r="W112" s="570"/>
      <c r="X112" s="687"/>
      <c r="Y112" s="699"/>
      <c r="Z112" s="570"/>
      <c r="AA112" s="570"/>
      <c r="AB112" s="570"/>
      <c r="AC112" s="570"/>
      <c r="AD112" s="687"/>
      <c r="AH112" s="263">
        <f t="shared" si="0"/>
        <v>0</v>
      </c>
      <c r="AI112" s="266">
        <f t="shared" si="1"/>
        <v>0</v>
      </c>
      <c r="AJ112" s="286">
        <f t="shared" si="2"/>
        <v>0</v>
      </c>
      <c r="AK112" s="287" t="str">
        <f>IF(AJ112=0,"",
IF(SUM($AJ$56:AJ112)=1,AL112,
IF($AJ$176&gt;SUM($AJ$56:AJ112),_xlfn.CONCAT(", ",AL112),
IF($AJ$176=SUM($AJ$56:AJ112),_xlfn.CONCAT(" y ",AL112)))))</f>
        <v/>
      </c>
      <c r="AL112" s="101" t="s">
        <v>5213</v>
      </c>
    </row>
    <row r="113" spans="1:38" ht="15" customHeight="1">
      <c r="A113" s="34"/>
      <c r="B113" s="16"/>
      <c r="C113" s="102" t="s">
        <v>5214</v>
      </c>
      <c r="D113" s="689" t="str">
        <f>IF(CNGE_2026_M1_Secc4_Sub3!$D94="","",CNGE_2026_M1_Secc4_Sub3!$D94)</f>
        <v/>
      </c>
      <c r="E113" s="572"/>
      <c r="F113" s="572"/>
      <c r="G113" s="572"/>
      <c r="H113" s="572"/>
      <c r="I113" s="572"/>
      <c r="J113" s="572"/>
      <c r="K113" s="572"/>
      <c r="L113" s="572"/>
      <c r="M113" s="572"/>
      <c r="N113" s="572"/>
      <c r="O113" s="572"/>
      <c r="P113" s="572"/>
      <c r="Q113" s="572"/>
      <c r="R113" s="573"/>
      <c r="S113" s="699"/>
      <c r="T113" s="570"/>
      <c r="U113" s="570"/>
      <c r="V113" s="570"/>
      <c r="W113" s="570"/>
      <c r="X113" s="687"/>
      <c r="Y113" s="699"/>
      <c r="Z113" s="570"/>
      <c r="AA113" s="570"/>
      <c r="AB113" s="570"/>
      <c r="AC113" s="570"/>
      <c r="AD113" s="687"/>
      <c r="AH113" s="263">
        <f t="shared" si="0"/>
        <v>0</v>
      </c>
      <c r="AI113" s="266">
        <f t="shared" si="1"/>
        <v>0</v>
      </c>
      <c r="AJ113" s="286">
        <f t="shared" si="2"/>
        <v>0</v>
      </c>
      <c r="AK113" s="287" t="str">
        <f>IF(AJ113=0,"",
IF(SUM($AJ$56:AJ113)=1,AL113,
IF($AJ$176&gt;SUM($AJ$56:AJ113),_xlfn.CONCAT(", ",AL113),
IF($AJ$176=SUM($AJ$56:AJ113),_xlfn.CONCAT(" y ",AL113)))))</f>
        <v/>
      </c>
      <c r="AL113" s="101" t="s">
        <v>5215</v>
      </c>
    </row>
    <row r="114" spans="1:38" ht="15" customHeight="1">
      <c r="A114" s="34"/>
      <c r="B114" s="16"/>
      <c r="C114" s="102" t="s">
        <v>5216</v>
      </c>
      <c r="D114" s="689" t="str">
        <f>IF(CNGE_2026_M1_Secc4_Sub3!$D95="","",CNGE_2026_M1_Secc4_Sub3!$D95)</f>
        <v/>
      </c>
      <c r="E114" s="572"/>
      <c r="F114" s="572"/>
      <c r="G114" s="572"/>
      <c r="H114" s="572"/>
      <c r="I114" s="572"/>
      <c r="J114" s="572"/>
      <c r="K114" s="572"/>
      <c r="L114" s="572"/>
      <c r="M114" s="572"/>
      <c r="N114" s="572"/>
      <c r="O114" s="572"/>
      <c r="P114" s="572"/>
      <c r="Q114" s="572"/>
      <c r="R114" s="573"/>
      <c r="S114" s="699"/>
      <c r="T114" s="570"/>
      <c r="U114" s="570"/>
      <c r="V114" s="570"/>
      <c r="W114" s="570"/>
      <c r="X114" s="687"/>
      <c r="Y114" s="699"/>
      <c r="Z114" s="570"/>
      <c r="AA114" s="570"/>
      <c r="AB114" s="570"/>
      <c r="AC114" s="570"/>
      <c r="AD114" s="687"/>
      <c r="AH114" s="263">
        <f t="shared" si="0"/>
        <v>0</v>
      </c>
      <c r="AI114" s="266">
        <f t="shared" si="1"/>
        <v>0</v>
      </c>
      <c r="AJ114" s="286">
        <f t="shared" si="2"/>
        <v>0</v>
      </c>
      <c r="AK114" s="287" t="str">
        <f>IF(AJ114=0,"",
IF(SUM($AJ$56:AJ114)=1,AL114,
IF($AJ$176&gt;SUM($AJ$56:AJ114),_xlfn.CONCAT(", ",AL114),
IF($AJ$176=SUM($AJ$56:AJ114),_xlfn.CONCAT(" y ",AL114)))))</f>
        <v/>
      </c>
      <c r="AL114" s="101" t="s">
        <v>5217</v>
      </c>
    </row>
    <row r="115" spans="1:38" ht="15" customHeight="1">
      <c r="A115" s="34"/>
      <c r="B115" s="16"/>
      <c r="C115" s="102" t="s">
        <v>5218</v>
      </c>
      <c r="D115" s="689" t="str">
        <f>IF(CNGE_2026_M1_Secc4_Sub3!$D96="","",CNGE_2026_M1_Secc4_Sub3!$D96)</f>
        <v/>
      </c>
      <c r="E115" s="572"/>
      <c r="F115" s="572"/>
      <c r="G115" s="572"/>
      <c r="H115" s="572"/>
      <c r="I115" s="572"/>
      <c r="J115" s="572"/>
      <c r="K115" s="572"/>
      <c r="L115" s="572"/>
      <c r="M115" s="572"/>
      <c r="N115" s="572"/>
      <c r="O115" s="572"/>
      <c r="P115" s="572"/>
      <c r="Q115" s="572"/>
      <c r="R115" s="573"/>
      <c r="S115" s="699"/>
      <c r="T115" s="570"/>
      <c r="U115" s="570"/>
      <c r="V115" s="570"/>
      <c r="W115" s="570"/>
      <c r="X115" s="687"/>
      <c r="Y115" s="699"/>
      <c r="Z115" s="570"/>
      <c r="AA115" s="570"/>
      <c r="AB115" s="570"/>
      <c r="AC115" s="570"/>
      <c r="AD115" s="687"/>
      <c r="AH115" s="263">
        <f t="shared" si="0"/>
        <v>0</v>
      </c>
      <c r="AI115" s="266">
        <f t="shared" si="1"/>
        <v>0</v>
      </c>
      <c r="AJ115" s="286">
        <f t="shared" si="2"/>
        <v>0</v>
      </c>
      <c r="AK115" s="287" t="str">
        <f>IF(AJ115=0,"",
IF(SUM($AJ$56:AJ115)=1,AL115,
IF($AJ$176&gt;SUM($AJ$56:AJ115),_xlfn.CONCAT(", ",AL115),
IF($AJ$176=SUM($AJ$56:AJ115),_xlfn.CONCAT(" y ",AL115)))))</f>
        <v/>
      </c>
      <c r="AL115" s="101" t="s">
        <v>5219</v>
      </c>
    </row>
    <row r="116" spans="1:38" ht="15" customHeight="1">
      <c r="A116" s="34"/>
      <c r="B116" s="16"/>
      <c r="C116" s="102" t="s">
        <v>5220</v>
      </c>
      <c r="D116" s="689" t="str">
        <f>IF(CNGE_2026_M1_Secc4_Sub3!$D97="","",CNGE_2026_M1_Secc4_Sub3!$D97)</f>
        <v/>
      </c>
      <c r="E116" s="572"/>
      <c r="F116" s="572"/>
      <c r="G116" s="572"/>
      <c r="H116" s="572"/>
      <c r="I116" s="572"/>
      <c r="J116" s="572"/>
      <c r="K116" s="572"/>
      <c r="L116" s="572"/>
      <c r="M116" s="572"/>
      <c r="N116" s="572"/>
      <c r="O116" s="572"/>
      <c r="P116" s="572"/>
      <c r="Q116" s="572"/>
      <c r="R116" s="573"/>
      <c r="S116" s="699"/>
      <c r="T116" s="570"/>
      <c r="U116" s="570"/>
      <c r="V116" s="570"/>
      <c r="W116" s="570"/>
      <c r="X116" s="687"/>
      <c r="Y116" s="699"/>
      <c r="Z116" s="570"/>
      <c r="AA116" s="570"/>
      <c r="AB116" s="570"/>
      <c r="AC116" s="570"/>
      <c r="AD116" s="687"/>
      <c r="AH116" s="263">
        <f t="shared" si="0"/>
        <v>0</v>
      </c>
      <c r="AI116" s="266">
        <f t="shared" si="1"/>
        <v>0</v>
      </c>
      <c r="AJ116" s="286">
        <f t="shared" si="2"/>
        <v>0</v>
      </c>
      <c r="AK116" s="287" t="str">
        <f>IF(AJ116=0,"",
IF(SUM($AJ$56:AJ116)=1,AL116,
IF($AJ$176&gt;SUM($AJ$56:AJ116),_xlfn.CONCAT(", ",AL116),
IF($AJ$176=SUM($AJ$56:AJ116),_xlfn.CONCAT(" y ",AL116)))))</f>
        <v/>
      </c>
      <c r="AL116" s="101" t="s">
        <v>5221</v>
      </c>
    </row>
    <row r="117" spans="1:38" ht="15" customHeight="1">
      <c r="A117" s="34"/>
      <c r="B117" s="16"/>
      <c r="C117" s="102" t="s">
        <v>5222</v>
      </c>
      <c r="D117" s="689" t="str">
        <f>IF(CNGE_2026_M1_Secc4_Sub3!$D98="","",CNGE_2026_M1_Secc4_Sub3!$D98)</f>
        <v/>
      </c>
      <c r="E117" s="572"/>
      <c r="F117" s="572"/>
      <c r="G117" s="572"/>
      <c r="H117" s="572"/>
      <c r="I117" s="572"/>
      <c r="J117" s="572"/>
      <c r="K117" s="572"/>
      <c r="L117" s="572"/>
      <c r="M117" s="572"/>
      <c r="N117" s="572"/>
      <c r="O117" s="572"/>
      <c r="P117" s="572"/>
      <c r="Q117" s="572"/>
      <c r="R117" s="573"/>
      <c r="S117" s="699"/>
      <c r="T117" s="570"/>
      <c r="U117" s="570"/>
      <c r="V117" s="570"/>
      <c r="W117" s="570"/>
      <c r="X117" s="687"/>
      <c r="Y117" s="699"/>
      <c r="Z117" s="570"/>
      <c r="AA117" s="570"/>
      <c r="AB117" s="570"/>
      <c r="AC117" s="570"/>
      <c r="AD117" s="687"/>
      <c r="AH117" s="263">
        <f t="shared" si="0"/>
        <v>0</v>
      </c>
      <c r="AI117" s="266">
        <f t="shared" si="1"/>
        <v>0</v>
      </c>
      <c r="AJ117" s="286">
        <f t="shared" si="2"/>
        <v>0</v>
      </c>
      <c r="AK117" s="287" t="str">
        <f>IF(AJ117=0,"",
IF(SUM($AJ$56:AJ117)=1,AL117,
IF($AJ$176&gt;SUM($AJ$56:AJ117),_xlfn.CONCAT(", ",AL117),
IF($AJ$176=SUM($AJ$56:AJ117),_xlfn.CONCAT(" y ",AL117)))))</f>
        <v/>
      </c>
      <c r="AL117" s="101" t="s">
        <v>5223</v>
      </c>
    </row>
    <row r="118" spans="1:38" ht="15" customHeight="1">
      <c r="A118" s="34"/>
      <c r="B118" s="16"/>
      <c r="C118" s="102" t="s">
        <v>5224</v>
      </c>
      <c r="D118" s="689" t="str">
        <f>IF(CNGE_2026_M1_Secc4_Sub3!$D99="","",CNGE_2026_M1_Secc4_Sub3!$D99)</f>
        <v/>
      </c>
      <c r="E118" s="572"/>
      <c r="F118" s="572"/>
      <c r="G118" s="572"/>
      <c r="H118" s="572"/>
      <c r="I118" s="572"/>
      <c r="J118" s="572"/>
      <c r="K118" s="572"/>
      <c r="L118" s="572"/>
      <c r="M118" s="572"/>
      <c r="N118" s="572"/>
      <c r="O118" s="572"/>
      <c r="P118" s="572"/>
      <c r="Q118" s="572"/>
      <c r="R118" s="573"/>
      <c r="S118" s="699"/>
      <c r="T118" s="570"/>
      <c r="U118" s="570"/>
      <c r="V118" s="570"/>
      <c r="W118" s="570"/>
      <c r="X118" s="687"/>
      <c r="Y118" s="699"/>
      <c r="Z118" s="570"/>
      <c r="AA118" s="570"/>
      <c r="AB118" s="570"/>
      <c r="AC118" s="570"/>
      <c r="AD118" s="687"/>
      <c r="AH118" s="263">
        <f t="shared" si="0"/>
        <v>0</v>
      </c>
      <c r="AI118" s="266">
        <f t="shared" si="1"/>
        <v>0</v>
      </c>
      <c r="AJ118" s="286">
        <f t="shared" si="2"/>
        <v>0</v>
      </c>
      <c r="AK118" s="287" t="str">
        <f>IF(AJ118=0,"",
IF(SUM($AJ$56:AJ118)=1,AL118,
IF($AJ$176&gt;SUM($AJ$56:AJ118),_xlfn.CONCAT(", ",AL118),
IF($AJ$176=SUM($AJ$56:AJ118),_xlfn.CONCAT(" y ",AL118)))))</f>
        <v/>
      </c>
      <c r="AL118" s="101" t="s">
        <v>5225</v>
      </c>
    </row>
    <row r="119" spans="1:38" ht="15" customHeight="1">
      <c r="A119" s="34"/>
      <c r="B119" s="16"/>
      <c r="C119" s="102" t="s">
        <v>5226</v>
      </c>
      <c r="D119" s="689" t="str">
        <f>IF(CNGE_2026_M1_Secc4_Sub3!$D100="","",CNGE_2026_M1_Secc4_Sub3!$D100)</f>
        <v/>
      </c>
      <c r="E119" s="572"/>
      <c r="F119" s="572"/>
      <c r="G119" s="572"/>
      <c r="H119" s="572"/>
      <c r="I119" s="572"/>
      <c r="J119" s="572"/>
      <c r="K119" s="572"/>
      <c r="L119" s="572"/>
      <c r="M119" s="572"/>
      <c r="N119" s="572"/>
      <c r="O119" s="572"/>
      <c r="P119" s="572"/>
      <c r="Q119" s="572"/>
      <c r="R119" s="573"/>
      <c r="S119" s="699"/>
      <c r="T119" s="570"/>
      <c r="U119" s="570"/>
      <c r="V119" s="570"/>
      <c r="W119" s="570"/>
      <c r="X119" s="687"/>
      <c r="Y119" s="699"/>
      <c r="Z119" s="570"/>
      <c r="AA119" s="570"/>
      <c r="AB119" s="570"/>
      <c r="AC119" s="570"/>
      <c r="AD119" s="687"/>
      <c r="AH119" s="263">
        <f t="shared" si="0"/>
        <v>0</v>
      </c>
      <c r="AI119" s="266">
        <f t="shared" si="1"/>
        <v>0</v>
      </c>
      <c r="AJ119" s="286">
        <f t="shared" si="2"/>
        <v>0</v>
      </c>
      <c r="AK119" s="287" t="str">
        <f>IF(AJ119=0,"",
IF(SUM($AJ$56:AJ119)=1,AL119,
IF($AJ$176&gt;SUM($AJ$56:AJ119),_xlfn.CONCAT(", ",AL119),
IF($AJ$176=SUM($AJ$56:AJ119),_xlfn.CONCAT(" y ",AL119)))))</f>
        <v/>
      </c>
      <c r="AL119" s="101" t="s">
        <v>5227</v>
      </c>
    </row>
    <row r="120" spans="1:38" ht="15" customHeight="1">
      <c r="A120" s="34"/>
      <c r="B120" s="16"/>
      <c r="C120" s="102" t="s">
        <v>5228</v>
      </c>
      <c r="D120" s="689" t="str">
        <f>IF(CNGE_2026_M1_Secc4_Sub3!$D101="","",CNGE_2026_M1_Secc4_Sub3!$D101)</f>
        <v/>
      </c>
      <c r="E120" s="572"/>
      <c r="F120" s="572"/>
      <c r="G120" s="572"/>
      <c r="H120" s="572"/>
      <c r="I120" s="572"/>
      <c r="J120" s="572"/>
      <c r="K120" s="572"/>
      <c r="L120" s="572"/>
      <c r="M120" s="572"/>
      <c r="N120" s="572"/>
      <c r="O120" s="572"/>
      <c r="P120" s="572"/>
      <c r="Q120" s="572"/>
      <c r="R120" s="573"/>
      <c r="S120" s="699"/>
      <c r="T120" s="570"/>
      <c r="U120" s="570"/>
      <c r="V120" s="570"/>
      <c r="W120" s="570"/>
      <c r="X120" s="687"/>
      <c r="Y120" s="699"/>
      <c r="Z120" s="570"/>
      <c r="AA120" s="570"/>
      <c r="AB120" s="570"/>
      <c r="AC120" s="570"/>
      <c r="AD120" s="687"/>
      <c r="AH120" s="263">
        <f t="shared" si="0"/>
        <v>0</v>
      </c>
      <c r="AI120" s="266">
        <f t="shared" si="1"/>
        <v>0</v>
      </c>
      <c r="AJ120" s="286">
        <f t="shared" si="2"/>
        <v>0</v>
      </c>
      <c r="AK120" s="287" t="str">
        <f>IF(AJ120=0,"",
IF(SUM($AJ$56:AJ120)=1,AL120,
IF($AJ$176&gt;SUM($AJ$56:AJ120),_xlfn.CONCAT(", ",AL120),
IF($AJ$176=SUM($AJ$56:AJ120),_xlfn.CONCAT(" y ",AL120)))))</f>
        <v/>
      </c>
      <c r="AL120" s="101" t="s">
        <v>5229</v>
      </c>
    </row>
    <row r="121" spans="1:38" ht="15" customHeight="1">
      <c r="A121" s="34"/>
      <c r="B121" s="16"/>
      <c r="C121" s="102" t="s">
        <v>5230</v>
      </c>
      <c r="D121" s="689" t="str">
        <f>IF(CNGE_2026_M1_Secc4_Sub3!$D102="","",CNGE_2026_M1_Secc4_Sub3!$D102)</f>
        <v/>
      </c>
      <c r="E121" s="572"/>
      <c r="F121" s="572"/>
      <c r="G121" s="572"/>
      <c r="H121" s="572"/>
      <c r="I121" s="572"/>
      <c r="J121" s="572"/>
      <c r="K121" s="572"/>
      <c r="L121" s="572"/>
      <c r="M121" s="572"/>
      <c r="N121" s="572"/>
      <c r="O121" s="572"/>
      <c r="P121" s="572"/>
      <c r="Q121" s="572"/>
      <c r="R121" s="573"/>
      <c r="S121" s="699"/>
      <c r="T121" s="570"/>
      <c r="U121" s="570"/>
      <c r="V121" s="570"/>
      <c r="W121" s="570"/>
      <c r="X121" s="687"/>
      <c r="Y121" s="699"/>
      <c r="Z121" s="570"/>
      <c r="AA121" s="570"/>
      <c r="AB121" s="570"/>
      <c r="AC121" s="570"/>
      <c r="AD121" s="687"/>
      <c r="AH121" s="263">
        <f t="shared" ref="AH121:AH175" si="3">IF(AND($S121&lt;&gt;"",$S121&lt;&gt;1,COUNTA(Y121)&gt;0),1,0)</f>
        <v>0</v>
      </c>
      <c r="AI121" s="266">
        <f t="shared" ref="AI121:AI175" si="4">IF(AND(COUNTBLANK(D121)=0,$S121&lt;&gt;"",$S121&lt;&gt;1,COUNTA(Y121)=0),0,IF(AND(COUNTBLANK(D121)=0,$S121&lt;&gt;"",$S121=1,COUNTA(Y121)=1),0,IF(AND(COUNTBLANK(D121)=1,COUNTA(S121:AD121)=0),0,1)))</f>
        <v>0</v>
      </c>
      <c r="AJ121" s="286">
        <f t="shared" ref="AJ121:AJ175" si="5">IF(AI121=0,0,1)</f>
        <v>0</v>
      </c>
      <c r="AK121" s="287" t="str">
        <f>IF(AJ121=0,"",
IF(SUM($AJ$56:AJ121)=1,AL121,
IF($AJ$176&gt;SUM($AJ$56:AJ121),_xlfn.CONCAT(", ",AL121),
IF($AJ$176=SUM($AJ$56:AJ121),_xlfn.CONCAT(" y ",AL121)))))</f>
        <v/>
      </c>
      <c r="AL121" s="101" t="s">
        <v>5231</v>
      </c>
    </row>
    <row r="122" spans="1:38" ht="15" customHeight="1">
      <c r="A122" s="34"/>
      <c r="B122" s="16"/>
      <c r="C122" s="102" t="s">
        <v>5232</v>
      </c>
      <c r="D122" s="689" t="str">
        <f>IF(CNGE_2026_M1_Secc4_Sub3!$D103="","",CNGE_2026_M1_Secc4_Sub3!$D103)</f>
        <v/>
      </c>
      <c r="E122" s="572"/>
      <c r="F122" s="572"/>
      <c r="G122" s="572"/>
      <c r="H122" s="572"/>
      <c r="I122" s="572"/>
      <c r="J122" s="572"/>
      <c r="K122" s="572"/>
      <c r="L122" s="572"/>
      <c r="M122" s="572"/>
      <c r="N122" s="572"/>
      <c r="O122" s="572"/>
      <c r="P122" s="572"/>
      <c r="Q122" s="572"/>
      <c r="R122" s="573"/>
      <c r="S122" s="699"/>
      <c r="T122" s="570"/>
      <c r="U122" s="570"/>
      <c r="V122" s="570"/>
      <c r="W122" s="570"/>
      <c r="X122" s="687"/>
      <c r="Y122" s="699"/>
      <c r="Z122" s="570"/>
      <c r="AA122" s="570"/>
      <c r="AB122" s="570"/>
      <c r="AC122" s="570"/>
      <c r="AD122" s="687"/>
      <c r="AH122" s="263">
        <f t="shared" si="3"/>
        <v>0</v>
      </c>
      <c r="AI122" s="266">
        <f t="shared" si="4"/>
        <v>0</v>
      </c>
      <c r="AJ122" s="286">
        <f t="shared" si="5"/>
        <v>0</v>
      </c>
      <c r="AK122" s="287" t="str">
        <f>IF(AJ122=0,"",
IF(SUM($AJ$56:AJ122)=1,AL122,
IF($AJ$176&gt;SUM($AJ$56:AJ122),_xlfn.CONCAT(", ",AL122),
IF($AJ$176=SUM($AJ$56:AJ122),_xlfn.CONCAT(" y ",AL122)))))</f>
        <v/>
      </c>
      <c r="AL122" s="101" t="s">
        <v>5233</v>
      </c>
    </row>
    <row r="123" spans="1:38" ht="15" customHeight="1">
      <c r="A123" s="34"/>
      <c r="B123" s="16"/>
      <c r="C123" s="102" t="s">
        <v>5234</v>
      </c>
      <c r="D123" s="689" t="str">
        <f>IF(CNGE_2026_M1_Secc4_Sub3!$D104="","",CNGE_2026_M1_Secc4_Sub3!$D104)</f>
        <v/>
      </c>
      <c r="E123" s="572"/>
      <c r="F123" s="572"/>
      <c r="G123" s="572"/>
      <c r="H123" s="572"/>
      <c r="I123" s="572"/>
      <c r="J123" s="572"/>
      <c r="K123" s="572"/>
      <c r="L123" s="572"/>
      <c r="M123" s="572"/>
      <c r="N123" s="572"/>
      <c r="O123" s="572"/>
      <c r="P123" s="572"/>
      <c r="Q123" s="572"/>
      <c r="R123" s="573"/>
      <c r="S123" s="699"/>
      <c r="T123" s="570"/>
      <c r="U123" s="570"/>
      <c r="V123" s="570"/>
      <c r="W123" s="570"/>
      <c r="X123" s="687"/>
      <c r="Y123" s="699"/>
      <c r="Z123" s="570"/>
      <c r="AA123" s="570"/>
      <c r="AB123" s="570"/>
      <c r="AC123" s="570"/>
      <c r="AD123" s="687"/>
      <c r="AH123" s="263">
        <f t="shared" si="3"/>
        <v>0</v>
      </c>
      <c r="AI123" s="266">
        <f t="shared" si="4"/>
        <v>0</v>
      </c>
      <c r="AJ123" s="286">
        <f t="shared" si="5"/>
        <v>0</v>
      </c>
      <c r="AK123" s="287" t="str">
        <f>IF(AJ123=0,"",
IF(SUM($AJ$56:AJ123)=1,AL123,
IF($AJ$176&gt;SUM($AJ$56:AJ123),_xlfn.CONCAT(", ",AL123),
IF($AJ$176=SUM($AJ$56:AJ123),_xlfn.CONCAT(" y ",AL123)))))</f>
        <v/>
      </c>
      <c r="AL123" s="101" t="s">
        <v>5235</v>
      </c>
    </row>
    <row r="124" spans="1:38" ht="15" customHeight="1">
      <c r="A124" s="34"/>
      <c r="B124" s="16"/>
      <c r="C124" s="102" t="s">
        <v>5236</v>
      </c>
      <c r="D124" s="689" t="str">
        <f>IF(CNGE_2026_M1_Secc4_Sub3!$D105="","",CNGE_2026_M1_Secc4_Sub3!$D105)</f>
        <v/>
      </c>
      <c r="E124" s="572"/>
      <c r="F124" s="572"/>
      <c r="G124" s="572"/>
      <c r="H124" s="572"/>
      <c r="I124" s="572"/>
      <c r="J124" s="572"/>
      <c r="K124" s="572"/>
      <c r="L124" s="572"/>
      <c r="M124" s="572"/>
      <c r="N124" s="572"/>
      <c r="O124" s="572"/>
      <c r="P124" s="572"/>
      <c r="Q124" s="572"/>
      <c r="R124" s="573"/>
      <c r="S124" s="699"/>
      <c r="T124" s="570"/>
      <c r="U124" s="570"/>
      <c r="V124" s="570"/>
      <c r="W124" s="570"/>
      <c r="X124" s="687"/>
      <c r="Y124" s="699"/>
      <c r="Z124" s="570"/>
      <c r="AA124" s="570"/>
      <c r="AB124" s="570"/>
      <c r="AC124" s="570"/>
      <c r="AD124" s="687"/>
      <c r="AH124" s="263">
        <f t="shared" si="3"/>
        <v>0</v>
      </c>
      <c r="AI124" s="266">
        <f t="shared" si="4"/>
        <v>0</v>
      </c>
      <c r="AJ124" s="286">
        <f t="shared" si="5"/>
        <v>0</v>
      </c>
      <c r="AK124" s="287" t="str">
        <f>IF(AJ124=0,"",
IF(SUM($AJ$56:AJ124)=1,AL124,
IF($AJ$176&gt;SUM($AJ$56:AJ124),_xlfn.CONCAT(", ",AL124),
IF($AJ$176=SUM($AJ$56:AJ124),_xlfn.CONCAT(" y ",AL124)))))</f>
        <v/>
      </c>
      <c r="AL124" s="101" t="s">
        <v>5237</v>
      </c>
    </row>
    <row r="125" spans="1:38" ht="15" customHeight="1">
      <c r="A125" s="34"/>
      <c r="B125" s="16"/>
      <c r="C125" s="102" t="s">
        <v>5238</v>
      </c>
      <c r="D125" s="689" t="str">
        <f>IF(CNGE_2026_M1_Secc4_Sub3!$D106="","",CNGE_2026_M1_Secc4_Sub3!$D106)</f>
        <v/>
      </c>
      <c r="E125" s="572"/>
      <c r="F125" s="572"/>
      <c r="G125" s="572"/>
      <c r="H125" s="572"/>
      <c r="I125" s="572"/>
      <c r="J125" s="572"/>
      <c r="K125" s="572"/>
      <c r="L125" s="572"/>
      <c r="M125" s="572"/>
      <c r="N125" s="572"/>
      <c r="O125" s="572"/>
      <c r="P125" s="572"/>
      <c r="Q125" s="572"/>
      <c r="R125" s="573"/>
      <c r="S125" s="699"/>
      <c r="T125" s="570"/>
      <c r="U125" s="570"/>
      <c r="V125" s="570"/>
      <c r="W125" s="570"/>
      <c r="X125" s="687"/>
      <c r="Y125" s="699"/>
      <c r="Z125" s="570"/>
      <c r="AA125" s="570"/>
      <c r="AB125" s="570"/>
      <c r="AC125" s="570"/>
      <c r="AD125" s="687"/>
      <c r="AH125" s="263">
        <f t="shared" si="3"/>
        <v>0</v>
      </c>
      <c r="AI125" s="266">
        <f t="shared" si="4"/>
        <v>0</v>
      </c>
      <c r="AJ125" s="286">
        <f t="shared" si="5"/>
        <v>0</v>
      </c>
      <c r="AK125" s="287" t="str">
        <f>IF(AJ125=0,"",
IF(SUM($AJ$56:AJ125)=1,AL125,
IF($AJ$176&gt;SUM($AJ$56:AJ125),_xlfn.CONCAT(", ",AL125),
IF($AJ$176=SUM($AJ$56:AJ125),_xlfn.CONCAT(" y ",AL125)))))</f>
        <v/>
      </c>
      <c r="AL125" s="101" t="s">
        <v>5239</v>
      </c>
    </row>
    <row r="126" spans="1:38" ht="15" customHeight="1">
      <c r="A126" s="34"/>
      <c r="B126" s="16"/>
      <c r="C126" s="102" t="s">
        <v>5240</v>
      </c>
      <c r="D126" s="689" t="str">
        <f>IF(CNGE_2026_M1_Secc4_Sub3!$D107="","",CNGE_2026_M1_Secc4_Sub3!$D107)</f>
        <v/>
      </c>
      <c r="E126" s="572"/>
      <c r="F126" s="572"/>
      <c r="G126" s="572"/>
      <c r="H126" s="572"/>
      <c r="I126" s="572"/>
      <c r="J126" s="572"/>
      <c r="K126" s="572"/>
      <c r="L126" s="572"/>
      <c r="M126" s="572"/>
      <c r="N126" s="572"/>
      <c r="O126" s="572"/>
      <c r="P126" s="572"/>
      <c r="Q126" s="572"/>
      <c r="R126" s="573"/>
      <c r="S126" s="699"/>
      <c r="T126" s="570"/>
      <c r="U126" s="570"/>
      <c r="V126" s="570"/>
      <c r="W126" s="570"/>
      <c r="X126" s="687"/>
      <c r="Y126" s="699"/>
      <c r="Z126" s="570"/>
      <c r="AA126" s="570"/>
      <c r="AB126" s="570"/>
      <c r="AC126" s="570"/>
      <c r="AD126" s="687"/>
      <c r="AH126" s="263">
        <f t="shared" si="3"/>
        <v>0</v>
      </c>
      <c r="AI126" s="266">
        <f t="shared" si="4"/>
        <v>0</v>
      </c>
      <c r="AJ126" s="286">
        <f t="shared" si="5"/>
        <v>0</v>
      </c>
      <c r="AK126" s="287" t="str">
        <f>IF(AJ126=0,"",
IF(SUM($AJ$56:AJ126)=1,AL126,
IF($AJ$176&gt;SUM($AJ$56:AJ126),_xlfn.CONCAT(", ",AL126),
IF($AJ$176=SUM($AJ$56:AJ126),_xlfn.CONCAT(" y ",AL126)))))</f>
        <v/>
      </c>
      <c r="AL126" s="101" t="s">
        <v>5241</v>
      </c>
    </row>
    <row r="127" spans="1:38" ht="15" customHeight="1">
      <c r="A127" s="34"/>
      <c r="B127" s="16"/>
      <c r="C127" s="102" t="s">
        <v>5242</v>
      </c>
      <c r="D127" s="689" t="str">
        <f>IF(CNGE_2026_M1_Secc4_Sub3!$D108="","",CNGE_2026_M1_Secc4_Sub3!$D108)</f>
        <v/>
      </c>
      <c r="E127" s="572"/>
      <c r="F127" s="572"/>
      <c r="G127" s="572"/>
      <c r="H127" s="572"/>
      <c r="I127" s="572"/>
      <c r="J127" s="572"/>
      <c r="K127" s="572"/>
      <c r="L127" s="572"/>
      <c r="M127" s="572"/>
      <c r="N127" s="572"/>
      <c r="O127" s="572"/>
      <c r="P127" s="572"/>
      <c r="Q127" s="572"/>
      <c r="R127" s="573"/>
      <c r="S127" s="699"/>
      <c r="T127" s="570"/>
      <c r="U127" s="570"/>
      <c r="V127" s="570"/>
      <c r="W127" s="570"/>
      <c r="X127" s="687"/>
      <c r="Y127" s="699"/>
      <c r="Z127" s="570"/>
      <c r="AA127" s="570"/>
      <c r="AB127" s="570"/>
      <c r="AC127" s="570"/>
      <c r="AD127" s="687"/>
      <c r="AH127" s="263">
        <f t="shared" si="3"/>
        <v>0</v>
      </c>
      <c r="AI127" s="266">
        <f t="shared" si="4"/>
        <v>0</v>
      </c>
      <c r="AJ127" s="286">
        <f t="shared" si="5"/>
        <v>0</v>
      </c>
      <c r="AK127" s="287" t="str">
        <f>IF(AJ127=0,"",
IF(SUM($AJ$56:AJ127)=1,AL127,
IF($AJ$176&gt;SUM($AJ$56:AJ127),_xlfn.CONCAT(", ",AL127),
IF($AJ$176=SUM($AJ$56:AJ127),_xlfn.CONCAT(" y ",AL127)))))</f>
        <v/>
      </c>
      <c r="AL127" s="101" t="s">
        <v>5243</v>
      </c>
    </row>
    <row r="128" spans="1:38" ht="15" customHeight="1">
      <c r="A128" s="34"/>
      <c r="B128" s="16"/>
      <c r="C128" s="102" t="s">
        <v>5244</v>
      </c>
      <c r="D128" s="689" t="str">
        <f>IF(CNGE_2026_M1_Secc4_Sub3!$D109="","",CNGE_2026_M1_Secc4_Sub3!$D109)</f>
        <v/>
      </c>
      <c r="E128" s="572"/>
      <c r="F128" s="572"/>
      <c r="G128" s="572"/>
      <c r="H128" s="572"/>
      <c r="I128" s="572"/>
      <c r="J128" s="572"/>
      <c r="K128" s="572"/>
      <c r="L128" s="572"/>
      <c r="M128" s="572"/>
      <c r="N128" s="572"/>
      <c r="O128" s="572"/>
      <c r="P128" s="572"/>
      <c r="Q128" s="572"/>
      <c r="R128" s="573"/>
      <c r="S128" s="699"/>
      <c r="T128" s="570"/>
      <c r="U128" s="570"/>
      <c r="V128" s="570"/>
      <c r="W128" s="570"/>
      <c r="X128" s="687"/>
      <c r="Y128" s="699"/>
      <c r="Z128" s="570"/>
      <c r="AA128" s="570"/>
      <c r="AB128" s="570"/>
      <c r="AC128" s="570"/>
      <c r="AD128" s="687"/>
      <c r="AH128" s="263">
        <f t="shared" si="3"/>
        <v>0</v>
      </c>
      <c r="AI128" s="266">
        <f t="shared" si="4"/>
        <v>0</v>
      </c>
      <c r="AJ128" s="286">
        <f t="shared" si="5"/>
        <v>0</v>
      </c>
      <c r="AK128" s="287" t="str">
        <f>IF(AJ128=0,"",
IF(SUM($AJ$56:AJ128)=1,AL128,
IF($AJ$176&gt;SUM($AJ$56:AJ128),_xlfn.CONCAT(", ",AL128),
IF($AJ$176=SUM($AJ$56:AJ128),_xlfn.CONCAT(" y ",AL128)))))</f>
        <v/>
      </c>
      <c r="AL128" s="101" t="s">
        <v>5245</v>
      </c>
    </row>
    <row r="129" spans="1:38" ht="15" customHeight="1">
      <c r="A129" s="34"/>
      <c r="B129" s="16"/>
      <c r="C129" s="102" t="s">
        <v>5246</v>
      </c>
      <c r="D129" s="689" t="str">
        <f>IF(CNGE_2026_M1_Secc4_Sub3!$D110="","",CNGE_2026_M1_Secc4_Sub3!$D110)</f>
        <v/>
      </c>
      <c r="E129" s="572"/>
      <c r="F129" s="572"/>
      <c r="G129" s="572"/>
      <c r="H129" s="572"/>
      <c r="I129" s="572"/>
      <c r="J129" s="572"/>
      <c r="K129" s="572"/>
      <c r="L129" s="572"/>
      <c r="M129" s="572"/>
      <c r="N129" s="572"/>
      <c r="O129" s="572"/>
      <c r="P129" s="572"/>
      <c r="Q129" s="572"/>
      <c r="R129" s="573"/>
      <c r="S129" s="699"/>
      <c r="T129" s="570"/>
      <c r="U129" s="570"/>
      <c r="V129" s="570"/>
      <c r="W129" s="570"/>
      <c r="X129" s="687"/>
      <c r="Y129" s="699"/>
      <c r="Z129" s="570"/>
      <c r="AA129" s="570"/>
      <c r="AB129" s="570"/>
      <c r="AC129" s="570"/>
      <c r="AD129" s="687"/>
      <c r="AH129" s="263">
        <f t="shared" si="3"/>
        <v>0</v>
      </c>
      <c r="AI129" s="266">
        <f t="shared" si="4"/>
        <v>0</v>
      </c>
      <c r="AJ129" s="286">
        <f t="shared" si="5"/>
        <v>0</v>
      </c>
      <c r="AK129" s="287" t="str">
        <f>IF(AJ129=0,"",
IF(SUM($AJ$56:AJ129)=1,AL129,
IF($AJ$176&gt;SUM($AJ$56:AJ129),_xlfn.CONCAT(", ",AL129),
IF($AJ$176=SUM($AJ$56:AJ129),_xlfn.CONCAT(" y ",AL129)))))</f>
        <v/>
      </c>
      <c r="AL129" s="101" t="s">
        <v>5247</v>
      </c>
    </row>
    <row r="130" spans="1:38" ht="15" customHeight="1">
      <c r="A130" s="34"/>
      <c r="B130" s="16"/>
      <c r="C130" s="102" t="s">
        <v>5248</v>
      </c>
      <c r="D130" s="689" t="str">
        <f>IF(CNGE_2026_M1_Secc4_Sub3!$D111="","",CNGE_2026_M1_Secc4_Sub3!$D111)</f>
        <v/>
      </c>
      <c r="E130" s="572"/>
      <c r="F130" s="572"/>
      <c r="G130" s="572"/>
      <c r="H130" s="572"/>
      <c r="I130" s="572"/>
      <c r="J130" s="572"/>
      <c r="K130" s="572"/>
      <c r="L130" s="572"/>
      <c r="M130" s="572"/>
      <c r="N130" s="572"/>
      <c r="O130" s="572"/>
      <c r="P130" s="572"/>
      <c r="Q130" s="572"/>
      <c r="R130" s="573"/>
      <c r="S130" s="699"/>
      <c r="T130" s="570"/>
      <c r="U130" s="570"/>
      <c r="V130" s="570"/>
      <c r="W130" s="570"/>
      <c r="X130" s="687"/>
      <c r="Y130" s="699"/>
      <c r="Z130" s="570"/>
      <c r="AA130" s="570"/>
      <c r="AB130" s="570"/>
      <c r="AC130" s="570"/>
      <c r="AD130" s="687"/>
      <c r="AH130" s="263">
        <f t="shared" si="3"/>
        <v>0</v>
      </c>
      <c r="AI130" s="266">
        <f t="shared" si="4"/>
        <v>0</v>
      </c>
      <c r="AJ130" s="286">
        <f t="shared" si="5"/>
        <v>0</v>
      </c>
      <c r="AK130" s="287" t="str">
        <f>IF(AJ130=0,"",
IF(SUM($AJ$56:AJ130)=1,AL130,
IF($AJ$176&gt;SUM($AJ$56:AJ130),_xlfn.CONCAT(", ",AL130),
IF($AJ$176=SUM($AJ$56:AJ130),_xlfn.CONCAT(" y ",AL130)))))</f>
        <v/>
      </c>
      <c r="AL130" s="101" t="s">
        <v>5249</v>
      </c>
    </row>
    <row r="131" spans="1:38" ht="15" customHeight="1">
      <c r="A131" s="34"/>
      <c r="B131" s="16"/>
      <c r="C131" s="102" t="s">
        <v>5250</v>
      </c>
      <c r="D131" s="689" t="str">
        <f>IF(CNGE_2026_M1_Secc4_Sub3!$D112="","",CNGE_2026_M1_Secc4_Sub3!$D112)</f>
        <v/>
      </c>
      <c r="E131" s="572"/>
      <c r="F131" s="572"/>
      <c r="G131" s="572"/>
      <c r="H131" s="572"/>
      <c r="I131" s="572"/>
      <c r="J131" s="572"/>
      <c r="K131" s="572"/>
      <c r="L131" s="572"/>
      <c r="M131" s="572"/>
      <c r="N131" s="572"/>
      <c r="O131" s="572"/>
      <c r="P131" s="572"/>
      <c r="Q131" s="572"/>
      <c r="R131" s="573"/>
      <c r="S131" s="699"/>
      <c r="T131" s="570"/>
      <c r="U131" s="570"/>
      <c r="V131" s="570"/>
      <c r="W131" s="570"/>
      <c r="X131" s="687"/>
      <c r="Y131" s="699"/>
      <c r="Z131" s="570"/>
      <c r="AA131" s="570"/>
      <c r="AB131" s="570"/>
      <c r="AC131" s="570"/>
      <c r="AD131" s="687"/>
      <c r="AH131" s="263">
        <f t="shared" si="3"/>
        <v>0</v>
      </c>
      <c r="AI131" s="266">
        <f t="shared" si="4"/>
        <v>0</v>
      </c>
      <c r="AJ131" s="286">
        <f t="shared" si="5"/>
        <v>0</v>
      </c>
      <c r="AK131" s="287" t="str">
        <f>IF(AJ131=0,"",
IF(SUM($AJ$56:AJ131)=1,AL131,
IF($AJ$176&gt;SUM($AJ$56:AJ131),_xlfn.CONCAT(", ",AL131),
IF($AJ$176=SUM($AJ$56:AJ131),_xlfn.CONCAT(" y ",AL131)))))</f>
        <v/>
      </c>
      <c r="AL131" s="101" t="s">
        <v>5251</v>
      </c>
    </row>
    <row r="132" spans="1:38" ht="15" customHeight="1">
      <c r="A132" s="34"/>
      <c r="B132" s="16"/>
      <c r="C132" s="102" t="s">
        <v>5252</v>
      </c>
      <c r="D132" s="689" t="str">
        <f>IF(CNGE_2026_M1_Secc4_Sub3!$D113="","",CNGE_2026_M1_Secc4_Sub3!$D113)</f>
        <v/>
      </c>
      <c r="E132" s="572"/>
      <c r="F132" s="572"/>
      <c r="G132" s="572"/>
      <c r="H132" s="572"/>
      <c r="I132" s="572"/>
      <c r="J132" s="572"/>
      <c r="K132" s="572"/>
      <c r="L132" s="572"/>
      <c r="M132" s="572"/>
      <c r="N132" s="572"/>
      <c r="O132" s="572"/>
      <c r="P132" s="572"/>
      <c r="Q132" s="572"/>
      <c r="R132" s="573"/>
      <c r="S132" s="699"/>
      <c r="T132" s="570"/>
      <c r="U132" s="570"/>
      <c r="V132" s="570"/>
      <c r="W132" s="570"/>
      <c r="X132" s="687"/>
      <c r="Y132" s="699"/>
      <c r="Z132" s="570"/>
      <c r="AA132" s="570"/>
      <c r="AB132" s="570"/>
      <c r="AC132" s="570"/>
      <c r="AD132" s="687"/>
      <c r="AH132" s="263">
        <f t="shared" si="3"/>
        <v>0</v>
      </c>
      <c r="AI132" s="266">
        <f t="shared" si="4"/>
        <v>0</v>
      </c>
      <c r="AJ132" s="286">
        <f t="shared" si="5"/>
        <v>0</v>
      </c>
      <c r="AK132" s="287" t="str">
        <f>IF(AJ132=0,"",
IF(SUM($AJ$56:AJ132)=1,AL132,
IF($AJ$176&gt;SUM($AJ$56:AJ132),_xlfn.CONCAT(", ",AL132),
IF($AJ$176=SUM($AJ$56:AJ132),_xlfn.CONCAT(" y ",AL132)))))</f>
        <v/>
      </c>
      <c r="AL132" s="101" t="s">
        <v>5253</v>
      </c>
    </row>
    <row r="133" spans="1:38" ht="15" customHeight="1">
      <c r="A133" s="34"/>
      <c r="B133" s="16"/>
      <c r="C133" s="102" t="s">
        <v>5254</v>
      </c>
      <c r="D133" s="689" t="str">
        <f>IF(CNGE_2026_M1_Secc4_Sub3!$D114="","",CNGE_2026_M1_Secc4_Sub3!$D114)</f>
        <v/>
      </c>
      <c r="E133" s="572"/>
      <c r="F133" s="572"/>
      <c r="G133" s="572"/>
      <c r="H133" s="572"/>
      <c r="I133" s="572"/>
      <c r="J133" s="572"/>
      <c r="K133" s="572"/>
      <c r="L133" s="572"/>
      <c r="M133" s="572"/>
      <c r="N133" s="572"/>
      <c r="O133" s="572"/>
      <c r="P133" s="572"/>
      <c r="Q133" s="572"/>
      <c r="R133" s="573"/>
      <c r="S133" s="699"/>
      <c r="T133" s="570"/>
      <c r="U133" s="570"/>
      <c r="V133" s="570"/>
      <c r="W133" s="570"/>
      <c r="X133" s="687"/>
      <c r="Y133" s="699"/>
      <c r="Z133" s="570"/>
      <c r="AA133" s="570"/>
      <c r="AB133" s="570"/>
      <c r="AC133" s="570"/>
      <c r="AD133" s="687"/>
      <c r="AH133" s="263">
        <f t="shared" si="3"/>
        <v>0</v>
      </c>
      <c r="AI133" s="266">
        <f t="shared" si="4"/>
        <v>0</v>
      </c>
      <c r="AJ133" s="286">
        <f t="shared" si="5"/>
        <v>0</v>
      </c>
      <c r="AK133" s="287" t="str">
        <f>IF(AJ133=0,"",
IF(SUM($AJ$56:AJ133)=1,AL133,
IF($AJ$176&gt;SUM($AJ$56:AJ133),_xlfn.CONCAT(", ",AL133),
IF($AJ$176=SUM($AJ$56:AJ133),_xlfn.CONCAT(" y ",AL133)))))</f>
        <v/>
      </c>
      <c r="AL133" s="101" t="s">
        <v>5255</v>
      </c>
    </row>
    <row r="134" spans="1:38" ht="15" customHeight="1">
      <c r="A134" s="34"/>
      <c r="B134" s="16"/>
      <c r="C134" s="102" t="s">
        <v>5256</v>
      </c>
      <c r="D134" s="689" t="str">
        <f>IF(CNGE_2026_M1_Secc4_Sub3!$D115="","",CNGE_2026_M1_Secc4_Sub3!$D115)</f>
        <v/>
      </c>
      <c r="E134" s="572"/>
      <c r="F134" s="572"/>
      <c r="G134" s="572"/>
      <c r="H134" s="572"/>
      <c r="I134" s="572"/>
      <c r="J134" s="572"/>
      <c r="K134" s="572"/>
      <c r="L134" s="572"/>
      <c r="M134" s="572"/>
      <c r="N134" s="572"/>
      <c r="O134" s="572"/>
      <c r="P134" s="572"/>
      <c r="Q134" s="572"/>
      <c r="R134" s="573"/>
      <c r="S134" s="699"/>
      <c r="T134" s="570"/>
      <c r="U134" s="570"/>
      <c r="V134" s="570"/>
      <c r="W134" s="570"/>
      <c r="X134" s="687"/>
      <c r="Y134" s="699"/>
      <c r="Z134" s="570"/>
      <c r="AA134" s="570"/>
      <c r="AB134" s="570"/>
      <c r="AC134" s="570"/>
      <c r="AD134" s="687"/>
      <c r="AH134" s="263">
        <f t="shared" si="3"/>
        <v>0</v>
      </c>
      <c r="AI134" s="266">
        <f t="shared" si="4"/>
        <v>0</v>
      </c>
      <c r="AJ134" s="286">
        <f t="shared" si="5"/>
        <v>0</v>
      </c>
      <c r="AK134" s="287" t="str">
        <f>IF(AJ134=0,"",
IF(SUM($AJ$56:AJ134)=1,AL134,
IF($AJ$176&gt;SUM($AJ$56:AJ134),_xlfn.CONCAT(", ",AL134),
IF($AJ$176=SUM($AJ$56:AJ134),_xlfn.CONCAT(" y ",AL134)))))</f>
        <v/>
      </c>
      <c r="AL134" s="101" t="s">
        <v>5257</v>
      </c>
    </row>
    <row r="135" spans="1:38" ht="15" customHeight="1">
      <c r="A135" s="34"/>
      <c r="B135" s="16"/>
      <c r="C135" s="102" t="s">
        <v>5258</v>
      </c>
      <c r="D135" s="689" t="str">
        <f>IF(CNGE_2026_M1_Secc4_Sub3!$D116="","",CNGE_2026_M1_Secc4_Sub3!$D116)</f>
        <v/>
      </c>
      <c r="E135" s="572"/>
      <c r="F135" s="572"/>
      <c r="G135" s="572"/>
      <c r="H135" s="572"/>
      <c r="I135" s="572"/>
      <c r="J135" s="572"/>
      <c r="K135" s="572"/>
      <c r="L135" s="572"/>
      <c r="M135" s="572"/>
      <c r="N135" s="572"/>
      <c r="O135" s="572"/>
      <c r="P135" s="572"/>
      <c r="Q135" s="572"/>
      <c r="R135" s="573"/>
      <c r="S135" s="699"/>
      <c r="T135" s="570"/>
      <c r="U135" s="570"/>
      <c r="V135" s="570"/>
      <c r="W135" s="570"/>
      <c r="X135" s="687"/>
      <c r="Y135" s="699"/>
      <c r="Z135" s="570"/>
      <c r="AA135" s="570"/>
      <c r="AB135" s="570"/>
      <c r="AC135" s="570"/>
      <c r="AD135" s="687"/>
      <c r="AH135" s="263">
        <f t="shared" si="3"/>
        <v>0</v>
      </c>
      <c r="AI135" s="266">
        <f t="shared" si="4"/>
        <v>0</v>
      </c>
      <c r="AJ135" s="286">
        <f t="shared" si="5"/>
        <v>0</v>
      </c>
      <c r="AK135" s="287" t="str">
        <f>IF(AJ135=0,"",
IF(SUM($AJ$56:AJ135)=1,AL135,
IF($AJ$176&gt;SUM($AJ$56:AJ135),_xlfn.CONCAT(", ",AL135),
IF($AJ$176=SUM($AJ$56:AJ135),_xlfn.CONCAT(" y ",AL135)))))</f>
        <v/>
      </c>
      <c r="AL135" s="101" t="s">
        <v>5259</v>
      </c>
    </row>
    <row r="136" spans="1:38" ht="15" customHeight="1">
      <c r="A136" s="34"/>
      <c r="B136" s="16"/>
      <c r="C136" s="102" t="s">
        <v>5260</v>
      </c>
      <c r="D136" s="689" t="str">
        <f>IF(CNGE_2026_M1_Secc4_Sub3!$D117="","",CNGE_2026_M1_Secc4_Sub3!$D117)</f>
        <v/>
      </c>
      <c r="E136" s="572"/>
      <c r="F136" s="572"/>
      <c r="G136" s="572"/>
      <c r="H136" s="572"/>
      <c r="I136" s="572"/>
      <c r="J136" s="572"/>
      <c r="K136" s="572"/>
      <c r="L136" s="572"/>
      <c r="M136" s="572"/>
      <c r="N136" s="572"/>
      <c r="O136" s="572"/>
      <c r="P136" s="572"/>
      <c r="Q136" s="572"/>
      <c r="R136" s="573"/>
      <c r="S136" s="699"/>
      <c r="T136" s="570"/>
      <c r="U136" s="570"/>
      <c r="V136" s="570"/>
      <c r="W136" s="570"/>
      <c r="X136" s="687"/>
      <c r="Y136" s="699"/>
      <c r="Z136" s="570"/>
      <c r="AA136" s="570"/>
      <c r="AB136" s="570"/>
      <c r="AC136" s="570"/>
      <c r="AD136" s="687"/>
      <c r="AH136" s="263">
        <f t="shared" si="3"/>
        <v>0</v>
      </c>
      <c r="AI136" s="266">
        <f t="shared" si="4"/>
        <v>0</v>
      </c>
      <c r="AJ136" s="286">
        <f t="shared" si="5"/>
        <v>0</v>
      </c>
      <c r="AK136" s="287" t="str">
        <f>IF(AJ136=0,"",
IF(SUM($AJ$56:AJ136)=1,AL136,
IF($AJ$176&gt;SUM($AJ$56:AJ136),_xlfn.CONCAT(", ",AL136),
IF($AJ$176=SUM($AJ$56:AJ136),_xlfn.CONCAT(" y ",AL136)))))</f>
        <v/>
      </c>
      <c r="AL136" s="101" t="s">
        <v>5261</v>
      </c>
    </row>
    <row r="137" spans="1:38" ht="15" customHeight="1">
      <c r="A137" s="34"/>
      <c r="B137" s="16"/>
      <c r="C137" s="102" t="s">
        <v>5262</v>
      </c>
      <c r="D137" s="689" t="str">
        <f>IF(CNGE_2026_M1_Secc4_Sub3!$D118="","",CNGE_2026_M1_Secc4_Sub3!$D118)</f>
        <v/>
      </c>
      <c r="E137" s="572"/>
      <c r="F137" s="572"/>
      <c r="G137" s="572"/>
      <c r="H137" s="572"/>
      <c r="I137" s="572"/>
      <c r="J137" s="572"/>
      <c r="K137" s="572"/>
      <c r="L137" s="572"/>
      <c r="M137" s="572"/>
      <c r="N137" s="572"/>
      <c r="O137" s="572"/>
      <c r="P137" s="572"/>
      <c r="Q137" s="572"/>
      <c r="R137" s="573"/>
      <c r="S137" s="699"/>
      <c r="T137" s="570"/>
      <c r="U137" s="570"/>
      <c r="V137" s="570"/>
      <c r="W137" s="570"/>
      <c r="X137" s="687"/>
      <c r="Y137" s="699"/>
      <c r="Z137" s="570"/>
      <c r="AA137" s="570"/>
      <c r="AB137" s="570"/>
      <c r="AC137" s="570"/>
      <c r="AD137" s="687"/>
      <c r="AH137" s="263">
        <f t="shared" si="3"/>
        <v>0</v>
      </c>
      <c r="AI137" s="266">
        <f t="shared" si="4"/>
        <v>0</v>
      </c>
      <c r="AJ137" s="286">
        <f t="shared" si="5"/>
        <v>0</v>
      </c>
      <c r="AK137" s="287" t="str">
        <f>IF(AJ137=0,"",
IF(SUM($AJ$56:AJ137)=1,AL137,
IF($AJ$176&gt;SUM($AJ$56:AJ137),_xlfn.CONCAT(", ",AL137),
IF($AJ$176=SUM($AJ$56:AJ137),_xlfn.CONCAT(" y ",AL137)))))</f>
        <v/>
      </c>
      <c r="AL137" s="101" t="s">
        <v>5263</v>
      </c>
    </row>
    <row r="138" spans="1:38" ht="15" customHeight="1">
      <c r="A138" s="34"/>
      <c r="B138" s="16"/>
      <c r="C138" s="102" t="s">
        <v>5264</v>
      </c>
      <c r="D138" s="689" t="str">
        <f>IF(CNGE_2026_M1_Secc4_Sub3!$D119="","",CNGE_2026_M1_Secc4_Sub3!$D119)</f>
        <v/>
      </c>
      <c r="E138" s="572"/>
      <c r="F138" s="572"/>
      <c r="G138" s="572"/>
      <c r="H138" s="572"/>
      <c r="I138" s="572"/>
      <c r="J138" s="572"/>
      <c r="K138" s="572"/>
      <c r="L138" s="572"/>
      <c r="M138" s="572"/>
      <c r="N138" s="572"/>
      <c r="O138" s="572"/>
      <c r="P138" s="572"/>
      <c r="Q138" s="572"/>
      <c r="R138" s="573"/>
      <c r="S138" s="699"/>
      <c r="T138" s="570"/>
      <c r="U138" s="570"/>
      <c r="V138" s="570"/>
      <c r="W138" s="570"/>
      <c r="X138" s="687"/>
      <c r="Y138" s="699"/>
      <c r="Z138" s="570"/>
      <c r="AA138" s="570"/>
      <c r="AB138" s="570"/>
      <c r="AC138" s="570"/>
      <c r="AD138" s="687"/>
      <c r="AH138" s="263">
        <f t="shared" si="3"/>
        <v>0</v>
      </c>
      <c r="AI138" s="266">
        <f t="shared" si="4"/>
        <v>0</v>
      </c>
      <c r="AJ138" s="286">
        <f t="shared" si="5"/>
        <v>0</v>
      </c>
      <c r="AK138" s="287" t="str">
        <f>IF(AJ138=0,"",
IF(SUM($AJ$56:AJ138)=1,AL138,
IF($AJ$176&gt;SUM($AJ$56:AJ138),_xlfn.CONCAT(", ",AL138),
IF($AJ$176=SUM($AJ$56:AJ138),_xlfn.CONCAT(" y ",AL138)))))</f>
        <v/>
      </c>
      <c r="AL138" s="101" t="s">
        <v>5265</v>
      </c>
    </row>
    <row r="139" spans="1:38" ht="15" customHeight="1">
      <c r="A139" s="34"/>
      <c r="B139" s="16"/>
      <c r="C139" s="102" t="s">
        <v>5266</v>
      </c>
      <c r="D139" s="689" t="str">
        <f>IF(CNGE_2026_M1_Secc4_Sub3!$D120="","",CNGE_2026_M1_Secc4_Sub3!$D120)</f>
        <v/>
      </c>
      <c r="E139" s="572"/>
      <c r="F139" s="572"/>
      <c r="G139" s="572"/>
      <c r="H139" s="572"/>
      <c r="I139" s="572"/>
      <c r="J139" s="572"/>
      <c r="K139" s="572"/>
      <c r="L139" s="572"/>
      <c r="M139" s="572"/>
      <c r="N139" s="572"/>
      <c r="O139" s="572"/>
      <c r="P139" s="572"/>
      <c r="Q139" s="572"/>
      <c r="R139" s="573"/>
      <c r="S139" s="699"/>
      <c r="T139" s="570"/>
      <c r="U139" s="570"/>
      <c r="V139" s="570"/>
      <c r="W139" s="570"/>
      <c r="X139" s="687"/>
      <c r="Y139" s="699"/>
      <c r="Z139" s="570"/>
      <c r="AA139" s="570"/>
      <c r="AB139" s="570"/>
      <c r="AC139" s="570"/>
      <c r="AD139" s="687"/>
      <c r="AH139" s="263">
        <f t="shared" si="3"/>
        <v>0</v>
      </c>
      <c r="AI139" s="266">
        <f t="shared" si="4"/>
        <v>0</v>
      </c>
      <c r="AJ139" s="286">
        <f t="shared" si="5"/>
        <v>0</v>
      </c>
      <c r="AK139" s="287" t="str">
        <f>IF(AJ139=0,"",
IF(SUM($AJ$56:AJ139)=1,AL139,
IF($AJ$176&gt;SUM($AJ$56:AJ139),_xlfn.CONCAT(", ",AL139),
IF($AJ$176=SUM($AJ$56:AJ139),_xlfn.CONCAT(" y ",AL139)))))</f>
        <v/>
      </c>
      <c r="AL139" s="101" t="s">
        <v>5267</v>
      </c>
    </row>
    <row r="140" spans="1:38" ht="15" customHeight="1">
      <c r="A140" s="34"/>
      <c r="B140" s="16"/>
      <c r="C140" s="102" t="s">
        <v>5268</v>
      </c>
      <c r="D140" s="689" t="str">
        <f>IF(CNGE_2026_M1_Secc4_Sub3!$D121="","",CNGE_2026_M1_Secc4_Sub3!$D121)</f>
        <v/>
      </c>
      <c r="E140" s="572"/>
      <c r="F140" s="572"/>
      <c r="G140" s="572"/>
      <c r="H140" s="572"/>
      <c r="I140" s="572"/>
      <c r="J140" s="572"/>
      <c r="K140" s="572"/>
      <c r="L140" s="572"/>
      <c r="M140" s="572"/>
      <c r="N140" s="572"/>
      <c r="O140" s="572"/>
      <c r="P140" s="572"/>
      <c r="Q140" s="572"/>
      <c r="R140" s="573"/>
      <c r="S140" s="699"/>
      <c r="T140" s="570"/>
      <c r="U140" s="570"/>
      <c r="V140" s="570"/>
      <c r="W140" s="570"/>
      <c r="X140" s="687"/>
      <c r="Y140" s="699"/>
      <c r="Z140" s="570"/>
      <c r="AA140" s="570"/>
      <c r="AB140" s="570"/>
      <c r="AC140" s="570"/>
      <c r="AD140" s="687"/>
      <c r="AH140" s="263">
        <f t="shared" si="3"/>
        <v>0</v>
      </c>
      <c r="AI140" s="266">
        <f t="shared" si="4"/>
        <v>0</v>
      </c>
      <c r="AJ140" s="286">
        <f t="shared" si="5"/>
        <v>0</v>
      </c>
      <c r="AK140" s="287" t="str">
        <f>IF(AJ140=0,"",
IF(SUM($AJ$56:AJ140)=1,AL140,
IF($AJ$176&gt;SUM($AJ$56:AJ140),_xlfn.CONCAT(", ",AL140),
IF($AJ$176=SUM($AJ$56:AJ140),_xlfn.CONCAT(" y ",AL140)))))</f>
        <v/>
      </c>
      <c r="AL140" s="101" t="s">
        <v>5269</v>
      </c>
    </row>
    <row r="141" spans="1:38" ht="15" customHeight="1">
      <c r="A141" s="34"/>
      <c r="B141" s="16"/>
      <c r="C141" s="102" t="s">
        <v>5270</v>
      </c>
      <c r="D141" s="689" t="str">
        <f>IF(CNGE_2026_M1_Secc4_Sub3!$D122="","",CNGE_2026_M1_Secc4_Sub3!$D122)</f>
        <v/>
      </c>
      <c r="E141" s="572"/>
      <c r="F141" s="572"/>
      <c r="G141" s="572"/>
      <c r="H141" s="572"/>
      <c r="I141" s="572"/>
      <c r="J141" s="572"/>
      <c r="K141" s="572"/>
      <c r="L141" s="572"/>
      <c r="M141" s="572"/>
      <c r="N141" s="572"/>
      <c r="O141" s="572"/>
      <c r="P141" s="572"/>
      <c r="Q141" s="572"/>
      <c r="R141" s="573"/>
      <c r="S141" s="699"/>
      <c r="T141" s="570"/>
      <c r="U141" s="570"/>
      <c r="V141" s="570"/>
      <c r="W141" s="570"/>
      <c r="X141" s="687"/>
      <c r="Y141" s="699"/>
      <c r="Z141" s="570"/>
      <c r="AA141" s="570"/>
      <c r="AB141" s="570"/>
      <c r="AC141" s="570"/>
      <c r="AD141" s="687"/>
      <c r="AH141" s="263">
        <f t="shared" si="3"/>
        <v>0</v>
      </c>
      <c r="AI141" s="266">
        <f t="shared" si="4"/>
        <v>0</v>
      </c>
      <c r="AJ141" s="286">
        <f t="shared" si="5"/>
        <v>0</v>
      </c>
      <c r="AK141" s="287" t="str">
        <f>IF(AJ141=0,"",
IF(SUM($AJ$56:AJ141)=1,AL141,
IF($AJ$176&gt;SUM($AJ$56:AJ141),_xlfn.CONCAT(", ",AL141),
IF($AJ$176=SUM($AJ$56:AJ141),_xlfn.CONCAT(" y ",AL141)))))</f>
        <v/>
      </c>
      <c r="AL141" s="101" t="s">
        <v>5271</v>
      </c>
    </row>
    <row r="142" spans="1:38" ht="15" customHeight="1">
      <c r="A142" s="34"/>
      <c r="B142" s="16"/>
      <c r="C142" s="102" t="s">
        <v>5272</v>
      </c>
      <c r="D142" s="689" t="str">
        <f>IF(CNGE_2026_M1_Secc4_Sub3!$D123="","",CNGE_2026_M1_Secc4_Sub3!$D123)</f>
        <v/>
      </c>
      <c r="E142" s="572"/>
      <c r="F142" s="572"/>
      <c r="G142" s="572"/>
      <c r="H142" s="572"/>
      <c r="I142" s="572"/>
      <c r="J142" s="572"/>
      <c r="K142" s="572"/>
      <c r="L142" s="572"/>
      <c r="M142" s="572"/>
      <c r="N142" s="572"/>
      <c r="O142" s="572"/>
      <c r="P142" s="572"/>
      <c r="Q142" s="572"/>
      <c r="R142" s="573"/>
      <c r="S142" s="699"/>
      <c r="T142" s="570"/>
      <c r="U142" s="570"/>
      <c r="V142" s="570"/>
      <c r="W142" s="570"/>
      <c r="X142" s="687"/>
      <c r="Y142" s="699"/>
      <c r="Z142" s="570"/>
      <c r="AA142" s="570"/>
      <c r="AB142" s="570"/>
      <c r="AC142" s="570"/>
      <c r="AD142" s="687"/>
      <c r="AH142" s="263">
        <f t="shared" si="3"/>
        <v>0</v>
      </c>
      <c r="AI142" s="266">
        <f t="shared" si="4"/>
        <v>0</v>
      </c>
      <c r="AJ142" s="286">
        <f t="shared" si="5"/>
        <v>0</v>
      </c>
      <c r="AK142" s="287" t="str">
        <f>IF(AJ142=0,"",
IF(SUM($AJ$56:AJ142)=1,AL142,
IF($AJ$176&gt;SUM($AJ$56:AJ142),_xlfn.CONCAT(", ",AL142),
IF($AJ$176=SUM($AJ$56:AJ142),_xlfn.CONCAT(" y ",AL142)))))</f>
        <v/>
      </c>
      <c r="AL142" s="101" t="s">
        <v>5273</v>
      </c>
    </row>
    <row r="143" spans="1:38" ht="15" customHeight="1">
      <c r="A143" s="34"/>
      <c r="B143" s="16"/>
      <c r="C143" s="102" t="s">
        <v>5274</v>
      </c>
      <c r="D143" s="689" t="str">
        <f>IF(CNGE_2026_M1_Secc4_Sub3!$D124="","",CNGE_2026_M1_Secc4_Sub3!$D124)</f>
        <v/>
      </c>
      <c r="E143" s="572"/>
      <c r="F143" s="572"/>
      <c r="G143" s="572"/>
      <c r="H143" s="572"/>
      <c r="I143" s="572"/>
      <c r="J143" s="572"/>
      <c r="K143" s="572"/>
      <c r="L143" s="572"/>
      <c r="M143" s="572"/>
      <c r="N143" s="572"/>
      <c r="O143" s="572"/>
      <c r="P143" s="572"/>
      <c r="Q143" s="572"/>
      <c r="R143" s="573"/>
      <c r="S143" s="699"/>
      <c r="T143" s="570"/>
      <c r="U143" s="570"/>
      <c r="V143" s="570"/>
      <c r="W143" s="570"/>
      <c r="X143" s="687"/>
      <c r="Y143" s="699"/>
      <c r="Z143" s="570"/>
      <c r="AA143" s="570"/>
      <c r="AB143" s="570"/>
      <c r="AC143" s="570"/>
      <c r="AD143" s="687"/>
      <c r="AH143" s="263">
        <f t="shared" si="3"/>
        <v>0</v>
      </c>
      <c r="AI143" s="266">
        <f t="shared" si="4"/>
        <v>0</v>
      </c>
      <c r="AJ143" s="286">
        <f t="shared" si="5"/>
        <v>0</v>
      </c>
      <c r="AK143" s="287" t="str">
        <f>IF(AJ143=0,"",
IF(SUM($AJ$56:AJ143)=1,AL143,
IF($AJ$176&gt;SUM($AJ$56:AJ143),_xlfn.CONCAT(", ",AL143),
IF($AJ$176=SUM($AJ$56:AJ143),_xlfn.CONCAT(" y ",AL143)))))</f>
        <v/>
      </c>
      <c r="AL143" s="101" t="s">
        <v>5275</v>
      </c>
    </row>
    <row r="144" spans="1:38" ht="15" customHeight="1">
      <c r="A144" s="34"/>
      <c r="B144" s="16"/>
      <c r="C144" s="102" t="s">
        <v>5276</v>
      </c>
      <c r="D144" s="689" t="str">
        <f>IF(CNGE_2026_M1_Secc4_Sub3!$D125="","",CNGE_2026_M1_Secc4_Sub3!$D125)</f>
        <v/>
      </c>
      <c r="E144" s="572"/>
      <c r="F144" s="572"/>
      <c r="G144" s="572"/>
      <c r="H144" s="572"/>
      <c r="I144" s="572"/>
      <c r="J144" s="572"/>
      <c r="K144" s="572"/>
      <c r="L144" s="572"/>
      <c r="M144" s="572"/>
      <c r="N144" s="572"/>
      <c r="O144" s="572"/>
      <c r="P144" s="572"/>
      <c r="Q144" s="572"/>
      <c r="R144" s="573"/>
      <c r="S144" s="699"/>
      <c r="T144" s="570"/>
      <c r="U144" s="570"/>
      <c r="V144" s="570"/>
      <c r="W144" s="570"/>
      <c r="X144" s="687"/>
      <c r="Y144" s="699"/>
      <c r="Z144" s="570"/>
      <c r="AA144" s="570"/>
      <c r="AB144" s="570"/>
      <c r="AC144" s="570"/>
      <c r="AD144" s="687"/>
      <c r="AH144" s="263">
        <f t="shared" si="3"/>
        <v>0</v>
      </c>
      <c r="AI144" s="266">
        <f t="shared" si="4"/>
        <v>0</v>
      </c>
      <c r="AJ144" s="286">
        <f t="shared" si="5"/>
        <v>0</v>
      </c>
      <c r="AK144" s="287" t="str">
        <f>IF(AJ144=0,"",
IF(SUM($AJ$56:AJ144)=1,AL144,
IF($AJ$176&gt;SUM($AJ$56:AJ144),_xlfn.CONCAT(", ",AL144),
IF($AJ$176=SUM($AJ$56:AJ144),_xlfn.CONCAT(" y ",AL144)))))</f>
        <v/>
      </c>
      <c r="AL144" s="101" t="s">
        <v>5277</v>
      </c>
    </row>
    <row r="145" spans="1:38" ht="15" customHeight="1">
      <c r="A145" s="34"/>
      <c r="B145" s="16"/>
      <c r="C145" s="102" t="s">
        <v>5278</v>
      </c>
      <c r="D145" s="689" t="str">
        <f>IF(CNGE_2026_M1_Secc4_Sub3!$D126="","",CNGE_2026_M1_Secc4_Sub3!$D126)</f>
        <v/>
      </c>
      <c r="E145" s="572"/>
      <c r="F145" s="572"/>
      <c r="G145" s="572"/>
      <c r="H145" s="572"/>
      <c r="I145" s="572"/>
      <c r="J145" s="572"/>
      <c r="K145" s="572"/>
      <c r="L145" s="572"/>
      <c r="M145" s="572"/>
      <c r="N145" s="572"/>
      <c r="O145" s="572"/>
      <c r="P145" s="572"/>
      <c r="Q145" s="572"/>
      <c r="R145" s="573"/>
      <c r="S145" s="699"/>
      <c r="T145" s="570"/>
      <c r="U145" s="570"/>
      <c r="V145" s="570"/>
      <c r="W145" s="570"/>
      <c r="X145" s="687"/>
      <c r="Y145" s="699"/>
      <c r="Z145" s="570"/>
      <c r="AA145" s="570"/>
      <c r="AB145" s="570"/>
      <c r="AC145" s="570"/>
      <c r="AD145" s="687"/>
      <c r="AH145" s="263">
        <f t="shared" si="3"/>
        <v>0</v>
      </c>
      <c r="AI145" s="266">
        <f t="shared" si="4"/>
        <v>0</v>
      </c>
      <c r="AJ145" s="286">
        <f t="shared" si="5"/>
        <v>0</v>
      </c>
      <c r="AK145" s="287" t="str">
        <f>IF(AJ145=0,"",
IF(SUM($AJ$56:AJ145)=1,AL145,
IF($AJ$176&gt;SUM($AJ$56:AJ145),_xlfn.CONCAT(", ",AL145),
IF($AJ$176=SUM($AJ$56:AJ145),_xlfn.CONCAT(" y ",AL145)))))</f>
        <v/>
      </c>
      <c r="AL145" s="101" t="s">
        <v>5279</v>
      </c>
    </row>
    <row r="146" spans="1:38" ht="15" customHeight="1">
      <c r="A146" s="34"/>
      <c r="B146" s="16"/>
      <c r="C146" s="102" t="s">
        <v>5280</v>
      </c>
      <c r="D146" s="689" t="str">
        <f>IF(CNGE_2026_M1_Secc4_Sub3!$D127="","",CNGE_2026_M1_Secc4_Sub3!$D127)</f>
        <v/>
      </c>
      <c r="E146" s="572"/>
      <c r="F146" s="572"/>
      <c r="G146" s="572"/>
      <c r="H146" s="572"/>
      <c r="I146" s="572"/>
      <c r="J146" s="572"/>
      <c r="K146" s="572"/>
      <c r="L146" s="572"/>
      <c r="M146" s="572"/>
      <c r="N146" s="572"/>
      <c r="O146" s="572"/>
      <c r="P146" s="572"/>
      <c r="Q146" s="572"/>
      <c r="R146" s="573"/>
      <c r="S146" s="699"/>
      <c r="T146" s="570"/>
      <c r="U146" s="570"/>
      <c r="V146" s="570"/>
      <c r="W146" s="570"/>
      <c r="X146" s="687"/>
      <c r="Y146" s="699"/>
      <c r="Z146" s="570"/>
      <c r="AA146" s="570"/>
      <c r="AB146" s="570"/>
      <c r="AC146" s="570"/>
      <c r="AD146" s="687"/>
      <c r="AH146" s="263">
        <f t="shared" si="3"/>
        <v>0</v>
      </c>
      <c r="AI146" s="266">
        <f t="shared" si="4"/>
        <v>0</v>
      </c>
      <c r="AJ146" s="286">
        <f t="shared" si="5"/>
        <v>0</v>
      </c>
      <c r="AK146" s="287" t="str">
        <f>IF(AJ146=0,"",
IF(SUM($AJ$56:AJ146)=1,AL146,
IF($AJ$176&gt;SUM($AJ$56:AJ146),_xlfn.CONCAT(", ",AL146),
IF($AJ$176=SUM($AJ$56:AJ146),_xlfn.CONCAT(" y ",AL146)))))</f>
        <v/>
      </c>
      <c r="AL146" s="101" t="s">
        <v>5281</v>
      </c>
    </row>
    <row r="147" spans="1:38" ht="15" customHeight="1">
      <c r="A147" s="34"/>
      <c r="B147" s="16"/>
      <c r="C147" s="102" t="s">
        <v>5282</v>
      </c>
      <c r="D147" s="689" t="str">
        <f>IF(CNGE_2026_M1_Secc4_Sub3!$D128="","",CNGE_2026_M1_Secc4_Sub3!$D128)</f>
        <v/>
      </c>
      <c r="E147" s="572"/>
      <c r="F147" s="572"/>
      <c r="G147" s="572"/>
      <c r="H147" s="572"/>
      <c r="I147" s="572"/>
      <c r="J147" s="572"/>
      <c r="K147" s="572"/>
      <c r="L147" s="572"/>
      <c r="M147" s="572"/>
      <c r="N147" s="572"/>
      <c r="O147" s="572"/>
      <c r="P147" s="572"/>
      <c r="Q147" s="572"/>
      <c r="R147" s="573"/>
      <c r="S147" s="699"/>
      <c r="T147" s="570"/>
      <c r="U147" s="570"/>
      <c r="V147" s="570"/>
      <c r="W147" s="570"/>
      <c r="X147" s="687"/>
      <c r="Y147" s="699"/>
      <c r="Z147" s="570"/>
      <c r="AA147" s="570"/>
      <c r="AB147" s="570"/>
      <c r="AC147" s="570"/>
      <c r="AD147" s="687"/>
      <c r="AH147" s="263">
        <f t="shared" si="3"/>
        <v>0</v>
      </c>
      <c r="AI147" s="266">
        <f t="shared" si="4"/>
        <v>0</v>
      </c>
      <c r="AJ147" s="286">
        <f t="shared" si="5"/>
        <v>0</v>
      </c>
      <c r="AK147" s="287" t="str">
        <f>IF(AJ147=0,"",
IF(SUM($AJ$56:AJ147)=1,AL147,
IF($AJ$176&gt;SUM($AJ$56:AJ147),_xlfn.CONCAT(", ",AL147),
IF($AJ$176=SUM($AJ$56:AJ147),_xlfn.CONCAT(" y ",AL147)))))</f>
        <v/>
      </c>
      <c r="AL147" s="101" t="s">
        <v>5283</v>
      </c>
    </row>
    <row r="148" spans="1:38" ht="15" customHeight="1">
      <c r="A148" s="34"/>
      <c r="B148" s="16"/>
      <c r="C148" s="102" t="s">
        <v>5284</v>
      </c>
      <c r="D148" s="689" t="str">
        <f>IF(CNGE_2026_M1_Secc4_Sub3!$D129="","",CNGE_2026_M1_Secc4_Sub3!$D129)</f>
        <v/>
      </c>
      <c r="E148" s="572"/>
      <c r="F148" s="572"/>
      <c r="G148" s="572"/>
      <c r="H148" s="572"/>
      <c r="I148" s="572"/>
      <c r="J148" s="572"/>
      <c r="K148" s="572"/>
      <c r="L148" s="572"/>
      <c r="M148" s="572"/>
      <c r="N148" s="572"/>
      <c r="O148" s="572"/>
      <c r="P148" s="572"/>
      <c r="Q148" s="572"/>
      <c r="R148" s="573"/>
      <c r="S148" s="699"/>
      <c r="T148" s="570"/>
      <c r="U148" s="570"/>
      <c r="V148" s="570"/>
      <c r="W148" s="570"/>
      <c r="X148" s="687"/>
      <c r="Y148" s="699"/>
      <c r="Z148" s="570"/>
      <c r="AA148" s="570"/>
      <c r="AB148" s="570"/>
      <c r="AC148" s="570"/>
      <c r="AD148" s="687"/>
      <c r="AH148" s="263">
        <f t="shared" si="3"/>
        <v>0</v>
      </c>
      <c r="AI148" s="266">
        <f t="shared" si="4"/>
        <v>0</v>
      </c>
      <c r="AJ148" s="286">
        <f t="shared" si="5"/>
        <v>0</v>
      </c>
      <c r="AK148" s="287" t="str">
        <f>IF(AJ148=0,"",
IF(SUM($AJ$56:AJ148)=1,AL148,
IF($AJ$176&gt;SUM($AJ$56:AJ148),_xlfn.CONCAT(", ",AL148),
IF($AJ$176=SUM($AJ$56:AJ148),_xlfn.CONCAT(" y ",AL148)))))</f>
        <v/>
      </c>
      <c r="AL148" s="101" t="s">
        <v>5285</v>
      </c>
    </row>
    <row r="149" spans="1:38" ht="15" customHeight="1">
      <c r="A149" s="34"/>
      <c r="B149" s="16"/>
      <c r="C149" s="102" t="s">
        <v>5286</v>
      </c>
      <c r="D149" s="689" t="str">
        <f>IF(CNGE_2026_M1_Secc4_Sub3!$D130="","",CNGE_2026_M1_Secc4_Sub3!$D130)</f>
        <v/>
      </c>
      <c r="E149" s="572"/>
      <c r="F149" s="572"/>
      <c r="G149" s="572"/>
      <c r="H149" s="572"/>
      <c r="I149" s="572"/>
      <c r="J149" s="572"/>
      <c r="K149" s="572"/>
      <c r="L149" s="572"/>
      <c r="M149" s="572"/>
      <c r="N149" s="572"/>
      <c r="O149" s="572"/>
      <c r="P149" s="572"/>
      <c r="Q149" s="572"/>
      <c r="R149" s="573"/>
      <c r="S149" s="699"/>
      <c r="T149" s="570"/>
      <c r="U149" s="570"/>
      <c r="V149" s="570"/>
      <c r="W149" s="570"/>
      <c r="X149" s="687"/>
      <c r="Y149" s="699"/>
      <c r="Z149" s="570"/>
      <c r="AA149" s="570"/>
      <c r="AB149" s="570"/>
      <c r="AC149" s="570"/>
      <c r="AD149" s="687"/>
      <c r="AH149" s="263">
        <f t="shared" si="3"/>
        <v>0</v>
      </c>
      <c r="AI149" s="266">
        <f t="shared" si="4"/>
        <v>0</v>
      </c>
      <c r="AJ149" s="286">
        <f t="shared" si="5"/>
        <v>0</v>
      </c>
      <c r="AK149" s="287" t="str">
        <f>IF(AJ149=0,"",
IF(SUM($AJ$56:AJ149)=1,AL149,
IF($AJ$176&gt;SUM($AJ$56:AJ149),_xlfn.CONCAT(", ",AL149),
IF($AJ$176=SUM($AJ$56:AJ149),_xlfn.CONCAT(" y ",AL149)))))</f>
        <v/>
      </c>
      <c r="AL149" s="101" t="s">
        <v>5287</v>
      </c>
    </row>
    <row r="150" spans="1:38" ht="15" customHeight="1">
      <c r="A150" s="34"/>
      <c r="B150" s="16"/>
      <c r="C150" s="102" t="s">
        <v>5288</v>
      </c>
      <c r="D150" s="689" t="str">
        <f>IF(CNGE_2026_M1_Secc4_Sub3!$D131="","",CNGE_2026_M1_Secc4_Sub3!$D131)</f>
        <v/>
      </c>
      <c r="E150" s="572"/>
      <c r="F150" s="572"/>
      <c r="G150" s="572"/>
      <c r="H150" s="572"/>
      <c r="I150" s="572"/>
      <c r="J150" s="572"/>
      <c r="K150" s="572"/>
      <c r="L150" s="572"/>
      <c r="M150" s="572"/>
      <c r="N150" s="572"/>
      <c r="O150" s="572"/>
      <c r="P150" s="572"/>
      <c r="Q150" s="572"/>
      <c r="R150" s="573"/>
      <c r="S150" s="699"/>
      <c r="T150" s="570"/>
      <c r="U150" s="570"/>
      <c r="V150" s="570"/>
      <c r="W150" s="570"/>
      <c r="X150" s="687"/>
      <c r="Y150" s="699"/>
      <c r="Z150" s="570"/>
      <c r="AA150" s="570"/>
      <c r="AB150" s="570"/>
      <c r="AC150" s="570"/>
      <c r="AD150" s="687"/>
      <c r="AH150" s="263">
        <f t="shared" si="3"/>
        <v>0</v>
      </c>
      <c r="AI150" s="266">
        <f t="shared" si="4"/>
        <v>0</v>
      </c>
      <c r="AJ150" s="286">
        <f t="shared" si="5"/>
        <v>0</v>
      </c>
      <c r="AK150" s="287" t="str">
        <f>IF(AJ150=0,"",
IF(SUM($AJ$56:AJ150)=1,AL150,
IF($AJ$176&gt;SUM($AJ$56:AJ150),_xlfn.CONCAT(", ",AL150),
IF($AJ$176=SUM($AJ$56:AJ150),_xlfn.CONCAT(" y ",AL150)))))</f>
        <v/>
      </c>
      <c r="AL150" s="101" t="s">
        <v>5289</v>
      </c>
    </row>
    <row r="151" spans="1:38" ht="15" customHeight="1">
      <c r="A151" s="34"/>
      <c r="B151" s="16"/>
      <c r="C151" s="102" t="s">
        <v>5290</v>
      </c>
      <c r="D151" s="689" t="str">
        <f>IF(CNGE_2026_M1_Secc4_Sub3!$D132="","",CNGE_2026_M1_Secc4_Sub3!$D132)</f>
        <v/>
      </c>
      <c r="E151" s="572"/>
      <c r="F151" s="572"/>
      <c r="G151" s="572"/>
      <c r="H151" s="572"/>
      <c r="I151" s="572"/>
      <c r="J151" s="572"/>
      <c r="K151" s="572"/>
      <c r="L151" s="572"/>
      <c r="M151" s="572"/>
      <c r="N151" s="572"/>
      <c r="O151" s="572"/>
      <c r="P151" s="572"/>
      <c r="Q151" s="572"/>
      <c r="R151" s="573"/>
      <c r="S151" s="699"/>
      <c r="T151" s="570"/>
      <c r="U151" s="570"/>
      <c r="V151" s="570"/>
      <c r="W151" s="570"/>
      <c r="X151" s="687"/>
      <c r="Y151" s="699"/>
      <c r="Z151" s="570"/>
      <c r="AA151" s="570"/>
      <c r="AB151" s="570"/>
      <c r="AC151" s="570"/>
      <c r="AD151" s="687"/>
      <c r="AH151" s="263">
        <f t="shared" si="3"/>
        <v>0</v>
      </c>
      <c r="AI151" s="266">
        <f t="shared" si="4"/>
        <v>0</v>
      </c>
      <c r="AJ151" s="286">
        <f t="shared" si="5"/>
        <v>0</v>
      </c>
      <c r="AK151" s="287" t="str">
        <f>IF(AJ151=0,"",
IF(SUM($AJ$56:AJ151)=1,AL151,
IF($AJ$176&gt;SUM($AJ$56:AJ151),_xlfn.CONCAT(", ",AL151),
IF($AJ$176=SUM($AJ$56:AJ151),_xlfn.CONCAT(" y ",AL151)))))</f>
        <v/>
      </c>
      <c r="AL151" s="101" t="s">
        <v>5291</v>
      </c>
    </row>
    <row r="152" spans="1:38" ht="15" customHeight="1">
      <c r="A152" s="34"/>
      <c r="B152" s="16"/>
      <c r="C152" s="102" t="s">
        <v>5292</v>
      </c>
      <c r="D152" s="689" t="str">
        <f>IF(CNGE_2026_M1_Secc4_Sub3!$D133="","",CNGE_2026_M1_Secc4_Sub3!$D133)</f>
        <v/>
      </c>
      <c r="E152" s="572"/>
      <c r="F152" s="572"/>
      <c r="G152" s="572"/>
      <c r="H152" s="572"/>
      <c r="I152" s="572"/>
      <c r="J152" s="572"/>
      <c r="K152" s="572"/>
      <c r="L152" s="572"/>
      <c r="M152" s="572"/>
      <c r="N152" s="572"/>
      <c r="O152" s="572"/>
      <c r="P152" s="572"/>
      <c r="Q152" s="572"/>
      <c r="R152" s="573"/>
      <c r="S152" s="699"/>
      <c r="T152" s="570"/>
      <c r="U152" s="570"/>
      <c r="V152" s="570"/>
      <c r="W152" s="570"/>
      <c r="X152" s="687"/>
      <c r="Y152" s="699"/>
      <c r="Z152" s="570"/>
      <c r="AA152" s="570"/>
      <c r="AB152" s="570"/>
      <c r="AC152" s="570"/>
      <c r="AD152" s="687"/>
      <c r="AH152" s="263">
        <f t="shared" si="3"/>
        <v>0</v>
      </c>
      <c r="AI152" s="266">
        <f t="shared" si="4"/>
        <v>0</v>
      </c>
      <c r="AJ152" s="286">
        <f t="shared" si="5"/>
        <v>0</v>
      </c>
      <c r="AK152" s="287" t="str">
        <f>IF(AJ152=0,"",
IF(SUM($AJ$56:AJ152)=1,AL152,
IF($AJ$176&gt;SUM($AJ$56:AJ152),_xlfn.CONCAT(", ",AL152),
IF($AJ$176=SUM($AJ$56:AJ152),_xlfn.CONCAT(" y ",AL152)))))</f>
        <v/>
      </c>
      <c r="AL152" s="101" t="s">
        <v>5293</v>
      </c>
    </row>
    <row r="153" spans="1:38" ht="15" customHeight="1">
      <c r="A153" s="34"/>
      <c r="B153" s="16"/>
      <c r="C153" s="102" t="s">
        <v>5294</v>
      </c>
      <c r="D153" s="689" t="str">
        <f>IF(CNGE_2026_M1_Secc4_Sub3!$D134="","",CNGE_2026_M1_Secc4_Sub3!$D134)</f>
        <v/>
      </c>
      <c r="E153" s="572"/>
      <c r="F153" s="572"/>
      <c r="G153" s="572"/>
      <c r="H153" s="572"/>
      <c r="I153" s="572"/>
      <c r="J153" s="572"/>
      <c r="K153" s="572"/>
      <c r="L153" s="572"/>
      <c r="M153" s="572"/>
      <c r="N153" s="572"/>
      <c r="O153" s="572"/>
      <c r="P153" s="572"/>
      <c r="Q153" s="572"/>
      <c r="R153" s="573"/>
      <c r="S153" s="699"/>
      <c r="T153" s="570"/>
      <c r="U153" s="570"/>
      <c r="V153" s="570"/>
      <c r="W153" s="570"/>
      <c r="X153" s="687"/>
      <c r="Y153" s="699"/>
      <c r="Z153" s="570"/>
      <c r="AA153" s="570"/>
      <c r="AB153" s="570"/>
      <c r="AC153" s="570"/>
      <c r="AD153" s="687"/>
      <c r="AH153" s="263">
        <f t="shared" si="3"/>
        <v>0</v>
      </c>
      <c r="AI153" s="266">
        <f t="shared" si="4"/>
        <v>0</v>
      </c>
      <c r="AJ153" s="286">
        <f t="shared" si="5"/>
        <v>0</v>
      </c>
      <c r="AK153" s="287" t="str">
        <f>IF(AJ153=0,"",
IF(SUM($AJ$56:AJ153)=1,AL153,
IF($AJ$176&gt;SUM($AJ$56:AJ153),_xlfn.CONCAT(", ",AL153),
IF($AJ$176=SUM($AJ$56:AJ153),_xlfn.CONCAT(" y ",AL153)))))</f>
        <v/>
      </c>
      <c r="AL153" s="101" t="s">
        <v>5295</v>
      </c>
    </row>
    <row r="154" spans="1:38" ht="15" customHeight="1">
      <c r="A154" s="34"/>
      <c r="B154" s="16"/>
      <c r="C154" s="102" t="s">
        <v>5296</v>
      </c>
      <c r="D154" s="689" t="str">
        <f>IF(CNGE_2026_M1_Secc4_Sub3!$D135="","",CNGE_2026_M1_Secc4_Sub3!$D135)</f>
        <v/>
      </c>
      <c r="E154" s="572"/>
      <c r="F154" s="572"/>
      <c r="G154" s="572"/>
      <c r="H154" s="572"/>
      <c r="I154" s="572"/>
      <c r="J154" s="572"/>
      <c r="K154" s="572"/>
      <c r="L154" s="572"/>
      <c r="M154" s="572"/>
      <c r="N154" s="572"/>
      <c r="O154" s="572"/>
      <c r="P154" s="572"/>
      <c r="Q154" s="572"/>
      <c r="R154" s="573"/>
      <c r="S154" s="699"/>
      <c r="T154" s="570"/>
      <c r="U154" s="570"/>
      <c r="V154" s="570"/>
      <c r="W154" s="570"/>
      <c r="X154" s="687"/>
      <c r="Y154" s="699"/>
      <c r="Z154" s="570"/>
      <c r="AA154" s="570"/>
      <c r="AB154" s="570"/>
      <c r="AC154" s="570"/>
      <c r="AD154" s="687"/>
      <c r="AH154" s="263">
        <f t="shared" si="3"/>
        <v>0</v>
      </c>
      <c r="AI154" s="266">
        <f t="shared" si="4"/>
        <v>0</v>
      </c>
      <c r="AJ154" s="286">
        <f t="shared" si="5"/>
        <v>0</v>
      </c>
      <c r="AK154" s="287" t="str">
        <f>IF(AJ154=0,"",
IF(SUM($AJ$56:AJ154)=1,AL154,
IF($AJ$176&gt;SUM($AJ$56:AJ154),_xlfn.CONCAT(", ",AL154),
IF($AJ$176=SUM($AJ$56:AJ154),_xlfn.CONCAT(" y ",AL154)))))</f>
        <v/>
      </c>
      <c r="AL154" s="101" t="s">
        <v>5297</v>
      </c>
    </row>
    <row r="155" spans="1:38" ht="15" customHeight="1">
      <c r="A155" s="34"/>
      <c r="B155" s="16"/>
      <c r="C155" s="91" t="s">
        <v>5298</v>
      </c>
      <c r="D155" s="689" t="str">
        <f>IF(CNGE_2026_M1_Secc4_Sub3!$D136="","",CNGE_2026_M1_Secc4_Sub3!$D136)</f>
        <v/>
      </c>
      <c r="E155" s="572"/>
      <c r="F155" s="572"/>
      <c r="G155" s="572"/>
      <c r="H155" s="572"/>
      <c r="I155" s="572"/>
      <c r="J155" s="572"/>
      <c r="K155" s="572"/>
      <c r="L155" s="572"/>
      <c r="M155" s="572"/>
      <c r="N155" s="572"/>
      <c r="O155" s="572"/>
      <c r="P155" s="572"/>
      <c r="Q155" s="572"/>
      <c r="R155" s="573"/>
      <c r="S155" s="699"/>
      <c r="T155" s="570"/>
      <c r="U155" s="570"/>
      <c r="V155" s="570"/>
      <c r="W155" s="570"/>
      <c r="X155" s="687"/>
      <c r="Y155" s="699"/>
      <c r="Z155" s="570"/>
      <c r="AA155" s="570"/>
      <c r="AB155" s="570"/>
      <c r="AC155" s="570"/>
      <c r="AD155" s="687"/>
      <c r="AH155" s="263">
        <f t="shared" si="3"/>
        <v>0</v>
      </c>
      <c r="AI155" s="266">
        <f t="shared" si="4"/>
        <v>0</v>
      </c>
      <c r="AJ155" s="286">
        <f t="shared" si="5"/>
        <v>0</v>
      </c>
      <c r="AK155" s="287" t="str">
        <f>IF(AJ155=0,"",
IF(SUM($AJ$56:AJ155)=1,AL155,
IF($AJ$176&gt;SUM($AJ$56:AJ155),_xlfn.CONCAT(", ",AL155),
IF($AJ$176=SUM($AJ$56:AJ155),_xlfn.CONCAT(" y ",AL155)))))</f>
        <v/>
      </c>
      <c r="AL155" s="101" t="s">
        <v>5299</v>
      </c>
    </row>
    <row r="156" spans="1:38" ht="15" customHeight="1">
      <c r="A156" s="34"/>
      <c r="B156" s="16"/>
      <c r="C156" s="91" t="s">
        <v>5300</v>
      </c>
      <c r="D156" s="689" t="str">
        <f>IF(CNGE_2026_M1_Secc4_Sub3!$D137="","",CNGE_2026_M1_Secc4_Sub3!$D137)</f>
        <v/>
      </c>
      <c r="E156" s="572"/>
      <c r="F156" s="572"/>
      <c r="G156" s="572"/>
      <c r="H156" s="572"/>
      <c r="I156" s="572"/>
      <c r="J156" s="572"/>
      <c r="K156" s="572"/>
      <c r="L156" s="572"/>
      <c r="M156" s="572"/>
      <c r="N156" s="572"/>
      <c r="O156" s="572"/>
      <c r="P156" s="572"/>
      <c r="Q156" s="572"/>
      <c r="R156" s="573"/>
      <c r="S156" s="699"/>
      <c r="T156" s="570"/>
      <c r="U156" s="570"/>
      <c r="V156" s="570"/>
      <c r="W156" s="570"/>
      <c r="X156" s="687"/>
      <c r="Y156" s="699"/>
      <c r="Z156" s="570"/>
      <c r="AA156" s="570"/>
      <c r="AB156" s="570"/>
      <c r="AC156" s="570"/>
      <c r="AD156" s="687"/>
      <c r="AH156" s="263">
        <f t="shared" si="3"/>
        <v>0</v>
      </c>
      <c r="AI156" s="266">
        <f t="shared" si="4"/>
        <v>0</v>
      </c>
      <c r="AJ156" s="286">
        <f t="shared" si="5"/>
        <v>0</v>
      </c>
      <c r="AK156" s="287" t="str">
        <f>IF(AJ156=0,"",
IF(SUM($AJ$56:AJ156)=1,AL156,
IF($AJ$176&gt;SUM($AJ$56:AJ156),_xlfn.CONCAT(", ",AL156),
IF($AJ$176=SUM($AJ$56:AJ156),_xlfn.CONCAT(" y ",AL156)))))</f>
        <v/>
      </c>
      <c r="AL156" s="101" t="s">
        <v>5301</v>
      </c>
    </row>
    <row r="157" spans="1:38" ht="15" customHeight="1">
      <c r="A157" s="34"/>
      <c r="B157" s="16"/>
      <c r="C157" s="91" t="s">
        <v>5302</v>
      </c>
      <c r="D157" s="689" t="str">
        <f>IF(CNGE_2026_M1_Secc4_Sub3!$D138="","",CNGE_2026_M1_Secc4_Sub3!$D138)</f>
        <v/>
      </c>
      <c r="E157" s="572"/>
      <c r="F157" s="572"/>
      <c r="G157" s="572"/>
      <c r="H157" s="572"/>
      <c r="I157" s="572"/>
      <c r="J157" s="572"/>
      <c r="K157" s="572"/>
      <c r="L157" s="572"/>
      <c r="M157" s="572"/>
      <c r="N157" s="572"/>
      <c r="O157" s="572"/>
      <c r="P157" s="572"/>
      <c r="Q157" s="572"/>
      <c r="R157" s="573"/>
      <c r="S157" s="699"/>
      <c r="T157" s="570"/>
      <c r="U157" s="570"/>
      <c r="V157" s="570"/>
      <c r="W157" s="570"/>
      <c r="X157" s="687"/>
      <c r="Y157" s="699"/>
      <c r="Z157" s="570"/>
      <c r="AA157" s="570"/>
      <c r="AB157" s="570"/>
      <c r="AC157" s="570"/>
      <c r="AD157" s="687"/>
      <c r="AH157" s="263">
        <f t="shared" si="3"/>
        <v>0</v>
      </c>
      <c r="AI157" s="266">
        <f t="shared" si="4"/>
        <v>0</v>
      </c>
      <c r="AJ157" s="286">
        <f t="shared" si="5"/>
        <v>0</v>
      </c>
      <c r="AK157" s="287" t="str">
        <f>IF(AJ157=0,"",
IF(SUM($AJ$56:AJ157)=1,AL157,
IF($AJ$176&gt;SUM($AJ$56:AJ157),_xlfn.CONCAT(", ",AL157),
IF($AJ$176=SUM($AJ$56:AJ157),_xlfn.CONCAT(" y ",AL157)))))</f>
        <v/>
      </c>
      <c r="AL157" s="101" t="s">
        <v>5303</v>
      </c>
    </row>
    <row r="158" spans="1:38" ht="15" customHeight="1">
      <c r="A158" s="34"/>
      <c r="B158" s="16"/>
      <c r="C158" s="91" t="s">
        <v>5304</v>
      </c>
      <c r="D158" s="689" t="str">
        <f>IF(CNGE_2026_M1_Secc4_Sub3!$D139="","",CNGE_2026_M1_Secc4_Sub3!$D139)</f>
        <v/>
      </c>
      <c r="E158" s="572"/>
      <c r="F158" s="572"/>
      <c r="G158" s="572"/>
      <c r="H158" s="572"/>
      <c r="I158" s="572"/>
      <c r="J158" s="572"/>
      <c r="K158" s="572"/>
      <c r="L158" s="572"/>
      <c r="M158" s="572"/>
      <c r="N158" s="572"/>
      <c r="O158" s="572"/>
      <c r="P158" s="572"/>
      <c r="Q158" s="572"/>
      <c r="R158" s="573"/>
      <c r="S158" s="699"/>
      <c r="T158" s="570"/>
      <c r="U158" s="570"/>
      <c r="V158" s="570"/>
      <c r="W158" s="570"/>
      <c r="X158" s="687"/>
      <c r="Y158" s="699"/>
      <c r="Z158" s="570"/>
      <c r="AA158" s="570"/>
      <c r="AB158" s="570"/>
      <c r="AC158" s="570"/>
      <c r="AD158" s="687"/>
      <c r="AH158" s="263">
        <f t="shared" si="3"/>
        <v>0</v>
      </c>
      <c r="AI158" s="266">
        <f t="shared" si="4"/>
        <v>0</v>
      </c>
      <c r="AJ158" s="286">
        <f t="shared" si="5"/>
        <v>0</v>
      </c>
      <c r="AK158" s="287" t="str">
        <f>IF(AJ158=0,"",
IF(SUM($AJ$56:AJ158)=1,AL158,
IF($AJ$176&gt;SUM($AJ$56:AJ158),_xlfn.CONCAT(", ",AL158),
IF($AJ$176=SUM($AJ$56:AJ158),_xlfn.CONCAT(" y ",AL158)))))</f>
        <v/>
      </c>
      <c r="AL158" s="101" t="s">
        <v>5305</v>
      </c>
    </row>
    <row r="159" spans="1:38" ht="15" customHeight="1">
      <c r="A159" s="34"/>
      <c r="B159" s="16"/>
      <c r="C159" s="91" t="s">
        <v>5306</v>
      </c>
      <c r="D159" s="689" t="str">
        <f>IF(CNGE_2026_M1_Secc4_Sub3!$D140="","",CNGE_2026_M1_Secc4_Sub3!$D140)</f>
        <v/>
      </c>
      <c r="E159" s="572"/>
      <c r="F159" s="572"/>
      <c r="G159" s="572"/>
      <c r="H159" s="572"/>
      <c r="I159" s="572"/>
      <c r="J159" s="572"/>
      <c r="K159" s="572"/>
      <c r="L159" s="572"/>
      <c r="M159" s="572"/>
      <c r="N159" s="572"/>
      <c r="O159" s="572"/>
      <c r="P159" s="572"/>
      <c r="Q159" s="572"/>
      <c r="R159" s="573"/>
      <c r="S159" s="699"/>
      <c r="T159" s="570"/>
      <c r="U159" s="570"/>
      <c r="V159" s="570"/>
      <c r="W159" s="570"/>
      <c r="X159" s="687"/>
      <c r="Y159" s="699"/>
      <c r="Z159" s="570"/>
      <c r="AA159" s="570"/>
      <c r="AB159" s="570"/>
      <c r="AC159" s="570"/>
      <c r="AD159" s="687"/>
      <c r="AH159" s="263">
        <f t="shared" si="3"/>
        <v>0</v>
      </c>
      <c r="AI159" s="266">
        <f t="shared" si="4"/>
        <v>0</v>
      </c>
      <c r="AJ159" s="286">
        <f t="shared" si="5"/>
        <v>0</v>
      </c>
      <c r="AK159" s="287" t="str">
        <f>IF(AJ159=0,"",
IF(SUM($AJ$56:AJ159)=1,AL159,
IF($AJ$176&gt;SUM($AJ$56:AJ159),_xlfn.CONCAT(", ",AL159),
IF($AJ$176=SUM($AJ$56:AJ159),_xlfn.CONCAT(" y ",AL159)))))</f>
        <v/>
      </c>
      <c r="AL159" s="101" t="s">
        <v>5307</v>
      </c>
    </row>
    <row r="160" spans="1:38" ht="15" customHeight="1">
      <c r="A160" s="34"/>
      <c r="B160" s="16"/>
      <c r="C160" s="91" t="s">
        <v>5308</v>
      </c>
      <c r="D160" s="689" t="str">
        <f>IF(CNGE_2026_M1_Secc4_Sub3!$D141="","",CNGE_2026_M1_Secc4_Sub3!$D141)</f>
        <v/>
      </c>
      <c r="E160" s="572"/>
      <c r="F160" s="572"/>
      <c r="G160" s="572"/>
      <c r="H160" s="572"/>
      <c r="I160" s="572"/>
      <c r="J160" s="572"/>
      <c r="K160" s="572"/>
      <c r="L160" s="572"/>
      <c r="M160" s="572"/>
      <c r="N160" s="572"/>
      <c r="O160" s="572"/>
      <c r="P160" s="572"/>
      <c r="Q160" s="572"/>
      <c r="R160" s="573"/>
      <c r="S160" s="699"/>
      <c r="T160" s="570"/>
      <c r="U160" s="570"/>
      <c r="V160" s="570"/>
      <c r="W160" s="570"/>
      <c r="X160" s="687"/>
      <c r="Y160" s="699"/>
      <c r="Z160" s="570"/>
      <c r="AA160" s="570"/>
      <c r="AB160" s="570"/>
      <c r="AC160" s="570"/>
      <c r="AD160" s="687"/>
      <c r="AH160" s="263">
        <f t="shared" si="3"/>
        <v>0</v>
      </c>
      <c r="AI160" s="266">
        <f t="shared" si="4"/>
        <v>0</v>
      </c>
      <c r="AJ160" s="286">
        <f t="shared" si="5"/>
        <v>0</v>
      </c>
      <c r="AK160" s="287" t="str">
        <f>IF(AJ160=0,"",
IF(SUM($AJ$56:AJ160)=1,AL160,
IF($AJ$176&gt;SUM($AJ$56:AJ160),_xlfn.CONCAT(", ",AL160),
IF($AJ$176=SUM($AJ$56:AJ160),_xlfn.CONCAT(" y ",AL160)))))</f>
        <v/>
      </c>
      <c r="AL160" s="101" t="s">
        <v>5309</v>
      </c>
    </row>
    <row r="161" spans="1:38" ht="15" customHeight="1">
      <c r="A161" s="34"/>
      <c r="B161" s="16"/>
      <c r="C161" s="91" t="s">
        <v>5310</v>
      </c>
      <c r="D161" s="689" t="str">
        <f>IF(CNGE_2026_M1_Secc4_Sub3!$D142="","",CNGE_2026_M1_Secc4_Sub3!$D142)</f>
        <v/>
      </c>
      <c r="E161" s="572"/>
      <c r="F161" s="572"/>
      <c r="G161" s="572"/>
      <c r="H161" s="572"/>
      <c r="I161" s="572"/>
      <c r="J161" s="572"/>
      <c r="K161" s="572"/>
      <c r="L161" s="572"/>
      <c r="M161" s="572"/>
      <c r="N161" s="572"/>
      <c r="O161" s="572"/>
      <c r="P161" s="572"/>
      <c r="Q161" s="572"/>
      <c r="R161" s="573"/>
      <c r="S161" s="699"/>
      <c r="T161" s="570"/>
      <c r="U161" s="570"/>
      <c r="V161" s="570"/>
      <c r="W161" s="570"/>
      <c r="X161" s="687"/>
      <c r="Y161" s="699"/>
      <c r="Z161" s="570"/>
      <c r="AA161" s="570"/>
      <c r="AB161" s="570"/>
      <c r="AC161" s="570"/>
      <c r="AD161" s="687"/>
      <c r="AH161" s="263">
        <f t="shared" si="3"/>
        <v>0</v>
      </c>
      <c r="AI161" s="266">
        <f t="shared" si="4"/>
        <v>0</v>
      </c>
      <c r="AJ161" s="286">
        <f t="shared" si="5"/>
        <v>0</v>
      </c>
      <c r="AK161" s="287" t="str">
        <f>IF(AJ161=0,"",
IF(SUM($AJ$56:AJ161)=1,AL161,
IF($AJ$176&gt;SUM($AJ$56:AJ161),_xlfn.CONCAT(", ",AL161),
IF($AJ$176=SUM($AJ$56:AJ161),_xlfn.CONCAT(" y ",AL161)))))</f>
        <v/>
      </c>
      <c r="AL161" s="101" t="s">
        <v>5311</v>
      </c>
    </row>
    <row r="162" spans="1:38" ht="15" customHeight="1">
      <c r="A162" s="34"/>
      <c r="B162" s="16"/>
      <c r="C162" s="91" t="s">
        <v>5312</v>
      </c>
      <c r="D162" s="689" t="str">
        <f>IF(CNGE_2026_M1_Secc4_Sub3!$D143="","",CNGE_2026_M1_Secc4_Sub3!$D143)</f>
        <v/>
      </c>
      <c r="E162" s="572"/>
      <c r="F162" s="572"/>
      <c r="G162" s="572"/>
      <c r="H162" s="572"/>
      <c r="I162" s="572"/>
      <c r="J162" s="572"/>
      <c r="K162" s="572"/>
      <c r="L162" s="572"/>
      <c r="M162" s="572"/>
      <c r="N162" s="572"/>
      <c r="O162" s="572"/>
      <c r="P162" s="572"/>
      <c r="Q162" s="572"/>
      <c r="R162" s="573"/>
      <c r="S162" s="699"/>
      <c r="T162" s="570"/>
      <c r="U162" s="570"/>
      <c r="V162" s="570"/>
      <c r="W162" s="570"/>
      <c r="X162" s="687"/>
      <c r="Y162" s="699"/>
      <c r="Z162" s="570"/>
      <c r="AA162" s="570"/>
      <c r="AB162" s="570"/>
      <c r="AC162" s="570"/>
      <c r="AD162" s="687"/>
      <c r="AH162" s="263">
        <f t="shared" si="3"/>
        <v>0</v>
      </c>
      <c r="AI162" s="266">
        <f t="shared" si="4"/>
        <v>0</v>
      </c>
      <c r="AJ162" s="286">
        <f t="shared" si="5"/>
        <v>0</v>
      </c>
      <c r="AK162" s="287" t="str">
        <f>IF(AJ162=0,"",
IF(SUM($AJ$56:AJ162)=1,AL162,
IF($AJ$176&gt;SUM($AJ$56:AJ162),_xlfn.CONCAT(", ",AL162),
IF($AJ$176=SUM($AJ$56:AJ162),_xlfn.CONCAT(" y ",AL162)))))</f>
        <v/>
      </c>
      <c r="AL162" s="101" t="s">
        <v>5313</v>
      </c>
    </row>
    <row r="163" spans="1:38" ht="15" customHeight="1">
      <c r="A163" s="34"/>
      <c r="B163" s="16"/>
      <c r="C163" s="91" t="s">
        <v>5314</v>
      </c>
      <c r="D163" s="689" t="str">
        <f>IF(CNGE_2026_M1_Secc4_Sub3!$D144="","",CNGE_2026_M1_Secc4_Sub3!$D144)</f>
        <v/>
      </c>
      <c r="E163" s="572"/>
      <c r="F163" s="572"/>
      <c r="G163" s="572"/>
      <c r="H163" s="572"/>
      <c r="I163" s="572"/>
      <c r="J163" s="572"/>
      <c r="K163" s="572"/>
      <c r="L163" s="572"/>
      <c r="M163" s="572"/>
      <c r="N163" s="572"/>
      <c r="O163" s="572"/>
      <c r="P163" s="572"/>
      <c r="Q163" s="572"/>
      <c r="R163" s="573"/>
      <c r="S163" s="699"/>
      <c r="T163" s="570"/>
      <c r="U163" s="570"/>
      <c r="V163" s="570"/>
      <c r="W163" s="570"/>
      <c r="X163" s="687"/>
      <c r="Y163" s="699"/>
      <c r="Z163" s="570"/>
      <c r="AA163" s="570"/>
      <c r="AB163" s="570"/>
      <c r="AC163" s="570"/>
      <c r="AD163" s="687"/>
      <c r="AH163" s="263">
        <f t="shared" si="3"/>
        <v>0</v>
      </c>
      <c r="AI163" s="266">
        <f t="shared" si="4"/>
        <v>0</v>
      </c>
      <c r="AJ163" s="286">
        <f t="shared" si="5"/>
        <v>0</v>
      </c>
      <c r="AK163" s="287" t="str">
        <f>IF(AJ163=0,"",
IF(SUM($AJ$56:AJ163)=1,AL163,
IF($AJ$176&gt;SUM($AJ$56:AJ163),_xlfn.CONCAT(", ",AL163),
IF($AJ$176=SUM($AJ$56:AJ163),_xlfn.CONCAT(" y ",AL163)))))</f>
        <v/>
      </c>
      <c r="AL163" s="101" t="s">
        <v>5315</v>
      </c>
    </row>
    <row r="164" spans="1:38" ht="15" customHeight="1">
      <c r="A164" s="34"/>
      <c r="B164" s="16"/>
      <c r="C164" s="91" t="s">
        <v>5316</v>
      </c>
      <c r="D164" s="689" t="str">
        <f>IF(CNGE_2026_M1_Secc4_Sub3!$D145="","",CNGE_2026_M1_Secc4_Sub3!$D145)</f>
        <v/>
      </c>
      <c r="E164" s="572"/>
      <c r="F164" s="572"/>
      <c r="G164" s="572"/>
      <c r="H164" s="572"/>
      <c r="I164" s="572"/>
      <c r="J164" s="572"/>
      <c r="K164" s="572"/>
      <c r="L164" s="572"/>
      <c r="M164" s="572"/>
      <c r="N164" s="572"/>
      <c r="O164" s="572"/>
      <c r="P164" s="572"/>
      <c r="Q164" s="572"/>
      <c r="R164" s="573"/>
      <c r="S164" s="699"/>
      <c r="T164" s="570"/>
      <c r="U164" s="570"/>
      <c r="V164" s="570"/>
      <c r="W164" s="570"/>
      <c r="X164" s="687"/>
      <c r="Y164" s="699"/>
      <c r="Z164" s="570"/>
      <c r="AA164" s="570"/>
      <c r="AB164" s="570"/>
      <c r="AC164" s="570"/>
      <c r="AD164" s="687"/>
      <c r="AH164" s="263">
        <f t="shared" si="3"/>
        <v>0</v>
      </c>
      <c r="AI164" s="266">
        <f t="shared" si="4"/>
        <v>0</v>
      </c>
      <c r="AJ164" s="286">
        <f t="shared" si="5"/>
        <v>0</v>
      </c>
      <c r="AK164" s="287" t="str">
        <f>IF(AJ164=0,"",
IF(SUM($AJ$56:AJ164)=1,AL164,
IF($AJ$176&gt;SUM($AJ$56:AJ164),_xlfn.CONCAT(", ",AL164),
IF($AJ$176=SUM($AJ$56:AJ164),_xlfn.CONCAT(" y ",AL164)))))</f>
        <v/>
      </c>
      <c r="AL164" s="101" t="s">
        <v>5317</v>
      </c>
    </row>
    <row r="165" spans="1:38" ht="15" customHeight="1">
      <c r="A165" s="34"/>
      <c r="B165" s="16"/>
      <c r="C165" s="91" t="s">
        <v>5318</v>
      </c>
      <c r="D165" s="689" t="str">
        <f>IF(CNGE_2026_M1_Secc4_Sub3!$D146="","",CNGE_2026_M1_Secc4_Sub3!$D146)</f>
        <v/>
      </c>
      <c r="E165" s="572"/>
      <c r="F165" s="572"/>
      <c r="G165" s="572"/>
      <c r="H165" s="572"/>
      <c r="I165" s="572"/>
      <c r="J165" s="572"/>
      <c r="K165" s="572"/>
      <c r="L165" s="572"/>
      <c r="M165" s="572"/>
      <c r="N165" s="572"/>
      <c r="O165" s="572"/>
      <c r="P165" s="572"/>
      <c r="Q165" s="572"/>
      <c r="R165" s="573"/>
      <c r="S165" s="699"/>
      <c r="T165" s="570"/>
      <c r="U165" s="570"/>
      <c r="V165" s="570"/>
      <c r="W165" s="570"/>
      <c r="X165" s="687"/>
      <c r="Y165" s="699"/>
      <c r="Z165" s="570"/>
      <c r="AA165" s="570"/>
      <c r="AB165" s="570"/>
      <c r="AC165" s="570"/>
      <c r="AD165" s="687"/>
      <c r="AH165" s="263">
        <f t="shared" si="3"/>
        <v>0</v>
      </c>
      <c r="AI165" s="266">
        <f t="shared" si="4"/>
        <v>0</v>
      </c>
      <c r="AJ165" s="286">
        <f t="shared" si="5"/>
        <v>0</v>
      </c>
      <c r="AK165" s="287" t="str">
        <f>IF(AJ165=0,"",
IF(SUM($AJ$56:AJ165)=1,AL165,
IF($AJ$176&gt;SUM($AJ$56:AJ165),_xlfn.CONCAT(", ",AL165),
IF($AJ$176=SUM($AJ$56:AJ165),_xlfn.CONCAT(" y ",AL165)))))</f>
        <v/>
      </c>
      <c r="AL165" s="101" t="s">
        <v>5319</v>
      </c>
    </row>
    <row r="166" spans="1:38" ht="15" customHeight="1">
      <c r="A166" s="34"/>
      <c r="B166" s="16"/>
      <c r="C166" s="91" t="s">
        <v>5497</v>
      </c>
      <c r="D166" s="689" t="str">
        <f>IF(CNGE_2026_M1_Secc4_Sub3!$D147="","",CNGE_2026_M1_Secc4_Sub3!$D147)</f>
        <v/>
      </c>
      <c r="E166" s="572"/>
      <c r="F166" s="572"/>
      <c r="G166" s="572"/>
      <c r="H166" s="572"/>
      <c r="I166" s="572"/>
      <c r="J166" s="572"/>
      <c r="K166" s="572"/>
      <c r="L166" s="572"/>
      <c r="M166" s="572"/>
      <c r="N166" s="572"/>
      <c r="O166" s="572"/>
      <c r="P166" s="572"/>
      <c r="Q166" s="572"/>
      <c r="R166" s="573"/>
      <c r="S166" s="699"/>
      <c r="T166" s="570"/>
      <c r="U166" s="570"/>
      <c r="V166" s="570"/>
      <c r="W166" s="570"/>
      <c r="X166" s="687"/>
      <c r="Y166" s="699"/>
      <c r="Z166" s="570"/>
      <c r="AA166" s="570"/>
      <c r="AB166" s="570"/>
      <c r="AC166" s="570"/>
      <c r="AD166" s="687"/>
      <c r="AH166" s="263">
        <f t="shared" si="3"/>
        <v>0</v>
      </c>
      <c r="AI166" s="266">
        <f t="shared" si="4"/>
        <v>0</v>
      </c>
      <c r="AJ166" s="286">
        <f t="shared" si="5"/>
        <v>0</v>
      </c>
      <c r="AK166" s="287" t="str">
        <f>IF(AJ166=0,"",
IF(SUM($AJ$56:AJ166)=1,AL166,
IF($AJ$176&gt;SUM($AJ$56:AJ166),_xlfn.CONCAT(", ",AL166),
IF($AJ$176=SUM($AJ$56:AJ166),_xlfn.CONCAT(" y ",AL166)))))</f>
        <v/>
      </c>
      <c r="AL166" s="101" t="s">
        <v>5498</v>
      </c>
    </row>
    <row r="167" spans="1:38" ht="15" customHeight="1">
      <c r="A167" s="34"/>
      <c r="B167" s="16"/>
      <c r="C167" s="91" t="s">
        <v>5499</v>
      </c>
      <c r="D167" s="689" t="str">
        <f>IF(CNGE_2026_M1_Secc4_Sub3!$D148="","",CNGE_2026_M1_Secc4_Sub3!$D148)</f>
        <v/>
      </c>
      <c r="E167" s="572"/>
      <c r="F167" s="572"/>
      <c r="G167" s="572"/>
      <c r="H167" s="572"/>
      <c r="I167" s="572"/>
      <c r="J167" s="572"/>
      <c r="K167" s="572"/>
      <c r="L167" s="572"/>
      <c r="M167" s="572"/>
      <c r="N167" s="572"/>
      <c r="O167" s="572"/>
      <c r="P167" s="572"/>
      <c r="Q167" s="572"/>
      <c r="R167" s="573"/>
      <c r="S167" s="699"/>
      <c r="T167" s="570"/>
      <c r="U167" s="570"/>
      <c r="V167" s="570"/>
      <c r="W167" s="570"/>
      <c r="X167" s="687"/>
      <c r="Y167" s="699"/>
      <c r="Z167" s="570"/>
      <c r="AA167" s="570"/>
      <c r="AB167" s="570"/>
      <c r="AC167" s="570"/>
      <c r="AD167" s="687"/>
      <c r="AH167" s="263">
        <f t="shared" si="3"/>
        <v>0</v>
      </c>
      <c r="AI167" s="266">
        <f t="shared" si="4"/>
        <v>0</v>
      </c>
      <c r="AJ167" s="286">
        <f t="shared" si="5"/>
        <v>0</v>
      </c>
      <c r="AK167" s="287" t="str">
        <f>IF(AJ167=0,"",
IF(SUM($AJ$56:AJ167)=1,AL167,
IF($AJ$176&gt;SUM($AJ$56:AJ167),_xlfn.CONCAT(", ",AL167),
IF($AJ$176=SUM($AJ$56:AJ167),_xlfn.CONCAT(" y ",AL167)))))</f>
        <v/>
      </c>
      <c r="AL167" s="101" t="s">
        <v>5500</v>
      </c>
    </row>
    <row r="168" spans="1:38" ht="15" customHeight="1">
      <c r="A168" s="34"/>
      <c r="B168" s="16"/>
      <c r="C168" s="91" t="s">
        <v>5501</v>
      </c>
      <c r="D168" s="689" t="str">
        <f>IF(CNGE_2026_M1_Secc4_Sub3!$D149="","",CNGE_2026_M1_Secc4_Sub3!$D149)</f>
        <v/>
      </c>
      <c r="E168" s="572"/>
      <c r="F168" s="572"/>
      <c r="G168" s="572"/>
      <c r="H168" s="572"/>
      <c r="I168" s="572"/>
      <c r="J168" s="572"/>
      <c r="K168" s="572"/>
      <c r="L168" s="572"/>
      <c r="M168" s="572"/>
      <c r="N168" s="572"/>
      <c r="O168" s="572"/>
      <c r="P168" s="572"/>
      <c r="Q168" s="572"/>
      <c r="R168" s="573"/>
      <c r="S168" s="699"/>
      <c r="T168" s="570"/>
      <c r="U168" s="570"/>
      <c r="V168" s="570"/>
      <c r="W168" s="570"/>
      <c r="X168" s="687"/>
      <c r="Y168" s="699"/>
      <c r="Z168" s="570"/>
      <c r="AA168" s="570"/>
      <c r="AB168" s="570"/>
      <c r="AC168" s="570"/>
      <c r="AD168" s="687"/>
      <c r="AH168" s="263">
        <f t="shared" si="3"/>
        <v>0</v>
      </c>
      <c r="AI168" s="266">
        <f t="shared" si="4"/>
        <v>0</v>
      </c>
      <c r="AJ168" s="286">
        <f t="shared" si="5"/>
        <v>0</v>
      </c>
      <c r="AK168" s="287" t="str">
        <f>IF(AJ168=0,"",
IF(SUM($AJ$56:AJ168)=1,AL168,
IF($AJ$176&gt;SUM($AJ$56:AJ168),_xlfn.CONCAT(", ",AL168),
IF($AJ$176=SUM($AJ$56:AJ168),_xlfn.CONCAT(" y ",AL168)))))</f>
        <v/>
      </c>
      <c r="AL168" s="101" t="s">
        <v>5502</v>
      </c>
    </row>
    <row r="169" spans="1:38" ht="15" customHeight="1">
      <c r="A169" s="34"/>
      <c r="B169" s="16"/>
      <c r="C169" s="91" t="s">
        <v>5503</v>
      </c>
      <c r="D169" s="689" t="str">
        <f>IF(CNGE_2026_M1_Secc4_Sub3!$D150="","",CNGE_2026_M1_Secc4_Sub3!$D150)</f>
        <v/>
      </c>
      <c r="E169" s="572"/>
      <c r="F169" s="572"/>
      <c r="G169" s="572"/>
      <c r="H169" s="572"/>
      <c r="I169" s="572"/>
      <c r="J169" s="572"/>
      <c r="K169" s="572"/>
      <c r="L169" s="572"/>
      <c r="M169" s="572"/>
      <c r="N169" s="572"/>
      <c r="O169" s="572"/>
      <c r="P169" s="572"/>
      <c r="Q169" s="572"/>
      <c r="R169" s="573"/>
      <c r="S169" s="699"/>
      <c r="T169" s="570"/>
      <c r="U169" s="570"/>
      <c r="V169" s="570"/>
      <c r="W169" s="570"/>
      <c r="X169" s="687"/>
      <c r="Y169" s="699"/>
      <c r="Z169" s="570"/>
      <c r="AA169" s="570"/>
      <c r="AB169" s="570"/>
      <c r="AC169" s="570"/>
      <c r="AD169" s="687"/>
      <c r="AH169" s="263">
        <f t="shared" si="3"/>
        <v>0</v>
      </c>
      <c r="AI169" s="266">
        <f t="shared" si="4"/>
        <v>0</v>
      </c>
      <c r="AJ169" s="286">
        <f t="shared" si="5"/>
        <v>0</v>
      </c>
      <c r="AK169" s="287" t="str">
        <f>IF(AJ169=0,"",
IF(SUM($AJ$56:AJ169)=1,AL169,
IF($AJ$176&gt;SUM($AJ$56:AJ169),_xlfn.CONCAT(", ",AL169),
IF($AJ$176=SUM($AJ$56:AJ169),_xlfn.CONCAT(" y ",AL169)))))</f>
        <v/>
      </c>
      <c r="AL169" s="101" t="s">
        <v>5504</v>
      </c>
    </row>
    <row r="170" spans="1:38" ht="15" customHeight="1">
      <c r="A170" s="34"/>
      <c r="B170" s="16"/>
      <c r="C170" s="91" t="s">
        <v>5505</v>
      </c>
      <c r="D170" s="689" t="str">
        <f>IF(CNGE_2026_M1_Secc4_Sub3!$D151="","",CNGE_2026_M1_Secc4_Sub3!$D151)</f>
        <v/>
      </c>
      <c r="E170" s="572"/>
      <c r="F170" s="572"/>
      <c r="G170" s="572"/>
      <c r="H170" s="572"/>
      <c r="I170" s="572"/>
      <c r="J170" s="572"/>
      <c r="K170" s="572"/>
      <c r="L170" s="572"/>
      <c r="M170" s="572"/>
      <c r="N170" s="572"/>
      <c r="O170" s="572"/>
      <c r="P170" s="572"/>
      <c r="Q170" s="572"/>
      <c r="R170" s="573"/>
      <c r="S170" s="699"/>
      <c r="T170" s="570"/>
      <c r="U170" s="570"/>
      <c r="V170" s="570"/>
      <c r="W170" s="570"/>
      <c r="X170" s="687"/>
      <c r="Y170" s="699"/>
      <c r="Z170" s="570"/>
      <c r="AA170" s="570"/>
      <c r="AB170" s="570"/>
      <c r="AC170" s="570"/>
      <c r="AD170" s="687"/>
      <c r="AH170" s="263">
        <f t="shared" si="3"/>
        <v>0</v>
      </c>
      <c r="AI170" s="266">
        <f t="shared" si="4"/>
        <v>0</v>
      </c>
      <c r="AJ170" s="286">
        <f t="shared" si="5"/>
        <v>0</v>
      </c>
      <c r="AK170" s="287" t="str">
        <f>IF(AJ170=0,"",
IF(SUM($AJ$56:AJ170)=1,AL170,
IF($AJ$176&gt;SUM($AJ$56:AJ170),_xlfn.CONCAT(", ",AL170),
IF($AJ$176=SUM($AJ$56:AJ170),_xlfn.CONCAT(" y ",AL170)))))</f>
        <v/>
      </c>
      <c r="AL170" s="101" t="s">
        <v>5506</v>
      </c>
    </row>
    <row r="171" spans="1:38" ht="15" customHeight="1">
      <c r="A171" s="34"/>
      <c r="B171" s="16"/>
      <c r="C171" s="91" t="s">
        <v>5507</v>
      </c>
      <c r="D171" s="689" t="str">
        <f>IF(CNGE_2026_M1_Secc4_Sub3!$D152="","",CNGE_2026_M1_Secc4_Sub3!$D152)</f>
        <v/>
      </c>
      <c r="E171" s="572"/>
      <c r="F171" s="572"/>
      <c r="G171" s="572"/>
      <c r="H171" s="572"/>
      <c r="I171" s="572"/>
      <c r="J171" s="572"/>
      <c r="K171" s="572"/>
      <c r="L171" s="572"/>
      <c r="M171" s="572"/>
      <c r="N171" s="572"/>
      <c r="O171" s="572"/>
      <c r="P171" s="572"/>
      <c r="Q171" s="572"/>
      <c r="R171" s="573"/>
      <c r="S171" s="699"/>
      <c r="T171" s="570"/>
      <c r="U171" s="570"/>
      <c r="V171" s="570"/>
      <c r="W171" s="570"/>
      <c r="X171" s="687"/>
      <c r="Y171" s="699"/>
      <c r="Z171" s="570"/>
      <c r="AA171" s="570"/>
      <c r="AB171" s="570"/>
      <c r="AC171" s="570"/>
      <c r="AD171" s="687"/>
      <c r="AH171" s="263">
        <f t="shared" si="3"/>
        <v>0</v>
      </c>
      <c r="AI171" s="266">
        <f t="shared" si="4"/>
        <v>0</v>
      </c>
      <c r="AJ171" s="286">
        <f t="shared" si="5"/>
        <v>0</v>
      </c>
      <c r="AK171" s="287" t="str">
        <f>IF(AJ171=0,"",
IF(SUM($AJ$56:AJ171)=1,AL171,
IF($AJ$176&gt;SUM($AJ$56:AJ171),_xlfn.CONCAT(", ",AL171),
IF($AJ$176=SUM($AJ$56:AJ171),_xlfn.CONCAT(" y ",AL171)))))</f>
        <v/>
      </c>
      <c r="AL171" s="101" t="s">
        <v>5508</v>
      </c>
    </row>
    <row r="172" spans="1:38" ht="15" customHeight="1">
      <c r="A172" s="34"/>
      <c r="B172" s="16"/>
      <c r="C172" s="91" t="s">
        <v>5509</v>
      </c>
      <c r="D172" s="689" t="str">
        <f>IF(CNGE_2026_M1_Secc4_Sub3!$D153="","",CNGE_2026_M1_Secc4_Sub3!$D153)</f>
        <v/>
      </c>
      <c r="E172" s="572"/>
      <c r="F172" s="572"/>
      <c r="G172" s="572"/>
      <c r="H172" s="572"/>
      <c r="I172" s="572"/>
      <c r="J172" s="572"/>
      <c r="K172" s="572"/>
      <c r="L172" s="572"/>
      <c r="M172" s="572"/>
      <c r="N172" s="572"/>
      <c r="O172" s="572"/>
      <c r="P172" s="572"/>
      <c r="Q172" s="572"/>
      <c r="R172" s="573"/>
      <c r="S172" s="699"/>
      <c r="T172" s="570"/>
      <c r="U172" s="570"/>
      <c r="V172" s="570"/>
      <c r="W172" s="570"/>
      <c r="X172" s="687"/>
      <c r="Y172" s="699"/>
      <c r="Z172" s="570"/>
      <c r="AA172" s="570"/>
      <c r="AB172" s="570"/>
      <c r="AC172" s="570"/>
      <c r="AD172" s="687"/>
      <c r="AH172" s="263">
        <f t="shared" si="3"/>
        <v>0</v>
      </c>
      <c r="AI172" s="266">
        <f t="shared" si="4"/>
        <v>0</v>
      </c>
      <c r="AJ172" s="286">
        <f t="shared" si="5"/>
        <v>0</v>
      </c>
      <c r="AK172" s="287" t="str">
        <f>IF(AJ172=0,"",
IF(SUM($AJ$56:AJ172)=1,AL172,
IF($AJ$176&gt;SUM($AJ$56:AJ172),_xlfn.CONCAT(", ",AL172),
IF($AJ$176=SUM($AJ$56:AJ172),_xlfn.CONCAT(" y ",AL172)))))</f>
        <v/>
      </c>
      <c r="AL172" s="101" t="s">
        <v>5510</v>
      </c>
    </row>
    <row r="173" spans="1:38" ht="15" customHeight="1">
      <c r="A173" s="34"/>
      <c r="B173" s="16"/>
      <c r="C173" s="91" t="s">
        <v>5511</v>
      </c>
      <c r="D173" s="689" t="str">
        <f>IF(CNGE_2026_M1_Secc4_Sub3!$D154="","",CNGE_2026_M1_Secc4_Sub3!$D154)</f>
        <v/>
      </c>
      <c r="E173" s="572"/>
      <c r="F173" s="572"/>
      <c r="G173" s="572"/>
      <c r="H173" s="572"/>
      <c r="I173" s="572"/>
      <c r="J173" s="572"/>
      <c r="K173" s="572"/>
      <c r="L173" s="572"/>
      <c r="M173" s="572"/>
      <c r="N173" s="572"/>
      <c r="O173" s="572"/>
      <c r="P173" s="572"/>
      <c r="Q173" s="572"/>
      <c r="R173" s="573"/>
      <c r="S173" s="699"/>
      <c r="T173" s="570"/>
      <c r="U173" s="570"/>
      <c r="V173" s="570"/>
      <c r="W173" s="570"/>
      <c r="X173" s="687"/>
      <c r="Y173" s="699"/>
      <c r="Z173" s="570"/>
      <c r="AA173" s="570"/>
      <c r="AB173" s="570"/>
      <c r="AC173" s="570"/>
      <c r="AD173" s="687"/>
      <c r="AH173" s="263">
        <f t="shared" si="3"/>
        <v>0</v>
      </c>
      <c r="AI173" s="266">
        <f t="shared" si="4"/>
        <v>0</v>
      </c>
      <c r="AJ173" s="286">
        <f t="shared" si="5"/>
        <v>0</v>
      </c>
      <c r="AK173" s="287" t="str">
        <f>IF(AJ173=0,"",
IF(SUM($AJ$56:AJ173)=1,AL173,
IF($AJ$176&gt;SUM($AJ$56:AJ173),_xlfn.CONCAT(", ",AL173),
IF($AJ$176=SUM($AJ$56:AJ173),_xlfn.CONCAT(" y ",AL173)))))</f>
        <v/>
      </c>
      <c r="AL173" s="101" t="s">
        <v>5512</v>
      </c>
    </row>
    <row r="174" spans="1:38" ht="15" customHeight="1">
      <c r="A174" s="34"/>
      <c r="B174" s="16"/>
      <c r="C174" s="91" t="s">
        <v>5513</v>
      </c>
      <c r="D174" s="689" t="str">
        <f>IF(CNGE_2026_M1_Secc4_Sub3!$D155="","",CNGE_2026_M1_Secc4_Sub3!$D155)</f>
        <v/>
      </c>
      <c r="E174" s="572"/>
      <c r="F174" s="572"/>
      <c r="G174" s="572"/>
      <c r="H174" s="572"/>
      <c r="I174" s="572"/>
      <c r="J174" s="572"/>
      <c r="K174" s="572"/>
      <c r="L174" s="572"/>
      <c r="M174" s="572"/>
      <c r="N174" s="572"/>
      <c r="O174" s="572"/>
      <c r="P174" s="572"/>
      <c r="Q174" s="572"/>
      <c r="R174" s="573"/>
      <c r="S174" s="699"/>
      <c r="T174" s="570"/>
      <c r="U174" s="570"/>
      <c r="V174" s="570"/>
      <c r="W174" s="570"/>
      <c r="X174" s="687"/>
      <c r="Y174" s="699"/>
      <c r="Z174" s="570"/>
      <c r="AA174" s="570"/>
      <c r="AB174" s="570"/>
      <c r="AC174" s="570"/>
      <c r="AD174" s="687"/>
      <c r="AH174" s="263">
        <f t="shared" si="3"/>
        <v>0</v>
      </c>
      <c r="AI174" s="266">
        <f t="shared" si="4"/>
        <v>0</v>
      </c>
      <c r="AJ174" s="286">
        <f t="shared" si="5"/>
        <v>0</v>
      </c>
      <c r="AK174" s="287" t="str">
        <f>IF(AJ174=0,"",
IF(SUM($AJ$56:AJ174)=1,AL174,
IF($AJ$176&gt;SUM($AJ$56:AJ174),_xlfn.CONCAT(", ",AL174),
IF($AJ$176=SUM($AJ$56:AJ174),_xlfn.CONCAT(" y ",AL174)))))</f>
        <v/>
      </c>
      <c r="AL174" s="101" t="s">
        <v>5514</v>
      </c>
    </row>
    <row r="175" spans="1:38" ht="14.25">
      <c r="A175" s="34"/>
      <c r="B175" s="16"/>
      <c r="C175" s="91" t="s">
        <v>5515</v>
      </c>
      <c r="D175" s="689" t="str">
        <f>IF(CNGE_2026_M1_Secc4_Sub3!$D156="","",CNGE_2026_M1_Secc4_Sub3!$D156)</f>
        <v/>
      </c>
      <c r="E175" s="572"/>
      <c r="F175" s="572"/>
      <c r="G175" s="572"/>
      <c r="H175" s="572"/>
      <c r="I175" s="572"/>
      <c r="J175" s="572"/>
      <c r="K175" s="572"/>
      <c r="L175" s="572"/>
      <c r="M175" s="572"/>
      <c r="N175" s="572"/>
      <c r="O175" s="572"/>
      <c r="P175" s="572"/>
      <c r="Q175" s="572"/>
      <c r="R175" s="573"/>
      <c r="S175" s="699"/>
      <c r="T175" s="570"/>
      <c r="U175" s="570"/>
      <c r="V175" s="570"/>
      <c r="W175" s="570"/>
      <c r="X175" s="687"/>
      <c r="Y175" s="699"/>
      <c r="Z175" s="570"/>
      <c r="AA175" s="570"/>
      <c r="AB175" s="570"/>
      <c r="AC175" s="570"/>
      <c r="AD175" s="687"/>
      <c r="AH175" s="263">
        <f t="shared" si="3"/>
        <v>0</v>
      </c>
      <c r="AI175" s="266">
        <f t="shared" si="4"/>
        <v>0</v>
      </c>
      <c r="AJ175" s="286">
        <f t="shared" si="5"/>
        <v>0</v>
      </c>
      <c r="AK175" s="287" t="str">
        <f>IF(AJ175=0,"",
IF(SUM($AJ$56:AJ175)=1,AL175,
IF($AJ$176&gt;SUM($AJ$56:AJ175),_xlfn.CONCAT(", ",AL175),
IF($AJ$176=SUM($AJ$56:AJ175),_xlfn.CONCAT(" y ",AL175)))))</f>
        <v/>
      </c>
      <c r="AL175" s="101" t="s">
        <v>5516</v>
      </c>
    </row>
    <row r="176" spans="1:38" ht="14.25">
      <c r="A176" s="34"/>
      <c r="AH176" s="262">
        <f>SUM(AG56,AH56:AH175)</f>
        <v>0</v>
      </c>
      <c r="AJ176" s="288">
        <f>SUM(AJ56:AJ175)</f>
        <v>0</v>
      </c>
      <c r="AK176" s="288" t="str">
        <f>IF(AJ176=0,"",_xlfn.CONCAT(AK56:AK175))</f>
        <v/>
      </c>
      <c r="AL176" s="289" t="str">
        <f>IF(AJ176=0,"",
IF(AJ176&gt;10,"Favor de ingresar toda la información requerida en la pregunta",
IF(AJ176=1,_xlfn.CONCAT("Favor de revisar la información capturada en el numeral: ",AK176),_xlfn.CONCAT("Favor de revisar la información capturada en los numerales: ",AK176))))</f>
        <v/>
      </c>
    </row>
    <row r="177" spans="1:35" ht="24" customHeight="1">
      <c r="A177" s="63"/>
      <c r="B177" s="18"/>
      <c r="C177" s="661" t="s">
        <v>5116</v>
      </c>
      <c r="D177" s="662"/>
      <c r="E177" s="662"/>
      <c r="F177" s="662"/>
      <c r="G177" s="662"/>
      <c r="H177" s="662"/>
      <c r="I177" s="662"/>
      <c r="J177" s="662"/>
      <c r="K177" s="662"/>
      <c r="L177" s="662"/>
      <c r="M177" s="662"/>
      <c r="N177" s="662"/>
      <c r="O177" s="662"/>
      <c r="P177" s="662"/>
      <c r="Q177" s="662"/>
      <c r="R177" s="662"/>
      <c r="S177" s="662"/>
      <c r="T177" s="662"/>
      <c r="U177" s="662"/>
      <c r="V177" s="662"/>
      <c r="W177" s="662"/>
      <c r="X177" s="662"/>
      <c r="Y177" s="662"/>
      <c r="Z177" s="662"/>
      <c r="AA177" s="662"/>
      <c r="AB177" s="662"/>
      <c r="AC177" s="662"/>
      <c r="AD177" s="662"/>
    </row>
    <row r="178" spans="1:35" ht="60" customHeight="1">
      <c r="A178" s="63"/>
      <c r="B178" s="18"/>
      <c r="C178" s="679"/>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c r="AD178" s="681"/>
    </row>
    <row r="179" spans="1:35" ht="14.25">
      <c r="A179" s="34"/>
      <c r="B179" s="670" t="str">
        <f>AL176</f>
        <v/>
      </c>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row>
    <row r="180" spans="1:35" ht="14.25">
      <c r="B180" s="656" t="str">
        <f>IF(SUM(COUNTIF(Y56:AD175,"NS"))&lt;&gt;0,"Alerta: debido a que cuenta con registros NS, debe proporcionar una justificación en el area de comentarios al final de la pregunta","")</f>
        <v/>
      </c>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row>
    <row r="181" spans="1:35" ht="15" customHeight="1">
      <c r="B181" s="672" t="str">
        <f>IF(AH176&gt;0,"Favor de verificar que no tenga información en celdas sombreadas","")</f>
        <v/>
      </c>
      <c r="C181" s="673"/>
      <c r="D181" s="673"/>
      <c r="E181" s="673"/>
      <c r="F181" s="673"/>
      <c r="G181" s="673"/>
      <c r="H181" s="673"/>
      <c r="I181" s="673"/>
      <c r="J181" s="673"/>
      <c r="K181" s="673"/>
      <c r="L181" s="673"/>
      <c r="M181" s="673"/>
      <c r="N181" s="673"/>
      <c r="O181" s="673"/>
      <c r="P181" s="673"/>
      <c r="Q181" s="673"/>
      <c r="R181" s="673"/>
      <c r="S181" s="673"/>
      <c r="T181" s="673"/>
      <c r="U181" s="673"/>
      <c r="V181" s="673"/>
      <c r="W181" s="673"/>
      <c r="X181" s="673"/>
      <c r="Y181" s="673"/>
      <c r="Z181" s="673"/>
      <c r="AA181" s="673"/>
      <c r="AB181" s="673"/>
      <c r="AC181" s="673"/>
      <c r="AD181" s="673"/>
    </row>
    <row r="182" spans="1:35" ht="15" customHeight="1"/>
    <row r="183" spans="1:35" ht="15" customHeight="1"/>
    <row r="184" spans="1:35" ht="15" customHeight="1"/>
    <row r="185" spans="1:35" ht="24" customHeight="1">
      <c r="A185" s="41" t="s">
        <v>5815</v>
      </c>
      <c r="B185" s="660" t="s">
        <v>5816</v>
      </c>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row>
    <row r="186" spans="1:35" ht="36" customHeight="1">
      <c r="A186" s="63"/>
      <c r="C186" s="695" t="s">
        <v>5817</v>
      </c>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row>
    <row r="187" spans="1:35" ht="15" customHeight="1">
      <c r="A187" s="63"/>
      <c r="C187" s="700" t="s">
        <v>5794</v>
      </c>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row>
    <row r="188" spans="1:35" ht="36" customHeight="1">
      <c r="A188" s="63"/>
      <c r="C188" s="695" t="s">
        <v>5795</v>
      </c>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row>
    <row r="189" spans="1:35" ht="15" customHeight="1" thickBot="1">
      <c r="A189" s="6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G189" s="359" t="s">
        <v>5797</v>
      </c>
      <c r="AH189" s="364" t="s">
        <v>5798</v>
      </c>
      <c r="AI189" s="242"/>
    </row>
    <row r="190" spans="1:35" ht="24" customHeight="1" thickBot="1">
      <c r="A190" s="63"/>
      <c r="B190" s="83"/>
      <c r="C190" s="233"/>
      <c r="D190" s="811" t="s">
        <v>5818</v>
      </c>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G190" s="360">
        <f>IF(COUNTA(C190:C195)=1,0,IF(COUNTA(C190:C195)=0,0,1))</f>
        <v>0</v>
      </c>
      <c r="AH190" s="365">
        <f>IF(OR($C$190="X",$C$192="X"),1,0)</f>
        <v>0</v>
      </c>
      <c r="AI190" s="242"/>
    </row>
    <row r="191" spans="1:35" ht="24" customHeight="1" thickBot="1">
      <c r="A191" s="63"/>
      <c r="B191" s="83"/>
      <c r="C191" s="233"/>
      <c r="D191" s="811" t="s">
        <v>5819</v>
      </c>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G191" s="319"/>
      <c r="AH191" s="319"/>
    </row>
    <row r="192" spans="1:35" ht="15" customHeight="1" thickBot="1">
      <c r="A192" s="63"/>
      <c r="B192" s="83"/>
      <c r="C192" s="233"/>
      <c r="D192" s="795" t="s">
        <v>5802</v>
      </c>
      <c r="E192" s="796"/>
      <c r="F192" s="796"/>
      <c r="G192" s="796"/>
      <c r="H192" s="796"/>
      <c r="I192" s="796"/>
      <c r="J192" s="796"/>
      <c r="K192" s="796"/>
      <c r="L192" s="796"/>
      <c r="M192" s="796"/>
      <c r="N192" s="796"/>
      <c r="O192" s="796"/>
      <c r="P192" s="796"/>
      <c r="Q192" s="796"/>
      <c r="R192" s="796"/>
      <c r="S192" s="796"/>
      <c r="T192" s="796"/>
      <c r="U192" s="796"/>
      <c r="V192" s="796"/>
      <c r="W192" s="796"/>
      <c r="X192" s="796"/>
      <c r="Y192" s="796"/>
      <c r="Z192" s="796"/>
      <c r="AA192" s="796"/>
      <c r="AB192" s="796"/>
      <c r="AC192" s="796"/>
      <c r="AD192" s="796"/>
    </row>
    <row r="193" spans="1:31" ht="24" customHeight="1" thickBot="1">
      <c r="A193" s="63"/>
      <c r="B193" s="83"/>
      <c r="C193" s="233"/>
      <c r="D193" s="811" t="s">
        <v>5820</v>
      </c>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row>
    <row r="194" spans="1:31" ht="24" customHeight="1" thickBot="1">
      <c r="A194" s="63"/>
      <c r="B194" s="83"/>
      <c r="C194" s="233"/>
      <c r="D194" s="811" t="s">
        <v>5821</v>
      </c>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row>
    <row r="195" spans="1:31" ht="15" customHeight="1" thickBot="1">
      <c r="A195" s="63"/>
      <c r="B195" s="83"/>
      <c r="C195" s="233"/>
      <c r="D195" s="795" t="s">
        <v>5822</v>
      </c>
      <c r="E195" s="796"/>
      <c r="F195" s="796"/>
      <c r="G195" s="796"/>
      <c r="H195" s="796"/>
      <c r="I195" s="796"/>
      <c r="J195" s="796"/>
      <c r="K195" s="796"/>
      <c r="L195" s="796"/>
      <c r="M195" s="796"/>
      <c r="N195" s="796"/>
      <c r="O195" s="796"/>
      <c r="P195" s="796"/>
      <c r="Q195" s="796"/>
      <c r="R195" s="796"/>
      <c r="S195" s="796"/>
      <c r="T195" s="796"/>
      <c r="U195" s="796"/>
      <c r="V195" s="796"/>
      <c r="W195" s="796"/>
      <c r="X195" s="796"/>
      <c r="Y195" s="796"/>
      <c r="Z195" s="796"/>
      <c r="AA195" s="796"/>
      <c r="AB195" s="796"/>
      <c r="AC195" s="796"/>
      <c r="AD195" s="796"/>
    </row>
    <row r="196" spans="1:31" ht="15" customHeight="1">
      <c r="A196" s="63"/>
      <c r="B196" s="83"/>
    </row>
    <row r="197" spans="1:31" ht="45" customHeight="1">
      <c r="A197" s="63"/>
      <c r="B197" s="83"/>
      <c r="C197" s="765" t="s">
        <v>5806</v>
      </c>
      <c r="D197" s="558"/>
      <c r="E197" s="558"/>
      <c r="F197" s="699"/>
      <c r="G197" s="570"/>
      <c r="H197" s="570"/>
      <c r="I197" s="570"/>
      <c r="J197" s="570"/>
      <c r="K197" s="570"/>
      <c r="L197" s="570"/>
      <c r="M197" s="570"/>
      <c r="N197" s="570"/>
      <c r="O197" s="570"/>
      <c r="P197" s="570"/>
      <c r="Q197" s="570"/>
      <c r="R197" s="570"/>
      <c r="S197" s="570"/>
      <c r="T197" s="570"/>
      <c r="U197" s="570"/>
      <c r="V197" s="570"/>
      <c r="W197" s="570"/>
      <c r="X197" s="570"/>
      <c r="Y197" s="570"/>
      <c r="Z197" s="570"/>
      <c r="AA197" s="570"/>
      <c r="AB197" s="570"/>
      <c r="AC197" s="570"/>
      <c r="AD197" s="687"/>
    </row>
    <row r="198" spans="1:31" ht="15" customHeight="1">
      <c r="A198" s="63"/>
      <c r="B198" s="666" t="str">
        <f>IF(AND(AH190&gt;0,F197=""),"Debido a que seleccionó el código 1 o 3 debe anotar el URL donde se encuentra disponible dicha información","")</f>
        <v/>
      </c>
      <c r="C198" s="666"/>
      <c r="D198" s="666"/>
      <c r="E198" s="666"/>
      <c r="F198" s="666"/>
      <c r="G198" s="666"/>
      <c r="H198" s="666"/>
      <c r="I198" s="666"/>
      <c r="J198" s="666"/>
      <c r="K198" s="666"/>
      <c r="L198" s="666"/>
      <c r="M198" s="666"/>
      <c r="N198" s="666"/>
      <c r="O198" s="666"/>
      <c r="P198" s="666"/>
      <c r="Q198" s="666"/>
      <c r="R198" s="666"/>
      <c r="S198" s="666"/>
      <c r="T198" s="666"/>
      <c r="U198" s="666"/>
      <c r="V198" s="666"/>
      <c r="W198" s="666"/>
      <c r="X198" s="666"/>
      <c r="Y198" s="666"/>
      <c r="Z198" s="666"/>
      <c r="AA198" s="666"/>
      <c r="AB198" s="666"/>
      <c r="AC198" s="666"/>
      <c r="AD198" s="666"/>
      <c r="AE198" s="527"/>
    </row>
    <row r="199" spans="1:31" ht="24" customHeight="1">
      <c r="A199" s="63"/>
      <c r="B199" s="18"/>
      <c r="C199" s="661" t="s">
        <v>5116</v>
      </c>
      <c r="D199" s="662"/>
      <c r="E199" s="662"/>
      <c r="F199" s="662"/>
      <c r="G199" s="662"/>
      <c r="H199" s="662"/>
      <c r="I199" s="662"/>
      <c r="J199" s="662"/>
      <c r="K199" s="662"/>
      <c r="L199" s="662"/>
      <c r="M199" s="662"/>
      <c r="N199" s="662"/>
      <c r="O199" s="662"/>
      <c r="P199" s="662"/>
      <c r="Q199" s="662"/>
      <c r="R199" s="662"/>
      <c r="S199" s="662"/>
      <c r="T199" s="662"/>
      <c r="U199" s="662"/>
      <c r="V199" s="662"/>
      <c r="W199" s="662"/>
      <c r="X199" s="662"/>
      <c r="Y199" s="662"/>
      <c r="Z199" s="662"/>
      <c r="AA199" s="662"/>
      <c r="AB199" s="662"/>
      <c r="AC199" s="662"/>
      <c r="AD199" s="662"/>
    </row>
    <row r="200" spans="1:31" ht="60" customHeight="1">
      <c r="A200" s="63"/>
      <c r="B200" s="18"/>
      <c r="C200" s="679"/>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1"/>
    </row>
    <row r="201" spans="1:31" ht="15" customHeight="1">
      <c r="B201" s="672" t="str">
        <f>IF(AG190&gt;0,"Favor de seleccionar solo un código","")</f>
        <v/>
      </c>
      <c r="C201" s="672"/>
      <c r="D201" s="672"/>
      <c r="E201" s="672"/>
      <c r="F201" s="672"/>
      <c r="G201" s="672"/>
      <c r="H201" s="672"/>
      <c r="I201" s="672"/>
      <c r="J201" s="672"/>
      <c r="K201" s="672"/>
      <c r="L201" s="672"/>
      <c r="M201" s="672"/>
      <c r="N201" s="672"/>
      <c r="O201" s="672"/>
      <c r="P201" s="672"/>
      <c r="Q201" s="672"/>
      <c r="R201" s="672"/>
      <c r="S201" s="672"/>
      <c r="T201" s="672"/>
      <c r="U201" s="672"/>
      <c r="V201" s="672"/>
      <c r="W201" s="672"/>
      <c r="X201" s="672"/>
      <c r="Y201" s="672"/>
      <c r="Z201" s="672"/>
      <c r="AA201" s="672"/>
      <c r="AB201" s="672"/>
      <c r="AC201" s="672"/>
      <c r="AD201" s="672"/>
    </row>
    <row r="202" spans="1:31" ht="15" customHeight="1"/>
    <row r="203" spans="1:31" ht="15" customHeight="1"/>
    <row r="204" spans="1:31" ht="15" customHeight="1"/>
    <row r="205" spans="1:31" ht="15" customHeight="1"/>
    <row r="206" spans="1:31" ht="15" customHeight="1"/>
    <row r="207" spans="1:31" ht="36" customHeight="1">
      <c r="A207" s="41" t="s">
        <v>5823</v>
      </c>
      <c r="B207" s="660" t="s">
        <v>5824</v>
      </c>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row>
    <row r="208" spans="1:31" ht="48" customHeight="1">
      <c r="A208" s="34"/>
      <c r="B208" s="229"/>
      <c r="C208" s="700" t="s">
        <v>5825</v>
      </c>
      <c r="D208" s="700"/>
      <c r="E208" s="700"/>
      <c r="F208" s="700"/>
      <c r="G208" s="700"/>
      <c r="H208" s="700"/>
      <c r="I208" s="700"/>
      <c r="J208" s="700"/>
      <c r="K208" s="700"/>
      <c r="L208" s="700"/>
      <c r="M208" s="700"/>
      <c r="N208" s="700"/>
      <c r="O208" s="700"/>
      <c r="P208" s="700"/>
      <c r="Q208" s="700"/>
      <c r="R208" s="700"/>
      <c r="S208" s="700"/>
      <c r="T208" s="700"/>
      <c r="U208" s="700"/>
      <c r="V208" s="700"/>
      <c r="W208" s="700"/>
      <c r="X208" s="700"/>
      <c r="Y208" s="700"/>
      <c r="Z208" s="700"/>
      <c r="AA208" s="700"/>
      <c r="AB208" s="700"/>
      <c r="AC208" s="700"/>
      <c r="AD208" s="700"/>
    </row>
    <row r="209" spans="1:38" ht="24" customHeight="1">
      <c r="A209" s="34"/>
      <c r="C209" s="700" t="s">
        <v>5826</v>
      </c>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row>
    <row r="210" spans="1:38" ht="24" customHeight="1">
      <c r="A210" s="34"/>
      <c r="C210" s="700" t="s">
        <v>5827</v>
      </c>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row>
    <row r="211" spans="1:38" ht="15" customHeight="1">
      <c r="A211" s="3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G211" s="395" t="s">
        <v>5828</v>
      </c>
      <c r="AH211" s="262" t="s">
        <v>5094</v>
      </c>
      <c r="AJ211" s="728" t="s">
        <v>5127</v>
      </c>
      <c r="AK211" s="729"/>
      <c r="AL211" s="729"/>
    </row>
    <row r="212" spans="1:38" ht="72" customHeight="1">
      <c r="A212" s="34"/>
      <c r="C212" s="688" t="s">
        <v>5491</v>
      </c>
      <c r="D212" s="572"/>
      <c r="E212" s="572"/>
      <c r="F212" s="572"/>
      <c r="G212" s="572"/>
      <c r="H212" s="572"/>
      <c r="I212" s="572"/>
      <c r="J212" s="572"/>
      <c r="K212" s="572"/>
      <c r="L212" s="572"/>
      <c r="M212" s="572"/>
      <c r="N212" s="572"/>
      <c r="O212" s="572"/>
      <c r="P212" s="572"/>
      <c r="Q212" s="572"/>
      <c r="R212" s="573"/>
      <c r="S212" s="540" t="s">
        <v>5829</v>
      </c>
      <c r="T212" s="572"/>
      <c r="U212" s="572"/>
      <c r="V212" s="572"/>
      <c r="W212" s="572"/>
      <c r="X212" s="573"/>
      <c r="Y212" s="540" t="s">
        <v>5783</v>
      </c>
      <c r="Z212" s="572"/>
      <c r="AA212" s="572"/>
      <c r="AB212" s="572"/>
      <c r="AC212" s="572"/>
      <c r="AD212" s="573"/>
      <c r="AG212" s="396" t="s">
        <v>5814</v>
      </c>
      <c r="AH212" s="264" t="s">
        <v>5103</v>
      </c>
      <c r="AI212" s="265" t="s">
        <v>5104</v>
      </c>
      <c r="AJ212" s="283" t="s">
        <v>5130</v>
      </c>
      <c r="AK212" s="284" t="s">
        <v>5131</v>
      </c>
      <c r="AL212" s="285" t="s">
        <v>5132</v>
      </c>
    </row>
    <row r="213" spans="1:38" ht="15" customHeight="1">
      <c r="A213" s="34"/>
      <c r="C213" s="102" t="s">
        <v>5015</v>
      </c>
      <c r="D213" s="689" t="str">
        <f>IF(CNGE_2026_M1_Secc4_Sub3!$D37="","",CNGE_2026_M1_Secc4_Sub3!$D37)</f>
        <v/>
      </c>
      <c r="E213" s="572"/>
      <c r="F213" s="572"/>
      <c r="G213" s="572"/>
      <c r="H213" s="572"/>
      <c r="I213" s="572"/>
      <c r="J213" s="572"/>
      <c r="K213" s="572"/>
      <c r="L213" s="572"/>
      <c r="M213" s="572"/>
      <c r="N213" s="572"/>
      <c r="O213" s="572"/>
      <c r="P213" s="572"/>
      <c r="Q213" s="572"/>
      <c r="R213" s="573"/>
      <c r="S213" s="699"/>
      <c r="T213" s="570"/>
      <c r="U213" s="570"/>
      <c r="V213" s="570"/>
      <c r="W213" s="570"/>
      <c r="X213" s="687"/>
      <c r="Y213" s="699"/>
      <c r="Z213" s="570"/>
      <c r="AA213" s="570"/>
      <c r="AB213" s="570"/>
      <c r="AC213" s="570"/>
      <c r="AD213" s="687"/>
      <c r="AG213" s="397">
        <f>IF(AND(OR($C$190="X",$C$193="X",$C$194="X",$C$195="X"),COUNTA(S213:AD332)&gt;0),1,0)</f>
        <v>0</v>
      </c>
      <c r="AH213" s="263">
        <f>IF(AND($S213&lt;&gt;"",$S213&lt;&gt;1,COUNTA(Y213)&gt;0),1,0)</f>
        <v>0</v>
      </c>
      <c r="AI213" s="266">
        <f>IF(AND(COUNTBLANK(D213)=0,$S213&lt;&gt;"",$S213&lt;&gt;1,COUNTA(Y213)=0),0,IF(AND(COUNTBLANK(D213)=0,$S213&lt;&gt;"",$S213=1,COUNTA(Y213)=1),0,IF(AND(COUNTBLANK(D213)=1,COUNTA(S213:AD213)=0),0,1)))</f>
        <v>0</v>
      </c>
      <c r="AJ213" s="286">
        <f>IF(AI213=0,0,1)</f>
        <v>0</v>
      </c>
      <c r="AK213" s="287" t="str">
        <f>IF(AJ213=0,"",
IF(SUM($AJ$213:AJ213)=1,AL213,
IF($AJ$333&gt;SUM($AJ$213:AJ213),_xlfn.CONCAT(", ",AL213),
IF($AJ$333=SUM($AJ$213:AJ213),_xlfn.CONCAT(" y ",AL213)))))</f>
        <v/>
      </c>
      <c r="AL213" s="101" t="s">
        <v>5135</v>
      </c>
    </row>
    <row r="214" spans="1:38" ht="15" customHeight="1">
      <c r="A214" s="34"/>
      <c r="C214" s="102" t="s">
        <v>5017</v>
      </c>
      <c r="D214" s="689" t="str">
        <f>IF(CNGE_2026_M1_Secc4_Sub3!$D38="","",CNGE_2026_M1_Secc4_Sub3!$D38)</f>
        <v/>
      </c>
      <c r="E214" s="572"/>
      <c r="F214" s="572"/>
      <c r="G214" s="572"/>
      <c r="H214" s="572"/>
      <c r="I214" s="572"/>
      <c r="J214" s="572"/>
      <c r="K214" s="572"/>
      <c r="L214" s="572"/>
      <c r="M214" s="572"/>
      <c r="N214" s="572"/>
      <c r="O214" s="572"/>
      <c r="P214" s="572"/>
      <c r="Q214" s="572"/>
      <c r="R214" s="573"/>
      <c r="S214" s="699"/>
      <c r="T214" s="570"/>
      <c r="U214" s="570"/>
      <c r="V214" s="570"/>
      <c r="W214" s="570"/>
      <c r="X214" s="687"/>
      <c r="Y214" s="699"/>
      <c r="Z214" s="570"/>
      <c r="AA214" s="570"/>
      <c r="AB214" s="570"/>
      <c r="AC214" s="570"/>
      <c r="AD214" s="687"/>
      <c r="AH214" s="263">
        <f t="shared" ref="AH214:AH277" si="6">IF(AND($S214&lt;&gt;"",$S214&lt;&gt;1,COUNTA(Y214)&gt;0),1,0)</f>
        <v>0</v>
      </c>
      <c r="AI214" s="266">
        <f t="shared" ref="AI214:AI277" si="7">IF(AND(COUNTBLANK(D214)=0,$S214&lt;&gt;"",$S214&lt;&gt;1,COUNTA(Y214)=0),0,IF(AND(COUNTBLANK(D214)=0,$S214&lt;&gt;"",$S214=1,COUNTA(Y214)=1),0,IF(AND(COUNTBLANK(D214)=1,COUNTA(S214:AD214)=0),0,1)))</f>
        <v>0</v>
      </c>
      <c r="AJ214" s="286">
        <f t="shared" ref="AJ214:AJ277" si="8">IF(AI214=0,0,1)</f>
        <v>0</v>
      </c>
      <c r="AK214" s="287" t="str">
        <f>IF(AJ214=0,"",
IF(SUM($AJ$213:AJ214)=1,AL214,
IF($AJ$333&gt;SUM($AJ$213:AJ214),_xlfn.CONCAT(", ",AL214),
IF($AJ$333=SUM($AJ$213:AJ214),_xlfn.CONCAT(" y ",AL214)))))</f>
        <v/>
      </c>
      <c r="AL214" s="101" t="s">
        <v>5136</v>
      </c>
    </row>
    <row r="215" spans="1:38" ht="15" customHeight="1">
      <c r="A215" s="34"/>
      <c r="C215" s="102" t="s">
        <v>5019</v>
      </c>
      <c r="D215" s="689" t="str">
        <f>IF(CNGE_2026_M1_Secc4_Sub3!$D39="","",CNGE_2026_M1_Secc4_Sub3!$D39)</f>
        <v/>
      </c>
      <c r="E215" s="572"/>
      <c r="F215" s="572"/>
      <c r="G215" s="572"/>
      <c r="H215" s="572"/>
      <c r="I215" s="572"/>
      <c r="J215" s="572"/>
      <c r="K215" s="572"/>
      <c r="L215" s="572"/>
      <c r="M215" s="572"/>
      <c r="N215" s="572"/>
      <c r="O215" s="572"/>
      <c r="P215" s="572"/>
      <c r="Q215" s="572"/>
      <c r="R215" s="573"/>
      <c r="S215" s="699"/>
      <c r="T215" s="570"/>
      <c r="U215" s="570"/>
      <c r="V215" s="570"/>
      <c r="W215" s="570"/>
      <c r="X215" s="687"/>
      <c r="Y215" s="699"/>
      <c r="Z215" s="570"/>
      <c r="AA215" s="570"/>
      <c r="AB215" s="570"/>
      <c r="AC215" s="570"/>
      <c r="AD215" s="687"/>
      <c r="AH215" s="263">
        <f t="shared" si="6"/>
        <v>0</v>
      </c>
      <c r="AI215" s="266">
        <f t="shared" si="7"/>
        <v>0</v>
      </c>
      <c r="AJ215" s="286">
        <f t="shared" si="8"/>
        <v>0</v>
      </c>
      <c r="AK215" s="287" t="str">
        <f>IF(AJ215=0,"",
IF(SUM($AJ$213:AJ215)=1,AL215,
IF($AJ$333&gt;SUM($AJ$213:AJ215),_xlfn.CONCAT(", ",AL215),
IF($AJ$333=SUM($AJ$213:AJ215),_xlfn.CONCAT(" y ",AL215)))))</f>
        <v/>
      </c>
      <c r="AL215" s="101" t="s">
        <v>5137</v>
      </c>
    </row>
    <row r="216" spans="1:38" ht="15" customHeight="1">
      <c r="A216" s="34"/>
      <c r="C216" s="102" t="s">
        <v>5021</v>
      </c>
      <c r="D216" s="689" t="str">
        <f>IF(CNGE_2026_M1_Secc4_Sub3!$D40="","",CNGE_2026_M1_Secc4_Sub3!$D40)</f>
        <v/>
      </c>
      <c r="E216" s="572"/>
      <c r="F216" s="572"/>
      <c r="G216" s="572"/>
      <c r="H216" s="572"/>
      <c r="I216" s="572"/>
      <c r="J216" s="572"/>
      <c r="K216" s="572"/>
      <c r="L216" s="572"/>
      <c r="M216" s="572"/>
      <c r="N216" s="572"/>
      <c r="O216" s="572"/>
      <c r="P216" s="572"/>
      <c r="Q216" s="572"/>
      <c r="R216" s="573"/>
      <c r="S216" s="699"/>
      <c r="T216" s="570"/>
      <c r="U216" s="570"/>
      <c r="V216" s="570"/>
      <c r="W216" s="570"/>
      <c r="X216" s="687"/>
      <c r="Y216" s="699"/>
      <c r="Z216" s="570"/>
      <c r="AA216" s="570"/>
      <c r="AB216" s="570"/>
      <c r="AC216" s="570"/>
      <c r="AD216" s="687"/>
      <c r="AH216" s="263">
        <f t="shared" si="6"/>
        <v>0</v>
      </c>
      <c r="AI216" s="266">
        <f t="shared" si="7"/>
        <v>0</v>
      </c>
      <c r="AJ216" s="286">
        <f t="shared" si="8"/>
        <v>0</v>
      </c>
      <c r="AK216" s="287" t="str">
        <f>IF(AJ216=0,"",
IF(SUM($AJ$213:AJ216)=1,AL216,
IF($AJ$333&gt;SUM($AJ$213:AJ216),_xlfn.CONCAT(", ",AL216),
IF($AJ$333=SUM($AJ$213:AJ216),_xlfn.CONCAT(" y ",AL216)))))</f>
        <v/>
      </c>
      <c r="AL216" s="101" t="s">
        <v>5138</v>
      </c>
    </row>
    <row r="217" spans="1:38" ht="15" customHeight="1">
      <c r="A217" s="34"/>
      <c r="C217" s="102" t="s">
        <v>5023</v>
      </c>
      <c r="D217" s="689" t="str">
        <f>IF(CNGE_2026_M1_Secc4_Sub3!$D41="","",CNGE_2026_M1_Secc4_Sub3!$D41)</f>
        <v/>
      </c>
      <c r="E217" s="572"/>
      <c r="F217" s="572"/>
      <c r="G217" s="572"/>
      <c r="H217" s="572"/>
      <c r="I217" s="572"/>
      <c r="J217" s="572"/>
      <c r="K217" s="572"/>
      <c r="L217" s="572"/>
      <c r="M217" s="572"/>
      <c r="N217" s="572"/>
      <c r="O217" s="572"/>
      <c r="P217" s="572"/>
      <c r="Q217" s="572"/>
      <c r="R217" s="573"/>
      <c r="S217" s="699"/>
      <c r="T217" s="570"/>
      <c r="U217" s="570"/>
      <c r="V217" s="570"/>
      <c r="W217" s="570"/>
      <c r="X217" s="687"/>
      <c r="Y217" s="699"/>
      <c r="Z217" s="570"/>
      <c r="AA217" s="570"/>
      <c r="AB217" s="570"/>
      <c r="AC217" s="570"/>
      <c r="AD217" s="687"/>
      <c r="AH217" s="263">
        <f t="shared" si="6"/>
        <v>0</v>
      </c>
      <c r="AI217" s="266">
        <f t="shared" si="7"/>
        <v>0</v>
      </c>
      <c r="AJ217" s="286">
        <f t="shared" si="8"/>
        <v>0</v>
      </c>
      <c r="AK217" s="287" t="str">
        <f>IF(AJ217=0,"",
IF(SUM($AJ$213:AJ217)=1,AL217,
IF($AJ$333&gt;SUM($AJ$213:AJ217),_xlfn.CONCAT(", ",AL217),
IF($AJ$333=SUM($AJ$213:AJ217),_xlfn.CONCAT(" y ",AL217)))))</f>
        <v/>
      </c>
      <c r="AL217" s="101" t="s">
        <v>5139</v>
      </c>
    </row>
    <row r="218" spans="1:38" ht="15" customHeight="1">
      <c r="A218" s="34"/>
      <c r="C218" s="102" t="s">
        <v>5025</v>
      </c>
      <c r="D218" s="689" t="str">
        <f>IF(CNGE_2026_M1_Secc4_Sub3!$D42="","",CNGE_2026_M1_Secc4_Sub3!$D42)</f>
        <v/>
      </c>
      <c r="E218" s="572"/>
      <c r="F218" s="572"/>
      <c r="G218" s="572"/>
      <c r="H218" s="572"/>
      <c r="I218" s="572"/>
      <c r="J218" s="572"/>
      <c r="K218" s="572"/>
      <c r="L218" s="572"/>
      <c r="M218" s="572"/>
      <c r="N218" s="572"/>
      <c r="O218" s="572"/>
      <c r="P218" s="572"/>
      <c r="Q218" s="572"/>
      <c r="R218" s="573"/>
      <c r="S218" s="699"/>
      <c r="T218" s="570"/>
      <c r="U218" s="570"/>
      <c r="V218" s="570"/>
      <c r="W218" s="570"/>
      <c r="X218" s="687"/>
      <c r="Y218" s="699"/>
      <c r="Z218" s="570"/>
      <c r="AA218" s="570"/>
      <c r="AB218" s="570"/>
      <c r="AC218" s="570"/>
      <c r="AD218" s="687"/>
      <c r="AH218" s="263">
        <f t="shared" si="6"/>
        <v>0</v>
      </c>
      <c r="AI218" s="266">
        <f t="shared" si="7"/>
        <v>0</v>
      </c>
      <c r="AJ218" s="286">
        <f t="shared" si="8"/>
        <v>0</v>
      </c>
      <c r="AK218" s="287" t="str">
        <f>IF(AJ218=0,"",
IF(SUM($AJ$213:AJ218)=1,AL218,
IF($AJ$333&gt;SUM($AJ$213:AJ218),_xlfn.CONCAT(", ",AL218),
IF($AJ$333=SUM($AJ$213:AJ218),_xlfn.CONCAT(" y ",AL218)))))</f>
        <v/>
      </c>
      <c r="AL218" s="101" t="s">
        <v>5140</v>
      </c>
    </row>
    <row r="219" spans="1:38" ht="15" customHeight="1">
      <c r="A219" s="34"/>
      <c r="C219" s="102" t="s">
        <v>5027</v>
      </c>
      <c r="D219" s="689" t="str">
        <f>IF(CNGE_2026_M1_Secc4_Sub3!$D43="","",CNGE_2026_M1_Secc4_Sub3!$D43)</f>
        <v/>
      </c>
      <c r="E219" s="572"/>
      <c r="F219" s="572"/>
      <c r="G219" s="572"/>
      <c r="H219" s="572"/>
      <c r="I219" s="572"/>
      <c r="J219" s="572"/>
      <c r="K219" s="572"/>
      <c r="L219" s="572"/>
      <c r="M219" s="572"/>
      <c r="N219" s="572"/>
      <c r="O219" s="572"/>
      <c r="P219" s="572"/>
      <c r="Q219" s="572"/>
      <c r="R219" s="573"/>
      <c r="S219" s="699"/>
      <c r="T219" s="570"/>
      <c r="U219" s="570"/>
      <c r="V219" s="570"/>
      <c r="W219" s="570"/>
      <c r="X219" s="687"/>
      <c r="Y219" s="699"/>
      <c r="Z219" s="570"/>
      <c r="AA219" s="570"/>
      <c r="AB219" s="570"/>
      <c r="AC219" s="570"/>
      <c r="AD219" s="687"/>
      <c r="AH219" s="263">
        <f t="shared" si="6"/>
        <v>0</v>
      </c>
      <c r="AI219" s="266">
        <f t="shared" si="7"/>
        <v>0</v>
      </c>
      <c r="AJ219" s="286">
        <f t="shared" si="8"/>
        <v>0</v>
      </c>
      <c r="AK219" s="287" t="str">
        <f>IF(AJ219=0,"",
IF(SUM($AJ$213:AJ219)=1,AL219,
IF($AJ$333&gt;SUM($AJ$213:AJ219),_xlfn.CONCAT(", ",AL219),
IF($AJ$333=SUM($AJ$213:AJ219),_xlfn.CONCAT(" y ",AL219)))))</f>
        <v/>
      </c>
      <c r="AL219" s="101" t="s">
        <v>5141</v>
      </c>
    </row>
    <row r="220" spans="1:38" ht="15" customHeight="1">
      <c r="A220" s="34"/>
      <c r="C220" s="102" t="s">
        <v>5029</v>
      </c>
      <c r="D220" s="689" t="str">
        <f>IF(CNGE_2026_M1_Secc4_Sub3!$D44="","",CNGE_2026_M1_Secc4_Sub3!$D44)</f>
        <v/>
      </c>
      <c r="E220" s="572"/>
      <c r="F220" s="572"/>
      <c r="G220" s="572"/>
      <c r="H220" s="572"/>
      <c r="I220" s="572"/>
      <c r="J220" s="572"/>
      <c r="K220" s="572"/>
      <c r="L220" s="572"/>
      <c r="M220" s="572"/>
      <c r="N220" s="572"/>
      <c r="O220" s="572"/>
      <c r="P220" s="572"/>
      <c r="Q220" s="572"/>
      <c r="R220" s="573"/>
      <c r="S220" s="699"/>
      <c r="T220" s="570"/>
      <c r="U220" s="570"/>
      <c r="V220" s="570"/>
      <c r="W220" s="570"/>
      <c r="X220" s="687"/>
      <c r="Y220" s="699"/>
      <c r="Z220" s="570"/>
      <c r="AA220" s="570"/>
      <c r="AB220" s="570"/>
      <c r="AC220" s="570"/>
      <c r="AD220" s="687"/>
      <c r="AH220" s="263">
        <f t="shared" si="6"/>
        <v>0</v>
      </c>
      <c r="AI220" s="266">
        <f t="shared" si="7"/>
        <v>0</v>
      </c>
      <c r="AJ220" s="286">
        <f t="shared" si="8"/>
        <v>0</v>
      </c>
      <c r="AK220" s="287" t="str">
        <f>IF(AJ220=0,"",
IF(SUM($AJ$213:AJ220)=1,AL220,
IF($AJ$333&gt;SUM($AJ$213:AJ220),_xlfn.CONCAT(", ",AL220),
IF($AJ$333=SUM($AJ$213:AJ220),_xlfn.CONCAT(" y ",AL220)))))</f>
        <v/>
      </c>
      <c r="AL220" s="101" t="s">
        <v>5142</v>
      </c>
    </row>
    <row r="221" spans="1:38" ht="15" customHeight="1">
      <c r="A221" s="34"/>
      <c r="C221" s="102" t="s">
        <v>5031</v>
      </c>
      <c r="D221" s="689" t="str">
        <f>IF(CNGE_2026_M1_Secc4_Sub3!$D45="","",CNGE_2026_M1_Secc4_Sub3!$D45)</f>
        <v/>
      </c>
      <c r="E221" s="572"/>
      <c r="F221" s="572"/>
      <c r="G221" s="572"/>
      <c r="H221" s="572"/>
      <c r="I221" s="572"/>
      <c r="J221" s="572"/>
      <c r="K221" s="572"/>
      <c r="L221" s="572"/>
      <c r="M221" s="572"/>
      <c r="N221" s="572"/>
      <c r="O221" s="572"/>
      <c r="P221" s="572"/>
      <c r="Q221" s="572"/>
      <c r="R221" s="573"/>
      <c r="S221" s="699"/>
      <c r="T221" s="570"/>
      <c r="U221" s="570"/>
      <c r="V221" s="570"/>
      <c r="W221" s="570"/>
      <c r="X221" s="687"/>
      <c r="Y221" s="699"/>
      <c r="Z221" s="570"/>
      <c r="AA221" s="570"/>
      <c r="AB221" s="570"/>
      <c r="AC221" s="570"/>
      <c r="AD221" s="687"/>
      <c r="AH221" s="263">
        <f t="shared" si="6"/>
        <v>0</v>
      </c>
      <c r="AI221" s="266">
        <f t="shared" si="7"/>
        <v>0</v>
      </c>
      <c r="AJ221" s="286">
        <f t="shared" si="8"/>
        <v>0</v>
      </c>
      <c r="AK221" s="287" t="str">
        <f>IF(AJ221=0,"",
IF(SUM($AJ$213:AJ221)=1,AL221,
IF($AJ$333&gt;SUM($AJ$213:AJ221),_xlfn.CONCAT(", ",AL221),
IF($AJ$333=SUM($AJ$213:AJ221),_xlfn.CONCAT(" y ",AL221)))))</f>
        <v/>
      </c>
      <c r="AL221" s="101" t="s">
        <v>5143</v>
      </c>
    </row>
    <row r="222" spans="1:38" ht="15" customHeight="1">
      <c r="A222" s="34"/>
      <c r="C222" s="102" t="s">
        <v>5032</v>
      </c>
      <c r="D222" s="689" t="str">
        <f>IF(CNGE_2026_M1_Secc4_Sub3!$D46="","",CNGE_2026_M1_Secc4_Sub3!$D46)</f>
        <v/>
      </c>
      <c r="E222" s="572"/>
      <c r="F222" s="572"/>
      <c r="G222" s="572"/>
      <c r="H222" s="572"/>
      <c r="I222" s="572"/>
      <c r="J222" s="572"/>
      <c r="K222" s="572"/>
      <c r="L222" s="572"/>
      <c r="M222" s="572"/>
      <c r="N222" s="572"/>
      <c r="O222" s="572"/>
      <c r="P222" s="572"/>
      <c r="Q222" s="572"/>
      <c r="R222" s="573"/>
      <c r="S222" s="699"/>
      <c r="T222" s="570"/>
      <c r="U222" s="570"/>
      <c r="V222" s="570"/>
      <c r="W222" s="570"/>
      <c r="X222" s="687"/>
      <c r="Y222" s="699"/>
      <c r="Z222" s="570"/>
      <c r="AA222" s="570"/>
      <c r="AB222" s="570"/>
      <c r="AC222" s="570"/>
      <c r="AD222" s="687"/>
      <c r="AH222" s="263">
        <f t="shared" si="6"/>
        <v>0</v>
      </c>
      <c r="AI222" s="266">
        <f t="shared" si="7"/>
        <v>0</v>
      </c>
      <c r="AJ222" s="286">
        <f t="shared" si="8"/>
        <v>0</v>
      </c>
      <c r="AK222" s="287" t="str">
        <f>IF(AJ222=0,"",
IF(SUM($AJ$213:AJ222)=1,AL222,
IF($AJ$333&gt;SUM($AJ$213:AJ222),_xlfn.CONCAT(", ",AL222),
IF($AJ$333=SUM($AJ$213:AJ222),_xlfn.CONCAT(" y ",AL222)))))</f>
        <v/>
      </c>
      <c r="AL222" s="101" t="s">
        <v>5144</v>
      </c>
    </row>
    <row r="223" spans="1:38" ht="15" customHeight="1">
      <c r="A223" s="34"/>
      <c r="C223" s="102" t="s">
        <v>5034</v>
      </c>
      <c r="D223" s="689" t="str">
        <f>IF(CNGE_2026_M1_Secc4_Sub3!$D47="","",CNGE_2026_M1_Secc4_Sub3!$D47)</f>
        <v/>
      </c>
      <c r="E223" s="572"/>
      <c r="F223" s="572"/>
      <c r="G223" s="572"/>
      <c r="H223" s="572"/>
      <c r="I223" s="572"/>
      <c r="J223" s="572"/>
      <c r="K223" s="572"/>
      <c r="L223" s="572"/>
      <c r="M223" s="572"/>
      <c r="N223" s="572"/>
      <c r="O223" s="572"/>
      <c r="P223" s="572"/>
      <c r="Q223" s="572"/>
      <c r="R223" s="573"/>
      <c r="S223" s="699"/>
      <c r="T223" s="570"/>
      <c r="U223" s="570"/>
      <c r="V223" s="570"/>
      <c r="W223" s="570"/>
      <c r="X223" s="687"/>
      <c r="Y223" s="699"/>
      <c r="Z223" s="570"/>
      <c r="AA223" s="570"/>
      <c r="AB223" s="570"/>
      <c r="AC223" s="570"/>
      <c r="AD223" s="687"/>
      <c r="AH223" s="263">
        <f t="shared" si="6"/>
        <v>0</v>
      </c>
      <c r="AI223" s="266">
        <f t="shared" si="7"/>
        <v>0</v>
      </c>
      <c r="AJ223" s="286">
        <f t="shared" si="8"/>
        <v>0</v>
      </c>
      <c r="AK223" s="287" t="str">
        <f>IF(AJ223=0,"",
IF(SUM($AJ$213:AJ223)=1,AL223,
IF($AJ$333&gt;SUM($AJ$213:AJ223),_xlfn.CONCAT(", ",AL223),
IF($AJ$333=SUM($AJ$213:AJ223),_xlfn.CONCAT(" y ",AL223)))))</f>
        <v/>
      </c>
      <c r="AL223" s="101" t="s">
        <v>5145</v>
      </c>
    </row>
    <row r="224" spans="1:38" ht="15" customHeight="1">
      <c r="A224" s="34"/>
      <c r="C224" s="102" t="s">
        <v>5035</v>
      </c>
      <c r="D224" s="689" t="str">
        <f>IF(CNGE_2026_M1_Secc4_Sub3!$D48="","",CNGE_2026_M1_Secc4_Sub3!$D48)</f>
        <v/>
      </c>
      <c r="E224" s="572"/>
      <c r="F224" s="572"/>
      <c r="G224" s="572"/>
      <c r="H224" s="572"/>
      <c r="I224" s="572"/>
      <c r="J224" s="572"/>
      <c r="K224" s="572"/>
      <c r="L224" s="572"/>
      <c r="M224" s="572"/>
      <c r="N224" s="572"/>
      <c r="O224" s="572"/>
      <c r="P224" s="572"/>
      <c r="Q224" s="572"/>
      <c r="R224" s="573"/>
      <c r="S224" s="699"/>
      <c r="T224" s="570"/>
      <c r="U224" s="570"/>
      <c r="V224" s="570"/>
      <c r="W224" s="570"/>
      <c r="X224" s="687"/>
      <c r="Y224" s="699"/>
      <c r="Z224" s="570"/>
      <c r="AA224" s="570"/>
      <c r="AB224" s="570"/>
      <c r="AC224" s="570"/>
      <c r="AD224" s="687"/>
      <c r="AH224" s="263">
        <f t="shared" si="6"/>
        <v>0</v>
      </c>
      <c r="AI224" s="266">
        <f t="shared" si="7"/>
        <v>0</v>
      </c>
      <c r="AJ224" s="286">
        <f t="shared" si="8"/>
        <v>0</v>
      </c>
      <c r="AK224" s="287" t="str">
        <f>IF(AJ224=0,"",
IF(SUM($AJ$213:AJ224)=1,AL224,
IF($AJ$333&gt;SUM($AJ$213:AJ224),_xlfn.CONCAT(", ",AL224),
IF($AJ$333=SUM($AJ$213:AJ224),_xlfn.CONCAT(" y ",AL224)))))</f>
        <v/>
      </c>
      <c r="AL224" s="101" t="s">
        <v>5146</v>
      </c>
    </row>
    <row r="225" spans="1:38" ht="15" customHeight="1">
      <c r="A225" s="34"/>
      <c r="C225" s="102" t="s">
        <v>5036</v>
      </c>
      <c r="D225" s="689" t="str">
        <f>IF(CNGE_2026_M1_Secc4_Sub3!$D49="","",CNGE_2026_M1_Secc4_Sub3!$D49)</f>
        <v/>
      </c>
      <c r="E225" s="572"/>
      <c r="F225" s="572"/>
      <c r="G225" s="572"/>
      <c r="H225" s="572"/>
      <c r="I225" s="572"/>
      <c r="J225" s="572"/>
      <c r="K225" s="572"/>
      <c r="L225" s="572"/>
      <c r="M225" s="572"/>
      <c r="N225" s="572"/>
      <c r="O225" s="572"/>
      <c r="P225" s="572"/>
      <c r="Q225" s="572"/>
      <c r="R225" s="573"/>
      <c r="S225" s="699"/>
      <c r="T225" s="570"/>
      <c r="U225" s="570"/>
      <c r="V225" s="570"/>
      <c r="W225" s="570"/>
      <c r="X225" s="687"/>
      <c r="Y225" s="699"/>
      <c r="Z225" s="570"/>
      <c r="AA225" s="570"/>
      <c r="AB225" s="570"/>
      <c r="AC225" s="570"/>
      <c r="AD225" s="687"/>
      <c r="AH225" s="263">
        <f t="shared" si="6"/>
        <v>0</v>
      </c>
      <c r="AI225" s="266">
        <f t="shared" si="7"/>
        <v>0</v>
      </c>
      <c r="AJ225" s="286">
        <f t="shared" si="8"/>
        <v>0</v>
      </c>
      <c r="AK225" s="287" t="str">
        <f>IF(AJ225=0,"",
IF(SUM($AJ$213:AJ225)=1,AL225,
IF($AJ$333&gt;SUM($AJ$213:AJ225),_xlfn.CONCAT(", ",AL225),
IF($AJ$333=SUM($AJ$213:AJ225),_xlfn.CONCAT(" y ",AL225)))))</f>
        <v/>
      </c>
      <c r="AL225" s="101" t="s">
        <v>5147</v>
      </c>
    </row>
    <row r="226" spans="1:38" ht="15" customHeight="1">
      <c r="A226" s="34"/>
      <c r="C226" s="102" t="s">
        <v>5037</v>
      </c>
      <c r="D226" s="689" t="str">
        <f>IF(CNGE_2026_M1_Secc4_Sub3!$D50="","",CNGE_2026_M1_Secc4_Sub3!$D50)</f>
        <v/>
      </c>
      <c r="E226" s="572"/>
      <c r="F226" s="572"/>
      <c r="G226" s="572"/>
      <c r="H226" s="572"/>
      <c r="I226" s="572"/>
      <c r="J226" s="572"/>
      <c r="K226" s="572"/>
      <c r="L226" s="572"/>
      <c r="M226" s="572"/>
      <c r="N226" s="572"/>
      <c r="O226" s="572"/>
      <c r="P226" s="572"/>
      <c r="Q226" s="572"/>
      <c r="R226" s="573"/>
      <c r="S226" s="699"/>
      <c r="T226" s="570"/>
      <c r="U226" s="570"/>
      <c r="V226" s="570"/>
      <c r="W226" s="570"/>
      <c r="X226" s="687"/>
      <c r="Y226" s="699"/>
      <c r="Z226" s="570"/>
      <c r="AA226" s="570"/>
      <c r="AB226" s="570"/>
      <c r="AC226" s="570"/>
      <c r="AD226" s="687"/>
      <c r="AH226" s="263">
        <f t="shared" si="6"/>
        <v>0</v>
      </c>
      <c r="AI226" s="266">
        <f t="shared" si="7"/>
        <v>0</v>
      </c>
      <c r="AJ226" s="286">
        <f t="shared" si="8"/>
        <v>0</v>
      </c>
      <c r="AK226" s="287" t="str">
        <f>IF(AJ226=0,"",
IF(SUM($AJ$213:AJ226)=1,AL226,
IF($AJ$333&gt;SUM($AJ$213:AJ226),_xlfn.CONCAT(", ",AL226),
IF($AJ$333=SUM($AJ$213:AJ226),_xlfn.CONCAT(" y ",AL226)))))</f>
        <v/>
      </c>
      <c r="AL226" s="101" t="s">
        <v>5148</v>
      </c>
    </row>
    <row r="227" spans="1:38" ht="15" customHeight="1">
      <c r="A227" s="34"/>
      <c r="C227" s="102" t="s">
        <v>5038</v>
      </c>
      <c r="D227" s="689" t="str">
        <f>IF(CNGE_2026_M1_Secc4_Sub3!$D51="","",CNGE_2026_M1_Secc4_Sub3!$D51)</f>
        <v/>
      </c>
      <c r="E227" s="572"/>
      <c r="F227" s="572"/>
      <c r="G227" s="572"/>
      <c r="H227" s="572"/>
      <c r="I227" s="572"/>
      <c r="J227" s="572"/>
      <c r="K227" s="572"/>
      <c r="L227" s="572"/>
      <c r="M227" s="572"/>
      <c r="N227" s="572"/>
      <c r="O227" s="572"/>
      <c r="P227" s="572"/>
      <c r="Q227" s="572"/>
      <c r="R227" s="573"/>
      <c r="S227" s="699"/>
      <c r="T227" s="570"/>
      <c r="U227" s="570"/>
      <c r="V227" s="570"/>
      <c r="W227" s="570"/>
      <c r="X227" s="687"/>
      <c r="Y227" s="699"/>
      <c r="Z227" s="570"/>
      <c r="AA227" s="570"/>
      <c r="AB227" s="570"/>
      <c r="AC227" s="570"/>
      <c r="AD227" s="687"/>
      <c r="AH227" s="263">
        <f t="shared" si="6"/>
        <v>0</v>
      </c>
      <c r="AI227" s="266">
        <f t="shared" si="7"/>
        <v>0</v>
      </c>
      <c r="AJ227" s="286">
        <f t="shared" si="8"/>
        <v>0</v>
      </c>
      <c r="AK227" s="287" t="str">
        <f>IF(AJ227=0,"",
IF(SUM($AJ$213:AJ227)=1,AL227,
IF($AJ$333&gt;SUM($AJ$213:AJ227),_xlfn.CONCAT(", ",AL227),
IF($AJ$333=SUM($AJ$213:AJ227),_xlfn.CONCAT(" y ",AL227)))))</f>
        <v/>
      </c>
      <c r="AL227" s="101" t="s">
        <v>5149</v>
      </c>
    </row>
    <row r="228" spans="1:38" ht="15" customHeight="1">
      <c r="A228" s="34"/>
      <c r="C228" s="102" t="s">
        <v>5039</v>
      </c>
      <c r="D228" s="689" t="str">
        <f>IF(CNGE_2026_M1_Secc4_Sub3!$D52="","",CNGE_2026_M1_Secc4_Sub3!$D52)</f>
        <v/>
      </c>
      <c r="E228" s="572"/>
      <c r="F228" s="572"/>
      <c r="G228" s="572"/>
      <c r="H228" s="572"/>
      <c r="I228" s="572"/>
      <c r="J228" s="572"/>
      <c r="K228" s="572"/>
      <c r="L228" s="572"/>
      <c r="M228" s="572"/>
      <c r="N228" s="572"/>
      <c r="O228" s="572"/>
      <c r="P228" s="572"/>
      <c r="Q228" s="572"/>
      <c r="R228" s="573"/>
      <c r="S228" s="699"/>
      <c r="T228" s="570"/>
      <c r="U228" s="570"/>
      <c r="V228" s="570"/>
      <c r="W228" s="570"/>
      <c r="X228" s="687"/>
      <c r="Y228" s="699"/>
      <c r="Z228" s="570"/>
      <c r="AA228" s="570"/>
      <c r="AB228" s="570"/>
      <c r="AC228" s="570"/>
      <c r="AD228" s="687"/>
      <c r="AH228" s="263">
        <f t="shared" si="6"/>
        <v>0</v>
      </c>
      <c r="AI228" s="266">
        <f t="shared" si="7"/>
        <v>0</v>
      </c>
      <c r="AJ228" s="286">
        <f t="shared" si="8"/>
        <v>0</v>
      </c>
      <c r="AK228" s="287" t="str">
        <f>IF(AJ228=0,"",
IF(SUM($AJ$213:AJ228)=1,AL228,
IF($AJ$333&gt;SUM($AJ$213:AJ228),_xlfn.CONCAT(", ",AL228),
IF($AJ$333=SUM($AJ$213:AJ228),_xlfn.CONCAT(" y ",AL228)))))</f>
        <v/>
      </c>
      <c r="AL228" s="101" t="s">
        <v>5150</v>
      </c>
    </row>
    <row r="229" spans="1:38" ht="15" customHeight="1">
      <c r="A229" s="34"/>
      <c r="C229" s="102" t="s">
        <v>5040</v>
      </c>
      <c r="D229" s="689" t="str">
        <f>IF(CNGE_2026_M1_Secc4_Sub3!$D53="","",CNGE_2026_M1_Secc4_Sub3!$D53)</f>
        <v/>
      </c>
      <c r="E229" s="572"/>
      <c r="F229" s="572"/>
      <c r="G229" s="572"/>
      <c r="H229" s="572"/>
      <c r="I229" s="572"/>
      <c r="J229" s="572"/>
      <c r="K229" s="572"/>
      <c r="L229" s="572"/>
      <c r="M229" s="572"/>
      <c r="N229" s="572"/>
      <c r="O229" s="572"/>
      <c r="P229" s="572"/>
      <c r="Q229" s="572"/>
      <c r="R229" s="573"/>
      <c r="S229" s="699"/>
      <c r="T229" s="570"/>
      <c r="U229" s="570"/>
      <c r="V229" s="570"/>
      <c r="W229" s="570"/>
      <c r="X229" s="687"/>
      <c r="Y229" s="699"/>
      <c r="Z229" s="570"/>
      <c r="AA229" s="570"/>
      <c r="AB229" s="570"/>
      <c r="AC229" s="570"/>
      <c r="AD229" s="687"/>
      <c r="AH229" s="263">
        <f t="shared" si="6"/>
        <v>0</v>
      </c>
      <c r="AI229" s="266">
        <f t="shared" si="7"/>
        <v>0</v>
      </c>
      <c r="AJ229" s="286">
        <f t="shared" si="8"/>
        <v>0</v>
      </c>
      <c r="AK229" s="287" t="str">
        <f>IF(AJ229=0,"",
IF(SUM($AJ$213:AJ229)=1,AL229,
IF($AJ$333&gt;SUM($AJ$213:AJ229),_xlfn.CONCAT(", ",AL229),
IF($AJ$333=SUM($AJ$213:AJ229),_xlfn.CONCAT(" y ",AL229)))))</f>
        <v/>
      </c>
      <c r="AL229" s="101" t="s">
        <v>5151</v>
      </c>
    </row>
    <row r="230" spans="1:38" ht="15" customHeight="1">
      <c r="A230" s="34"/>
      <c r="C230" s="102" t="s">
        <v>5041</v>
      </c>
      <c r="D230" s="689" t="str">
        <f>IF(CNGE_2026_M1_Secc4_Sub3!$D54="","",CNGE_2026_M1_Secc4_Sub3!$D54)</f>
        <v/>
      </c>
      <c r="E230" s="572"/>
      <c r="F230" s="572"/>
      <c r="G230" s="572"/>
      <c r="H230" s="572"/>
      <c r="I230" s="572"/>
      <c r="J230" s="572"/>
      <c r="K230" s="572"/>
      <c r="L230" s="572"/>
      <c r="M230" s="572"/>
      <c r="N230" s="572"/>
      <c r="O230" s="572"/>
      <c r="P230" s="572"/>
      <c r="Q230" s="572"/>
      <c r="R230" s="573"/>
      <c r="S230" s="699"/>
      <c r="T230" s="570"/>
      <c r="U230" s="570"/>
      <c r="V230" s="570"/>
      <c r="W230" s="570"/>
      <c r="X230" s="687"/>
      <c r="Y230" s="699"/>
      <c r="Z230" s="570"/>
      <c r="AA230" s="570"/>
      <c r="AB230" s="570"/>
      <c r="AC230" s="570"/>
      <c r="AD230" s="687"/>
      <c r="AH230" s="263">
        <f t="shared" si="6"/>
        <v>0</v>
      </c>
      <c r="AI230" s="266">
        <f t="shared" si="7"/>
        <v>0</v>
      </c>
      <c r="AJ230" s="286">
        <f t="shared" si="8"/>
        <v>0</v>
      </c>
      <c r="AK230" s="287" t="str">
        <f>IF(AJ230=0,"",
IF(SUM($AJ$213:AJ230)=1,AL230,
IF($AJ$333&gt;SUM($AJ$213:AJ230),_xlfn.CONCAT(", ",AL230),
IF($AJ$333=SUM($AJ$213:AJ230),_xlfn.CONCAT(" y ",AL230)))))</f>
        <v/>
      </c>
      <c r="AL230" s="101" t="s">
        <v>5152</v>
      </c>
    </row>
    <row r="231" spans="1:38" ht="15" customHeight="1">
      <c r="A231" s="34"/>
      <c r="C231" s="102" t="s">
        <v>5042</v>
      </c>
      <c r="D231" s="689" t="str">
        <f>IF(CNGE_2026_M1_Secc4_Sub3!$D55="","",CNGE_2026_M1_Secc4_Sub3!$D55)</f>
        <v/>
      </c>
      <c r="E231" s="572"/>
      <c r="F231" s="572"/>
      <c r="G231" s="572"/>
      <c r="H231" s="572"/>
      <c r="I231" s="572"/>
      <c r="J231" s="572"/>
      <c r="K231" s="572"/>
      <c r="L231" s="572"/>
      <c r="M231" s="572"/>
      <c r="N231" s="572"/>
      <c r="O231" s="572"/>
      <c r="P231" s="572"/>
      <c r="Q231" s="572"/>
      <c r="R231" s="573"/>
      <c r="S231" s="699"/>
      <c r="T231" s="570"/>
      <c r="U231" s="570"/>
      <c r="V231" s="570"/>
      <c r="W231" s="570"/>
      <c r="X231" s="687"/>
      <c r="Y231" s="699"/>
      <c r="Z231" s="570"/>
      <c r="AA231" s="570"/>
      <c r="AB231" s="570"/>
      <c r="AC231" s="570"/>
      <c r="AD231" s="687"/>
      <c r="AH231" s="263">
        <f t="shared" si="6"/>
        <v>0</v>
      </c>
      <c r="AI231" s="266">
        <f t="shared" si="7"/>
        <v>0</v>
      </c>
      <c r="AJ231" s="286">
        <f t="shared" si="8"/>
        <v>0</v>
      </c>
      <c r="AK231" s="287" t="str">
        <f>IF(AJ231=0,"",
IF(SUM($AJ$213:AJ231)=1,AL231,
IF($AJ$333&gt;SUM($AJ$213:AJ231),_xlfn.CONCAT(", ",AL231),
IF($AJ$333=SUM($AJ$213:AJ231),_xlfn.CONCAT(" y ",AL231)))))</f>
        <v/>
      </c>
      <c r="AL231" s="101" t="s">
        <v>5153</v>
      </c>
    </row>
    <row r="232" spans="1:38" ht="15" customHeight="1">
      <c r="A232" s="34"/>
      <c r="C232" s="102" t="s">
        <v>5043</v>
      </c>
      <c r="D232" s="689" t="str">
        <f>IF(CNGE_2026_M1_Secc4_Sub3!$D56="","",CNGE_2026_M1_Secc4_Sub3!$D56)</f>
        <v/>
      </c>
      <c r="E232" s="572"/>
      <c r="F232" s="572"/>
      <c r="G232" s="572"/>
      <c r="H232" s="572"/>
      <c r="I232" s="572"/>
      <c r="J232" s="572"/>
      <c r="K232" s="572"/>
      <c r="L232" s="572"/>
      <c r="M232" s="572"/>
      <c r="N232" s="572"/>
      <c r="O232" s="572"/>
      <c r="P232" s="572"/>
      <c r="Q232" s="572"/>
      <c r="R232" s="573"/>
      <c r="S232" s="699"/>
      <c r="T232" s="570"/>
      <c r="U232" s="570"/>
      <c r="V232" s="570"/>
      <c r="W232" s="570"/>
      <c r="X232" s="687"/>
      <c r="Y232" s="699"/>
      <c r="Z232" s="570"/>
      <c r="AA232" s="570"/>
      <c r="AB232" s="570"/>
      <c r="AC232" s="570"/>
      <c r="AD232" s="687"/>
      <c r="AH232" s="263">
        <f t="shared" si="6"/>
        <v>0</v>
      </c>
      <c r="AI232" s="266">
        <f t="shared" si="7"/>
        <v>0</v>
      </c>
      <c r="AJ232" s="286">
        <f t="shared" si="8"/>
        <v>0</v>
      </c>
      <c r="AK232" s="287" t="str">
        <f>IF(AJ232=0,"",
IF(SUM($AJ$213:AJ232)=1,AL232,
IF($AJ$333&gt;SUM($AJ$213:AJ232),_xlfn.CONCAT(", ",AL232),
IF($AJ$333=SUM($AJ$213:AJ232),_xlfn.CONCAT(" y ",AL232)))))</f>
        <v/>
      </c>
      <c r="AL232" s="101" t="s">
        <v>5154</v>
      </c>
    </row>
    <row r="233" spans="1:38" ht="15" customHeight="1">
      <c r="A233" s="34"/>
      <c r="C233" s="102" t="s">
        <v>5044</v>
      </c>
      <c r="D233" s="689" t="str">
        <f>IF(CNGE_2026_M1_Secc4_Sub3!$D57="","",CNGE_2026_M1_Secc4_Sub3!$D57)</f>
        <v/>
      </c>
      <c r="E233" s="572"/>
      <c r="F233" s="572"/>
      <c r="G233" s="572"/>
      <c r="H233" s="572"/>
      <c r="I233" s="572"/>
      <c r="J233" s="572"/>
      <c r="K233" s="572"/>
      <c r="L233" s="572"/>
      <c r="M233" s="572"/>
      <c r="N233" s="572"/>
      <c r="O233" s="572"/>
      <c r="P233" s="572"/>
      <c r="Q233" s="572"/>
      <c r="R233" s="573"/>
      <c r="S233" s="699"/>
      <c r="T233" s="570"/>
      <c r="U233" s="570"/>
      <c r="V233" s="570"/>
      <c r="W233" s="570"/>
      <c r="X233" s="687"/>
      <c r="Y233" s="699"/>
      <c r="Z233" s="570"/>
      <c r="AA233" s="570"/>
      <c r="AB233" s="570"/>
      <c r="AC233" s="570"/>
      <c r="AD233" s="687"/>
      <c r="AH233" s="263">
        <f t="shared" si="6"/>
        <v>0</v>
      </c>
      <c r="AI233" s="266">
        <f t="shared" si="7"/>
        <v>0</v>
      </c>
      <c r="AJ233" s="286">
        <f t="shared" si="8"/>
        <v>0</v>
      </c>
      <c r="AK233" s="287" t="str">
        <f>IF(AJ233=0,"",
IF(SUM($AJ$213:AJ233)=1,AL233,
IF($AJ$333&gt;SUM($AJ$213:AJ233),_xlfn.CONCAT(", ",AL233),
IF($AJ$333=SUM($AJ$213:AJ233),_xlfn.CONCAT(" y ",AL233)))))</f>
        <v/>
      </c>
      <c r="AL233" s="101" t="s">
        <v>5155</v>
      </c>
    </row>
    <row r="234" spans="1:38" ht="15" customHeight="1">
      <c r="A234" s="34"/>
      <c r="C234" s="102" t="s">
        <v>5045</v>
      </c>
      <c r="D234" s="689" t="str">
        <f>IF(CNGE_2026_M1_Secc4_Sub3!$D58="","",CNGE_2026_M1_Secc4_Sub3!$D58)</f>
        <v/>
      </c>
      <c r="E234" s="572"/>
      <c r="F234" s="572"/>
      <c r="G234" s="572"/>
      <c r="H234" s="572"/>
      <c r="I234" s="572"/>
      <c r="J234" s="572"/>
      <c r="K234" s="572"/>
      <c r="L234" s="572"/>
      <c r="M234" s="572"/>
      <c r="N234" s="572"/>
      <c r="O234" s="572"/>
      <c r="P234" s="572"/>
      <c r="Q234" s="572"/>
      <c r="R234" s="573"/>
      <c r="S234" s="699"/>
      <c r="T234" s="570"/>
      <c r="U234" s="570"/>
      <c r="V234" s="570"/>
      <c r="W234" s="570"/>
      <c r="X234" s="687"/>
      <c r="Y234" s="699"/>
      <c r="Z234" s="570"/>
      <c r="AA234" s="570"/>
      <c r="AB234" s="570"/>
      <c r="AC234" s="570"/>
      <c r="AD234" s="687"/>
      <c r="AH234" s="263">
        <f t="shared" si="6"/>
        <v>0</v>
      </c>
      <c r="AI234" s="266">
        <f t="shared" si="7"/>
        <v>0</v>
      </c>
      <c r="AJ234" s="286">
        <f t="shared" si="8"/>
        <v>0</v>
      </c>
      <c r="AK234" s="287" t="str">
        <f>IF(AJ234=0,"",
IF(SUM($AJ$213:AJ234)=1,AL234,
IF($AJ$333&gt;SUM($AJ$213:AJ234),_xlfn.CONCAT(", ",AL234),
IF($AJ$333=SUM($AJ$213:AJ234),_xlfn.CONCAT(" y ",AL234)))))</f>
        <v/>
      </c>
      <c r="AL234" s="101" t="s">
        <v>5156</v>
      </c>
    </row>
    <row r="235" spans="1:38" ht="15" customHeight="1">
      <c r="A235" s="34"/>
      <c r="C235" s="102" t="s">
        <v>5046</v>
      </c>
      <c r="D235" s="689" t="str">
        <f>IF(CNGE_2026_M1_Secc4_Sub3!$D59="","",CNGE_2026_M1_Secc4_Sub3!$D59)</f>
        <v/>
      </c>
      <c r="E235" s="572"/>
      <c r="F235" s="572"/>
      <c r="G235" s="572"/>
      <c r="H235" s="572"/>
      <c r="I235" s="572"/>
      <c r="J235" s="572"/>
      <c r="K235" s="572"/>
      <c r="L235" s="572"/>
      <c r="M235" s="572"/>
      <c r="N235" s="572"/>
      <c r="O235" s="572"/>
      <c r="P235" s="572"/>
      <c r="Q235" s="572"/>
      <c r="R235" s="573"/>
      <c r="S235" s="699"/>
      <c r="T235" s="570"/>
      <c r="U235" s="570"/>
      <c r="V235" s="570"/>
      <c r="W235" s="570"/>
      <c r="X235" s="687"/>
      <c r="Y235" s="699"/>
      <c r="Z235" s="570"/>
      <c r="AA235" s="570"/>
      <c r="AB235" s="570"/>
      <c r="AC235" s="570"/>
      <c r="AD235" s="687"/>
      <c r="AH235" s="263">
        <f t="shared" si="6"/>
        <v>0</v>
      </c>
      <c r="AI235" s="266">
        <f t="shared" si="7"/>
        <v>0</v>
      </c>
      <c r="AJ235" s="286">
        <f t="shared" si="8"/>
        <v>0</v>
      </c>
      <c r="AK235" s="287" t="str">
        <f>IF(AJ235=0,"",
IF(SUM($AJ$213:AJ235)=1,AL235,
IF($AJ$333&gt;SUM($AJ$213:AJ235),_xlfn.CONCAT(", ",AL235),
IF($AJ$333=SUM($AJ$213:AJ235),_xlfn.CONCAT(" y ",AL235)))))</f>
        <v/>
      </c>
      <c r="AL235" s="101" t="s">
        <v>5157</v>
      </c>
    </row>
    <row r="236" spans="1:38" ht="15" customHeight="1">
      <c r="A236" s="34"/>
      <c r="C236" s="102" t="s">
        <v>5047</v>
      </c>
      <c r="D236" s="689" t="str">
        <f>IF(CNGE_2026_M1_Secc4_Sub3!$D60="","",CNGE_2026_M1_Secc4_Sub3!$D60)</f>
        <v/>
      </c>
      <c r="E236" s="572"/>
      <c r="F236" s="572"/>
      <c r="G236" s="572"/>
      <c r="H236" s="572"/>
      <c r="I236" s="572"/>
      <c r="J236" s="572"/>
      <c r="K236" s="572"/>
      <c r="L236" s="572"/>
      <c r="M236" s="572"/>
      <c r="N236" s="572"/>
      <c r="O236" s="572"/>
      <c r="P236" s="572"/>
      <c r="Q236" s="572"/>
      <c r="R236" s="573"/>
      <c r="S236" s="699"/>
      <c r="T236" s="570"/>
      <c r="U236" s="570"/>
      <c r="V236" s="570"/>
      <c r="W236" s="570"/>
      <c r="X236" s="687"/>
      <c r="Y236" s="699"/>
      <c r="Z236" s="570"/>
      <c r="AA236" s="570"/>
      <c r="AB236" s="570"/>
      <c r="AC236" s="570"/>
      <c r="AD236" s="687"/>
      <c r="AH236" s="263">
        <f t="shared" si="6"/>
        <v>0</v>
      </c>
      <c r="AI236" s="266">
        <f t="shared" si="7"/>
        <v>0</v>
      </c>
      <c r="AJ236" s="286">
        <f t="shared" si="8"/>
        <v>0</v>
      </c>
      <c r="AK236" s="287" t="str">
        <f>IF(AJ236=0,"",
IF(SUM($AJ$213:AJ236)=1,AL236,
IF($AJ$333&gt;SUM($AJ$213:AJ236),_xlfn.CONCAT(", ",AL236),
IF($AJ$333=SUM($AJ$213:AJ236),_xlfn.CONCAT(" y ",AL236)))))</f>
        <v/>
      </c>
      <c r="AL236" s="101" t="s">
        <v>5158</v>
      </c>
    </row>
    <row r="237" spans="1:38" ht="15" customHeight="1">
      <c r="A237" s="34"/>
      <c r="C237" s="102" t="s">
        <v>5048</v>
      </c>
      <c r="D237" s="689" t="str">
        <f>IF(CNGE_2026_M1_Secc4_Sub3!$D61="","",CNGE_2026_M1_Secc4_Sub3!$D61)</f>
        <v/>
      </c>
      <c r="E237" s="572"/>
      <c r="F237" s="572"/>
      <c r="G237" s="572"/>
      <c r="H237" s="572"/>
      <c r="I237" s="572"/>
      <c r="J237" s="572"/>
      <c r="K237" s="572"/>
      <c r="L237" s="572"/>
      <c r="M237" s="572"/>
      <c r="N237" s="572"/>
      <c r="O237" s="572"/>
      <c r="P237" s="572"/>
      <c r="Q237" s="572"/>
      <c r="R237" s="573"/>
      <c r="S237" s="699"/>
      <c r="T237" s="570"/>
      <c r="U237" s="570"/>
      <c r="V237" s="570"/>
      <c r="W237" s="570"/>
      <c r="X237" s="687"/>
      <c r="Y237" s="699"/>
      <c r="Z237" s="570"/>
      <c r="AA237" s="570"/>
      <c r="AB237" s="570"/>
      <c r="AC237" s="570"/>
      <c r="AD237" s="687"/>
      <c r="AH237" s="263">
        <f t="shared" si="6"/>
        <v>0</v>
      </c>
      <c r="AI237" s="266">
        <f t="shared" si="7"/>
        <v>0</v>
      </c>
      <c r="AJ237" s="286">
        <f t="shared" si="8"/>
        <v>0</v>
      </c>
      <c r="AK237" s="287" t="str">
        <f>IF(AJ237=0,"",
IF(SUM($AJ$213:AJ237)=1,AL237,
IF($AJ$333&gt;SUM($AJ$213:AJ237),_xlfn.CONCAT(", ",AL237),
IF($AJ$333=SUM($AJ$213:AJ237),_xlfn.CONCAT(" y ",AL237)))))</f>
        <v/>
      </c>
      <c r="AL237" s="101" t="s">
        <v>5159</v>
      </c>
    </row>
    <row r="238" spans="1:38" ht="15" customHeight="1">
      <c r="A238" s="34"/>
      <c r="C238" s="102" t="s">
        <v>5049</v>
      </c>
      <c r="D238" s="689" t="str">
        <f>IF(CNGE_2026_M1_Secc4_Sub3!$D62="","",CNGE_2026_M1_Secc4_Sub3!$D62)</f>
        <v/>
      </c>
      <c r="E238" s="572"/>
      <c r="F238" s="572"/>
      <c r="G238" s="572"/>
      <c r="H238" s="572"/>
      <c r="I238" s="572"/>
      <c r="J238" s="572"/>
      <c r="K238" s="572"/>
      <c r="L238" s="572"/>
      <c r="M238" s="572"/>
      <c r="N238" s="572"/>
      <c r="O238" s="572"/>
      <c r="P238" s="572"/>
      <c r="Q238" s="572"/>
      <c r="R238" s="573"/>
      <c r="S238" s="699"/>
      <c r="T238" s="570"/>
      <c r="U238" s="570"/>
      <c r="V238" s="570"/>
      <c r="W238" s="570"/>
      <c r="X238" s="687"/>
      <c r="Y238" s="699"/>
      <c r="Z238" s="570"/>
      <c r="AA238" s="570"/>
      <c r="AB238" s="570"/>
      <c r="AC238" s="570"/>
      <c r="AD238" s="687"/>
      <c r="AH238" s="263">
        <f t="shared" si="6"/>
        <v>0</v>
      </c>
      <c r="AI238" s="266">
        <f t="shared" si="7"/>
        <v>0</v>
      </c>
      <c r="AJ238" s="286">
        <f t="shared" si="8"/>
        <v>0</v>
      </c>
      <c r="AK238" s="287" t="str">
        <f>IF(AJ238=0,"",
IF(SUM($AJ$213:AJ238)=1,AL238,
IF($AJ$333&gt;SUM($AJ$213:AJ238),_xlfn.CONCAT(", ",AL238),
IF($AJ$333=SUM($AJ$213:AJ238),_xlfn.CONCAT(" y ",AL238)))))</f>
        <v/>
      </c>
      <c r="AL238" s="101" t="s">
        <v>5160</v>
      </c>
    </row>
    <row r="239" spans="1:38" ht="15" customHeight="1">
      <c r="A239" s="34"/>
      <c r="C239" s="102" t="s">
        <v>5050</v>
      </c>
      <c r="D239" s="689" t="str">
        <f>IF(CNGE_2026_M1_Secc4_Sub3!$D63="","",CNGE_2026_M1_Secc4_Sub3!$D63)</f>
        <v/>
      </c>
      <c r="E239" s="572"/>
      <c r="F239" s="572"/>
      <c r="G239" s="572"/>
      <c r="H239" s="572"/>
      <c r="I239" s="572"/>
      <c r="J239" s="572"/>
      <c r="K239" s="572"/>
      <c r="L239" s="572"/>
      <c r="M239" s="572"/>
      <c r="N239" s="572"/>
      <c r="O239" s="572"/>
      <c r="P239" s="572"/>
      <c r="Q239" s="572"/>
      <c r="R239" s="573"/>
      <c r="S239" s="699"/>
      <c r="T239" s="570"/>
      <c r="U239" s="570"/>
      <c r="V239" s="570"/>
      <c r="W239" s="570"/>
      <c r="X239" s="687"/>
      <c r="Y239" s="699"/>
      <c r="Z239" s="570"/>
      <c r="AA239" s="570"/>
      <c r="AB239" s="570"/>
      <c r="AC239" s="570"/>
      <c r="AD239" s="687"/>
      <c r="AH239" s="263">
        <f t="shared" si="6"/>
        <v>0</v>
      </c>
      <c r="AI239" s="266">
        <f t="shared" si="7"/>
        <v>0</v>
      </c>
      <c r="AJ239" s="286">
        <f t="shared" si="8"/>
        <v>0</v>
      </c>
      <c r="AK239" s="287" t="str">
        <f>IF(AJ239=0,"",
IF(SUM($AJ$213:AJ239)=1,AL239,
IF($AJ$333&gt;SUM($AJ$213:AJ239),_xlfn.CONCAT(", ",AL239),
IF($AJ$333=SUM($AJ$213:AJ239),_xlfn.CONCAT(" y ",AL239)))))</f>
        <v/>
      </c>
      <c r="AL239" s="101" t="s">
        <v>5161</v>
      </c>
    </row>
    <row r="240" spans="1:38" ht="15" customHeight="1">
      <c r="A240" s="34"/>
      <c r="C240" s="102" t="s">
        <v>5051</v>
      </c>
      <c r="D240" s="689" t="str">
        <f>IF(CNGE_2026_M1_Secc4_Sub3!$D64="","",CNGE_2026_M1_Secc4_Sub3!$D64)</f>
        <v/>
      </c>
      <c r="E240" s="572"/>
      <c r="F240" s="572"/>
      <c r="G240" s="572"/>
      <c r="H240" s="572"/>
      <c r="I240" s="572"/>
      <c r="J240" s="572"/>
      <c r="K240" s="572"/>
      <c r="L240" s="572"/>
      <c r="M240" s="572"/>
      <c r="N240" s="572"/>
      <c r="O240" s="572"/>
      <c r="P240" s="572"/>
      <c r="Q240" s="572"/>
      <c r="R240" s="573"/>
      <c r="S240" s="699"/>
      <c r="T240" s="570"/>
      <c r="U240" s="570"/>
      <c r="V240" s="570"/>
      <c r="W240" s="570"/>
      <c r="X240" s="687"/>
      <c r="Y240" s="699"/>
      <c r="Z240" s="570"/>
      <c r="AA240" s="570"/>
      <c r="AB240" s="570"/>
      <c r="AC240" s="570"/>
      <c r="AD240" s="687"/>
      <c r="AH240" s="263">
        <f t="shared" si="6"/>
        <v>0</v>
      </c>
      <c r="AI240" s="266">
        <f t="shared" si="7"/>
        <v>0</v>
      </c>
      <c r="AJ240" s="286">
        <f t="shared" si="8"/>
        <v>0</v>
      </c>
      <c r="AK240" s="287" t="str">
        <f>IF(AJ240=0,"",
IF(SUM($AJ$213:AJ240)=1,AL240,
IF($AJ$333&gt;SUM($AJ$213:AJ240),_xlfn.CONCAT(", ",AL240),
IF($AJ$333=SUM($AJ$213:AJ240),_xlfn.CONCAT(" y ",AL240)))))</f>
        <v/>
      </c>
      <c r="AL240" s="101" t="s">
        <v>5162</v>
      </c>
    </row>
    <row r="241" spans="1:38" ht="15" customHeight="1">
      <c r="A241" s="34"/>
      <c r="C241" s="102" t="s">
        <v>5052</v>
      </c>
      <c r="D241" s="689" t="str">
        <f>IF(CNGE_2026_M1_Secc4_Sub3!$D65="","",CNGE_2026_M1_Secc4_Sub3!$D65)</f>
        <v/>
      </c>
      <c r="E241" s="572"/>
      <c r="F241" s="572"/>
      <c r="G241" s="572"/>
      <c r="H241" s="572"/>
      <c r="I241" s="572"/>
      <c r="J241" s="572"/>
      <c r="K241" s="572"/>
      <c r="L241" s="572"/>
      <c r="M241" s="572"/>
      <c r="N241" s="572"/>
      <c r="O241" s="572"/>
      <c r="P241" s="572"/>
      <c r="Q241" s="572"/>
      <c r="R241" s="573"/>
      <c r="S241" s="699"/>
      <c r="T241" s="570"/>
      <c r="U241" s="570"/>
      <c r="V241" s="570"/>
      <c r="W241" s="570"/>
      <c r="X241" s="687"/>
      <c r="Y241" s="699"/>
      <c r="Z241" s="570"/>
      <c r="AA241" s="570"/>
      <c r="AB241" s="570"/>
      <c r="AC241" s="570"/>
      <c r="AD241" s="687"/>
      <c r="AH241" s="263">
        <f t="shared" si="6"/>
        <v>0</v>
      </c>
      <c r="AI241" s="266">
        <f t="shared" si="7"/>
        <v>0</v>
      </c>
      <c r="AJ241" s="286">
        <f t="shared" si="8"/>
        <v>0</v>
      </c>
      <c r="AK241" s="287" t="str">
        <f>IF(AJ241=0,"",
IF(SUM($AJ$213:AJ241)=1,AL241,
IF($AJ$333&gt;SUM($AJ$213:AJ241),_xlfn.CONCAT(", ",AL241),
IF($AJ$333=SUM($AJ$213:AJ241),_xlfn.CONCAT(" y ",AL241)))))</f>
        <v/>
      </c>
      <c r="AL241" s="101" t="s">
        <v>5163</v>
      </c>
    </row>
    <row r="242" spans="1:38" ht="15" customHeight="1">
      <c r="A242" s="34"/>
      <c r="C242" s="102" t="s">
        <v>5053</v>
      </c>
      <c r="D242" s="689" t="str">
        <f>IF(CNGE_2026_M1_Secc4_Sub3!$D66="","",CNGE_2026_M1_Secc4_Sub3!$D66)</f>
        <v/>
      </c>
      <c r="E242" s="572"/>
      <c r="F242" s="572"/>
      <c r="G242" s="572"/>
      <c r="H242" s="572"/>
      <c r="I242" s="572"/>
      <c r="J242" s="572"/>
      <c r="K242" s="572"/>
      <c r="L242" s="572"/>
      <c r="M242" s="572"/>
      <c r="N242" s="572"/>
      <c r="O242" s="572"/>
      <c r="P242" s="572"/>
      <c r="Q242" s="572"/>
      <c r="R242" s="573"/>
      <c r="S242" s="699"/>
      <c r="T242" s="570"/>
      <c r="U242" s="570"/>
      <c r="V242" s="570"/>
      <c r="W242" s="570"/>
      <c r="X242" s="687"/>
      <c r="Y242" s="699"/>
      <c r="Z242" s="570"/>
      <c r="AA242" s="570"/>
      <c r="AB242" s="570"/>
      <c r="AC242" s="570"/>
      <c r="AD242" s="687"/>
      <c r="AH242" s="263">
        <f t="shared" si="6"/>
        <v>0</v>
      </c>
      <c r="AI242" s="266">
        <f t="shared" si="7"/>
        <v>0</v>
      </c>
      <c r="AJ242" s="286">
        <f t="shared" si="8"/>
        <v>0</v>
      </c>
      <c r="AK242" s="287" t="str">
        <f>IF(AJ242=0,"",
IF(SUM($AJ$213:AJ242)=1,AL242,
IF($AJ$333&gt;SUM($AJ$213:AJ242),_xlfn.CONCAT(", ",AL242),
IF($AJ$333=SUM($AJ$213:AJ242),_xlfn.CONCAT(" y ",AL242)))))</f>
        <v/>
      </c>
      <c r="AL242" s="101" t="s">
        <v>5164</v>
      </c>
    </row>
    <row r="243" spans="1:38" ht="15" customHeight="1">
      <c r="A243" s="34"/>
      <c r="C243" s="102" t="s">
        <v>5054</v>
      </c>
      <c r="D243" s="689" t="str">
        <f>IF(CNGE_2026_M1_Secc4_Sub3!$D67="","",CNGE_2026_M1_Secc4_Sub3!$D67)</f>
        <v/>
      </c>
      <c r="E243" s="572"/>
      <c r="F243" s="572"/>
      <c r="G243" s="572"/>
      <c r="H243" s="572"/>
      <c r="I243" s="572"/>
      <c r="J243" s="572"/>
      <c r="K243" s="572"/>
      <c r="L243" s="572"/>
      <c r="M243" s="572"/>
      <c r="N243" s="572"/>
      <c r="O243" s="572"/>
      <c r="P243" s="572"/>
      <c r="Q243" s="572"/>
      <c r="R243" s="573"/>
      <c r="S243" s="699"/>
      <c r="T243" s="570"/>
      <c r="U243" s="570"/>
      <c r="V243" s="570"/>
      <c r="W243" s="570"/>
      <c r="X243" s="687"/>
      <c r="Y243" s="699"/>
      <c r="Z243" s="570"/>
      <c r="AA243" s="570"/>
      <c r="AB243" s="570"/>
      <c r="AC243" s="570"/>
      <c r="AD243" s="687"/>
      <c r="AH243" s="263">
        <f t="shared" si="6"/>
        <v>0</v>
      </c>
      <c r="AI243" s="266">
        <f t="shared" si="7"/>
        <v>0</v>
      </c>
      <c r="AJ243" s="286">
        <f t="shared" si="8"/>
        <v>0</v>
      </c>
      <c r="AK243" s="287" t="str">
        <f>IF(AJ243=0,"",
IF(SUM($AJ$213:AJ243)=1,AL243,
IF($AJ$333&gt;SUM($AJ$213:AJ243),_xlfn.CONCAT(", ",AL243),
IF($AJ$333=SUM($AJ$213:AJ243),_xlfn.CONCAT(" y ",AL243)))))</f>
        <v/>
      </c>
      <c r="AL243" s="101" t="s">
        <v>5165</v>
      </c>
    </row>
    <row r="244" spans="1:38" ht="15" customHeight="1">
      <c r="A244" s="34"/>
      <c r="C244" s="102" t="s">
        <v>5055</v>
      </c>
      <c r="D244" s="689" t="str">
        <f>IF(CNGE_2026_M1_Secc4_Sub3!$D68="","",CNGE_2026_M1_Secc4_Sub3!$D68)</f>
        <v/>
      </c>
      <c r="E244" s="572"/>
      <c r="F244" s="572"/>
      <c r="G244" s="572"/>
      <c r="H244" s="572"/>
      <c r="I244" s="572"/>
      <c r="J244" s="572"/>
      <c r="K244" s="572"/>
      <c r="L244" s="572"/>
      <c r="M244" s="572"/>
      <c r="N244" s="572"/>
      <c r="O244" s="572"/>
      <c r="P244" s="572"/>
      <c r="Q244" s="572"/>
      <c r="R244" s="573"/>
      <c r="S244" s="699"/>
      <c r="T244" s="570"/>
      <c r="U244" s="570"/>
      <c r="V244" s="570"/>
      <c r="W244" s="570"/>
      <c r="X244" s="687"/>
      <c r="Y244" s="699"/>
      <c r="Z244" s="570"/>
      <c r="AA244" s="570"/>
      <c r="AB244" s="570"/>
      <c r="AC244" s="570"/>
      <c r="AD244" s="687"/>
      <c r="AH244" s="263">
        <f t="shared" si="6"/>
        <v>0</v>
      </c>
      <c r="AI244" s="266">
        <f t="shared" si="7"/>
        <v>0</v>
      </c>
      <c r="AJ244" s="286">
        <f t="shared" si="8"/>
        <v>0</v>
      </c>
      <c r="AK244" s="287" t="str">
        <f>IF(AJ244=0,"",
IF(SUM($AJ$213:AJ244)=1,AL244,
IF($AJ$333&gt;SUM($AJ$213:AJ244),_xlfn.CONCAT(", ",AL244),
IF($AJ$333=SUM($AJ$213:AJ244),_xlfn.CONCAT(" y ",AL244)))))</f>
        <v/>
      </c>
      <c r="AL244" s="101" t="s">
        <v>5166</v>
      </c>
    </row>
    <row r="245" spans="1:38" ht="15" customHeight="1">
      <c r="A245" s="34"/>
      <c r="C245" s="102" t="s">
        <v>5056</v>
      </c>
      <c r="D245" s="689" t="str">
        <f>IF(CNGE_2026_M1_Secc4_Sub3!$D69="","",CNGE_2026_M1_Secc4_Sub3!$D69)</f>
        <v/>
      </c>
      <c r="E245" s="572"/>
      <c r="F245" s="572"/>
      <c r="G245" s="572"/>
      <c r="H245" s="572"/>
      <c r="I245" s="572"/>
      <c r="J245" s="572"/>
      <c r="K245" s="572"/>
      <c r="L245" s="572"/>
      <c r="M245" s="572"/>
      <c r="N245" s="572"/>
      <c r="O245" s="572"/>
      <c r="P245" s="572"/>
      <c r="Q245" s="572"/>
      <c r="R245" s="573"/>
      <c r="S245" s="699"/>
      <c r="T245" s="570"/>
      <c r="U245" s="570"/>
      <c r="V245" s="570"/>
      <c r="W245" s="570"/>
      <c r="X245" s="687"/>
      <c r="Y245" s="699"/>
      <c r="Z245" s="570"/>
      <c r="AA245" s="570"/>
      <c r="AB245" s="570"/>
      <c r="AC245" s="570"/>
      <c r="AD245" s="687"/>
      <c r="AH245" s="263">
        <f t="shared" si="6"/>
        <v>0</v>
      </c>
      <c r="AI245" s="266">
        <f t="shared" si="7"/>
        <v>0</v>
      </c>
      <c r="AJ245" s="286">
        <f t="shared" si="8"/>
        <v>0</v>
      </c>
      <c r="AK245" s="287" t="str">
        <f>IF(AJ245=0,"",
IF(SUM($AJ$213:AJ245)=1,AL245,
IF($AJ$333&gt;SUM($AJ$213:AJ245),_xlfn.CONCAT(", ",AL245),
IF($AJ$333=SUM($AJ$213:AJ245),_xlfn.CONCAT(" y ",AL245)))))</f>
        <v/>
      </c>
      <c r="AL245" s="101" t="s">
        <v>5167</v>
      </c>
    </row>
    <row r="246" spans="1:38" ht="15" customHeight="1">
      <c r="A246" s="34"/>
      <c r="C246" s="102" t="s">
        <v>5057</v>
      </c>
      <c r="D246" s="689" t="str">
        <f>IF(CNGE_2026_M1_Secc4_Sub3!$D70="","",CNGE_2026_M1_Secc4_Sub3!$D70)</f>
        <v/>
      </c>
      <c r="E246" s="572"/>
      <c r="F246" s="572"/>
      <c r="G246" s="572"/>
      <c r="H246" s="572"/>
      <c r="I246" s="572"/>
      <c r="J246" s="572"/>
      <c r="K246" s="572"/>
      <c r="L246" s="572"/>
      <c r="M246" s="572"/>
      <c r="N246" s="572"/>
      <c r="O246" s="572"/>
      <c r="P246" s="572"/>
      <c r="Q246" s="572"/>
      <c r="R246" s="573"/>
      <c r="S246" s="699"/>
      <c r="T246" s="570"/>
      <c r="U246" s="570"/>
      <c r="V246" s="570"/>
      <c r="W246" s="570"/>
      <c r="X246" s="687"/>
      <c r="Y246" s="699"/>
      <c r="Z246" s="570"/>
      <c r="AA246" s="570"/>
      <c r="AB246" s="570"/>
      <c r="AC246" s="570"/>
      <c r="AD246" s="687"/>
      <c r="AH246" s="263">
        <f t="shared" si="6"/>
        <v>0</v>
      </c>
      <c r="AI246" s="266">
        <f t="shared" si="7"/>
        <v>0</v>
      </c>
      <c r="AJ246" s="286">
        <f t="shared" si="8"/>
        <v>0</v>
      </c>
      <c r="AK246" s="287" t="str">
        <f>IF(AJ246=0,"",
IF(SUM($AJ$213:AJ246)=1,AL246,
IF($AJ$333&gt;SUM($AJ$213:AJ246),_xlfn.CONCAT(", ",AL246),
IF($AJ$333=SUM($AJ$213:AJ246),_xlfn.CONCAT(" y ",AL246)))))</f>
        <v/>
      </c>
      <c r="AL246" s="101" t="s">
        <v>5168</v>
      </c>
    </row>
    <row r="247" spans="1:38" ht="15" customHeight="1">
      <c r="A247" s="34"/>
      <c r="C247" s="102" t="s">
        <v>5058</v>
      </c>
      <c r="D247" s="689" t="str">
        <f>IF(CNGE_2026_M1_Secc4_Sub3!$D71="","",CNGE_2026_M1_Secc4_Sub3!$D71)</f>
        <v/>
      </c>
      <c r="E247" s="572"/>
      <c r="F247" s="572"/>
      <c r="G247" s="572"/>
      <c r="H247" s="572"/>
      <c r="I247" s="572"/>
      <c r="J247" s="572"/>
      <c r="K247" s="572"/>
      <c r="L247" s="572"/>
      <c r="M247" s="572"/>
      <c r="N247" s="572"/>
      <c r="O247" s="572"/>
      <c r="P247" s="572"/>
      <c r="Q247" s="572"/>
      <c r="R247" s="573"/>
      <c r="S247" s="699"/>
      <c r="T247" s="570"/>
      <c r="U247" s="570"/>
      <c r="V247" s="570"/>
      <c r="W247" s="570"/>
      <c r="X247" s="687"/>
      <c r="Y247" s="699"/>
      <c r="Z247" s="570"/>
      <c r="AA247" s="570"/>
      <c r="AB247" s="570"/>
      <c r="AC247" s="570"/>
      <c r="AD247" s="687"/>
      <c r="AH247" s="263">
        <f t="shared" si="6"/>
        <v>0</v>
      </c>
      <c r="AI247" s="266">
        <f t="shared" si="7"/>
        <v>0</v>
      </c>
      <c r="AJ247" s="286">
        <f t="shared" si="8"/>
        <v>0</v>
      </c>
      <c r="AK247" s="287" t="str">
        <f>IF(AJ247=0,"",
IF(SUM($AJ$213:AJ247)=1,AL247,
IF($AJ$333&gt;SUM($AJ$213:AJ247),_xlfn.CONCAT(", ",AL247),
IF($AJ$333=SUM($AJ$213:AJ247),_xlfn.CONCAT(" y ",AL247)))))</f>
        <v/>
      </c>
      <c r="AL247" s="101" t="s">
        <v>5169</v>
      </c>
    </row>
    <row r="248" spans="1:38" ht="15" customHeight="1">
      <c r="A248" s="34"/>
      <c r="C248" s="102" t="s">
        <v>5170</v>
      </c>
      <c r="D248" s="689" t="str">
        <f>IF(CNGE_2026_M1_Secc4_Sub3!$D72="","",CNGE_2026_M1_Secc4_Sub3!$D72)</f>
        <v/>
      </c>
      <c r="E248" s="572"/>
      <c r="F248" s="572"/>
      <c r="G248" s="572"/>
      <c r="H248" s="572"/>
      <c r="I248" s="572"/>
      <c r="J248" s="572"/>
      <c r="K248" s="572"/>
      <c r="L248" s="572"/>
      <c r="M248" s="572"/>
      <c r="N248" s="572"/>
      <c r="O248" s="572"/>
      <c r="P248" s="572"/>
      <c r="Q248" s="572"/>
      <c r="R248" s="573"/>
      <c r="S248" s="699"/>
      <c r="T248" s="570"/>
      <c r="U248" s="570"/>
      <c r="V248" s="570"/>
      <c r="W248" s="570"/>
      <c r="X248" s="687"/>
      <c r="Y248" s="699"/>
      <c r="Z248" s="570"/>
      <c r="AA248" s="570"/>
      <c r="AB248" s="570"/>
      <c r="AC248" s="570"/>
      <c r="AD248" s="687"/>
      <c r="AH248" s="263">
        <f t="shared" si="6"/>
        <v>0</v>
      </c>
      <c r="AI248" s="266">
        <f t="shared" si="7"/>
        <v>0</v>
      </c>
      <c r="AJ248" s="286">
        <f t="shared" si="8"/>
        <v>0</v>
      </c>
      <c r="AK248" s="287" t="str">
        <f>IF(AJ248=0,"",
IF(SUM($AJ$213:AJ248)=1,AL248,
IF($AJ$333&gt;SUM($AJ$213:AJ248),_xlfn.CONCAT(", ",AL248),
IF($AJ$333=SUM($AJ$213:AJ248),_xlfn.CONCAT(" y ",AL248)))))</f>
        <v/>
      </c>
      <c r="AL248" s="101" t="s">
        <v>5171</v>
      </c>
    </row>
    <row r="249" spans="1:38" ht="15" customHeight="1">
      <c r="A249" s="34"/>
      <c r="C249" s="102" t="s">
        <v>5172</v>
      </c>
      <c r="D249" s="689" t="str">
        <f>IF(CNGE_2026_M1_Secc4_Sub3!$D73="","",CNGE_2026_M1_Secc4_Sub3!$D73)</f>
        <v/>
      </c>
      <c r="E249" s="572"/>
      <c r="F249" s="572"/>
      <c r="G249" s="572"/>
      <c r="H249" s="572"/>
      <c r="I249" s="572"/>
      <c r="J249" s="572"/>
      <c r="K249" s="572"/>
      <c r="L249" s="572"/>
      <c r="M249" s="572"/>
      <c r="N249" s="572"/>
      <c r="O249" s="572"/>
      <c r="P249" s="572"/>
      <c r="Q249" s="572"/>
      <c r="R249" s="573"/>
      <c r="S249" s="699"/>
      <c r="T249" s="570"/>
      <c r="U249" s="570"/>
      <c r="V249" s="570"/>
      <c r="W249" s="570"/>
      <c r="X249" s="687"/>
      <c r="Y249" s="699"/>
      <c r="Z249" s="570"/>
      <c r="AA249" s="570"/>
      <c r="AB249" s="570"/>
      <c r="AC249" s="570"/>
      <c r="AD249" s="687"/>
      <c r="AH249" s="263">
        <f t="shared" si="6"/>
        <v>0</v>
      </c>
      <c r="AI249" s="266">
        <f t="shared" si="7"/>
        <v>0</v>
      </c>
      <c r="AJ249" s="286">
        <f t="shared" si="8"/>
        <v>0</v>
      </c>
      <c r="AK249" s="287" t="str">
        <f>IF(AJ249=0,"",
IF(SUM($AJ$213:AJ249)=1,AL249,
IF($AJ$333&gt;SUM($AJ$213:AJ249),_xlfn.CONCAT(", ",AL249),
IF($AJ$333=SUM($AJ$213:AJ249),_xlfn.CONCAT(" y ",AL249)))))</f>
        <v/>
      </c>
      <c r="AL249" s="101" t="s">
        <v>5173</v>
      </c>
    </row>
    <row r="250" spans="1:38" ht="15" customHeight="1">
      <c r="A250" s="34"/>
      <c r="C250" s="102" t="s">
        <v>5174</v>
      </c>
      <c r="D250" s="689" t="str">
        <f>IF(CNGE_2026_M1_Secc4_Sub3!$D74="","",CNGE_2026_M1_Secc4_Sub3!$D74)</f>
        <v/>
      </c>
      <c r="E250" s="572"/>
      <c r="F250" s="572"/>
      <c r="G250" s="572"/>
      <c r="H250" s="572"/>
      <c r="I250" s="572"/>
      <c r="J250" s="572"/>
      <c r="K250" s="572"/>
      <c r="L250" s="572"/>
      <c r="M250" s="572"/>
      <c r="N250" s="572"/>
      <c r="O250" s="572"/>
      <c r="P250" s="572"/>
      <c r="Q250" s="572"/>
      <c r="R250" s="573"/>
      <c r="S250" s="699"/>
      <c r="T250" s="570"/>
      <c r="U250" s="570"/>
      <c r="V250" s="570"/>
      <c r="W250" s="570"/>
      <c r="X250" s="687"/>
      <c r="Y250" s="699"/>
      <c r="Z250" s="570"/>
      <c r="AA250" s="570"/>
      <c r="AB250" s="570"/>
      <c r="AC250" s="570"/>
      <c r="AD250" s="687"/>
      <c r="AH250" s="263">
        <f t="shared" si="6"/>
        <v>0</v>
      </c>
      <c r="AI250" s="266">
        <f t="shared" si="7"/>
        <v>0</v>
      </c>
      <c r="AJ250" s="286">
        <f t="shared" si="8"/>
        <v>0</v>
      </c>
      <c r="AK250" s="287" t="str">
        <f>IF(AJ250=0,"",
IF(SUM($AJ$213:AJ250)=1,AL250,
IF($AJ$333&gt;SUM($AJ$213:AJ250),_xlfn.CONCAT(", ",AL250),
IF($AJ$333=SUM($AJ$213:AJ250),_xlfn.CONCAT(" y ",AL250)))))</f>
        <v/>
      </c>
      <c r="AL250" s="101" t="s">
        <v>5175</v>
      </c>
    </row>
    <row r="251" spans="1:38" ht="15" customHeight="1">
      <c r="A251" s="34"/>
      <c r="C251" s="102" t="s">
        <v>5176</v>
      </c>
      <c r="D251" s="689" t="str">
        <f>IF(CNGE_2026_M1_Secc4_Sub3!$D75="","",CNGE_2026_M1_Secc4_Sub3!$D75)</f>
        <v/>
      </c>
      <c r="E251" s="572"/>
      <c r="F251" s="572"/>
      <c r="G251" s="572"/>
      <c r="H251" s="572"/>
      <c r="I251" s="572"/>
      <c r="J251" s="572"/>
      <c r="K251" s="572"/>
      <c r="L251" s="572"/>
      <c r="M251" s="572"/>
      <c r="N251" s="572"/>
      <c r="O251" s="572"/>
      <c r="P251" s="572"/>
      <c r="Q251" s="572"/>
      <c r="R251" s="573"/>
      <c r="S251" s="699"/>
      <c r="T251" s="570"/>
      <c r="U251" s="570"/>
      <c r="V251" s="570"/>
      <c r="W251" s="570"/>
      <c r="X251" s="687"/>
      <c r="Y251" s="699"/>
      <c r="Z251" s="570"/>
      <c r="AA251" s="570"/>
      <c r="AB251" s="570"/>
      <c r="AC251" s="570"/>
      <c r="AD251" s="687"/>
      <c r="AH251" s="263">
        <f t="shared" si="6"/>
        <v>0</v>
      </c>
      <c r="AI251" s="266">
        <f t="shared" si="7"/>
        <v>0</v>
      </c>
      <c r="AJ251" s="286">
        <f t="shared" si="8"/>
        <v>0</v>
      </c>
      <c r="AK251" s="287" t="str">
        <f>IF(AJ251=0,"",
IF(SUM($AJ$213:AJ251)=1,AL251,
IF($AJ$333&gt;SUM($AJ$213:AJ251),_xlfn.CONCAT(", ",AL251),
IF($AJ$333=SUM($AJ$213:AJ251),_xlfn.CONCAT(" y ",AL251)))))</f>
        <v/>
      </c>
      <c r="AL251" s="101" t="s">
        <v>5177</v>
      </c>
    </row>
    <row r="252" spans="1:38" ht="15" customHeight="1">
      <c r="A252" s="34"/>
      <c r="C252" s="102" t="s">
        <v>5178</v>
      </c>
      <c r="D252" s="689" t="str">
        <f>IF(CNGE_2026_M1_Secc4_Sub3!$D76="","",CNGE_2026_M1_Secc4_Sub3!$D76)</f>
        <v/>
      </c>
      <c r="E252" s="572"/>
      <c r="F252" s="572"/>
      <c r="G252" s="572"/>
      <c r="H252" s="572"/>
      <c r="I252" s="572"/>
      <c r="J252" s="572"/>
      <c r="K252" s="572"/>
      <c r="L252" s="572"/>
      <c r="M252" s="572"/>
      <c r="N252" s="572"/>
      <c r="O252" s="572"/>
      <c r="P252" s="572"/>
      <c r="Q252" s="572"/>
      <c r="R252" s="573"/>
      <c r="S252" s="699"/>
      <c r="T252" s="570"/>
      <c r="U252" s="570"/>
      <c r="V252" s="570"/>
      <c r="W252" s="570"/>
      <c r="X252" s="687"/>
      <c r="Y252" s="699"/>
      <c r="Z252" s="570"/>
      <c r="AA252" s="570"/>
      <c r="AB252" s="570"/>
      <c r="AC252" s="570"/>
      <c r="AD252" s="687"/>
      <c r="AH252" s="263">
        <f t="shared" si="6"/>
        <v>0</v>
      </c>
      <c r="AI252" s="266">
        <f t="shared" si="7"/>
        <v>0</v>
      </c>
      <c r="AJ252" s="286">
        <f t="shared" si="8"/>
        <v>0</v>
      </c>
      <c r="AK252" s="287" t="str">
        <f>IF(AJ252=0,"",
IF(SUM($AJ$213:AJ252)=1,AL252,
IF($AJ$333&gt;SUM($AJ$213:AJ252),_xlfn.CONCAT(", ",AL252),
IF($AJ$333=SUM($AJ$213:AJ252),_xlfn.CONCAT(" y ",AL252)))))</f>
        <v/>
      </c>
      <c r="AL252" s="101" t="s">
        <v>5179</v>
      </c>
    </row>
    <row r="253" spans="1:38" ht="15" customHeight="1">
      <c r="A253" s="34"/>
      <c r="C253" s="102" t="s">
        <v>5180</v>
      </c>
      <c r="D253" s="689" t="str">
        <f>IF(CNGE_2026_M1_Secc4_Sub3!$D77="","",CNGE_2026_M1_Secc4_Sub3!$D77)</f>
        <v/>
      </c>
      <c r="E253" s="572"/>
      <c r="F253" s="572"/>
      <c r="G253" s="572"/>
      <c r="H253" s="572"/>
      <c r="I253" s="572"/>
      <c r="J253" s="572"/>
      <c r="K253" s="572"/>
      <c r="L253" s="572"/>
      <c r="M253" s="572"/>
      <c r="N253" s="572"/>
      <c r="O253" s="572"/>
      <c r="P253" s="572"/>
      <c r="Q253" s="572"/>
      <c r="R253" s="573"/>
      <c r="S253" s="699"/>
      <c r="T253" s="570"/>
      <c r="U253" s="570"/>
      <c r="V253" s="570"/>
      <c r="W253" s="570"/>
      <c r="X253" s="687"/>
      <c r="Y253" s="699"/>
      <c r="Z253" s="570"/>
      <c r="AA253" s="570"/>
      <c r="AB253" s="570"/>
      <c r="AC253" s="570"/>
      <c r="AD253" s="687"/>
      <c r="AH253" s="263">
        <f t="shared" si="6"/>
        <v>0</v>
      </c>
      <c r="AI253" s="266">
        <f t="shared" si="7"/>
        <v>0</v>
      </c>
      <c r="AJ253" s="286">
        <f t="shared" si="8"/>
        <v>0</v>
      </c>
      <c r="AK253" s="287" t="str">
        <f>IF(AJ253=0,"",
IF(SUM($AJ$213:AJ253)=1,AL253,
IF($AJ$333&gt;SUM($AJ$213:AJ253),_xlfn.CONCAT(", ",AL253),
IF($AJ$333=SUM($AJ$213:AJ253),_xlfn.CONCAT(" y ",AL253)))))</f>
        <v/>
      </c>
      <c r="AL253" s="101" t="s">
        <v>5181</v>
      </c>
    </row>
    <row r="254" spans="1:38" ht="15" customHeight="1">
      <c r="A254" s="34"/>
      <c r="C254" s="102" t="s">
        <v>5182</v>
      </c>
      <c r="D254" s="689" t="str">
        <f>IF(CNGE_2026_M1_Secc4_Sub3!$D78="","",CNGE_2026_M1_Secc4_Sub3!$D78)</f>
        <v/>
      </c>
      <c r="E254" s="572"/>
      <c r="F254" s="572"/>
      <c r="G254" s="572"/>
      <c r="H254" s="572"/>
      <c r="I254" s="572"/>
      <c r="J254" s="572"/>
      <c r="K254" s="572"/>
      <c r="L254" s="572"/>
      <c r="M254" s="572"/>
      <c r="N254" s="572"/>
      <c r="O254" s="572"/>
      <c r="P254" s="572"/>
      <c r="Q254" s="572"/>
      <c r="R254" s="573"/>
      <c r="S254" s="699"/>
      <c r="T254" s="570"/>
      <c r="U254" s="570"/>
      <c r="V254" s="570"/>
      <c r="W254" s="570"/>
      <c r="X254" s="687"/>
      <c r="Y254" s="699"/>
      <c r="Z254" s="570"/>
      <c r="AA254" s="570"/>
      <c r="AB254" s="570"/>
      <c r="AC254" s="570"/>
      <c r="AD254" s="687"/>
      <c r="AH254" s="263">
        <f t="shared" si="6"/>
        <v>0</v>
      </c>
      <c r="AI254" s="266">
        <f t="shared" si="7"/>
        <v>0</v>
      </c>
      <c r="AJ254" s="286">
        <f t="shared" si="8"/>
        <v>0</v>
      </c>
      <c r="AK254" s="287" t="str">
        <f>IF(AJ254=0,"",
IF(SUM($AJ$213:AJ254)=1,AL254,
IF($AJ$333&gt;SUM($AJ$213:AJ254),_xlfn.CONCAT(", ",AL254),
IF($AJ$333=SUM($AJ$213:AJ254),_xlfn.CONCAT(" y ",AL254)))))</f>
        <v/>
      </c>
      <c r="AL254" s="101" t="s">
        <v>5183</v>
      </c>
    </row>
    <row r="255" spans="1:38" ht="15" customHeight="1">
      <c r="A255" s="34"/>
      <c r="C255" s="102" t="s">
        <v>5184</v>
      </c>
      <c r="D255" s="689" t="str">
        <f>IF(CNGE_2026_M1_Secc4_Sub3!$D79="","",CNGE_2026_M1_Secc4_Sub3!$D79)</f>
        <v/>
      </c>
      <c r="E255" s="572"/>
      <c r="F255" s="572"/>
      <c r="G255" s="572"/>
      <c r="H255" s="572"/>
      <c r="I255" s="572"/>
      <c r="J255" s="572"/>
      <c r="K255" s="572"/>
      <c r="L255" s="572"/>
      <c r="M255" s="572"/>
      <c r="N255" s="572"/>
      <c r="O255" s="572"/>
      <c r="P255" s="572"/>
      <c r="Q255" s="572"/>
      <c r="R255" s="573"/>
      <c r="S255" s="699"/>
      <c r="T255" s="570"/>
      <c r="U255" s="570"/>
      <c r="V255" s="570"/>
      <c r="W255" s="570"/>
      <c r="X255" s="687"/>
      <c r="Y255" s="699"/>
      <c r="Z255" s="570"/>
      <c r="AA255" s="570"/>
      <c r="AB255" s="570"/>
      <c r="AC255" s="570"/>
      <c r="AD255" s="687"/>
      <c r="AH255" s="263">
        <f t="shared" si="6"/>
        <v>0</v>
      </c>
      <c r="AI255" s="266">
        <f t="shared" si="7"/>
        <v>0</v>
      </c>
      <c r="AJ255" s="286">
        <f t="shared" si="8"/>
        <v>0</v>
      </c>
      <c r="AK255" s="287" t="str">
        <f>IF(AJ255=0,"",
IF(SUM($AJ$213:AJ255)=1,AL255,
IF($AJ$333&gt;SUM($AJ$213:AJ255),_xlfn.CONCAT(", ",AL255),
IF($AJ$333=SUM($AJ$213:AJ255),_xlfn.CONCAT(" y ",AL255)))))</f>
        <v/>
      </c>
      <c r="AL255" s="101" t="s">
        <v>5185</v>
      </c>
    </row>
    <row r="256" spans="1:38" ht="15" customHeight="1">
      <c r="A256" s="34"/>
      <c r="C256" s="102" t="s">
        <v>5186</v>
      </c>
      <c r="D256" s="689" t="str">
        <f>IF(CNGE_2026_M1_Secc4_Sub3!$D80="","",CNGE_2026_M1_Secc4_Sub3!$D80)</f>
        <v/>
      </c>
      <c r="E256" s="572"/>
      <c r="F256" s="572"/>
      <c r="G256" s="572"/>
      <c r="H256" s="572"/>
      <c r="I256" s="572"/>
      <c r="J256" s="572"/>
      <c r="K256" s="572"/>
      <c r="L256" s="572"/>
      <c r="M256" s="572"/>
      <c r="N256" s="572"/>
      <c r="O256" s="572"/>
      <c r="P256" s="572"/>
      <c r="Q256" s="572"/>
      <c r="R256" s="573"/>
      <c r="S256" s="699"/>
      <c r="T256" s="570"/>
      <c r="U256" s="570"/>
      <c r="V256" s="570"/>
      <c r="W256" s="570"/>
      <c r="X256" s="687"/>
      <c r="Y256" s="699"/>
      <c r="Z256" s="570"/>
      <c r="AA256" s="570"/>
      <c r="AB256" s="570"/>
      <c r="AC256" s="570"/>
      <c r="AD256" s="687"/>
      <c r="AH256" s="263">
        <f t="shared" si="6"/>
        <v>0</v>
      </c>
      <c r="AI256" s="266">
        <f t="shared" si="7"/>
        <v>0</v>
      </c>
      <c r="AJ256" s="286">
        <f t="shared" si="8"/>
        <v>0</v>
      </c>
      <c r="AK256" s="287" t="str">
        <f>IF(AJ256=0,"",
IF(SUM($AJ$213:AJ256)=1,AL256,
IF($AJ$333&gt;SUM($AJ$213:AJ256),_xlfn.CONCAT(", ",AL256),
IF($AJ$333=SUM($AJ$213:AJ256),_xlfn.CONCAT(" y ",AL256)))))</f>
        <v/>
      </c>
      <c r="AL256" s="101" t="s">
        <v>5187</v>
      </c>
    </row>
    <row r="257" spans="1:38" ht="15" customHeight="1">
      <c r="A257" s="34"/>
      <c r="C257" s="102" t="s">
        <v>5188</v>
      </c>
      <c r="D257" s="689" t="str">
        <f>IF(CNGE_2026_M1_Secc4_Sub3!$D81="","",CNGE_2026_M1_Secc4_Sub3!$D81)</f>
        <v/>
      </c>
      <c r="E257" s="572"/>
      <c r="F257" s="572"/>
      <c r="G257" s="572"/>
      <c r="H257" s="572"/>
      <c r="I257" s="572"/>
      <c r="J257" s="572"/>
      <c r="K257" s="572"/>
      <c r="L257" s="572"/>
      <c r="M257" s="572"/>
      <c r="N257" s="572"/>
      <c r="O257" s="572"/>
      <c r="P257" s="572"/>
      <c r="Q257" s="572"/>
      <c r="R257" s="573"/>
      <c r="S257" s="699"/>
      <c r="T257" s="570"/>
      <c r="U257" s="570"/>
      <c r="V257" s="570"/>
      <c r="W257" s="570"/>
      <c r="X257" s="687"/>
      <c r="Y257" s="699"/>
      <c r="Z257" s="570"/>
      <c r="AA257" s="570"/>
      <c r="AB257" s="570"/>
      <c r="AC257" s="570"/>
      <c r="AD257" s="687"/>
      <c r="AH257" s="263">
        <f t="shared" si="6"/>
        <v>0</v>
      </c>
      <c r="AI257" s="266">
        <f t="shared" si="7"/>
        <v>0</v>
      </c>
      <c r="AJ257" s="286">
        <f t="shared" si="8"/>
        <v>0</v>
      </c>
      <c r="AK257" s="287" t="str">
        <f>IF(AJ257=0,"",
IF(SUM($AJ$213:AJ257)=1,AL257,
IF($AJ$333&gt;SUM($AJ$213:AJ257),_xlfn.CONCAT(", ",AL257),
IF($AJ$333=SUM($AJ$213:AJ257),_xlfn.CONCAT(" y ",AL257)))))</f>
        <v/>
      </c>
      <c r="AL257" s="101" t="s">
        <v>5189</v>
      </c>
    </row>
    <row r="258" spans="1:38" ht="15" customHeight="1">
      <c r="A258" s="34"/>
      <c r="C258" s="102" t="s">
        <v>5190</v>
      </c>
      <c r="D258" s="689" t="str">
        <f>IF(CNGE_2026_M1_Secc4_Sub3!$D82="","",CNGE_2026_M1_Secc4_Sub3!$D82)</f>
        <v/>
      </c>
      <c r="E258" s="572"/>
      <c r="F258" s="572"/>
      <c r="G258" s="572"/>
      <c r="H258" s="572"/>
      <c r="I258" s="572"/>
      <c r="J258" s="572"/>
      <c r="K258" s="572"/>
      <c r="L258" s="572"/>
      <c r="M258" s="572"/>
      <c r="N258" s="572"/>
      <c r="O258" s="572"/>
      <c r="P258" s="572"/>
      <c r="Q258" s="572"/>
      <c r="R258" s="573"/>
      <c r="S258" s="699"/>
      <c r="T258" s="570"/>
      <c r="U258" s="570"/>
      <c r="V258" s="570"/>
      <c r="W258" s="570"/>
      <c r="X258" s="687"/>
      <c r="Y258" s="699"/>
      <c r="Z258" s="570"/>
      <c r="AA258" s="570"/>
      <c r="AB258" s="570"/>
      <c r="AC258" s="570"/>
      <c r="AD258" s="687"/>
      <c r="AH258" s="263">
        <f t="shared" si="6"/>
        <v>0</v>
      </c>
      <c r="AI258" s="266">
        <f t="shared" si="7"/>
        <v>0</v>
      </c>
      <c r="AJ258" s="286">
        <f t="shared" si="8"/>
        <v>0</v>
      </c>
      <c r="AK258" s="287" t="str">
        <f>IF(AJ258=0,"",
IF(SUM($AJ$213:AJ258)=1,AL258,
IF($AJ$333&gt;SUM($AJ$213:AJ258),_xlfn.CONCAT(", ",AL258),
IF($AJ$333=SUM($AJ$213:AJ258),_xlfn.CONCAT(" y ",AL258)))))</f>
        <v/>
      </c>
      <c r="AL258" s="101" t="s">
        <v>5191</v>
      </c>
    </row>
    <row r="259" spans="1:38" ht="15" customHeight="1">
      <c r="A259" s="34"/>
      <c r="C259" s="102" t="s">
        <v>5192</v>
      </c>
      <c r="D259" s="689" t="str">
        <f>IF(CNGE_2026_M1_Secc4_Sub3!$D83="","",CNGE_2026_M1_Secc4_Sub3!$D83)</f>
        <v/>
      </c>
      <c r="E259" s="572"/>
      <c r="F259" s="572"/>
      <c r="G259" s="572"/>
      <c r="H259" s="572"/>
      <c r="I259" s="572"/>
      <c r="J259" s="572"/>
      <c r="K259" s="572"/>
      <c r="L259" s="572"/>
      <c r="M259" s="572"/>
      <c r="N259" s="572"/>
      <c r="O259" s="572"/>
      <c r="P259" s="572"/>
      <c r="Q259" s="572"/>
      <c r="R259" s="573"/>
      <c r="S259" s="699"/>
      <c r="T259" s="570"/>
      <c r="U259" s="570"/>
      <c r="V259" s="570"/>
      <c r="W259" s="570"/>
      <c r="X259" s="687"/>
      <c r="Y259" s="699"/>
      <c r="Z259" s="570"/>
      <c r="AA259" s="570"/>
      <c r="AB259" s="570"/>
      <c r="AC259" s="570"/>
      <c r="AD259" s="687"/>
      <c r="AH259" s="263">
        <f t="shared" si="6"/>
        <v>0</v>
      </c>
      <c r="AI259" s="266">
        <f t="shared" si="7"/>
        <v>0</v>
      </c>
      <c r="AJ259" s="286">
        <f t="shared" si="8"/>
        <v>0</v>
      </c>
      <c r="AK259" s="287" t="str">
        <f>IF(AJ259=0,"",
IF(SUM($AJ$213:AJ259)=1,AL259,
IF($AJ$333&gt;SUM($AJ$213:AJ259),_xlfn.CONCAT(", ",AL259),
IF($AJ$333=SUM($AJ$213:AJ259),_xlfn.CONCAT(" y ",AL259)))))</f>
        <v/>
      </c>
      <c r="AL259" s="101" t="s">
        <v>5193</v>
      </c>
    </row>
    <row r="260" spans="1:38" ht="15" customHeight="1">
      <c r="A260" s="34"/>
      <c r="C260" s="102" t="s">
        <v>5194</v>
      </c>
      <c r="D260" s="689" t="str">
        <f>IF(CNGE_2026_M1_Secc4_Sub3!$D84="","",CNGE_2026_M1_Secc4_Sub3!$D84)</f>
        <v/>
      </c>
      <c r="E260" s="572"/>
      <c r="F260" s="572"/>
      <c r="G260" s="572"/>
      <c r="H260" s="572"/>
      <c r="I260" s="572"/>
      <c r="J260" s="572"/>
      <c r="K260" s="572"/>
      <c r="L260" s="572"/>
      <c r="M260" s="572"/>
      <c r="N260" s="572"/>
      <c r="O260" s="572"/>
      <c r="P260" s="572"/>
      <c r="Q260" s="572"/>
      <c r="R260" s="573"/>
      <c r="S260" s="699"/>
      <c r="T260" s="570"/>
      <c r="U260" s="570"/>
      <c r="V260" s="570"/>
      <c r="W260" s="570"/>
      <c r="X260" s="687"/>
      <c r="Y260" s="699"/>
      <c r="Z260" s="570"/>
      <c r="AA260" s="570"/>
      <c r="AB260" s="570"/>
      <c r="AC260" s="570"/>
      <c r="AD260" s="687"/>
      <c r="AH260" s="263">
        <f t="shared" si="6"/>
        <v>0</v>
      </c>
      <c r="AI260" s="266">
        <f t="shared" si="7"/>
        <v>0</v>
      </c>
      <c r="AJ260" s="286">
        <f t="shared" si="8"/>
        <v>0</v>
      </c>
      <c r="AK260" s="287" t="str">
        <f>IF(AJ260=0,"",
IF(SUM($AJ$213:AJ260)=1,AL260,
IF($AJ$333&gt;SUM($AJ$213:AJ260),_xlfn.CONCAT(", ",AL260),
IF($AJ$333=SUM($AJ$213:AJ260),_xlfn.CONCAT(" y ",AL260)))))</f>
        <v/>
      </c>
      <c r="AL260" s="101" t="s">
        <v>5195</v>
      </c>
    </row>
    <row r="261" spans="1:38" ht="15" customHeight="1">
      <c r="A261" s="34"/>
      <c r="C261" s="102" t="s">
        <v>5196</v>
      </c>
      <c r="D261" s="689" t="str">
        <f>IF(CNGE_2026_M1_Secc4_Sub3!$D85="","",CNGE_2026_M1_Secc4_Sub3!$D85)</f>
        <v/>
      </c>
      <c r="E261" s="572"/>
      <c r="F261" s="572"/>
      <c r="G261" s="572"/>
      <c r="H261" s="572"/>
      <c r="I261" s="572"/>
      <c r="J261" s="572"/>
      <c r="K261" s="572"/>
      <c r="L261" s="572"/>
      <c r="M261" s="572"/>
      <c r="N261" s="572"/>
      <c r="O261" s="572"/>
      <c r="P261" s="572"/>
      <c r="Q261" s="572"/>
      <c r="R261" s="573"/>
      <c r="S261" s="699"/>
      <c r="T261" s="570"/>
      <c r="U261" s="570"/>
      <c r="V261" s="570"/>
      <c r="W261" s="570"/>
      <c r="X261" s="687"/>
      <c r="Y261" s="699"/>
      <c r="Z261" s="570"/>
      <c r="AA261" s="570"/>
      <c r="AB261" s="570"/>
      <c r="AC261" s="570"/>
      <c r="AD261" s="687"/>
      <c r="AH261" s="263">
        <f t="shared" si="6"/>
        <v>0</v>
      </c>
      <c r="AI261" s="266">
        <f t="shared" si="7"/>
        <v>0</v>
      </c>
      <c r="AJ261" s="286">
        <f t="shared" si="8"/>
        <v>0</v>
      </c>
      <c r="AK261" s="287" t="str">
        <f>IF(AJ261=0,"",
IF(SUM($AJ$213:AJ261)=1,AL261,
IF($AJ$333&gt;SUM($AJ$213:AJ261),_xlfn.CONCAT(", ",AL261),
IF($AJ$333=SUM($AJ$213:AJ261),_xlfn.CONCAT(" y ",AL261)))))</f>
        <v/>
      </c>
      <c r="AL261" s="101" t="s">
        <v>5197</v>
      </c>
    </row>
    <row r="262" spans="1:38" ht="15" customHeight="1">
      <c r="A262" s="34"/>
      <c r="C262" s="102" t="s">
        <v>5198</v>
      </c>
      <c r="D262" s="689" t="str">
        <f>IF(CNGE_2026_M1_Secc4_Sub3!$D86="","",CNGE_2026_M1_Secc4_Sub3!$D86)</f>
        <v/>
      </c>
      <c r="E262" s="572"/>
      <c r="F262" s="572"/>
      <c r="G262" s="572"/>
      <c r="H262" s="572"/>
      <c r="I262" s="572"/>
      <c r="J262" s="572"/>
      <c r="K262" s="572"/>
      <c r="L262" s="572"/>
      <c r="M262" s="572"/>
      <c r="N262" s="572"/>
      <c r="O262" s="572"/>
      <c r="P262" s="572"/>
      <c r="Q262" s="572"/>
      <c r="R262" s="573"/>
      <c r="S262" s="699"/>
      <c r="T262" s="570"/>
      <c r="U262" s="570"/>
      <c r="V262" s="570"/>
      <c r="W262" s="570"/>
      <c r="X262" s="687"/>
      <c r="Y262" s="699"/>
      <c r="Z262" s="570"/>
      <c r="AA262" s="570"/>
      <c r="AB262" s="570"/>
      <c r="AC262" s="570"/>
      <c r="AD262" s="687"/>
      <c r="AH262" s="263">
        <f t="shared" si="6"/>
        <v>0</v>
      </c>
      <c r="AI262" s="266">
        <f t="shared" si="7"/>
        <v>0</v>
      </c>
      <c r="AJ262" s="286">
        <f t="shared" si="8"/>
        <v>0</v>
      </c>
      <c r="AK262" s="287" t="str">
        <f>IF(AJ262=0,"",
IF(SUM($AJ$213:AJ262)=1,AL262,
IF($AJ$333&gt;SUM($AJ$213:AJ262),_xlfn.CONCAT(", ",AL262),
IF($AJ$333=SUM($AJ$213:AJ262),_xlfn.CONCAT(" y ",AL262)))))</f>
        <v/>
      </c>
      <c r="AL262" s="101" t="s">
        <v>5199</v>
      </c>
    </row>
    <row r="263" spans="1:38" ht="15" customHeight="1">
      <c r="A263" s="34"/>
      <c r="C263" s="102" t="s">
        <v>5200</v>
      </c>
      <c r="D263" s="689" t="str">
        <f>IF(CNGE_2026_M1_Secc4_Sub3!$D87="","",CNGE_2026_M1_Secc4_Sub3!$D87)</f>
        <v/>
      </c>
      <c r="E263" s="572"/>
      <c r="F263" s="572"/>
      <c r="G263" s="572"/>
      <c r="H263" s="572"/>
      <c r="I263" s="572"/>
      <c r="J263" s="572"/>
      <c r="K263" s="572"/>
      <c r="L263" s="572"/>
      <c r="M263" s="572"/>
      <c r="N263" s="572"/>
      <c r="O263" s="572"/>
      <c r="P263" s="572"/>
      <c r="Q263" s="572"/>
      <c r="R263" s="573"/>
      <c r="S263" s="699"/>
      <c r="T263" s="570"/>
      <c r="U263" s="570"/>
      <c r="V263" s="570"/>
      <c r="W263" s="570"/>
      <c r="X263" s="687"/>
      <c r="Y263" s="699"/>
      <c r="Z263" s="570"/>
      <c r="AA263" s="570"/>
      <c r="AB263" s="570"/>
      <c r="AC263" s="570"/>
      <c r="AD263" s="687"/>
      <c r="AH263" s="263">
        <f t="shared" si="6"/>
        <v>0</v>
      </c>
      <c r="AI263" s="266">
        <f t="shared" si="7"/>
        <v>0</v>
      </c>
      <c r="AJ263" s="286">
        <f t="shared" si="8"/>
        <v>0</v>
      </c>
      <c r="AK263" s="287" t="str">
        <f>IF(AJ263=0,"",
IF(SUM($AJ$213:AJ263)=1,AL263,
IF($AJ$333&gt;SUM($AJ$213:AJ263),_xlfn.CONCAT(", ",AL263),
IF($AJ$333=SUM($AJ$213:AJ263),_xlfn.CONCAT(" y ",AL263)))))</f>
        <v/>
      </c>
      <c r="AL263" s="101" t="s">
        <v>5201</v>
      </c>
    </row>
    <row r="264" spans="1:38" ht="15" customHeight="1">
      <c r="A264" s="34"/>
      <c r="C264" s="102" t="s">
        <v>5202</v>
      </c>
      <c r="D264" s="689" t="str">
        <f>IF(CNGE_2026_M1_Secc4_Sub3!$D88="","",CNGE_2026_M1_Secc4_Sub3!$D88)</f>
        <v/>
      </c>
      <c r="E264" s="572"/>
      <c r="F264" s="572"/>
      <c r="G264" s="572"/>
      <c r="H264" s="572"/>
      <c r="I264" s="572"/>
      <c r="J264" s="572"/>
      <c r="K264" s="572"/>
      <c r="L264" s="572"/>
      <c r="M264" s="572"/>
      <c r="N264" s="572"/>
      <c r="O264" s="572"/>
      <c r="P264" s="572"/>
      <c r="Q264" s="572"/>
      <c r="R264" s="573"/>
      <c r="S264" s="699"/>
      <c r="T264" s="570"/>
      <c r="U264" s="570"/>
      <c r="V264" s="570"/>
      <c r="W264" s="570"/>
      <c r="X264" s="687"/>
      <c r="Y264" s="699"/>
      <c r="Z264" s="570"/>
      <c r="AA264" s="570"/>
      <c r="AB264" s="570"/>
      <c r="AC264" s="570"/>
      <c r="AD264" s="687"/>
      <c r="AH264" s="263">
        <f t="shared" si="6"/>
        <v>0</v>
      </c>
      <c r="AI264" s="266">
        <f t="shared" si="7"/>
        <v>0</v>
      </c>
      <c r="AJ264" s="286">
        <f t="shared" si="8"/>
        <v>0</v>
      </c>
      <c r="AK264" s="287" t="str">
        <f>IF(AJ264=0,"",
IF(SUM($AJ$213:AJ264)=1,AL264,
IF($AJ$333&gt;SUM($AJ$213:AJ264),_xlfn.CONCAT(", ",AL264),
IF($AJ$333=SUM($AJ$213:AJ264),_xlfn.CONCAT(" y ",AL264)))))</f>
        <v/>
      </c>
      <c r="AL264" s="101" t="s">
        <v>5203</v>
      </c>
    </row>
    <row r="265" spans="1:38" ht="15" customHeight="1">
      <c r="A265" s="34"/>
      <c r="C265" s="102" t="s">
        <v>5204</v>
      </c>
      <c r="D265" s="689" t="str">
        <f>IF(CNGE_2026_M1_Secc4_Sub3!$D89="","",CNGE_2026_M1_Secc4_Sub3!$D89)</f>
        <v/>
      </c>
      <c r="E265" s="572"/>
      <c r="F265" s="572"/>
      <c r="G265" s="572"/>
      <c r="H265" s="572"/>
      <c r="I265" s="572"/>
      <c r="J265" s="572"/>
      <c r="K265" s="572"/>
      <c r="L265" s="572"/>
      <c r="M265" s="572"/>
      <c r="N265" s="572"/>
      <c r="O265" s="572"/>
      <c r="P265" s="572"/>
      <c r="Q265" s="572"/>
      <c r="R265" s="573"/>
      <c r="S265" s="699"/>
      <c r="T265" s="570"/>
      <c r="U265" s="570"/>
      <c r="V265" s="570"/>
      <c r="W265" s="570"/>
      <c r="X265" s="687"/>
      <c r="Y265" s="699"/>
      <c r="Z265" s="570"/>
      <c r="AA265" s="570"/>
      <c r="AB265" s="570"/>
      <c r="AC265" s="570"/>
      <c r="AD265" s="687"/>
      <c r="AH265" s="263">
        <f t="shared" si="6"/>
        <v>0</v>
      </c>
      <c r="AI265" s="266">
        <f t="shared" si="7"/>
        <v>0</v>
      </c>
      <c r="AJ265" s="286">
        <f t="shared" si="8"/>
        <v>0</v>
      </c>
      <c r="AK265" s="287" t="str">
        <f>IF(AJ265=0,"",
IF(SUM($AJ$213:AJ265)=1,AL265,
IF($AJ$333&gt;SUM($AJ$213:AJ265),_xlfn.CONCAT(", ",AL265),
IF($AJ$333=SUM($AJ$213:AJ265),_xlfn.CONCAT(" y ",AL265)))))</f>
        <v/>
      </c>
      <c r="AL265" s="101" t="s">
        <v>5205</v>
      </c>
    </row>
    <row r="266" spans="1:38" ht="15" customHeight="1">
      <c r="A266" s="34"/>
      <c r="C266" s="102" t="s">
        <v>5206</v>
      </c>
      <c r="D266" s="689" t="str">
        <f>IF(CNGE_2026_M1_Secc4_Sub3!$D90="","",CNGE_2026_M1_Secc4_Sub3!$D90)</f>
        <v/>
      </c>
      <c r="E266" s="572"/>
      <c r="F266" s="572"/>
      <c r="G266" s="572"/>
      <c r="H266" s="572"/>
      <c r="I266" s="572"/>
      <c r="J266" s="572"/>
      <c r="K266" s="572"/>
      <c r="L266" s="572"/>
      <c r="M266" s="572"/>
      <c r="N266" s="572"/>
      <c r="O266" s="572"/>
      <c r="P266" s="572"/>
      <c r="Q266" s="572"/>
      <c r="R266" s="573"/>
      <c r="S266" s="699"/>
      <c r="T266" s="570"/>
      <c r="U266" s="570"/>
      <c r="V266" s="570"/>
      <c r="W266" s="570"/>
      <c r="X266" s="687"/>
      <c r="Y266" s="699"/>
      <c r="Z266" s="570"/>
      <c r="AA266" s="570"/>
      <c r="AB266" s="570"/>
      <c r="AC266" s="570"/>
      <c r="AD266" s="687"/>
      <c r="AH266" s="263">
        <f t="shared" si="6"/>
        <v>0</v>
      </c>
      <c r="AI266" s="266">
        <f t="shared" si="7"/>
        <v>0</v>
      </c>
      <c r="AJ266" s="286">
        <f t="shared" si="8"/>
        <v>0</v>
      </c>
      <c r="AK266" s="287" t="str">
        <f>IF(AJ266=0,"",
IF(SUM($AJ$213:AJ266)=1,AL266,
IF($AJ$333&gt;SUM($AJ$213:AJ266),_xlfn.CONCAT(", ",AL266),
IF($AJ$333=SUM($AJ$213:AJ266),_xlfn.CONCAT(" y ",AL266)))))</f>
        <v/>
      </c>
      <c r="AL266" s="101" t="s">
        <v>5207</v>
      </c>
    </row>
    <row r="267" spans="1:38" ht="15" customHeight="1">
      <c r="A267" s="34"/>
      <c r="C267" s="102" t="s">
        <v>5208</v>
      </c>
      <c r="D267" s="689" t="str">
        <f>IF(CNGE_2026_M1_Secc4_Sub3!$D91="","",CNGE_2026_M1_Secc4_Sub3!$D91)</f>
        <v/>
      </c>
      <c r="E267" s="572"/>
      <c r="F267" s="572"/>
      <c r="G267" s="572"/>
      <c r="H267" s="572"/>
      <c r="I267" s="572"/>
      <c r="J267" s="572"/>
      <c r="K267" s="572"/>
      <c r="L267" s="572"/>
      <c r="M267" s="572"/>
      <c r="N267" s="572"/>
      <c r="O267" s="572"/>
      <c r="P267" s="572"/>
      <c r="Q267" s="572"/>
      <c r="R267" s="573"/>
      <c r="S267" s="699"/>
      <c r="T267" s="570"/>
      <c r="U267" s="570"/>
      <c r="V267" s="570"/>
      <c r="W267" s="570"/>
      <c r="X267" s="687"/>
      <c r="Y267" s="699"/>
      <c r="Z267" s="570"/>
      <c r="AA267" s="570"/>
      <c r="AB267" s="570"/>
      <c r="AC267" s="570"/>
      <c r="AD267" s="687"/>
      <c r="AH267" s="263">
        <f t="shared" si="6"/>
        <v>0</v>
      </c>
      <c r="AI267" s="266">
        <f t="shared" si="7"/>
        <v>0</v>
      </c>
      <c r="AJ267" s="286">
        <f t="shared" si="8"/>
        <v>0</v>
      </c>
      <c r="AK267" s="287" t="str">
        <f>IF(AJ267=0,"",
IF(SUM($AJ$213:AJ267)=1,AL267,
IF($AJ$333&gt;SUM($AJ$213:AJ267),_xlfn.CONCAT(", ",AL267),
IF($AJ$333=SUM($AJ$213:AJ267),_xlfn.CONCAT(" y ",AL267)))))</f>
        <v/>
      </c>
      <c r="AL267" s="101" t="s">
        <v>5209</v>
      </c>
    </row>
    <row r="268" spans="1:38" ht="15" customHeight="1">
      <c r="A268" s="34"/>
      <c r="C268" s="102" t="s">
        <v>5210</v>
      </c>
      <c r="D268" s="689" t="str">
        <f>IF(CNGE_2026_M1_Secc4_Sub3!$D92="","",CNGE_2026_M1_Secc4_Sub3!$D92)</f>
        <v/>
      </c>
      <c r="E268" s="572"/>
      <c r="F268" s="572"/>
      <c r="G268" s="572"/>
      <c r="H268" s="572"/>
      <c r="I268" s="572"/>
      <c r="J268" s="572"/>
      <c r="K268" s="572"/>
      <c r="L268" s="572"/>
      <c r="M268" s="572"/>
      <c r="N268" s="572"/>
      <c r="O268" s="572"/>
      <c r="P268" s="572"/>
      <c r="Q268" s="572"/>
      <c r="R268" s="573"/>
      <c r="S268" s="699"/>
      <c r="T268" s="570"/>
      <c r="U268" s="570"/>
      <c r="V268" s="570"/>
      <c r="W268" s="570"/>
      <c r="X268" s="687"/>
      <c r="Y268" s="699"/>
      <c r="Z268" s="570"/>
      <c r="AA268" s="570"/>
      <c r="AB268" s="570"/>
      <c r="AC268" s="570"/>
      <c r="AD268" s="687"/>
      <c r="AH268" s="263">
        <f t="shared" si="6"/>
        <v>0</v>
      </c>
      <c r="AI268" s="266">
        <f t="shared" si="7"/>
        <v>0</v>
      </c>
      <c r="AJ268" s="286">
        <f t="shared" si="8"/>
        <v>0</v>
      </c>
      <c r="AK268" s="287" t="str">
        <f>IF(AJ268=0,"",
IF(SUM($AJ$213:AJ268)=1,AL268,
IF($AJ$333&gt;SUM($AJ$213:AJ268),_xlfn.CONCAT(", ",AL268),
IF($AJ$333=SUM($AJ$213:AJ268),_xlfn.CONCAT(" y ",AL268)))))</f>
        <v/>
      </c>
      <c r="AL268" s="101" t="s">
        <v>5211</v>
      </c>
    </row>
    <row r="269" spans="1:38" ht="15" customHeight="1">
      <c r="A269" s="34"/>
      <c r="C269" s="102" t="s">
        <v>5212</v>
      </c>
      <c r="D269" s="689" t="str">
        <f>IF(CNGE_2026_M1_Secc4_Sub3!$D93="","",CNGE_2026_M1_Secc4_Sub3!$D93)</f>
        <v/>
      </c>
      <c r="E269" s="572"/>
      <c r="F269" s="572"/>
      <c r="G269" s="572"/>
      <c r="H269" s="572"/>
      <c r="I269" s="572"/>
      <c r="J269" s="572"/>
      <c r="K269" s="572"/>
      <c r="L269" s="572"/>
      <c r="M269" s="572"/>
      <c r="N269" s="572"/>
      <c r="O269" s="572"/>
      <c r="P269" s="572"/>
      <c r="Q269" s="572"/>
      <c r="R269" s="573"/>
      <c r="S269" s="699"/>
      <c r="T269" s="570"/>
      <c r="U269" s="570"/>
      <c r="V269" s="570"/>
      <c r="W269" s="570"/>
      <c r="X269" s="687"/>
      <c r="Y269" s="699"/>
      <c r="Z269" s="570"/>
      <c r="AA269" s="570"/>
      <c r="AB269" s="570"/>
      <c r="AC269" s="570"/>
      <c r="AD269" s="687"/>
      <c r="AH269" s="263">
        <f t="shared" si="6"/>
        <v>0</v>
      </c>
      <c r="AI269" s="266">
        <f t="shared" si="7"/>
        <v>0</v>
      </c>
      <c r="AJ269" s="286">
        <f t="shared" si="8"/>
        <v>0</v>
      </c>
      <c r="AK269" s="287" t="str">
        <f>IF(AJ269=0,"",
IF(SUM($AJ$213:AJ269)=1,AL269,
IF($AJ$333&gt;SUM($AJ$213:AJ269),_xlfn.CONCAT(", ",AL269),
IF($AJ$333=SUM($AJ$213:AJ269),_xlfn.CONCAT(" y ",AL269)))))</f>
        <v/>
      </c>
      <c r="AL269" s="101" t="s">
        <v>5213</v>
      </c>
    </row>
    <row r="270" spans="1:38" ht="15" customHeight="1">
      <c r="A270" s="34"/>
      <c r="C270" s="102" t="s">
        <v>5214</v>
      </c>
      <c r="D270" s="689" t="str">
        <f>IF(CNGE_2026_M1_Secc4_Sub3!$D94="","",CNGE_2026_M1_Secc4_Sub3!$D94)</f>
        <v/>
      </c>
      <c r="E270" s="572"/>
      <c r="F270" s="572"/>
      <c r="G270" s="572"/>
      <c r="H270" s="572"/>
      <c r="I270" s="572"/>
      <c r="J270" s="572"/>
      <c r="K270" s="572"/>
      <c r="L270" s="572"/>
      <c r="M270" s="572"/>
      <c r="N270" s="572"/>
      <c r="O270" s="572"/>
      <c r="P270" s="572"/>
      <c r="Q270" s="572"/>
      <c r="R270" s="573"/>
      <c r="S270" s="699"/>
      <c r="T270" s="570"/>
      <c r="U270" s="570"/>
      <c r="V270" s="570"/>
      <c r="W270" s="570"/>
      <c r="X270" s="687"/>
      <c r="Y270" s="699"/>
      <c r="Z270" s="570"/>
      <c r="AA270" s="570"/>
      <c r="AB270" s="570"/>
      <c r="AC270" s="570"/>
      <c r="AD270" s="687"/>
      <c r="AH270" s="263">
        <f t="shared" si="6"/>
        <v>0</v>
      </c>
      <c r="AI270" s="266">
        <f t="shared" si="7"/>
        <v>0</v>
      </c>
      <c r="AJ270" s="286">
        <f t="shared" si="8"/>
        <v>0</v>
      </c>
      <c r="AK270" s="287" t="str">
        <f>IF(AJ270=0,"",
IF(SUM($AJ$213:AJ270)=1,AL270,
IF($AJ$333&gt;SUM($AJ$213:AJ270),_xlfn.CONCAT(", ",AL270),
IF($AJ$333=SUM($AJ$213:AJ270),_xlfn.CONCAT(" y ",AL270)))))</f>
        <v/>
      </c>
      <c r="AL270" s="101" t="s">
        <v>5215</v>
      </c>
    </row>
    <row r="271" spans="1:38" ht="15" customHeight="1">
      <c r="A271" s="34"/>
      <c r="C271" s="102" t="s">
        <v>5216</v>
      </c>
      <c r="D271" s="689" t="str">
        <f>IF(CNGE_2026_M1_Secc4_Sub3!$D95="","",CNGE_2026_M1_Secc4_Sub3!$D95)</f>
        <v/>
      </c>
      <c r="E271" s="572"/>
      <c r="F271" s="572"/>
      <c r="G271" s="572"/>
      <c r="H271" s="572"/>
      <c r="I271" s="572"/>
      <c r="J271" s="572"/>
      <c r="K271" s="572"/>
      <c r="L271" s="572"/>
      <c r="M271" s="572"/>
      <c r="N271" s="572"/>
      <c r="O271" s="572"/>
      <c r="P271" s="572"/>
      <c r="Q271" s="572"/>
      <c r="R271" s="573"/>
      <c r="S271" s="699"/>
      <c r="T271" s="570"/>
      <c r="U271" s="570"/>
      <c r="V271" s="570"/>
      <c r="W271" s="570"/>
      <c r="X271" s="687"/>
      <c r="Y271" s="699"/>
      <c r="Z271" s="570"/>
      <c r="AA271" s="570"/>
      <c r="AB271" s="570"/>
      <c r="AC271" s="570"/>
      <c r="AD271" s="687"/>
      <c r="AH271" s="263">
        <f t="shared" si="6"/>
        <v>0</v>
      </c>
      <c r="AI271" s="266">
        <f t="shared" si="7"/>
        <v>0</v>
      </c>
      <c r="AJ271" s="286">
        <f t="shared" si="8"/>
        <v>0</v>
      </c>
      <c r="AK271" s="287" t="str">
        <f>IF(AJ271=0,"",
IF(SUM($AJ$213:AJ271)=1,AL271,
IF($AJ$333&gt;SUM($AJ$213:AJ271),_xlfn.CONCAT(", ",AL271),
IF($AJ$333=SUM($AJ$213:AJ271),_xlfn.CONCAT(" y ",AL271)))))</f>
        <v/>
      </c>
      <c r="AL271" s="101" t="s">
        <v>5217</v>
      </c>
    </row>
    <row r="272" spans="1:38" ht="15" customHeight="1">
      <c r="A272" s="34"/>
      <c r="C272" s="102" t="s">
        <v>5218</v>
      </c>
      <c r="D272" s="689" t="str">
        <f>IF(CNGE_2026_M1_Secc4_Sub3!$D96="","",CNGE_2026_M1_Secc4_Sub3!$D96)</f>
        <v/>
      </c>
      <c r="E272" s="572"/>
      <c r="F272" s="572"/>
      <c r="G272" s="572"/>
      <c r="H272" s="572"/>
      <c r="I272" s="572"/>
      <c r="J272" s="572"/>
      <c r="K272" s="572"/>
      <c r="L272" s="572"/>
      <c r="M272" s="572"/>
      <c r="N272" s="572"/>
      <c r="O272" s="572"/>
      <c r="P272" s="572"/>
      <c r="Q272" s="572"/>
      <c r="R272" s="573"/>
      <c r="S272" s="699"/>
      <c r="T272" s="570"/>
      <c r="U272" s="570"/>
      <c r="V272" s="570"/>
      <c r="W272" s="570"/>
      <c r="X272" s="687"/>
      <c r="Y272" s="699"/>
      <c r="Z272" s="570"/>
      <c r="AA272" s="570"/>
      <c r="AB272" s="570"/>
      <c r="AC272" s="570"/>
      <c r="AD272" s="687"/>
      <c r="AH272" s="263">
        <f t="shared" si="6"/>
        <v>0</v>
      </c>
      <c r="AI272" s="266">
        <f t="shared" si="7"/>
        <v>0</v>
      </c>
      <c r="AJ272" s="286">
        <f t="shared" si="8"/>
        <v>0</v>
      </c>
      <c r="AK272" s="287" t="str">
        <f>IF(AJ272=0,"",
IF(SUM($AJ$213:AJ272)=1,AL272,
IF($AJ$333&gt;SUM($AJ$213:AJ272),_xlfn.CONCAT(", ",AL272),
IF($AJ$333=SUM($AJ$213:AJ272),_xlfn.CONCAT(" y ",AL272)))))</f>
        <v/>
      </c>
      <c r="AL272" s="101" t="s">
        <v>5219</v>
      </c>
    </row>
    <row r="273" spans="1:38" ht="15" customHeight="1">
      <c r="A273" s="34"/>
      <c r="C273" s="102" t="s">
        <v>5220</v>
      </c>
      <c r="D273" s="689" t="str">
        <f>IF(CNGE_2026_M1_Secc4_Sub3!$D97="","",CNGE_2026_M1_Secc4_Sub3!$D97)</f>
        <v/>
      </c>
      <c r="E273" s="572"/>
      <c r="F273" s="572"/>
      <c r="G273" s="572"/>
      <c r="H273" s="572"/>
      <c r="I273" s="572"/>
      <c r="J273" s="572"/>
      <c r="K273" s="572"/>
      <c r="L273" s="572"/>
      <c r="M273" s="572"/>
      <c r="N273" s="572"/>
      <c r="O273" s="572"/>
      <c r="P273" s="572"/>
      <c r="Q273" s="572"/>
      <c r="R273" s="573"/>
      <c r="S273" s="699"/>
      <c r="T273" s="570"/>
      <c r="U273" s="570"/>
      <c r="V273" s="570"/>
      <c r="W273" s="570"/>
      <c r="X273" s="687"/>
      <c r="Y273" s="699"/>
      <c r="Z273" s="570"/>
      <c r="AA273" s="570"/>
      <c r="AB273" s="570"/>
      <c r="AC273" s="570"/>
      <c r="AD273" s="687"/>
      <c r="AH273" s="263">
        <f t="shared" si="6"/>
        <v>0</v>
      </c>
      <c r="AI273" s="266">
        <f t="shared" si="7"/>
        <v>0</v>
      </c>
      <c r="AJ273" s="286">
        <f t="shared" si="8"/>
        <v>0</v>
      </c>
      <c r="AK273" s="287" t="str">
        <f>IF(AJ273=0,"",
IF(SUM($AJ$213:AJ273)=1,AL273,
IF($AJ$333&gt;SUM($AJ$213:AJ273),_xlfn.CONCAT(", ",AL273),
IF($AJ$333=SUM($AJ$213:AJ273),_xlfn.CONCAT(" y ",AL273)))))</f>
        <v/>
      </c>
      <c r="AL273" s="101" t="s">
        <v>5221</v>
      </c>
    </row>
    <row r="274" spans="1:38" ht="15" customHeight="1">
      <c r="A274" s="34"/>
      <c r="C274" s="102" t="s">
        <v>5222</v>
      </c>
      <c r="D274" s="689" t="str">
        <f>IF(CNGE_2026_M1_Secc4_Sub3!$D98="","",CNGE_2026_M1_Secc4_Sub3!$D98)</f>
        <v/>
      </c>
      <c r="E274" s="572"/>
      <c r="F274" s="572"/>
      <c r="G274" s="572"/>
      <c r="H274" s="572"/>
      <c r="I274" s="572"/>
      <c r="J274" s="572"/>
      <c r="K274" s="572"/>
      <c r="L274" s="572"/>
      <c r="M274" s="572"/>
      <c r="N274" s="572"/>
      <c r="O274" s="572"/>
      <c r="P274" s="572"/>
      <c r="Q274" s="572"/>
      <c r="R274" s="573"/>
      <c r="S274" s="699"/>
      <c r="T274" s="570"/>
      <c r="U274" s="570"/>
      <c r="V274" s="570"/>
      <c r="W274" s="570"/>
      <c r="X274" s="687"/>
      <c r="Y274" s="699"/>
      <c r="Z274" s="570"/>
      <c r="AA274" s="570"/>
      <c r="AB274" s="570"/>
      <c r="AC274" s="570"/>
      <c r="AD274" s="687"/>
      <c r="AH274" s="263">
        <f t="shared" si="6"/>
        <v>0</v>
      </c>
      <c r="AI274" s="266">
        <f t="shared" si="7"/>
        <v>0</v>
      </c>
      <c r="AJ274" s="286">
        <f t="shared" si="8"/>
        <v>0</v>
      </c>
      <c r="AK274" s="287" t="str">
        <f>IF(AJ274=0,"",
IF(SUM($AJ$213:AJ274)=1,AL274,
IF($AJ$333&gt;SUM($AJ$213:AJ274),_xlfn.CONCAT(", ",AL274),
IF($AJ$333=SUM($AJ$213:AJ274),_xlfn.CONCAT(" y ",AL274)))))</f>
        <v/>
      </c>
      <c r="AL274" s="101" t="s">
        <v>5223</v>
      </c>
    </row>
    <row r="275" spans="1:38" ht="15" customHeight="1">
      <c r="A275" s="34"/>
      <c r="C275" s="102" t="s">
        <v>5224</v>
      </c>
      <c r="D275" s="689" t="str">
        <f>IF(CNGE_2026_M1_Secc4_Sub3!$D99="","",CNGE_2026_M1_Secc4_Sub3!$D99)</f>
        <v/>
      </c>
      <c r="E275" s="572"/>
      <c r="F275" s="572"/>
      <c r="G275" s="572"/>
      <c r="H275" s="572"/>
      <c r="I275" s="572"/>
      <c r="J275" s="572"/>
      <c r="K275" s="572"/>
      <c r="L275" s="572"/>
      <c r="M275" s="572"/>
      <c r="N275" s="572"/>
      <c r="O275" s="572"/>
      <c r="P275" s="572"/>
      <c r="Q275" s="572"/>
      <c r="R275" s="573"/>
      <c r="S275" s="699"/>
      <c r="T275" s="570"/>
      <c r="U275" s="570"/>
      <c r="V275" s="570"/>
      <c r="W275" s="570"/>
      <c r="X275" s="687"/>
      <c r="Y275" s="699"/>
      <c r="Z275" s="570"/>
      <c r="AA275" s="570"/>
      <c r="AB275" s="570"/>
      <c r="AC275" s="570"/>
      <c r="AD275" s="687"/>
      <c r="AH275" s="263">
        <f t="shared" si="6"/>
        <v>0</v>
      </c>
      <c r="AI275" s="266">
        <f t="shared" si="7"/>
        <v>0</v>
      </c>
      <c r="AJ275" s="286">
        <f t="shared" si="8"/>
        <v>0</v>
      </c>
      <c r="AK275" s="287" t="str">
        <f>IF(AJ275=0,"",
IF(SUM($AJ$213:AJ275)=1,AL275,
IF($AJ$333&gt;SUM($AJ$213:AJ275),_xlfn.CONCAT(", ",AL275),
IF($AJ$333=SUM($AJ$213:AJ275),_xlfn.CONCAT(" y ",AL275)))))</f>
        <v/>
      </c>
      <c r="AL275" s="101" t="s">
        <v>5225</v>
      </c>
    </row>
    <row r="276" spans="1:38" ht="15" customHeight="1">
      <c r="A276" s="34"/>
      <c r="C276" s="102" t="s">
        <v>5226</v>
      </c>
      <c r="D276" s="689" t="str">
        <f>IF(CNGE_2026_M1_Secc4_Sub3!$D100="","",CNGE_2026_M1_Secc4_Sub3!$D100)</f>
        <v/>
      </c>
      <c r="E276" s="572"/>
      <c r="F276" s="572"/>
      <c r="G276" s="572"/>
      <c r="H276" s="572"/>
      <c r="I276" s="572"/>
      <c r="J276" s="572"/>
      <c r="K276" s="572"/>
      <c r="L276" s="572"/>
      <c r="M276" s="572"/>
      <c r="N276" s="572"/>
      <c r="O276" s="572"/>
      <c r="P276" s="572"/>
      <c r="Q276" s="572"/>
      <c r="R276" s="573"/>
      <c r="S276" s="699"/>
      <c r="T276" s="570"/>
      <c r="U276" s="570"/>
      <c r="V276" s="570"/>
      <c r="W276" s="570"/>
      <c r="X276" s="687"/>
      <c r="Y276" s="699"/>
      <c r="Z276" s="570"/>
      <c r="AA276" s="570"/>
      <c r="AB276" s="570"/>
      <c r="AC276" s="570"/>
      <c r="AD276" s="687"/>
      <c r="AH276" s="263">
        <f t="shared" si="6"/>
        <v>0</v>
      </c>
      <c r="AI276" s="266">
        <f t="shared" si="7"/>
        <v>0</v>
      </c>
      <c r="AJ276" s="286">
        <f t="shared" si="8"/>
        <v>0</v>
      </c>
      <c r="AK276" s="287" t="str">
        <f>IF(AJ276=0,"",
IF(SUM($AJ$213:AJ276)=1,AL276,
IF($AJ$333&gt;SUM($AJ$213:AJ276),_xlfn.CONCAT(", ",AL276),
IF($AJ$333=SUM($AJ$213:AJ276),_xlfn.CONCAT(" y ",AL276)))))</f>
        <v/>
      </c>
      <c r="AL276" s="101" t="s">
        <v>5227</v>
      </c>
    </row>
    <row r="277" spans="1:38" ht="15" customHeight="1">
      <c r="A277" s="34"/>
      <c r="C277" s="102" t="s">
        <v>5228</v>
      </c>
      <c r="D277" s="689" t="str">
        <f>IF(CNGE_2026_M1_Secc4_Sub3!$D101="","",CNGE_2026_M1_Secc4_Sub3!$D101)</f>
        <v/>
      </c>
      <c r="E277" s="572"/>
      <c r="F277" s="572"/>
      <c r="G277" s="572"/>
      <c r="H277" s="572"/>
      <c r="I277" s="572"/>
      <c r="J277" s="572"/>
      <c r="K277" s="572"/>
      <c r="L277" s="572"/>
      <c r="M277" s="572"/>
      <c r="N277" s="572"/>
      <c r="O277" s="572"/>
      <c r="P277" s="572"/>
      <c r="Q277" s="572"/>
      <c r="R277" s="573"/>
      <c r="S277" s="699"/>
      <c r="T277" s="570"/>
      <c r="U277" s="570"/>
      <c r="V277" s="570"/>
      <c r="W277" s="570"/>
      <c r="X277" s="687"/>
      <c r="Y277" s="699"/>
      <c r="Z277" s="570"/>
      <c r="AA277" s="570"/>
      <c r="AB277" s="570"/>
      <c r="AC277" s="570"/>
      <c r="AD277" s="687"/>
      <c r="AH277" s="263">
        <f t="shared" si="6"/>
        <v>0</v>
      </c>
      <c r="AI277" s="266">
        <f t="shared" si="7"/>
        <v>0</v>
      </c>
      <c r="AJ277" s="286">
        <f t="shared" si="8"/>
        <v>0</v>
      </c>
      <c r="AK277" s="287" t="str">
        <f>IF(AJ277=0,"",
IF(SUM($AJ$213:AJ277)=1,AL277,
IF($AJ$333&gt;SUM($AJ$213:AJ277),_xlfn.CONCAT(", ",AL277),
IF($AJ$333=SUM($AJ$213:AJ277),_xlfn.CONCAT(" y ",AL277)))))</f>
        <v/>
      </c>
      <c r="AL277" s="101" t="s">
        <v>5229</v>
      </c>
    </row>
    <row r="278" spans="1:38" ht="15" customHeight="1">
      <c r="A278" s="34"/>
      <c r="C278" s="102" t="s">
        <v>5230</v>
      </c>
      <c r="D278" s="689" t="str">
        <f>IF(CNGE_2026_M1_Secc4_Sub3!$D102="","",CNGE_2026_M1_Secc4_Sub3!$D102)</f>
        <v/>
      </c>
      <c r="E278" s="572"/>
      <c r="F278" s="572"/>
      <c r="G278" s="572"/>
      <c r="H278" s="572"/>
      <c r="I278" s="572"/>
      <c r="J278" s="572"/>
      <c r="K278" s="572"/>
      <c r="L278" s="572"/>
      <c r="M278" s="572"/>
      <c r="N278" s="572"/>
      <c r="O278" s="572"/>
      <c r="P278" s="572"/>
      <c r="Q278" s="572"/>
      <c r="R278" s="573"/>
      <c r="S278" s="699"/>
      <c r="T278" s="570"/>
      <c r="U278" s="570"/>
      <c r="V278" s="570"/>
      <c r="W278" s="570"/>
      <c r="X278" s="687"/>
      <c r="Y278" s="699"/>
      <c r="Z278" s="570"/>
      <c r="AA278" s="570"/>
      <c r="AB278" s="570"/>
      <c r="AC278" s="570"/>
      <c r="AD278" s="687"/>
      <c r="AH278" s="263">
        <f t="shared" ref="AH278:AH332" si="9">IF(AND($S278&lt;&gt;"",$S278&lt;&gt;1,COUNTA(Y278)&gt;0),1,0)</f>
        <v>0</v>
      </c>
      <c r="AI278" s="266">
        <f t="shared" ref="AI278:AI332" si="10">IF(AND(COUNTBLANK(D278)=0,$S278&lt;&gt;"",$S278&lt;&gt;1,COUNTA(Y278)=0),0,IF(AND(COUNTBLANK(D278)=0,$S278&lt;&gt;"",$S278=1,COUNTA(Y278)=1),0,IF(AND(COUNTBLANK(D278)=1,COUNTA(S278:AD278)=0),0,1)))</f>
        <v>0</v>
      </c>
      <c r="AJ278" s="286">
        <f t="shared" ref="AJ278:AJ332" si="11">IF(AI278=0,0,1)</f>
        <v>0</v>
      </c>
      <c r="AK278" s="287" t="str">
        <f>IF(AJ278=0,"",
IF(SUM($AJ$213:AJ278)=1,AL278,
IF($AJ$333&gt;SUM($AJ$213:AJ278),_xlfn.CONCAT(", ",AL278),
IF($AJ$333=SUM($AJ$213:AJ278),_xlfn.CONCAT(" y ",AL278)))))</f>
        <v/>
      </c>
      <c r="AL278" s="101" t="s">
        <v>5231</v>
      </c>
    </row>
    <row r="279" spans="1:38" ht="15" customHeight="1">
      <c r="A279" s="34"/>
      <c r="C279" s="102" t="s">
        <v>5232</v>
      </c>
      <c r="D279" s="689" t="str">
        <f>IF(CNGE_2026_M1_Secc4_Sub3!$D103="","",CNGE_2026_M1_Secc4_Sub3!$D103)</f>
        <v/>
      </c>
      <c r="E279" s="572"/>
      <c r="F279" s="572"/>
      <c r="G279" s="572"/>
      <c r="H279" s="572"/>
      <c r="I279" s="572"/>
      <c r="J279" s="572"/>
      <c r="K279" s="572"/>
      <c r="L279" s="572"/>
      <c r="M279" s="572"/>
      <c r="N279" s="572"/>
      <c r="O279" s="572"/>
      <c r="P279" s="572"/>
      <c r="Q279" s="572"/>
      <c r="R279" s="573"/>
      <c r="S279" s="699"/>
      <c r="T279" s="570"/>
      <c r="U279" s="570"/>
      <c r="V279" s="570"/>
      <c r="W279" s="570"/>
      <c r="X279" s="687"/>
      <c r="Y279" s="699"/>
      <c r="Z279" s="570"/>
      <c r="AA279" s="570"/>
      <c r="AB279" s="570"/>
      <c r="AC279" s="570"/>
      <c r="AD279" s="687"/>
      <c r="AH279" s="263">
        <f t="shared" si="9"/>
        <v>0</v>
      </c>
      <c r="AI279" s="266">
        <f t="shared" si="10"/>
        <v>0</v>
      </c>
      <c r="AJ279" s="286">
        <f t="shared" si="11"/>
        <v>0</v>
      </c>
      <c r="AK279" s="287" t="str">
        <f>IF(AJ279=0,"",
IF(SUM($AJ$213:AJ279)=1,AL279,
IF($AJ$333&gt;SUM($AJ$213:AJ279),_xlfn.CONCAT(", ",AL279),
IF($AJ$333=SUM($AJ$213:AJ279),_xlfn.CONCAT(" y ",AL279)))))</f>
        <v/>
      </c>
      <c r="AL279" s="101" t="s">
        <v>5233</v>
      </c>
    </row>
    <row r="280" spans="1:38" ht="15" customHeight="1">
      <c r="A280" s="34"/>
      <c r="C280" s="102" t="s">
        <v>5234</v>
      </c>
      <c r="D280" s="689" t="str">
        <f>IF(CNGE_2026_M1_Secc4_Sub3!$D104="","",CNGE_2026_M1_Secc4_Sub3!$D104)</f>
        <v/>
      </c>
      <c r="E280" s="572"/>
      <c r="F280" s="572"/>
      <c r="G280" s="572"/>
      <c r="H280" s="572"/>
      <c r="I280" s="572"/>
      <c r="J280" s="572"/>
      <c r="K280" s="572"/>
      <c r="L280" s="572"/>
      <c r="M280" s="572"/>
      <c r="N280" s="572"/>
      <c r="O280" s="572"/>
      <c r="P280" s="572"/>
      <c r="Q280" s="572"/>
      <c r="R280" s="573"/>
      <c r="S280" s="699"/>
      <c r="T280" s="570"/>
      <c r="U280" s="570"/>
      <c r="V280" s="570"/>
      <c r="W280" s="570"/>
      <c r="X280" s="687"/>
      <c r="Y280" s="699"/>
      <c r="Z280" s="570"/>
      <c r="AA280" s="570"/>
      <c r="AB280" s="570"/>
      <c r="AC280" s="570"/>
      <c r="AD280" s="687"/>
      <c r="AH280" s="263">
        <f t="shared" si="9"/>
        <v>0</v>
      </c>
      <c r="AI280" s="266">
        <f t="shared" si="10"/>
        <v>0</v>
      </c>
      <c r="AJ280" s="286">
        <f t="shared" si="11"/>
        <v>0</v>
      </c>
      <c r="AK280" s="287" t="str">
        <f>IF(AJ280=0,"",
IF(SUM($AJ$213:AJ280)=1,AL280,
IF($AJ$333&gt;SUM($AJ$213:AJ280),_xlfn.CONCAT(", ",AL280),
IF($AJ$333=SUM($AJ$213:AJ280),_xlfn.CONCAT(" y ",AL280)))))</f>
        <v/>
      </c>
      <c r="AL280" s="101" t="s">
        <v>5235</v>
      </c>
    </row>
    <row r="281" spans="1:38" ht="15" customHeight="1">
      <c r="A281" s="34"/>
      <c r="C281" s="102" t="s">
        <v>5236</v>
      </c>
      <c r="D281" s="689" t="str">
        <f>IF(CNGE_2026_M1_Secc4_Sub3!$D105="","",CNGE_2026_M1_Secc4_Sub3!$D105)</f>
        <v/>
      </c>
      <c r="E281" s="572"/>
      <c r="F281" s="572"/>
      <c r="G281" s="572"/>
      <c r="H281" s="572"/>
      <c r="I281" s="572"/>
      <c r="J281" s="572"/>
      <c r="K281" s="572"/>
      <c r="L281" s="572"/>
      <c r="M281" s="572"/>
      <c r="N281" s="572"/>
      <c r="O281" s="572"/>
      <c r="P281" s="572"/>
      <c r="Q281" s="572"/>
      <c r="R281" s="573"/>
      <c r="S281" s="699"/>
      <c r="T281" s="570"/>
      <c r="U281" s="570"/>
      <c r="V281" s="570"/>
      <c r="W281" s="570"/>
      <c r="X281" s="687"/>
      <c r="Y281" s="699"/>
      <c r="Z281" s="570"/>
      <c r="AA281" s="570"/>
      <c r="AB281" s="570"/>
      <c r="AC281" s="570"/>
      <c r="AD281" s="687"/>
      <c r="AH281" s="263">
        <f t="shared" si="9"/>
        <v>0</v>
      </c>
      <c r="AI281" s="266">
        <f t="shared" si="10"/>
        <v>0</v>
      </c>
      <c r="AJ281" s="286">
        <f t="shared" si="11"/>
        <v>0</v>
      </c>
      <c r="AK281" s="287" t="str">
        <f>IF(AJ281=0,"",
IF(SUM($AJ$213:AJ281)=1,AL281,
IF($AJ$333&gt;SUM($AJ$213:AJ281),_xlfn.CONCAT(", ",AL281),
IF($AJ$333=SUM($AJ$213:AJ281),_xlfn.CONCAT(" y ",AL281)))))</f>
        <v/>
      </c>
      <c r="AL281" s="101" t="s">
        <v>5237</v>
      </c>
    </row>
    <row r="282" spans="1:38" ht="15" customHeight="1">
      <c r="A282" s="34"/>
      <c r="C282" s="102" t="s">
        <v>5238</v>
      </c>
      <c r="D282" s="689" t="str">
        <f>IF(CNGE_2026_M1_Secc4_Sub3!$D106="","",CNGE_2026_M1_Secc4_Sub3!$D106)</f>
        <v/>
      </c>
      <c r="E282" s="572"/>
      <c r="F282" s="572"/>
      <c r="G282" s="572"/>
      <c r="H282" s="572"/>
      <c r="I282" s="572"/>
      <c r="J282" s="572"/>
      <c r="K282" s="572"/>
      <c r="L282" s="572"/>
      <c r="M282" s="572"/>
      <c r="N282" s="572"/>
      <c r="O282" s="572"/>
      <c r="P282" s="572"/>
      <c r="Q282" s="572"/>
      <c r="R282" s="573"/>
      <c r="S282" s="699"/>
      <c r="T282" s="570"/>
      <c r="U282" s="570"/>
      <c r="V282" s="570"/>
      <c r="W282" s="570"/>
      <c r="X282" s="687"/>
      <c r="Y282" s="699"/>
      <c r="Z282" s="570"/>
      <c r="AA282" s="570"/>
      <c r="AB282" s="570"/>
      <c r="AC282" s="570"/>
      <c r="AD282" s="687"/>
      <c r="AH282" s="263">
        <f t="shared" si="9"/>
        <v>0</v>
      </c>
      <c r="AI282" s="266">
        <f t="shared" si="10"/>
        <v>0</v>
      </c>
      <c r="AJ282" s="286">
        <f t="shared" si="11"/>
        <v>0</v>
      </c>
      <c r="AK282" s="287" t="str">
        <f>IF(AJ282=0,"",
IF(SUM($AJ$213:AJ282)=1,AL282,
IF($AJ$333&gt;SUM($AJ$213:AJ282),_xlfn.CONCAT(", ",AL282),
IF($AJ$333=SUM($AJ$213:AJ282),_xlfn.CONCAT(" y ",AL282)))))</f>
        <v/>
      </c>
      <c r="AL282" s="101" t="s">
        <v>5239</v>
      </c>
    </row>
    <row r="283" spans="1:38" ht="15" customHeight="1">
      <c r="A283" s="34"/>
      <c r="C283" s="102" t="s">
        <v>5240</v>
      </c>
      <c r="D283" s="689" t="str">
        <f>IF(CNGE_2026_M1_Secc4_Sub3!$D107="","",CNGE_2026_M1_Secc4_Sub3!$D107)</f>
        <v/>
      </c>
      <c r="E283" s="572"/>
      <c r="F283" s="572"/>
      <c r="G283" s="572"/>
      <c r="H283" s="572"/>
      <c r="I283" s="572"/>
      <c r="J283" s="572"/>
      <c r="K283" s="572"/>
      <c r="L283" s="572"/>
      <c r="M283" s="572"/>
      <c r="N283" s="572"/>
      <c r="O283" s="572"/>
      <c r="P283" s="572"/>
      <c r="Q283" s="572"/>
      <c r="R283" s="573"/>
      <c r="S283" s="699"/>
      <c r="T283" s="570"/>
      <c r="U283" s="570"/>
      <c r="V283" s="570"/>
      <c r="W283" s="570"/>
      <c r="X283" s="687"/>
      <c r="Y283" s="699"/>
      <c r="Z283" s="570"/>
      <c r="AA283" s="570"/>
      <c r="AB283" s="570"/>
      <c r="AC283" s="570"/>
      <c r="AD283" s="687"/>
      <c r="AH283" s="263">
        <f t="shared" si="9"/>
        <v>0</v>
      </c>
      <c r="AI283" s="266">
        <f t="shared" si="10"/>
        <v>0</v>
      </c>
      <c r="AJ283" s="286">
        <f t="shared" si="11"/>
        <v>0</v>
      </c>
      <c r="AK283" s="287" t="str">
        <f>IF(AJ283=0,"",
IF(SUM($AJ$213:AJ283)=1,AL283,
IF($AJ$333&gt;SUM($AJ$213:AJ283),_xlfn.CONCAT(", ",AL283),
IF($AJ$333=SUM($AJ$213:AJ283),_xlfn.CONCAT(" y ",AL283)))))</f>
        <v/>
      </c>
      <c r="AL283" s="101" t="s">
        <v>5241</v>
      </c>
    </row>
    <row r="284" spans="1:38" ht="15" customHeight="1">
      <c r="A284" s="34"/>
      <c r="C284" s="102" t="s">
        <v>5242</v>
      </c>
      <c r="D284" s="689" t="str">
        <f>IF(CNGE_2026_M1_Secc4_Sub3!$D108="","",CNGE_2026_M1_Secc4_Sub3!$D108)</f>
        <v/>
      </c>
      <c r="E284" s="572"/>
      <c r="F284" s="572"/>
      <c r="G284" s="572"/>
      <c r="H284" s="572"/>
      <c r="I284" s="572"/>
      <c r="J284" s="572"/>
      <c r="K284" s="572"/>
      <c r="L284" s="572"/>
      <c r="M284" s="572"/>
      <c r="N284" s="572"/>
      <c r="O284" s="572"/>
      <c r="P284" s="572"/>
      <c r="Q284" s="572"/>
      <c r="R284" s="573"/>
      <c r="S284" s="699"/>
      <c r="T284" s="570"/>
      <c r="U284" s="570"/>
      <c r="V284" s="570"/>
      <c r="W284" s="570"/>
      <c r="X284" s="687"/>
      <c r="Y284" s="699"/>
      <c r="Z284" s="570"/>
      <c r="AA284" s="570"/>
      <c r="AB284" s="570"/>
      <c r="AC284" s="570"/>
      <c r="AD284" s="687"/>
      <c r="AH284" s="263">
        <f t="shared" si="9"/>
        <v>0</v>
      </c>
      <c r="AI284" s="266">
        <f t="shared" si="10"/>
        <v>0</v>
      </c>
      <c r="AJ284" s="286">
        <f t="shared" si="11"/>
        <v>0</v>
      </c>
      <c r="AK284" s="287" t="str">
        <f>IF(AJ284=0,"",
IF(SUM($AJ$213:AJ284)=1,AL284,
IF($AJ$333&gt;SUM($AJ$213:AJ284),_xlfn.CONCAT(", ",AL284),
IF($AJ$333=SUM($AJ$213:AJ284),_xlfn.CONCAT(" y ",AL284)))))</f>
        <v/>
      </c>
      <c r="AL284" s="101" t="s">
        <v>5243</v>
      </c>
    </row>
    <row r="285" spans="1:38" ht="15" customHeight="1">
      <c r="A285" s="34"/>
      <c r="C285" s="102" t="s">
        <v>5244</v>
      </c>
      <c r="D285" s="689" t="str">
        <f>IF(CNGE_2026_M1_Secc4_Sub3!$D109="","",CNGE_2026_M1_Secc4_Sub3!$D109)</f>
        <v/>
      </c>
      <c r="E285" s="572"/>
      <c r="F285" s="572"/>
      <c r="G285" s="572"/>
      <c r="H285" s="572"/>
      <c r="I285" s="572"/>
      <c r="J285" s="572"/>
      <c r="K285" s="572"/>
      <c r="L285" s="572"/>
      <c r="M285" s="572"/>
      <c r="N285" s="572"/>
      <c r="O285" s="572"/>
      <c r="P285" s="572"/>
      <c r="Q285" s="572"/>
      <c r="R285" s="573"/>
      <c r="S285" s="699"/>
      <c r="T285" s="570"/>
      <c r="U285" s="570"/>
      <c r="V285" s="570"/>
      <c r="W285" s="570"/>
      <c r="X285" s="687"/>
      <c r="Y285" s="699"/>
      <c r="Z285" s="570"/>
      <c r="AA285" s="570"/>
      <c r="AB285" s="570"/>
      <c r="AC285" s="570"/>
      <c r="AD285" s="687"/>
      <c r="AH285" s="263">
        <f t="shared" si="9"/>
        <v>0</v>
      </c>
      <c r="AI285" s="266">
        <f t="shared" si="10"/>
        <v>0</v>
      </c>
      <c r="AJ285" s="286">
        <f t="shared" si="11"/>
        <v>0</v>
      </c>
      <c r="AK285" s="287" t="str">
        <f>IF(AJ285=0,"",
IF(SUM($AJ$213:AJ285)=1,AL285,
IF($AJ$333&gt;SUM($AJ$213:AJ285),_xlfn.CONCAT(", ",AL285),
IF($AJ$333=SUM($AJ$213:AJ285),_xlfn.CONCAT(" y ",AL285)))))</f>
        <v/>
      </c>
      <c r="AL285" s="101" t="s">
        <v>5245</v>
      </c>
    </row>
    <row r="286" spans="1:38" ht="15" customHeight="1">
      <c r="A286" s="34"/>
      <c r="C286" s="102" t="s">
        <v>5246</v>
      </c>
      <c r="D286" s="689" t="str">
        <f>IF(CNGE_2026_M1_Secc4_Sub3!$D110="","",CNGE_2026_M1_Secc4_Sub3!$D110)</f>
        <v/>
      </c>
      <c r="E286" s="572"/>
      <c r="F286" s="572"/>
      <c r="G286" s="572"/>
      <c r="H286" s="572"/>
      <c r="I286" s="572"/>
      <c r="J286" s="572"/>
      <c r="K286" s="572"/>
      <c r="L286" s="572"/>
      <c r="M286" s="572"/>
      <c r="N286" s="572"/>
      <c r="O286" s="572"/>
      <c r="P286" s="572"/>
      <c r="Q286" s="572"/>
      <c r="R286" s="573"/>
      <c r="S286" s="699"/>
      <c r="T286" s="570"/>
      <c r="U286" s="570"/>
      <c r="V286" s="570"/>
      <c r="W286" s="570"/>
      <c r="X286" s="687"/>
      <c r="Y286" s="699"/>
      <c r="Z286" s="570"/>
      <c r="AA286" s="570"/>
      <c r="AB286" s="570"/>
      <c r="AC286" s="570"/>
      <c r="AD286" s="687"/>
      <c r="AH286" s="263">
        <f t="shared" si="9"/>
        <v>0</v>
      </c>
      <c r="AI286" s="266">
        <f t="shared" si="10"/>
        <v>0</v>
      </c>
      <c r="AJ286" s="286">
        <f t="shared" si="11"/>
        <v>0</v>
      </c>
      <c r="AK286" s="287" t="str">
        <f>IF(AJ286=0,"",
IF(SUM($AJ$213:AJ286)=1,AL286,
IF($AJ$333&gt;SUM($AJ$213:AJ286),_xlfn.CONCAT(", ",AL286),
IF($AJ$333=SUM($AJ$213:AJ286),_xlfn.CONCAT(" y ",AL286)))))</f>
        <v/>
      </c>
      <c r="AL286" s="101" t="s">
        <v>5247</v>
      </c>
    </row>
    <row r="287" spans="1:38" ht="15" customHeight="1">
      <c r="A287" s="34"/>
      <c r="C287" s="102" t="s">
        <v>5248</v>
      </c>
      <c r="D287" s="689" t="str">
        <f>IF(CNGE_2026_M1_Secc4_Sub3!$D111="","",CNGE_2026_M1_Secc4_Sub3!$D111)</f>
        <v/>
      </c>
      <c r="E287" s="572"/>
      <c r="F287" s="572"/>
      <c r="G287" s="572"/>
      <c r="H287" s="572"/>
      <c r="I287" s="572"/>
      <c r="J287" s="572"/>
      <c r="K287" s="572"/>
      <c r="L287" s="572"/>
      <c r="M287" s="572"/>
      <c r="N287" s="572"/>
      <c r="O287" s="572"/>
      <c r="P287" s="572"/>
      <c r="Q287" s="572"/>
      <c r="R287" s="573"/>
      <c r="S287" s="699"/>
      <c r="T287" s="570"/>
      <c r="U287" s="570"/>
      <c r="V287" s="570"/>
      <c r="W287" s="570"/>
      <c r="X287" s="687"/>
      <c r="Y287" s="699"/>
      <c r="Z287" s="570"/>
      <c r="AA287" s="570"/>
      <c r="AB287" s="570"/>
      <c r="AC287" s="570"/>
      <c r="AD287" s="687"/>
      <c r="AH287" s="263">
        <f t="shared" si="9"/>
        <v>0</v>
      </c>
      <c r="AI287" s="266">
        <f t="shared" si="10"/>
        <v>0</v>
      </c>
      <c r="AJ287" s="286">
        <f t="shared" si="11"/>
        <v>0</v>
      </c>
      <c r="AK287" s="287" t="str">
        <f>IF(AJ287=0,"",
IF(SUM($AJ$213:AJ287)=1,AL287,
IF($AJ$333&gt;SUM($AJ$213:AJ287),_xlfn.CONCAT(", ",AL287),
IF($AJ$333=SUM($AJ$213:AJ287),_xlfn.CONCAT(" y ",AL287)))))</f>
        <v/>
      </c>
      <c r="AL287" s="101" t="s">
        <v>5249</v>
      </c>
    </row>
    <row r="288" spans="1:38" ht="15" customHeight="1">
      <c r="A288" s="34"/>
      <c r="C288" s="102" t="s">
        <v>5250</v>
      </c>
      <c r="D288" s="689" t="str">
        <f>IF(CNGE_2026_M1_Secc4_Sub3!$D112="","",CNGE_2026_M1_Secc4_Sub3!$D112)</f>
        <v/>
      </c>
      <c r="E288" s="572"/>
      <c r="F288" s="572"/>
      <c r="G288" s="572"/>
      <c r="H288" s="572"/>
      <c r="I288" s="572"/>
      <c r="J288" s="572"/>
      <c r="K288" s="572"/>
      <c r="L288" s="572"/>
      <c r="M288" s="572"/>
      <c r="N288" s="572"/>
      <c r="O288" s="572"/>
      <c r="P288" s="572"/>
      <c r="Q288" s="572"/>
      <c r="R288" s="573"/>
      <c r="S288" s="699"/>
      <c r="T288" s="570"/>
      <c r="U288" s="570"/>
      <c r="V288" s="570"/>
      <c r="W288" s="570"/>
      <c r="X288" s="687"/>
      <c r="Y288" s="699"/>
      <c r="Z288" s="570"/>
      <c r="AA288" s="570"/>
      <c r="AB288" s="570"/>
      <c r="AC288" s="570"/>
      <c r="AD288" s="687"/>
      <c r="AH288" s="263">
        <f t="shared" si="9"/>
        <v>0</v>
      </c>
      <c r="AI288" s="266">
        <f t="shared" si="10"/>
        <v>0</v>
      </c>
      <c r="AJ288" s="286">
        <f t="shared" si="11"/>
        <v>0</v>
      </c>
      <c r="AK288" s="287" t="str">
        <f>IF(AJ288=0,"",
IF(SUM($AJ$213:AJ288)=1,AL288,
IF($AJ$333&gt;SUM($AJ$213:AJ288),_xlfn.CONCAT(", ",AL288),
IF($AJ$333=SUM($AJ$213:AJ288),_xlfn.CONCAT(" y ",AL288)))))</f>
        <v/>
      </c>
      <c r="AL288" s="101" t="s">
        <v>5251</v>
      </c>
    </row>
    <row r="289" spans="1:38" ht="15" customHeight="1">
      <c r="A289" s="34"/>
      <c r="C289" s="102" t="s">
        <v>5252</v>
      </c>
      <c r="D289" s="689" t="str">
        <f>IF(CNGE_2026_M1_Secc4_Sub3!$D113="","",CNGE_2026_M1_Secc4_Sub3!$D113)</f>
        <v/>
      </c>
      <c r="E289" s="572"/>
      <c r="F289" s="572"/>
      <c r="G289" s="572"/>
      <c r="H289" s="572"/>
      <c r="I289" s="572"/>
      <c r="J289" s="572"/>
      <c r="K289" s="572"/>
      <c r="L289" s="572"/>
      <c r="M289" s="572"/>
      <c r="N289" s="572"/>
      <c r="O289" s="572"/>
      <c r="P289" s="572"/>
      <c r="Q289" s="572"/>
      <c r="R289" s="573"/>
      <c r="S289" s="699"/>
      <c r="T289" s="570"/>
      <c r="U289" s="570"/>
      <c r="V289" s="570"/>
      <c r="W289" s="570"/>
      <c r="X289" s="687"/>
      <c r="Y289" s="699"/>
      <c r="Z289" s="570"/>
      <c r="AA289" s="570"/>
      <c r="AB289" s="570"/>
      <c r="AC289" s="570"/>
      <c r="AD289" s="687"/>
      <c r="AH289" s="263">
        <f t="shared" si="9"/>
        <v>0</v>
      </c>
      <c r="AI289" s="266">
        <f t="shared" si="10"/>
        <v>0</v>
      </c>
      <c r="AJ289" s="286">
        <f t="shared" si="11"/>
        <v>0</v>
      </c>
      <c r="AK289" s="287" t="str">
        <f>IF(AJ289=0,"",
IF(SUM($AJ$213:AJ289)=1,AL289,
IF($AJ$333&gt;SUM($AJ$213:AJ289),_xlfn.CONCAT(", ",AL289),
IF($AJ$333=SUM($AJ$213:AJ289),_xlfn.CONCAT(" y ",AL289)))))</f>
        <v/>
      </c>
      <c r="AL289" s="101" t="s">
        <v>5253</v>
      </c>
    </row>
    <row r="290" spans="1:38" ht="15" customHeight="1">
      <c r="A290" s="34"/>
      <c r="C290" s="102" t="s">
        <v>5254</v>
      </c>
      <c r="D290" s="689" t="str">
        <f>IF(CNGE_2026_M1_Secc4_Sub3!$D114="","",CNGE_2026_M1_Secc4_Sub3!$D114)</f>
        <v/>
      </c>
      <c r="E290" s="572"/>
      <c r="F290" s="572"/>
      <c r="G290" s="572"/>
      <c r="H290" s="572"/>
      <c r="I290" s="572"/>
      <c r="J290" s="572"/>
      <c r="K290" s="572"/>
      <c r="L290" s="572"/>
      <c r="M290" s="572"/>
      <c r="N290" s="572"/>
      <c r="O290" s="572"/>
      <c r="P290" s="572"/>
      <c r="Q290" s="572"/>
      <c r="R290" s="573"/>
      <c r="S290" s="699"/>
      <c r="T290" s="570"/>
      <c r="U290" s="570"/>
      <c r="V290" s="570"/>
      <c r="W290" s="570"/>
      <c r="X290" s="687"/>
      <c r="Y290" s="699"/>
      <c r="Z290" s="570"/>
      <c r="AA290" s="570"/>
      <c r="AB290" s="570"/>
      <c r="AC290" s="570"/>
      <c r="AD290" s="687"/>
      <c r="AH290" s="263">
        <f t="shared" si="9"/>
        <v>0</v>
      </c>
      <c r="AI290" s="266">
        <f t="shared" si="10"/>
        <v>0</v>
      </c>
      <c r="AJ290" s="286">
        <f t="shared" si="11"/>
        <v>0</v>
      </c>
      <c r="AK290" s="287" t="str">
        <f>IF(AJ290=0,"",
IF(SUM($AJ$213:AJ290)=1,AL290,
IF($AJ$333&gt;SUM($AJ$213:AJ290),_xlfn.CONCAT(", ",AL290),
IF($AJ$333=SUM($AJ$213:AJ290),_xlfn.CONCAT(" y ",AL290)))))</f>
        <v/>
      </c>
      <c r="AL290" s="101" t="s">
        <v>5255</v>
      </c>
    </row>
    <row r="291" spans="1:38" ht="15" customHeight="1">
      <c r="A291" s="34"/>
      <c r="C291" s="102" t="s">
        <v>5256</v>
      </c>
      <c r="D291" s="689" t="str">
        <f>IF(CNGE_2026_M1_Secc4_Sub3!$D115="","",CNGE_2026_M1_Secc4_Sub3!$D115)</f>
        <v/>
      </c>
      <c r="E291" s="572"/>
      <c r="F291" s="572"/>
      <c r="G291" s="572"/>
      <c r="H291" s="572"/>
      <c r="I291" s="572"/>
      <c r="J291" s="572"/>
      <c r="K291" s="572"/>
      <c r="L291" s="572"/>
      <c r="M291" s="572"/>
      <c r="N291" s="572"/>
      <c r="O291" s="572"/>
      <c r="P291" s="572"/>
      <c r="Q291" s="572"/>
      <c r="R291" s="573"/>
      <c r="S291" s="699"/>
      <c r="T291" s="570"/>
      <c r="U291" s="570"/>
      <c r="V291" s="570"/>
      <c r="W291" s="570"/>
      <c r="X291" s="687"/>
      <c r="Y291" s="699"/>
      <c r="Z291" s="570"/>
      <c r="AA291" s="570"/>
      <c r="AB291" s="570"/>
      <c r="AC291" s="570"/>
      <c r="AD291" s="687"/>
      <c r="AH291" s="263">
        <f t="shared" si="9"/>
        <v>0</v>
      </c>
      <c r="AI291" s="266">
        <f t="shared" si="10"/>
        <v>0</v>
      </c>
      <c r="AJ291" s="286">
        <f t="shared" si="11"/>
        <v>0</v>
      </c>
      <c r="AK291" s="287" t="str">
        <f>IF(AJ291=0,"",
IF(SUM($AJ$213:AJ291)=1,AL291,
IF($AJ$333&gt;SUM($AJ$213:AJ291),_xlfn.CONCAT(", ",AL291),
IF($AJ$333=SUM($AJ$213:AJ291),_xlfn.CONCAT(" y ",AL291)))))</f>
        <v/>
      </c>
      <c r="AL291" s="101" t="s">
        <v>5257</v>
      </c>
    </row>
    <row r="292" spans="1:38" ht="15" customHeight="1">
      <c r="A292" s="34"/>
      <c r="C292" s="102" t="s">
        <v>5258</v>
      </c>
      <c r="D292" s="689" t="str">
        <f>IF(CNGE_2026_M1_Secc4_Sub3!$D116="","",CNGE_2026_M1_Secc4_Sub3!$D116)</f>
        <v/>
      </c>
      <c r="E292" s="572"/>
      <c r="F292" s="572"/>
      <c r="G292" s="572"/>
      <c r="H292" s="572"/>
      <c r="I292" s="572"/>
      <c r="J292" s="572"/>
      <c r="K292" s="572"/>
      <c r="L292" s="572"/>
      <c r="M292" s="572"/>
      <c r="N292" s="572"/>
      <c r="O292" s="572"/>
      <c r="P292" s="572"/>
      <c r="Q292" s="572"/>
      <c r="R292" s="573"/>
      <c r="S292" s="699"/>
      <c r="T292" s="570"/>
      <c r="U292" s="570"/>
      <c r="V292" s="570"/>
      <c r="W292" s="570"/>
      <c r="X292" s="687"/>
      <c r="Y292" s="699"/>
      <c r="Z292" s="570"/>
      <c r="AA292" s="570"/>
      <c r="AB292" s="570"/>
      <c r="AC292" s="570"/>
      <c r="AD292" s="687"/>
      <c r="AH292" s="263">
        <f t="shared" si="9"/>
        <v>0</v>
      </c>
      <c r="AI292" s="266">
        <f t="shared" si="10"/>
        <v>0</v>
      </c>
      <c r="AJ292" s="286">
        <f t="shared" si="11"/>
        <v>0</v>
      </c>
      <c r="AK292" s="287" t="str">
        <f>IF(AJ292=0,"",
IF(SUM($AJ$213:AJ292)=1,AL292,
IF($AJ$333&gt;SUM($AJ$213:AJ292),_xlfn.CONCAT(", ",AL292),
IF($AJ$333=SUM($AJ$213:AJ292),_xlfn.CONCAT(" y ",AL292)))))</f>
        <v/>
      </c>
      <c r="AL292" s="101" t="s">
        <v>5259</v>
      </c>
    </row>
    <row r="293" spans="1:38" ht="15" customHeight="1">
      <c r="A293" s="34"/>
      <c r="C293" s="102" t="s">
        <v>5260</v>
      </c>
      <c r="D293" s="689" t="str">
        <f>IF(CNGE_2026_M1_Secc4_Sub3!$D117="","",CNGE_2026_M1_Secc4_Sub3!$D117)</f>
        <v/>
      </c>
      <c r="E293" s="572"/>
      <c r="F293" s="572"/>
      <c r="G293" s="572"/>
      <c r="H293" s="572"/>
      <c r="I293" s="572"/>
      <c r="J293" s="572"/>
      <c r="K293" s="572"/>
      <c r="L293" s="572"/>
      <c r="M293" s="572"/>
      <c r="N293" s="572"/>
      <c r="O293" s="572"/>
      <c r="P293" s="572"/>
      <c r="Q293" s="572"/>
      <c r="R293" s="573"/>
      <c r="S293" s="699"/>
      <c r="T293" s="570"/>
      <c r="U293" s="570"/>
      <c r="V293" s="570"/>
      <c r="W293" s="570"/>
      <c r="X293" s="687"/>
      <c r="Y293" s="699"/>
      <c r="Z293" s="570"/>
      <c r="AA293" s="570"/>
      <c r="AB293" s="570"/>
      <c r="AC293" s="570"/>
      <c r="AD293" s="687"/>
      <c r="AH293" s="263">
        <f t="shared" si="9"/>
        <v>0</v>
      </c>
      <c r="AI293" s="266">
        <f t="shared" si="10"/>
        <v>0</v>
      </c>
      <c r="AJ293" s="286">
        <f t="shared" si="11"/>
        <v>0</v>
      </c>
      <c r="AK293" s="287" t="str">
        <f>IF(AJ293=0,"",
IF(SUM($AJ$213:AJ293)=1,AL293,
IF($AJ$333&gt;SUM($AJ$213:AJ293),_xlfn.CONCAT(", ",AL293),
IF($AJ$333=SUM($AJ$213:AJ293),_xlfn.CONCAT(" y ",AL293)))))</f>
        <v/>
      </c>
      <c r="AL293" s="101" t="s">
        <v>5261</v>
      </c>
    </row>
    <row r="294" spans="1:38" ht="15" customHeight="1">
      <c r="A294" s="34"/>
      <c r="C294" s="102" t="s">
        <v>5262</v>
      </c>
      <c r="D294" s="689" t="str">
        <f>IF(CNGE_2026_M1_Secc4_Sub3!$D118="","",CNGE_2026_M1_Secc4_Sub3!$D118)</f>
        <v/>
      </c>
      <c r="E294" s="572"/>
      <c r="F294" s="572"/>
      <c r="G294" s="572"/>
      <c r="H294" s="572"/>
      <c r="I294" s="572"/>
      <c r="J294" s="572"/>
      <c r="K294" s="572"/>
      <c r="L294" s="572"/>
      <c r="M294" s="572"/>
      <c r="N294" s="572"/>
      <c r="O294" s="572"/>
      <c r="P294" s="572"/>
      <c r="Q294" s="572"/>
      <c r="R294" s="573"/>
      <c r="S294" s="699"/>
      <c r="T294" s="570"/>
      <c r="U294" s="570"/>
      <c r="V294" s="570"/>
      <c r="W294" s="570"/>
      <c r="X294" s="687"/>
      <c r="Y294" s="699"/>
      <c r="Z294" s="570"/>
      <c r="AA294" s="570"/>
      <c r="AB294" s="570"/>
      <c r="AC294" s="570"/>
      <c r="AD294" s="687"/>
      <c r="AH294" s="263">
        <f t="shared" si="9"/>
        <v>0</v>
      </c>
      <c r="AI294" s="266">
        <f t="shared" si="10"/>
        <v>0</v>
      </c>
      <c r="AJ294" s="286">
        <f t="shared" si="11"/>
        <v>0</v>
      </c>
      <c r="AK294" s="287" t="str">
        <f>IF(AJ294=0,"",
IF(SUM($AJ$213:AJ294)=1,AL294,
IF($AJ$333&gt;SUM($AJ$213:AJ294),_xlfn.CONCAT(", ",AL294),
IF($AJ$333=SUM($AJ$213:AJ294),_xlfn.CONCAT(" y ",AL294)))))</f>
        <v/>
      </c>
      <c r="AL294" s="101" t="s">
        <v>5263</v>
      </c>
    </row>
    <row r="295" spans="1:38" ht="15" customHeight="1">
      <c r="A295" s="34"/>
      <c r="C295" s="102" t="s">
        <v>5264</v>
      </c>
      <c r="D295" s="689" t="str">
        <f>IF(CNGE_2026_M1_Secc4_Sub3!$D119="","",CNGE_2026_M1_Secc4_Sub3!$D119)</f>
        <v/>
      </c>
      <c r="E295" s="572"/>
      <c r="F295" s="572"/>
      <c r="G295" s="572"/>
      <c r="H295" s="572"/>
      <c r="I295" s="572"/>
      <c r="J295" s="572"/>
      <c r="K295" s="572"/>
      <c r="L295" s="572"/>
      <c r="M295" s="572"/>
      <c r="N295" s="572"/>
      <c r="O295" s="572"/>
      <c r="P295" s="572"/>
      <c r="Q295" s="572"/>
      <c r="R295" s="573"/>
      <c r="S295" s="699"/>
      <c r="T295" s="570"/>
      <c r="U295" s="570"/>
      <c r="V295" s="570"/>
      <c r="W295" s="570"/>
      <c r="X295" s="687"/>
      <c r="Y295" s="699"/>
      <c r="Z295" s="570"/>
      <c r="AA295" s="570"/>
      <c r="AB295" s="570"/>
      <c r="AC295" s="570"/>
      <c r="AD295" s="687"/>
      <c r="AH295" s="263">
        <f t="shared" si="9"/>
        <v>0</v>
      </c>
      <c r="AI295" s="266">
        <f t="shared" si="10"/>
        <v>0</v>
      </c>
      <c r="AJ295" s="286">
        <f t="shared" si="11"/>
        <v>0</v>
      </c>
      <c r="AK295" s="287" t="str">
        <f>IF(AJ295=0,"",
IF(SUM($AJ$213:AJ295)=1,AL295,
IF($AJ$333&gt;SUM($AJ$213:AJ295),_xlfn.CONCAT(", ",AL295),
IF($AJ$333=SUM($AJ$213:AJ295),_xlfn.CONCAT(" y ",AL295)))))</f>
        <v/>
      </c>
      <c r="AL295" s="101" t="s">
        <v>5265</v>
      </c>
    </row>
    <row r="296" spans="1:38" ht="15" customHeight="1">
      <c r="A296" s="34"/>
      <c r="C296" s="102" t="s">
        <v>5266</v>
      </c>
      <c r="D296" s="689" t="str">
        <f>IF(CNGE_2026_M1_Secc4_Sub3!$D120="","",CNGE_2026_M1_Secc4_Sub3!$D120)</f>
        <v/>
      </c>
      <c r="E296" s="572"/>
      <c r="F296" s="572"/>
      <c r="G296" s="572"/>
      <c r="H296" s="572"/>
      <c r="I296" s="572"/>
      <c r="J296" s="572"/>
      <c r="K296" s="572"/>
      <c r="L296" s="572"/>
      <c r="M296" s="572"/>
      <c r="N296" s="572"/>
      <c r="O296" s="572"/>
      <c r="P296" s="572"/>
      <c r="Q296" s="572"/>
      <c r="R296" s="573"/>
      <c r="S296" s="699"/>
      <c r="T296" s="570"/>
      <c r="U296" s="570"/>
      <c r="V296" s="570"/>
      <c r="W296" s="570"/>
      <c r="X296" s="687"/>
      <c r="Y296" s="699"/>
      <c r="Z296" s="570"/>
      <c r="AA296" s="570"/>
      <c r="AB296" s="570"/>
      <c r="AC296" s="570"/>
      <c r="AD296" s="687"/>
      <c r="AH296" s="263">
        <f t="shared" si="9"/>
        <v>0</v>
      </c>
      <c r="AI296" s="266">
        <f t="shared" si="10"/>
        <v>0</v>
      </c>
      <c r="AJ296" s="286">
        <f t="shared" si="11"/>
        <v>0</v>
      </c>
      <c r="AK296" s="287" t="str">
        <f>IF(AJ296=0,"",
IF(SUM($AJ$213:AJ296)=1,AL296,
IF($AJ$333&gt;SUM($AJ$213:AJ296),_xlfn.CONCAT(", ",AL296),
IF($AJ$333=SUM($AJ$213:AJ296),_xlfn.CONCAT(" y ",AL296)))))</f>
        <v/>
      </c>
      <c r="AL296" s="101" t="s">
        <v>5267</v>
      </c>
    </row>
    <row r="297" spans="1:38" ht="15" customHeight="1">
      <c r="A297" s="34"/>
      <c r="C297" s="102" t="s">
        <v>5268</v>
      </c>
      <c r="D297" s="689" t="str">
        <f>IF(CNGE_2026_M1_Secc4_Sub3!$D121="","",CNGE_2026_M1_Secc4_Sub3!$D121)</f>
        <v/>
      </c>
      <c r="E297" s="572"/>
      <c r="F297" s="572"/>
      <c r="G297" s="572"/>
      <c r="H297" s="572"/>
      <c r="I297" s="572"/>
      <c r="J297" s="572"/>
      <c r="K297" s="572"/>
      <c r="L297" s="572"/>
      <c r="M297" s="572"/>
      <c r="N297" s="572"/>
      <c r="O297" s="572"/>
      <c r="P297" s="572"/>
      <c r="Q297" s="572"/>
      <c r="R297" s="573"/>
      <c r="S297" s="699"/>
      <c r="T297" s="570"/>
      <c r="U297" s="570"/>
      <c r="V297" s="570"/>
      <c r="W297" s="570"/>
      <c r="X297" s="687"/>
      <c r="Y297" s="699"/>
      <c r="Z297" s="570"/>
      <c r="AA297" s="570"/>
      <c r="AB297" s="570"/>
      <c r="AC297" s="570"/>
      <c r="AD297" s="687"/>
      <c r="AH297" s="263">
        <f t="shared" si="9"/>
        <v>0</v>
      </c>
      <c r="AI297" s="266">
        <f t="shared" si="10"/>
        <v>0</v>
      </c>
      <c r="AJ297" s="286">
        <f t="shared" si="11"/>
        <v>0</v>
      </c>
      <c r="AK297" s="287" t="str">
        <f>IF(AJ297=0,"",
IF(SUM($AJ$213:AJ297)=1,AL297,
IF($AJ$333&gt;SUM($AJ$213:AJ297),_xlfn.CONCAT(", ",AL297),
IF($AJ$333=SUM($AJ$213:AJ297),_xlfn.CONCAT(" y ",AL297)))))</f>
        <v/>
      </c>
      <c r="AL297" s="101" t="s">
        <v>5269</v>
      </c>
    </row>
    <row r="298" spans="1:38" ht="15" customHeight="1">
      <c r="A298" s="34"/>
      <c r="C298" s="102" t="s">
        <v>5270</v>
      </c>
      <c r="D298" s="689" t="str">
        <f>IF(CNGE_2026_M1_Secc4_Sub3!$D122="","",CNGE_2026_M1_Secc4_Sub3!$D122)</f>
        <v/>
      </c>
      <c r="E298" s="572"/>
      <c r="F298" s="572"/>
      <c r="G298" s="572"/>
      <c r="H298" s="572"/>
      <c r="I298" s="572"/>
      <c r="J298" s="572"/>
      <c r="K298" s="572"/>
      <c r="L298" s="572"/>
      <c r="M298" s="572"/>
      <c r="N298" s="572"/>
      <c r="O298" s="572"/>
      <c r="P298" s="572"/>
      <c r="Q298" s="572"/>
      <c r="R298" s="573"/>
      <c r="S298" s="699"/>
      <c r="T298" s="570"/>
      <c r="U298" s="570"/>
      <c r="V298" s="570"/>
      <c r="W298" s="570"/>
      <c r="X298" s="687"/>
      <c r="Y298" s="699"/>
      <c r="Z298" s="570"/>
      <c r="AA298" s="570"/>
      <c r="AB298" s="570"/>
      <c r="AC298" s="570"/>
      <c r="AD298" s="687"/>
      <c r="AH298" s="263">
        <f t="shared" si="9"/>
        <v>0</v>
      </c>
      <c r="AI298" s="266">
        <f t="shared" si="10"/>
        <v>0</v>
      </c>
      <c r="AJ298" s="286">
        <f t="shared" si="11"/>
        <v>0</v>
      </c>
      <c r="AK298" s="287" t="str">
        <f>IF(AJ298=0,"",
IF(SUM($AJ$213:AJ298)=1,AL298,
IF($AJ$333&gt;SUM($AJ$213:AJ298),_xlfn.CONCAT(", ",AL298),
IF($AJ$333=SUM($AJ$213:AJ298),_xlfn.CONCAT(" y ",AL298)))))</f>
        <v/>
      </c>
      <c r="AL298" s="101" t="s">
        <v>5271</v>
      </c>
    </row>
    <row r="299" spans="1:38" ht="15" customHeight="1">
      <c r="A299" s="34"/>
      <c r="C299" s="102" t="s">
        <v>5272</v>
      </c>
      <c r="D299" s="689" t="str">
        <f>IF(CNGE_2026_M1_Secc4_Sub3!$D123="","",CNGE_2026_M1_Secc4_Sub3!$D123)</f>
        <v/>
      </c>
      <c r="E299" s="572"/>
      <c r="F299" s="572"/>
      <c r="G299" s="572"/>
      <c r="H299" s="572"/>
      <c r="I299" s="572"/>
      <c r="J299" s="572"/>
      <c r="K299" s="572"/>
      <c r="L299" s="572"/>
      <c r="M299" s="572"/>
      <c r="N299" s="572"/>
      <c r="O299" s="572"/>
      <c r="P299" s="572"/>
      <c r="Q299" s="572"/>
      <c r="R299" s="573"/>
      <c r="S299" s="699"/>
      <c r="T299" s="570"/>
      <c r="U299" s="570"/>
      <c r="V299" s="570"/>
      <c r="W299" s="570"/>
      <c r="X299" s="687"/>
      <c r="Y299" s="699"/>
      <c r="Z299" s="570"/>
      <c r="AA299" s="570"/>
      <c r="AB299" s="570"/>
      <c r="AC299" s="570"/>
      <c r="AD299" s="687"/>
      <c r="AH299" s="263">
        <f t="shared" si="9"/>
        <v>0</v>
      </c>
      <c r="AI299" s="266">
        <f t="shared" si="10"/>
        <v>0</v>
      </c>
      <c r="AJ299" s="286">
        <f t="shared" si="11"/>
        <v>0</v>
      </c>
      <c r="AK299" s="287" t="str">
        <f>IF(AJ299=0,"",
IF(SUM($AJ$213:AJ299)=1,AL299,
IF($AJ$333&gt;SUM($AJ$213:AJ299),_xlfn.CONCAT(", ",AL299),
IF($AJ$333=SUM($AJ$213:AJ299),_xlfn.CONCAT(" y ",AL299)))))</f>
        <v/>
      </c>
      <c r="AL299" s="101" t="s">
        <v>5273</v>
      </c>
    </row>
    <row r="300" spans="1:38" ht="15" customHeight="1">
      <c r="A300" s="34"/>
      <c r="C300" s="102" t="s">
        <v>5274</v>
      </c>
      <c r="D300" s="689" t="str">
        <f>IF(CNGE_2026_M1_Secc4_Sub3!$D124="","",CNGE_2026_M1_Secc4_Sub3!$D124)</f>
        <v/>
      </c>
      <c r="E300" s="572"/>
      <c r="F300" s="572"/>
      <c r="G300" s="572"/>
      <c r="H300" s="572"/>
      <c r="I300" s="572"/>
      <c r="J300" s="572"/>
      <c r="K300" s="572"/>
      <c r="L300" s="572"/>
      <c r="M300" s="572"/>
      <c r="N300" s="572"/>
      <c r="O300" s="572"/>
      <c r="P300" s="572"/>
      <c r="Q300" s="572"/>
      <c r="R300" s="573"/>
      <c r="S300" s="699"/>
      <c r="T300" s="570"/>
      <c r="U300" s="570"/>
      <c r="V300" s="570"/>
      <c r="W300" s="570"/>
      <c r="X300" s="687"/>
      <c r="Y300" s="699"/>
      <c r="Z300" s="570"/>
      <c r="AA300" s="570"/>
      <c r="AB300" s="570"/>
      <c r="AC300" s="570"/>
      <c r="AD300" s="687"/>
      <c r="AH300" s="263">
        <f t="shared" si="9"/>
        <v>0</v>
      </c>
      <c r="AI300" s="266">
        <f t="shared" si="10"/>
        <v>0</v>
      </c>
      <c r="AJ300" s="286">
        <f t="shared" si="11"/>
        <v>0</v>
      </c>
      <c r="AK300" s="287" t="str">
        <f>IF(AJ300=0,"",
IF(SUM($AJ$213:AJ300)=1,AL300,
IF($AJ$333&gt;SUM($AJ$213:AJ300),_xlfn.CONCAT(", ",AL300),
IF($AJ$333=SUM($AJ$213:AJ300),_xlfn.CONCAT(" y ",AL300)))))</f>
        <v/>
      </c>
      <c r="AL300" s="101" t="s">
        <v>5275</v>
      </c>
    </row>
    <row r="301" spans="1:38" ht="15" customHeight="1">
      <c r="A301" s="34"/>
      <c r="C301" s="102" t="s">
        <v>5276</v>
      </c>
      <c r="D301" s="689" t="str">
        <f>IF(CNGE_2026_M1_Secc4_Sub3!$D125="","",CNGE_2026_M1_Secc4_Sub3!$D125)</f>
        <v/>
      </c>
      <c r="E301" s="572"/>
      <c r="F301" s="572"/>
      <c r="G301" s="572"/>
      <c r="H301" s="572"/>
      <c r="I301" s="572"/>
      <c r="J301" s="572"/>
      <c r="K301" s="572"/>
      <c r="L301" s="572"/>
      <c r="M301" s="572"/>
      <c r="N301" s="572"/>
      <c r="O301" s="572"/>
      <c r="P301" s="572"/>
      <c r="Q301" s="572"/>
      <c r="R301" s="573"/>
      <c r="S301" s="699"/>
      <c r="T301" s="570"/>
      <c r="U301" s="570"/>
      <c r="V301" s="570"/>
      <c r="W301" s="570"/>
      <c r="X301" s="687"/>
      <c r="Y301" s="699"/>
      <c r="Z301" s="570"/>
      <c r="AA301" s="570"/>
      <c r="AB301" s="570"/>
      <c r="AC301" s="570"/>
      <c r="AD301" s="687"/>
      <c r="AH301" s="263">
        <f t="shared" si="9"/>
        <v>0</v>
      </c>
      <c r="AI301" s="266">
        <f t="shared" si="10"/>
        <v>0</v>
      </c>
      <c r="AJ301" s="286">
        <f t="shared" si="11"/>
        <v>0</v>
      </c>
      <c r="AK301" s="287" t="str">
        <f>IF(AJ301=0,"",
IF(SUM($AJ$213:AJ301)=1,AL301,
IF($AJ$333&gt;SUM($AJ$213:AJ301),_xlfn.CONCAT(", ",AL301),
IF($AJ$333=SUM($AJ$213:AJ301),_xlfn.CONCAT(" y ",AL301)))))</f>
        <v/>
      </c>
      <c r="AL301" s="101" t="s">
        <v>5277</v>
      </c>
    </row>
    <row r="302" spans="1:38" ht="15" customHeight="1">
      <c r="A302" s="34"/>
      <c r="C302" s="102" t="s">
        <v>5278</v>
      </c>
      <c r="D302" s="689" t="str">
        <f>IF(CNGE_2026_M1_Secc4_Sub3!$D126="","",CNGE_2026_M1_Secc4_Sub3!$D126)</f>
        <v/>
      </c>
      <c r="E302" s="572"/>
      <c r="F302" s="572"/>
      <c r="G302" s="572"/>
      <c r="H302" s="572"/>
      <c r="I302" s="572"/>
      <c r="J302" s="572"/>
      <c r="K302" s="572"/>
      <c r="L302" s="572"/>
      <c r="M302" s="572"/>
      <c r="N302" s="572"/>
      <c r="O302" s="572"/>
      <c r="P302" s="572"/>
      <c r="Q302" s="572"/>
      <c r="R302" s="573"/>
      <c r="S302" s="699"/>
      <c r="T302" s="570"/>
      <c r="U302" s="570"/>
      <c r="V302" s="570"/>
      <c r="W302" s="570"/>
      <c r="X302" s="687"/>
      <c r="Y302" s="699"/>
      <c r="Z302" s="570"/>
      <c r="AA302" s="570"/>
      <c r="AB302" s="570"/>
      <c r="AC302" s="570"/>
      <c r="AD302" s="687"/>
      <c r="AH302" s="263">
        <f t="shared" si="9"/>
        <v>0</v>
      </c>
      <c r="AI302" s="266">
        <f t="shared" si="10"/>
        <v>0</v>
      </c>
      <c r="AJ302" s="286">
        <f t="shared" si="11"/>
        <v>0</v>
      </c>
      <c r="AK302" s="287" t="str">
        <f>IF(AJ302=0,"",
IF(SUM($AJ$213:AJ302)=1,AL302,
IF($AJ$333&gt;SUM($AJ$213:AJ302),_xlfn.CONCAT(", ",AL302),
IF($AJ$333=SUM($AJ$213:AJ302),_xlfn.CONCAT(" y ",AL302)))))</f>
        <v/>
      </c>
      <c r="AL302" s="101" t="s">
        <v>5279</v>
      </c>
    </row>
    <row r="303" spans="1:38" ht="15" customHeight="1">
      <c r="A303" s="34"/>
      <c r="C303" s="102" t="s">
        <v>5280</v>
      </c>
      <c r="D303" s="689" t="str">
        <f>IF(CNGE_2026_M1_Secc4_Sub3!$D127="","",CNGE_2026_M1_Secc4_Sub3!$D127)</f>
        <v/>
      </c>
      <c r="E303" s="572"/>
      <c r="F303" s="572"/>
      <c r="G303" s="572"/>
      <c r="H303" s="572"/>
      <c r="I303" s="572"/>
      <c r="J303" s="572"/>
      <c r="K303" s="572"/>
      <c r="L303" s="572"/>
      <c r="M303" s="572"/>
      <c r="N303" s="572"/>
      <c r="O303" s="572"/>
      <c r="P303" s="572"/>
      <c r="Q303" s="572"/>
      <c r="R303" s="573"/>
      <c r="S303" s="699"/>
      <c r="T303" s="570"/>
      <c r="U303" s="570"/>
      <c r="V303" s="570"/>
      <c r="W303" s="570"/>
      <c r="X303" s="687"/>
      <c r="Y303" s="699"/>
      <c r="Z303" s="570"/>
      <c r="AA303" s="570"/>
      <c r="AB303" s="570"/>
      <c r="AC303" s="570"/>
      <c r="AD303" s="687"/>
      <c r="AH303" s="263">
        <f t="shared" si="9"/>
        <v>0</v>
      </c>
      <c r="AI303" s="266">
        <f t="shared" si="10"/>
        <v>0</v>
      </c>
      <c r="AJ303" s="286">
        <f t="shared" si="11"/>
        <v>0</v>
      </c>
      <c r="AK303" s="287" t="str">
        <f>IF(AJ303=0,"",
IF(SUM($AJ$213:AJ303)=1,AL303,
IF($AJ$333&gt;SUM($AJ$213:AJ303),_xlfn.CONCAT(", ",AL303),
IF($AJ$333=SUM($AJ$213:AJ303),_xlfn.CONCAT(" y ",AL303)))))</f>
        <v/>
      </c>
      <c r="AL303" s="101" t="s">
        <v>5281</v>
      </c>
    </row>
    <row r="304" spans="1:38" ht="15" customHeight="1">
      <c r="A304" s="34"/>
      <c r="C304" s="102" t="s">
        <v>5282</v>
      </c>
      <c r="D304" s="689" t="str">
        <f>IF(CNGE_2026_M1_Secc4_Sub3!$D128="","",CNGE_2026_M1_Secc4_Sub3!$D128)</f>
        <v/>
      </c>
      <c r="E304" s="572"/>
      <c r="F304" s="572"/>
      <c r="G304" s="572"/>
      <c r="H304" s="572"/>
      <c r="I304" s="572"/>
      <c r="J304" s="572"/>
      <c r="K304" s="572"/>
      <c r="L304" s="572"/>
      <c r="M304" s="572"/>
      <c r="N304" s="572"/>
      <c r="O304" s="572"/>
      <c r="P304" s="572"/>
      <c r="Q304" s="572"/>
      <c r="R304" s="573"/>
      <c r="S304" s="699"/>
      <c r="T304" s="570"/>
      <c r="U304" s="570"/>
      <c r="V304" s="570"/>
      <c r="W304" s="570"/>
      <c r="X304" s="687"/>
      <c r="Y304" s="699"/>
      <c r="Z304" s="570"/>
      <c r="AA304" s="570"/>
      <c r="AB304" s="570"/>
      <c r="AC304" s="570"/>
      <c r="AD304" s="687"/>
      <c r="AH304" s="263">
        <f t="shared" si="9"/>
        <v>0</v>
      </c>
      <c r="AI304" s="266">
        <f t="shared" si="10"/>
        <v>0</v>
      </c>
      <c r="AJ304" s="286">
        <f t="shared" si="11"/>
        <v>0</v>
      </c>
      <c r="AK304" s="287" t="str">
        <f>IF(AJ304=0,"",
IF(SUM($AJ$213:AJ304)=1,AL304,
IF($AJ$333&gt;SUM($AJ$213:AJ304),_xlfn.CONCAT(", ",AL304),
IF($AJ$333=SUM($AJ$213:AJ304),_xlfn.CONCAT(" y ",AL304)))))</f>
        <v/>
      </c>
      <c r="AL304" s="101" t="s">
        <v>5283</v>
      </c>
    </row>
    <row r="305" spans="1:38" ht="15" customHeight="1">
      <c r="A305" s="34"/>
      <c r="C305" s="102" t="s">
        <v>5284</v>
      </c>
      <c r="D305" s="689" t="str">
        <f>IF(CNGE_2026_M1_Secc4_Sub3!$D129="","",CNGE_2026_M1_Secc4_Sub3!$D129)</f>
        <v/>
      </c>
      <c r="E305" s="572"/>
      <c r="F305" s="572"/>
      <c r="G305" s="572"/>
      <c r="H305" s="572"/>
      <c r="I305" s="572"/>
      <c r="J305" s="572"/>
      <c r="K305" s="572"/>
      <c r="L305" s="572"/>
      <c r="M305" s="572"/>
      <c r="N305" s="572"/>
      <c r="O305" s="572"/>
      <c r="P305" s="572"/>
      <c r="Q305" s="572"/>
      <c r="R305" s="573"/>
      <c r="S305" s="699"/>
      <c r="T305" s="570"/>
      <c r="U305" s="570"/>
      <c r="V305" s="570"/>
      <c r="W305" s="570"/>
      <c r="X305" s="687"/>
      <c r="Y305" s="699"/>
      <c r="Z305" s="570"/>
      <c r="AA305" s="570"/>
      <c r="AB305" s="570"/>
      <c r="AC305" s="570"/>
      <c r="AD305" s="687"/>
      <c r="AH305" s="263">
        <f t="shared" si="9"/>
        <v>0</v>
      </c>
      <c r="AI305" s="266">
        <f t="shared" si="10"/>
        <v>0</v>
      </c>
      <c r="AJ305" s="286">
        <f t="shared" si="11"/>
        <v>0</v>
      </c>
      <c r="AK305" s="287" t="str">
        <f>IF(AJ305=0,"",
IF(SUM($AJ$213:AJ305)=1,AL305,
IF($AJ$333&gt;SUM($AJ$213:AJ305),_xlfn.CONCAT(", ",AL305),
IF($AJ$333=SUM($AJ$213:AJ305),_xlfn.CONCAT(" y ",AL305)))))</f>
        <v/>
      </c>
      <c r="AL305" s="101" t="s">
        <v>5285</v>
      </c>
    </row>
    <row r="306" spans="1:38" ht="15" customHeight="1">
      <c r="A306" s="34"/>
      <c r="C306" s="102" t="s">
        <v>5286</v>
      </c>
      <c r="D306" s="689" t="str">
        <f>IF(CNGE_2026_M1_Secc4_Sub3!$D130="","",CNGE_2026_M1_Secc4_Sub3!$D130)</f>
        <v/>
      </c>
      <c r="E306" s="572"/>
      <c r="F306" s="572"/>
      <c r="G306" s="572"/>
      <c r="H306" s="572"/>
      <c r="I306" s="572"/>
      <c r="J306" s="572"/>
      <c r="K306" s="572"/>
      <c r="L306" s="572"/>
      <c r="M306" s="572"/>
      <c r="N306" s="572"/>
      <c r="O306" s="572"/>
      <c r="P306" s="572"/>
      <c r="Q306" s="572"/>
      <c r="R306" s="573"/>
      <c r="S306" s="699"/>
      <c r="T306" s="570"/>
      <c r="U306" s="570"/>
      <c r="V306" s="570"/>
      <c r="W306" s="570"/>
      <c r="X306" s="687"/>
      <c r="Y306" s="699"/>
      <c r="Z306" s="570"/>
      <c r="AA306" s="570"/>
      <c r="AB306" s="570"/>
      <c r="AC306" s="570"/>
      <c r="AD306" s="687"/>
      <c r="AH306" s="263">
        <f t="shared" si="9"/>
        <v>0</v>
      </c>
      <c r="AI306" s="266">
        <f t="shared" si="10"/>
        <v>0</v>
      </c>
      <c r="AJ306" s="286">
        <f t="shared" si="11"/>
        <v>0</v>
      </c>
      <c r="AK306" s="287" t="str">
        <f>IF(AJ306=0,"",
IF(SUM($AJ$213:AJ306)=1,AL306,
IF($AJ$333&gt;SUM($AJ$213:AJ306),_xlfn.CONCAT(", ",AL306),
IF($AJ$333=SUM($AJ$213:AJ306),_xlfn.CONCAT(" y ",AL306)))))</f>
        <v/>
      </c>
      <c r="AL306" s="101" t="s">
        <v>5287</v>
      </c>
    </row>
    <row r="307" spans="1:38" ht="15" customHeight="1">
      <c r="A307" s="34"/>
      <c r="C307" s="102" t="s">
        <v>5288</v>
      </c>
      <c r="D307" s="689" t="str">
        <f>IF(CNGE_2026_M1_Secc4_Sub3!$D131="","",CNGE_2026_M1_Secc4_Sub3!$D131)</f>
        <v/>
      </c>
      <c r="E307" s="572"/>
      <c r="F307" s="572"/>
      <c r="G307" s="572"/>
      <c r="H307" s="572"/>
      <c r="I307" s="572"/>
      <c r="J307" s="572"/>
      <c r="K307" s="572"/>
      <c r="L307" s="572"/>
      <c r="M307" s="572"/>
      <c r="N307" s="572"/>
      <c r="O307" s="572"/>
      <c r="P307" s="572"/>
      <c r="Q307" s="572"/>
      <c r="R307" s="573"/>
      <c r="S307" s="699"/>
      <c r="T307" s="570"/>
      <c r="U307" s="570"/>
      <c r="V307" s="570"/>
      <c r="W307" s="570"/>
      <c r="X307" s="687"/>
      <c r="Y307" s="699"/>
      <c r="Z307" s="570"/>
      <c r="AA307" s="570"/>
      <c r="AB307" s="570"/>
      <c r="AC307" s="570"/>
      <c r="AD307" s="687"/>
      <c r="AH307" s="263">
        <f t="shared" si="9"/>
        <v>0</v>
      </c>
      <c r="AI307" s="266">
        <f t="shared" si="10"/>
        <v>0</v>
      </c>
      <c r="AJ307" s="286">
        <f t="shared" si="11"/>
        <v>0</v>
      </c>
      <c r="AK307" s="287" t="str">
        <f>IF(AJ307=0,"",
IF(SUM($AJ$213:AJ307)=1,AL307,
IF($AJ$333&gt;SUM($AJ$213:AJ307),_xlfn.CONCAT(", ",AL307),
IF($AJ$333=SUM($AJ$213:AJ307),_xlfn.CONCAT(" y ",AL307)))))</f>
        <v/>
      </c>
      <c r="AL307" s="101" t="s">
        <v>5289</v>
      </c>
    </row>
    <row r="308" spans="1:38" ht="15" customHeight="1">
      <c r="A308" s="34"/>
      <c r="C308" s="102" t="s">
        <v>5290</v>
      </c>
      <c r="D308" s="689" t="str">
        <f>IF(CNGE_2026_M1_Secc4_Sub3!$D132="","",CNGE_2026_M1_Secc4_Sub3!$D132)</f>
        <v/>
      </c>
      <c r="E308" s="572"/>
      <c r="F308" s="572"/>
      <c r="G308" s="572"/>
      <c r="H308" s="572"/>
      <c r="I308" s="572"/>
      <c r="J308" s="572"/>
      <c r="K308" s="572"/>
      <c r="L308" s="572"/>
      <c r="M308" s="572"/>
      <c r="N308" s="572"/>
      <c r="O308" s="572"/>
      <c r="P308" s="572"/>
      <c r="Q308" s="572"/>
      <c r="R308" s="573"/>
      <c r="S308" s="699"/>
      <c r="T308" s="570"/>
      <c r="U308" s="570"/>
      <c r="V308" s="570"/>
      <c r="W308" s="570"/>
      <c r="X308" s="687"/>
      <c r="Y308" s="699"/>
      <c r="Z308" s="570"/>
      <c r="AA308" s="570"/>
      <c r="AB308" s="570"/>
      <c r="AC308" s="570"/>
      <c r="AD308" s="687"/>
      <c r="AH308" s="263">
        <f t="shared" si="9"/>
        <v>0</v>
      </c>
      <c r="AI308" s="266">
        <f t="shared" si="10"/>
        <v>0</v>
      </c>
      <c r="AJ308" s="286">
        <f t="shared" si="11"/>
        <v>0</v>
      </c>
      <c r="AK308" s="287" t="str">
        <f>IF(AJ308=0,"",
IF(SUM($AJ$213:AJ308)=1,AL308,
IF($AJ$333&gt;SUM($AJ$213:AJ308),_xlfn.CONCAT(", ",AL308),
IF($AJ$333=SUM($AJ$213:AJ308),_xlfn.CONCAT(" y ",AL308)))))</f>
        <v/>
      </c>
      <c r="AL308" s="101" t="s">
        <v>5291</v>
      </c>
    </row>
    <row r="309" spans="1:38" ht="15" customHeight="1">
      <c r="A309" s="34"/>
      <c r="C309" s="102" t="s">
        <v>5292</v>
      </c>
      <c r="D309" s="689" t="str">
        <f>IF(CNGE_2026_M1_Secc4_Sub3!$D133="","",CNGE_2026_M1_Secc4_Sub3!$D133)</f>
        <v/>
      </c>
      <c r="E309" s="572"/>
      <c r="F309" s="572"/>
      <c r="G309" s="572"/>
      <c r="H309" s="572"/>
      <c r="I309" s="572"/>
      <c r="J309" s="572"/>
      <c r="K309" s="572"/>
      <c r="L309" s="572"/>
      <c r="M309" s="572"/>
      <c r="N309" s="572"/>
      <c r="O309" s="572"/>
      <c r="P309" s="572"/>
      <c r="Q309" s="572"/>
      <c r="R309" s="573"/>
      <c r="S309" s="699"/>
      <c r="T309" s="570"/>
      <c r="U309" s="570"/>
      <c r="V309" s="570"/>
      <c r="W309" s="570"/>
      <c r="X309" s="687"/>
      <c r="Y309" s="699"/>
      <c r="Z309" s="570"/>
      <c r="AA309" s="570"/>
      <c r="AB309" s="570"/>
      <c r="AC309" s="570"/>
      <c r="AD309" s="687"/>
      <c r="AH309" s="263">
        <f t="shared" si="9"/>
        <v>0</v>
      </c>
      <c r="AI309" s="266">
        <f t="shared" si="10"/>
        <v>0</v>
      </c>
      <c r="AJ309" s="286">
        <f t="shared" si="11"/>
        <v>0</v>
      </c>
      <c r="AK309" s="287" t="str">
        <f>IF(AJ309=0,"",
IF(SUM($AJ$213:AJ309)=1,AL309,
IF($AJ$333&gt;SUM($AJ$213:AJ309),_xlfn.CONCAT(", ",AL309),
IF($AJ$333=SUM($AJ$213:AJ309),_xlfn.CONCAT(" y ",AL309)))))</f>
        <v/>
      </c>
      <c r="AL309" s="101" t="s">
        <v>5293</v>
      </c>
    </row>
    <row r="310" spans="1:38" ht="15" customHeight="1">
      <c r="A310" s="34"/>
      <c r="C310" s="102" t="s">
        <v>5294</v>
      </c>
      <c r="D310" s="689" t="str">
        <f>IF(CNGE_2026_M1_Secc4_Sub3!$D134="","",CNGE_2026_M1_Secc4_Sub3!$D134)</f>
        <v/>
      </c>
      <c r="E310" s="572"/>
      <c r="F310" s="572"/>
      <c r="G310" s="572"/>
      <c r="H310" s="572"/>
      <c r="I310" s="572"/>
      <c r="J310" s="572"/>
      <c r="K310" s="572"/>
      <c r="L310" s="572"/>
      <c r="M310" s="572"/>
      <c r="N310" s="572"/>
      <c r="O310" s="572"/>
      <c r="P310" s="572"/>
      <c r="Q310" s="572"/>
      <c r="R310" s="573"/>
      <c r="S310" s="699"/>
      <c r="T310" s="570"/>
      <c r="U310" s="570"/>
      <c r="V310" s="570"/>
      <c r="W310" s="570"/>
      <c r="X310" s="687"/>
      <c r="Y310" s="699"/>
      <c r="Z310" s="570"/>
      <c r="AA310" s="570"/>
      <c r="AB310" s="570"/>
      <c r="AC310" s="570"/>
      <c r="AD310" s="687"/>
      <c r="AH310" s="263">
        <f t="shared" si="9"/>
        <v>0</v>
      </c>
      <c r="AI310" s="266">
        <f t="shared" si="10"/>
        <v>0</v>
      </c>
      <c r="AJ310" s="286">
        <f t="shared" si="11"/>
        <v>0</v>
      </c>
      <c r="AK310" s="287" t="str">
        <f>IF(AJ310=0,"",
IF(SUM($AJ$213:AJ310)=1,AL310,
IF($AJ$333&gt;SUM($AJ$213:AJ310),_xlfn.CONCAT(", ",AL310),
IF($AJ$333=SUM($AJ$213:AJ310),_xlfn.CONCAT(" y ",AL310)))))</f>
        <v/>
      </c>
      <c r="AL310" s="101" t="s">
        <v>5295</v>
      </c>
    </row>
    <row r="311" spans="1:38" ht="15" customHeight="1">
      <c r="A311" s="34"/>
      <c r="C311" s="102" t="s">
        <v>5296</v>
      </c>
      <c r="D311" s="689" t="str">
        <f>IF(CNGE_2026_M1_Secc4_Sub3!$D135="","",CNGE_2026_M1_Secc4_Sub3!$D135)</f>
        <v/>
      </c>
      <c r="E311" s="572"/>
      <c r="F311" s="572"/>
      <c r="G311" s="572"/>
      <c r="H311" s="572"/>
      <c r="I311" s="572"/>
      <c r="J311" s="572"/>
      <c r="K311" s="572"/>
      <c r="L311" s="572"/>
      <c r="M311" s="572"/>
      <c r="N311" s="572"/>
      <c r="O311" s="572"/>
      <c r="P311" s="572"/>
      <c r="Q311" s="572"/>
      <c r="R311" s="573"/>
      <c r="S311" s="699"/>
      <c r="T311" s="570"/>
      <c r="U311" s="570"/>
      <c r="V311" s="570"/>
      <c r="W311" s="570"/>
      <c r="X311" s="687"/>
      <c r="Y311" s="699"/>
      <c r="Z311" s="570"/>
      <c r="AA311" s="570"/>
      <c r="AB311" s="570"/>
      <c r="AC311" s="570"/>
      <c r="AD311" s="687"/>
      <c r="AH311" s="263">
        <f t="shared" si="9"/>
        <v>0</v>
      </c>
      <c r="AI311" s="266">
        <f t="shared" si="10"/>
        <v>0</v>
      </c>
      <c r="AJ311" s="286">
        <f t="shared" si="11"/>
        <v>0</v>
      </c>
      <c r="AK311" s="287" t="str">
        <f>IF(AJ311=0,"",
IF(SUM($AJ$213:AJ311)=1,AL311,
IF($AJ$333&gt;SUM($AJ$213:AJ311),_xlfn.CONCAT(", ",AL311),
IF($AJ$333=SUM($AJ$213:AJ311),_xlfn.CONCAT(" y ",AL311)))))</f>
        <v/>
      </c>
      <c r="AL311" s="101" t="s">
        <v>5297</v>
      </c>
    </row>
    <row r="312" spans="1:38" ht="15" customHeight="1">
      <c r="A312" s="34"/>
      <c r="C312" s="102" t="s">
        <v>5298</v>
      </c>
      <c r="D312" s="689" t="str">
        <f>IF(CNGE_2026_M1_Secc4_Sub3!$D136="","",CNGE_2026_M1_Secc4_Sub3!$D136)</f>
        <v/>
      </c>
      <c r="E312" s="572"/>
      <c r="F312" s="572"/>
      <c r="G312" s="572"/>
      <c r="H312" s="572"/>
      <c r="I312" s="572"/>
      <c r="J312" s="572"/>
      <c r="K312" s="572"/>
      <c r="L312" s="572"/>
      <c r="M312" s="572"/>
      <c r="N312" s="572"/>
      <c r="O312" s="572"/>
      <c r="P312" s="572"/>
      <c r="Q312" s="572"/>
      <c r="R312" s="573"/>
      <c r="S312" s="699"/>
      <c r="T312" s="570"/>
      <c r="U312" s="570"/>
      <c r="V312" s="570"/>
      <c r="W312" s="570"/>
      <c r="X312" s="687"/>
      <c r="Y312" s="699"/>
      <c r="Z312" s="570"/>
      <c r="AA312" s="570"/>
      <c r="AB312" s="570"/>
      <c r="AC312" s="570"/>
      <c r="AD312" s="687"/>
      <c r="AH312" s="263">
        <f t="shared" si="9"/>
        <v>0</v>
      </c>
      <c r="AI312" s="266">
        <f t="shared" si="10"/>
        <v>0</v>
      </c>
      <c r="AJ312" s="286">
        <f t="shared" si="11"/>
        <v>0</v>
      </c>
      <c r="AK312" s="287" t="str">
        <f>IF(AJ312=0,"",
IF(SUM($AJ$213:AJ312)=1,AL312,
IF($AJ$333&gt;SUM($AJ$213:AJ312),_xlfn.CONCAT(", ",AL312),
IF($AJ$333=SUM($AJ$213:AJ312),_xlfn.CONCAT(" y ",AL312)))))</f>
        <v/>
      </c>
      <c r="AL312" s="101" t="s">
        <v>5299</v>
      </c>
    </row>
    <row r="313" spans="1:38" ht="15" customHeight="1">
      <c r="A313" s="34"/>
      <c r="C313" s="91" t="s">
        <v>5300</v>
      </c>
      <c r="D313" s="689" t="str">
        <f>IF(CNGE_2026_M1_Secc4_Sub3!$D137="","",CNGE_2026_M1_Secc4_Sub3!$D137)</f>
        <v/>
      </c>
      <c r="E313" s="572"/>
      <c r="F313" s="572"/>
      <c r="G313" s="572"/>
      <c r="H313" s="572"/>
      <c r="I313" s="572"/>
      <c r="J313" s="572"/>
      <c r="K313" s="572"/>
      <c r="L313" s="572"/>
      <c r="M313" s="572"/>
      <c r="N313" s="572"/>
      <c r="O313" s="572"/>
      <c r="P313" s="572"/>
      <c r="Q313" s="572"/>
      <c r="R313" s="573"/>
      <c r="S313" s="699"/>
      <c r="T313" s="570"/>
      <c r="U313" s="570"/>
      <c r="V313" s="570"/>
      <c r="W313" s="570"/>
      <c r="X313" s="687"/>
      <c r="Y313" s="699"/>
      <c r="Z313" s="570"/>
      <c r="AA313" s="570"/>
      <c r="AB313" s="570"/>
      <c r="AC313" s="570"/>
      <c r="AD313" s="687"/>
      <c r="AH313" s="263">
        <f t="shared" si="9"/>
        <v>0</v>
      </c>
      <c r="AI313" s="266">
        <f t="shared" si="10"/>
        <v>0</v>
      </c>
      <c r="AJ313" s="286">
        <f t="shared" si="11"/>
        <v>0</v>
      </c>
      <c r="AK313" s="287" t="str">
        <f>IF(AJ313=0,"",
IF(SUM($AJ$213:AJ313)=1,AL313,
IF($AJ$333&gt;SUM($AJ$213:AJ313),_xlfn.CONCAT(", ",AL313),
IF($AJ$333=SUM($AJ$213:AJ313),_xlfn.CONCAT(" y ",AL313)))))</f>
        <v/>
      </c>
      <c r="AL313" s="101" t="s">
        <v>5301</v>
      </c>
    </row>
    <row r="314" spans="1:38" ht="15" customHeight="1">
      <c r="A314" s="34"/>
      <c r="C314" s="91" t="s">
        <v>5302</v>
      </c>
      <c r="D314" s="689" t="str">
        <f>IF(CNGE_2026_M1_Secc4_Sub3!$D138="","",CNGE_2026_M1_Secc4_Sub3!$D138)</f>
        <v/>
      </c>
      <c r="E314" s="572"/>
      <c r="F314" s="572"/>
      <c r="G314" s="572"/>
      <c r="H314" s="572"/>
      <c r="I314" s="572"/>
      <c r="J314" s="572"/>
      <c r="K314" s="572"/>
      <c r="L314" s="572"/>
      <c r="M314" s="572"/>
      <c r="N314" s="572"/>
      <c r="O314" s="572"/>
      <c r="P314" s="572"/>
      <c r="Q314" s="572"/>
      <c r="R314" s="573"/>
      <c r="S314" s="699"/>
      <c r="T314" s="570"/>
      <c r="U314" s="570"/>
      <c r="V314" s="570"/>
      <c r="W314" s="570"/>
      <c r="X314" s="687"/>
      <c r="Y314" s="699"/>
      <c r="Z314" s="570"/>
      <c r="AA314" s="570"/>
      <c r="AB314" s="570"/>
      <c r="AC314" s="570"/>
      <c r="AD314" s="687"/>
      <c r="AH314" s="263">
        <f t="shared" si="9"/>
        <v>0</v>
      </c>
      <c r="AI314" s="266">
        <f t="shared" si="10"/>
        <v>0</v>
      </c>
      <c r="AJ314" s="286">
        <f t="shared" si="11"/>
        <v>0</v>
      </c>
      <c r="AK314" s="287" t="str">
        <f>IF(AJ314=0,"",
IF(SUM($AJ$213:AJ314)=1,AL314,
IF($AJ$333&gt;SUM($AJ$213:AJ314),_xlfn.CONCAT(", ",AL314),
IF($AJ$333=SUM($AJ$213:AJ314),_xlfn.CONCAT(" y ",AL314)))))</f>
        <v/>
      </c>
      <c r="AL314" s="101" t="s">
        <v>5303</v>
      </c>
    </row>
    <row r="315" spans="1:38" ht="15" customHeight="1">
      <c r="A315" s="34"/>
      <c r="C315" s="91" t="s">
        <v>5304</v>
      </c>
      <c r="D315" s="689" t="str">
        <f>IF(CNGE_2026_M1_Secc4_Sub3!$D139="","",CNGE_2026_M1_Secc4_Sub3!$D139)</f>
        <v/>
      </c>
      <c r="E315" s="572"/>
      <c r="F315" s="572"/>
      <c r="G315" s="572"/>
      <c r="H315" s="572"/>
      <c r="I315" s="572"/>
      <c r="J315" s="572"/>
      <c r="K315" s="572"/>
      <c r="L315" s="572"/>
      <c r="M315" s="572"/>
      <c r="N315" s="572"/>
      <c r="O315" s="572"/>
      <c r="P315" s="572"/>
      <c r="Q315" s="572"/>
      <c r="R315" s="573"/>
      <c r="S315" s="699"/>
      <c r="T315" s="570"/>
      <c r="U315" s="570"/>
      <c r="V315" s="570"/>
      <c r="W315" s="570"/>
      <c r="X315" s="687"/>
      <c r="Y315" s="699"/>
      <c r="Z315" s="570"/>
      <c r="AA315" s="570"/>
      <c r="AB315" s="570"/>
      <c r="AC315" s="570"/>
      <c r="AD315" s="687"/>
      <c r="AH315" s="263">
        <f t="shared" si="9"/>
        <v>0</v>
      </c>
      <c r="AI315" s="266">
        <f t="shared" si="10"/>
        <v>0</v>
      </c>
      <c r="AJ315" s="286">
        <f t="shared" si="11"/>
        <v>0</v>
      </c>
      <c r="AK315" s="287" t="str">
        <f>IF(AJ315=0,"",
IF(SUM($AJ$213:AJ315)=1,AL315,
IF($AJ$333&gt;SUM($AJ$213:AJ315),_xlfn.CONCAT(", ",AL315),
IF($AJ$333=SUM($AJ$213:AJ315),_xlfn.CONCAT(" y ",AL315)))))</f>
        <v/>
      </c>
      <c r="AL315" s="101" t="s">
        <v>5305</v>
      </c>
    </row>
    <row r="316" spans="1:38" ht="15" customHeight="1">
      <c r="A316" s="34"/>
      <c r="C316" s="91" t="s">
        <v>5306</v>
      </c>
      <c r="D316" s="689" t="str">
        <f>IF(CNGE_2026_M1_Secc4_Sub3!$D140="","",CNGE_2026_M1_Secc4_Sub3!$D140)</f>
        <v/>
      </c>
      <c r="E316" s="572"/>
      <c r="F316" s="572"/>
      <c r="G316" s="572"/>
      <c r="H316" s="572"/>
      <c r="I316" s="572"/>
      <c r="J316" s="572"/>
      <c r="K316" s="572"/>
      <c r="L316" s="572"/>
      <c r="M316" s="572"/>
      <c r="N316" s="572"/>
      <c r="O316" s="572"/>
      <c r="P316" s="572"/>
      <c r="Q316" s="572"/>
      <c r="R316" s="573"/>
      <c r="S316" s="699"/>
      <c r="T316" s="570"/>
      <c r="U316" s="570"/>
      <c r="V316" s="570"/>
      <c r="W316" s="570"/>
      <c r="X316" s="687"/>
      <c r="Y316" s="699"/>
      <c r="Z316" s="570"/>
      <c r="AA316" s="570"/>
      <c r="AB316" s="570"/>
      <c r="AC316" s="570"/>
      <c r="AD316" s="687"/>
      <c r="AH316" s="263">
        <f t="shared" si="9"/>
        <v>0</v>
      </c>
      <c r="AI316" s="266">
        <f t="shared" si="10"/>
        <v>0</v>
      </c>
      <c r="AJ316" s="286">
        <f t="shared" si="11"/>
        <v>0</v>
      </c>
      <c r="AK316" s="287" t="str">
        <f>IF(AJ316=0,"",
IF(SUM($AJ$213:AJ316)=1,AL316,
IF($AJ$333&gt;SUM($AJ$213:AJ316),_xlfn.CONCAT(", ",AL316),
IF($AJ$333=SUM($AJ$213:AJ316),_xlfn.CONCAT(" y ",AL316)))))</f>
        <v/>
      </c>
      <c r="AL316" s="101" t="s">
        <v>5307</v>
      </c>
    </row>
    <row r="317" spans="1:38" ht="15" customHeight="1">
      <c r="A317" s="34"/>
      <c r="C317" s="91" t="s">
        <v>5308</v>
      </c>
      <c r="D317" s="689" t="str">
        <f>IF(CNGE_2026_M1_Secc4_Sub3!$D141="","",CNGE_2026_M1_Secc4_Sub3!$D141)</f>
        <v/>
      </c>
      <c r="E317" s="572"/>
      <c r="F317" s="572"/>
      <c r="G317" s="572"/>
      <c r="H317" s="572"/>
      <c r="I317" s="572"/>
      <c r="J317" s="572"/>
      <c r="K317" s="572"/>
      <c r="L317" s="572"/>
      <c r="M317" s="572"/>
      <c r="N317" s="572"/>
      <c r="O317" s="572"/>
      <c r="P317" s="572"/>
      <c r="Q317" s="572"/>
      <c r="R317" s="573"/>
      <c r="S317" s="699"/>
      <c r="T317" s="570"/>
      <c r="U317" s="570"/>
      <c r="V317" s="570"/>
      <c r="W317" s="570"/>
      <c r="X317" s="687"/>
      <c r="Y317" s="699"/>
      <c r="Z317" s="570"/>
      <c r="AA317" s="570"/>
      <c r="AB317" s="570"/>
      <c r="AC317" s="570"/>
      <c r="AD317" s="687"/>
      <c r="AH317" s="263">
        <f t="shared" si="9"/>
        <v>0</v>
      </c>
      <c r="AI317" s="266">
        <f t="shared" si="10"/>
        <v>0</v>
      </c>
      <c r="AJ317" s="286">
        <f t="shared" si="11"/>
        <v>0</v>
      </c>
      <c r="AK317" s="287" t="str">
        <f>IF(AJ317=0,"",
IF(SUM($AJ$213:AJ317)=1,AL317,
IF($AJ$333&gt;SUM($AJ$213:AJ317),_xlfn.CONCAT(", ",AL317),
IF($AJ$333=SUM($AJ$213:AJ317),_xlfn.CONCAT(" y ",AL317)))))</f>
        <v/>
      </c>
      <c r="AL317" s="101" t="s">
        <v>5309</v>
      </c>
    </row>
    <row r="318" spans="1:38" ht="15" customHeight="1">
      <c r="A318" s="34"/>
      <c r="C318" s="91" t="s">
        <v>5310</v>
      </c>
      <c r="D318" s="689" t="str">
        <f>IF(CNGE_2026_M1_Secc4_Sub3!$D142="","",CNGE_2026_M1_Secc4_Sub3!$D142)</f>
        <v/>
      </c>
      <c r="E318" s="572"/>
      <c r="F318" s="572"/>
      <c r="G318" s="572"/>
      <c r="H318" s="572"/>
      <c r="I318" s="572"/>
      <c r="J318" s="572"/>
      <c r="K318" s="572"/>
      <c r="L318" s="572"/>
      <c r="M318" s="572"/>
      <c r="N318" s="572"/>
      <c r="O318" s="572"/>
      <c r="P318" s="572"/>
      <c r="Q318" s="572"/>
      <c r="R318" s="573"/>
      <c r="S318" s="699"/>
      <c r="T318" s="570"/>
      <c r="U318" s="570"/>
      <c r="V318" s="570"/>
      <c r="W318" s="570"/>
      <c r="X318" s="687"/>
      <c r="Y318" s="699"/>
      <c r="Z318" s="570"/>
      <c r="AA318" s="570"/>
      <c r="AB318" s="570"/>
      <c r="AC318" s="570"/>
      <c r="AD318" s="687"/>
      <c r="AH318" s="263">
        <f t="shared" si="9"/>
        <v>0</v>
      </c>
      <c r="AI318" s="266">
        <f t="shared" si="10"/>
        <v>0</v>
      </c>
      <c r="AJ318" s="286">
        <f t="shared" si="11"/>
        <v>0</v>
      </c>
      <c r="AK318" s="287" t="str">
        <f>IF(AJ318=0,"",
IF(SUM($AJ$213:AJ318)=1,AL318,
IF($AJ$333&gt;SUM($AJ$213:AJ318),_xlfn.CONCAT(", ",AL318),
IF($AJ$333=SUM($AJ$213:AJ318),_xlfn.CONCAT(" y ",AL318)))))</f>
        <v/>
      </c>
      <c r="AL318" s="101" t="s">
        <v>5311</v>
      </c>
    </row>
    <row r="319" spans="1:38" ht="15" customHeight="1">
      <c r="A319" s="34"/>
      <c r="C319" s="91" t="s">
        <v>5312</v>
      </c>
      <c r="D319" s="689" t="str">
        <f>IF(CNGE_2026_M1_Secc4_Sub3!$D143="","",CNGE_2026_M1_Secc4_Sub3!$D143)</f>
        <v/>
      </c>
      <c r="E319" s="572"/>
      <c r="F319" s="572"/>
      <c r="G319" s="572"/>
      <c r="H319" s="572"/>
      <c r="I319" s="572"/>
      <c r="J319" s="572"/>
      <c r="K319" s="572"/>
      <c r="L319" s="572"/>
      <c r="M319" s="572"/>
      <c r="N319" s="572"/>
      <c r="O319" s="572"/>
      <c r="P319" s="572"/>
      <c r="Q319" s="572"/>
      <c r="R319" s="573"/>
      <c r="S319" s="699"/>
      <c r="T319" s="570"/>
      <c r="U319" s="570"/>
      <c r="V319" s="570"/>
      <c r="W319" s="570"/>
      <c r="X319" s="687"/>
      <c r="Y319" s="699"/>
      <c r="Z319" s="570"/>
      <c r="AA319" s="570"/>
      <c r="AB319" s="570"/>
      <c r="AC319" s="570"/>
      <c r="AD319" s="687"/>
      <c r="AH319" s="263">
        <f t="shared" si="9"/>
        <v>0</v>
      </c>
      <c r="AI319" s="266">
        <f t="shared" si="10"/>
        <v>0</v>
      </c>
      <c r="AJ319" s="286">
        <f t="shared" si="11"/>
        <v>0</v>
      </c>
      <c r="AK319" s="287" t="str">
        <f>IF(AJ319=0,"",
IF(SUM($AJ$213:AJ319)=1,AL319,
IF($AJ$333&gt;SUM($AJ$213:AJ319),_xlfn.CONCAT(", ",AL319),
IF($AJ$333=SUM($AJ$213:AJ319),_xlfn.CONCAT(" y ",AL319)))))</f>
        <v/>
      </c>
      <c r="AL319" s="101" t="s">
        <v>5313</v>
      </c>
    </row>
    <row r="320" spans="1:38" ht="15" customHeight="1">
      <c r="A320" s="34"/>
      <c r="C320" s="91" t="s">
        <v>5314</v>
      </c>
      <c r="D320" s="689" t="str">
        <f>IF(CNGE_2026_M1_Secc4_Sub3!$D144="","",CNGE_2026_M1_Secc4_Sub3!$D144)</f>
        <v/>
      </c>
      <c r="E320" s="572"/>
      <c r="F320" s="572"/>
      <c r="G320" s="572"/>
      <c r="H320" s="572"/>
      <c r="I320" s="572"/>
      <c r="J320" s="572"/>
      <c r="K320" s="572"/>
      <c r="L320" s="572"/>
      <c r="M320" s="572"/>
      <c r="N320" s="572"/>
      <c r="O320" s="572"/>
      <c r="P320" s="572"/>
      <c r="Q320" s="572"/>
      <c r="R320" s="573"/>
      <c r="S320" s="699"/>
      <c r="T320" s="570"/>
      <c r="U320" s="570"/>
      <c r="V320" s="570"/>
      <c r="W320" s="570"/>
      <c r="X320" s="687"/>
      <c r="Y320" s="699"/>
      <c r="Z320" s="570"/>
      <c r="AA320" s="570"/>
      <c r="AB320" s="570"/>
      <c r="AC320" s="570"/>
      <c r="AD320" s="687"/>
      <c r="AH320" s="263">
        <f t="shared" si="9"/>
        <v>0</v>
      </c>
      <c r="AI320" s="266">
        <f t="shared" si="10"/>
        <v>0</v>
      </c>
      <c r="AJ320" s="286">
        <f t="shared" si="11"/>
        <v>0</v>
      </c>
      <c r="AK320" s="287" t="str">
        <f>IF(AJ320=0,"",
IF(SUM($AJ$213:AJ320)=1,AL320,
IF($AJ$333&gt;SUM($AJ$213:AJ320),_xlfn.CONCAT(", ",AL320),
IF($AJ$333=SUM($AJ$213:AJ320),_xlfn.CONCAT(" y ",AL320)))))</f>
        <v/>
      </c>
      <c r="AL320" s="101" t="s">
        <v>5315</v>
      </c>
    </row>
    <row r="321" spans="1:38" ht="15" customHeight="1">
      <c r="A321" s="34"/>
      <c r="C321" s="91" t="s">
        <v>5316</v>
      </c>
      <c r="D321" s="689" t="str">
        <f>IF(CNGE_2026_M1_Secc4_Sub3!$D145="","",CNGE_2026_M1_Secc4_Sub3!$D145)</f>
        <v/>
      </c>
      <c r="E321" s="572"/>
      <c r="F321" s="572"/>
      <c r="G321" s="572"/>
      <c r="H321" s="572"/>
      <c r="I321" s="572"/>
      <c r="J321" s="572"/>
      <c r="K321" s="572"/>
      <c r="L321" s="572"/>
      <c r="M321" s="572"/>
      <c r="N321" s="572"/>
      <c r="O321" s="572"/>
      <c r="P321" s="572"/>
      <c r="Q321" s="572"/>
      <c r="R321" s="573"/>
      <c r="S321" s="699"/>
      <c r="T321" s="570"/>
      <c r="U321" s="570"/>
      <c r="V321" s="570"/>
      <c r="W321" s="570"/>
      <c r="X321" s="687"/>
      <c r="Y321" s="699"/>
      <c r="Z321" s="570"/>
      <c r="AA321" s="570"/>
      <c r="AB321" s="570"/>
      <c r="AC321" s="570"/>
      <c r="AD321" s="687"/>
      <c r="AH321" s="263">
        <f t="shared" si="9"/>
        <v>0</v>
      </c>
      <c r="AI321" s="266">
        <f t="shared" si="10"/>
        <v>0</v>
      </c>
      <c r="AJ321" s="286">
        <f t="shared" si="11"/>
        <v>0</v>
      </c>
      <c r="AK321" s="287" t="str">
        <f>IF(AJ321=0,"",
IF(SUM($AJ$213:AJ321)=1,AL321,
IF($AJ$333&gt;SUM($AJ$213:AJ321),_xlfn.CONCAT(", ",AL321),
IF($AJ$333=SUM($AJ$213:AJ321),_xlfn.CONCAT(" y ",AL321)))))</f>
        <v/>
      </c>
      <c r="AL321" s="101" t="s">
        <v>5317</v>
      </c>
    </row>
    <row r="322" spans="1:38" ht="15" customHeight="1">
      <c r="A322" s="34"/>
      <c r="C322" s="91" t="s">
        <v>5318</v>
      </c>
      <c r="D322" s="689" t="str">
        <f>IF(CNGE_2026_M1_Secc4_Sub3!$D146="","",CNGE_2026_M1_Secc4_Sub3!$D146)</f>
        <v/>
      </c>
      <c r="E322" s="572"/>
      <c r="F322" s="572"/>
      <c r="G322" s="572"/>
      <c r="H322" s="572"/>
      <c r="I322" s="572"/>
      <c r="J322" s="572"/>
      <c r="K322" s="572"/>
      <c r="L322" s="572"/>
      <c r="M322" s="572"/>
      <c r="N322" s="572"/>
      <c r="O322" s="572"/>
      <c r="P322" s="572"/>
      <c r="Q322" s="572"/>
      <c r="R322" s="573"/>
      <c r="S322" s="699"/>
      <c r="T322" s="570"/>
      <c r="U322" s="570"/>
      <c r="V322" s="570"/>
      <c r="W322" s="570"/>
      <c r="X322" s="687"/>
      <c r="Y322" s="699"/>
      <c r="Z322" s="570"/>
      <c r="AA322" s="570"/>
      <c r="AB322" s="570"/>
      <c r="AC322" s="570"/>
      <c r="AD322" s="687"/>
      <c r="AH322" s="263">
        <f t="shared" si="9"/>
        <v>0</v>
      </c>
      <c r="AI322" s="266">
        <f t="shared" si="10"/>
        <v>0</v>
      </c>
      <c r="AJ322" s="286">
        <f t="shared" si="11"/>
        <v>0</v>
      </c>
      <c r="AK322" s="287" t="str">
        <f>IF(AJ322=0,"",
IF(SUM($AJ$213:AJ322)=1,AL322,
IF($AJ$333&gt;SUM($AJ$213:AJ322),_xlfn.CONCAT(", ",AL322),
IF($AJ$333=SUM($AJ$213:AJ322),_xlfn.CONCAT(" y ",AL322)))))</f>
        <v/>
      </c>
      <c r="AL322" s="101" t="s">
        <v>5319</v>
      </c>
    </row>
    <row r="323" spans="1:38" ht="15" customHeight="1">
      <c r="A323" s="34"/>
      <c r="C323" s="91" t="s">
        <v>5497</v>
      </c>
      <c r="D323" s="689" t="str">
        <f>IF(CNGE_2026_M1_Secc4_Sub3!$D147="","",CNGE_2026_M1_Secc4_Sub3!$D147)</f>
        <v/>
      </c>
      <c r="E323" s="572"/>
      <c r="F323" s="572"/>
      <c r="G323" s="572"/>
      <c r="H323" s="572"/>
      <c r="I323" s="572"/>
      <c r="J323" s="572"/>
      <c r="K323" s="572"/>
      <c r="L323" s="572"/>
      <c r="M323" s="572"/>
      <c r="N323" s="572"/>
      <c r="O323" s="572"/>
      <c r="P323" s="572"/>
      <c r="Q323" s="572"/>
      <c r="R323" s="573"/>
      <c r="S323" s="699"/>
      <c r="T323" s="570"/>
      <c r="U323" s="570"/>
      <c r="V323" s="570"/>
      <c r="W323" s="570"/>
      <c r="X323" s="687"/>
      <c r="Y323" s="699"/>
      <c r="Z323" s="570"/>
      <c r="AA323" s="570"/>
      <c r="AB323" s="570"/>
      <c r="AC323" s="570"/>
      <c r="AD323" s="687"/>
      <c r="AH323" s="263">
        <f t="shared" si="9"/>
        <v>0</v>
      </c>
      <c r="AI323" s="266">
        <f t="shared" si="10"/>
        <v>0</v>
      </c>
      <c r="AJ323" s="286">
        <f t="shared" si="11"/>
        <v>0</v>
      </c>
      <c r="AK323" s="287" t="str">
        <f>IF(AJ323=0,"",
IF(SUM($AJ$213:AJ323)=1,AL323,
IF($AJ$333&gt;SUM($AJ$213:AJ323),_xlfn.CONCAT(", ",AL323),
IF($AJ$333=SUM($AJ$213:AJ323),_xlfn.CONCAT(" y ",AL323)))))</f>
        <v/>
      </c>
      <c r="AL323" s="101" t="s">
        <v>5498</v>
      </c>
    </row>
    <row r="324" spans="1:38" ht="15" customHeight="1">
      <c r="A324" s="34"/>
      <c r="C324" s="91" t="s">
        <v>5499</v>
      </c>
      <c r="D324" s="689" t="str">
        <f>IF(CNGE_2026_M1_Secc4_Sub3!$D148="","",CNGE_2026_M1_Secc4_Sub3!$D148)</f>
        <v/>
      </c>
      <c r="E324" s="572"/>
      <c r="F324" s="572"/>
      <c r="G324" s="572"/>
      <c r="H324" s="572"/>
      <c r="I324" s="572"/>
      <c r="J324" s="572"/>
      <c r="K324" s="572"/>
      <c r="L324" s="572"/>
      <c r="M324" s="572"/>
      <c r="N324" s="572"/>
      <c r="O324" s="572"/>
      <c r="P324" s="572"/>
      <c r="Q324" s="572"/>
      <c r="R324" s="573"/>
      <c r="S324" s="699"/>
      <c r="T324" s="570"/>
      <c r="U324" s="570"/>
      <c r="V324" s="570"/>
      <c r="W324" s="570"/>
      <c r="X324" s="687"/>
      <c r="Y324" s="699"/>
      <c r="Z324" s="570"/>
      <c r="AA324" s="570"/>
      <c r="AB324" s="570"/>
      <c r="AC324" s="570"/>
      <c r="AD324" s="687"/>
      <c r="AH324" s="263">
        <f t="shared" si="9"/>
        <v>0</v>
      </c>
      <c r="AI324" s="266">
        <f t="shared" si="10"/>
        <v>0</v>
      </c>
      <c r="AJ324" s="286">
        <f t="shared" si="11"/>
        <v>0</v>
      </c>
      <c r="AK324" s="287" t="str">
        <f>IF(AJ324=0,"",
IF(SUM($AJ$213:AJ324)=1,AL324,
IF($AJ$333&gt;SUM($AJ$213:AJ324),_xlfn.CONCAT(", ",AL324),
IF($AJ$333=SUM($AJ$213:AJ324),_xlfn.CONCAT(" y ",AL324)))))</f>
        <v/>
      </c>
      <c r="AL324" s="101" t="s">
        <v>5500</v>
      </c>
    </row>
    <row r="325" spans="1:38" ht="15" customHeight="1">
      <c r="A325" s="34"/>
      <c r="C325" s="91" t="s">
        <v>5501</v>
      </c>
      <c r="D325" s="689" t="str">
        <f>IF(CNGE_2026_M1_Secc4_Sub3!$D149="","",CNGE_2026_M1_Secc4_Sub3!$D149)</f>
        <v/>
      </c>
      <c r="E325" s="572"/>
      <c r="F325" s="572"/>
      <c r="G325" s="572"/>
      <c r="H325" s="572"/>
      <c r="I325" s="572"/>
      <c r="J325" s="572"/>
      <c r="K325" s="572"/>
      <c r="L325" s="572"/>
      <c r="M325" s="572"/>
      <c r="N325" s="572"/>
      <c r="O325" s="572"/>
      <c r="P325" s="572"/>
      <c r="Q325" s="572"/>
      <c r="R325" s="573"/>
      <c r="S325" s="699"/>
      <c r="T325" s="570"/>
      <c r="U325" s="570"/>
      <c r="V325" s="570"/>
      <c r="W325" s="570"/>
      <c r="X325" s="687"/>
      <c r="Y325" s="699"/>
      <c r="Z325" s="570"/>
      <c r="AA325" s="570"/>
      <c r="AB325" s="570"/>
      <c r="AC325" s="570"/>
      <c r="AD325" s="687"/>
      <c r="AH325" s="263">
        <f t="shared" si="9"/>
        <v>0</v>
      </c>
      <c r="AI325" s="266">
        <f t="shared" si="10"/>
        <v>0</v>
      </c>
      <c r="AJ325" s="286">
        <f t="shared" si="11"/>
        <v>0</v>
      </c>
      <c r="AK325" s="287" t="str">
        <f>IF(AJ325=0,"",
IF(SUM($AJ$213:AJ325)=1,AL325,
IF($AJ$333&gt;SUM($AJ$213:AJ325),_xlfn.CONCAT(", ",AL325),
IF($AJ$333=SUM($AJ$213:AJ325),_xlfn.CONCAT(" y ",AL325)))))</f>
        <v/>
      </c>
      <c r="AL325" s="101" t="s">
        <v>5502</v>
      </c>
    </row>
    <row r="326" spans="1:38" ht="15" customHeight="1">
      <c r="A326" s="34"/>
      <c r="C326" s="91" t="s">
        <v>5503</v>
      </c>
      <c r="D326" s="689" t="str">
        <f>IF(CNGE_2026_M1_Secc4_Sub3!$D150="","",CNGE_2026_M1_Secc4_Sub3!$D150)</f>
        <v/>
      </c>
      <c r="E326" s="572"/>
      <c r="F326" s="572"/>
      <c r="G326" s="572"/>
      <c r="H326" s="572"/>
      <c r="I326" s="572"/>
      <c r="J326" s="572"/>
      <c r="K326" s="572"/>
      <c r="L326" s="572"/>
      <c r="M326" s="572"/>
      <c r="N326" s="572"/>
      <c r="O326" s="572"/>
      <c r="P326" s="572"/>
      <c r="Q326" s="572"/>
      <c r="R326" s="573"/>
      <c r="S326" s="699"/>
      <c r="T326" s="570"/>
      <c r="U326" s="570"/>
      <c r="V326" s="570"/>
      <c r="W326" s="570"/>
      <c r="X326" s="687"/>
      <c r="Y326" s="699"/>
      <c r="Z326" s="570"/>
      <c r="AA326" s="570"/>
      <c r="AB326" s="570"/>
      <c r="AC326" s="570"/>
      <c r="AD326" s="687"/>
      <c r="AH326" s="263">
        <f t="shared" si="9"/>
        <v>0</v>
      </c>
      <c r="AI326" s="266">
        <f t="shared" si="10"/>
        <v>0</v>
      </c>
      <c r="AJ326" s="286">
        <f t="shared" si="11"/>
        <v>0</v>
      </c>
      <c r="AK326" s="287" t="str">
        <f>IF(AJ326=0,"",
IF(SUM($AJ$213:AJ326)=1,AL326,
IF($AJ$333&gt;SUM($AJ$213:AJ326),_xlfn.CONCAT(", ",AL326),
IF($AJ$333=SUM($AJ$213:AJ326),_xlfn.CONCAT(" y ",AL326)))))</f>
        <v/>
      </c>
      <c r="AL326" s="101" t="s">
        <v>5504</v>
      </c>
    </row>
    <row r="327" spans="1:38" ht="15" customHeight="1">
      <c r="A327" s="34"/>
      <c r="C327" s="91" t="s">
        <v>5505</v>
      </c>
      <c r="D327" s="689" t="str">
        <f>IF(CNGE_2026_M1_Secc4_Sub3!$D151="","",CNGE_2026_M1_Secc4_Sub3!$D151)</f>
        <v/>
      </c>
      <c r="E327" s="572"/>
      <c r="F327" s="572"/>
      <c r="G327" s="572"/>
      <c r="H327" s="572"/>
      <c r="I327" s="572"/>
      <c r="J327" s="572"/>
      <c r="K327" s="572"/>
      <c r="L327" s="572"/>
      <c r="M327" s="572"/>
      <c r="N327" s="572"/>
      <c r="O327" s="572"/>
      <c r="P327" s="572"/>
      <c r="Q327" s="572"/>
      <c r="R327" s="573"/>
      <c r="S327" s="699"/>
      <c r="T327" s="570"/>
      <c r="U327" s="570"/>
      <c r="V327" s="570"/>
      <c r="W327" s="570"/>
      <c r="X327" s="687"/>
      <c r="Y327" s="699"/>
      <c r="Z327" s="570"/>
      <c r="AA327" s="570"/>
      <c r="AB327" s="570"/>
      <c r="AC327" s="570"/>
      <c r="AD327" s="687"/>
      <c r="AH327" s="263">
        <f t="shared" si="9"/>
        <v>0</v>
      </c>
      <c r="AI327" s="266">
        <f t="shared" si="10"/>
        <v>0</v>
      </c>
      <c r="AJ327" s="286">
        <f t="shared" si="11"/>
        <v>0</v>
      </c>
      <c r="AK327" s="287" t="str">
        <f>IF(AJ327=0,"",
IF(SUM($AJ$213:AJ327)=1,AL327,
IF($AJ$333&gt;SUM($AJ$213:AJ327),_xlfn.CONCAT(", ",AL327),
IF($AJ$333=SUM($AJ$213:AJ327),_xlfn.CONCAT(" y ",AL327)))))</f>
        <v/>
      </c>
      <c r="AL327" s="101" t="s">
        <v>5506</v>
      </c>
    </row>
    <row r="328" spans="1:38" ht="15" customHeight="1">
      <c r="A328" s="34"/>
      <c r="C328" s="91" t="s">
        <v>5507</v>
      </c>
      <c r="D328" s="689" t="str">
        <f>IF(CNGE_2026_M1_Secc4_Sub3!$D152="","",CNGE_2026_M1_Secc4_Sub3!$D152)</f>
        <v/>
      </c>
      <c r="E328" s="572"/>
      <c r="F328" s="572"/>
      <c r="G328" s="572"/>
      <c r="H328" s="572"/>
      <c r="I328" s="572"/>
      <c r="J328" s="572"/>
      <c r="K328" s="572"/>
      <c r="L328" s="572"/>
      <c r="M328" s="572"/>
      <c r="N328" s="572"/>
      <c r="O328" s="572"/>
      <c r="P328" s="572"/>
      <c r="Q328" s="572"/>
      <c r="R328" s="573"/>
      <c r="S328" s="699"/>
      <c r="T328" s="570"/>
      <c r="U328" s="570"/>
      <c r="V328" s="570"/>
      <c r="W328" s="570"/>
      <c r="X328" s="687"/>
      <c r="Y328" s="699"/>
      <c r="Z328" s="570"/>
      <c r="AA328" s="570"/>
      <c r="AB328" s="570"/>
      <c r="AC328" s="570"/>
      <c r="AD328" s="687"/>
      <c r="AH328" s="263">
        <f t="shared" si="9"/>
        <v>0</v>
      </c>
      <c r="AI328" s="266">
        <f t="shared" si="10"/>
        <v>0</v>
      </c>
      <c r="AJ328" s="286">
        <f t="shared" si="11"/>
        <v>0</v>
      </c>
      <c r="AK328" s="287" t="str">
        <f>IF(AJ328=0,"",
IF(SUM($AJ$213:AJ328)=1,AL328,
IF($AJ$333&gt;SUM($AJ$213:AJ328),_xlfn.CONCAT(", ",AL328),
IF($AJ$333=SUM($AJ$213:AJ328),_xlfn.CONCAT(" y ",AL328)))))</f>
        <v/>
      </c>
      <c r="AL328" s="101" t="s">
        <v>5508</v>
      </c>
    </row>
    <row r="329" spans="1:38" ht="15" customHeight="1">
      <c r="A329" s="34"/>
      <c r="C329" s="91" t="s">
        <v>5509</v>
      </c>
      <c r="D329" s="689" t="str">
        <f>IF(CNGE_2026_M1_Secc4_Sub3!$D153="","",CNGE_2026_M1_Secc4_Sub3!$D153)</f>
        <v/>
      </c>
      <c r="E329" s="572"/>
      <c r="F329" s="572"/>
      <c r="G329" s="572"/>
      <c r="H329" s="572"/>
      <c r="I329" s="572"/>
      <c r="J329" s="572"/>
      <c r="K329" s="572"/>
      <c r="L329" s="572"/>
      <c r="M329" s="572"/>
      <c r="N329" s="572"/>
      <c r="O329" s="572"/>
      <c r="P329" s="572"/>
      <c r="Q329" s="572"/>
      <c r="R329" s="573"/>
      <c r="S329" s="699"/>
      <c r="T329" s="570"/>
      <c r="U329" s="570"/>
      <c r="V329" s="570"/>
      <c r="W329" s="570"/>
      <c r="X329" s="687"/>
      <c r="Y329" s="699"/>
      <c r="Z329" s="570"/>
      <c r="AA329" s="570"/>
      <c r="AB329" s="570"/>
      <c r="AC329" s="570"/>
      <c r="AD329" s="687"/>
      <c r="AH329" s="263">
        <f t="shared" si="9"/>
        <v>0</v>
      </c>
      <c r="AI329" s="266">
        <f t="shared" si="10"/>
        <v>0</v>
      </c>
      <c r="AJ329" s="286">
        <f t="shared" si="11"/>
        <v>0</v>
      </c>
      <c r="AK329" s="287" t="str">
        <f>IF(AJ329=0,"",
IF(SUM($AJ$213:AJ329)=1,AL329,
IF($AJ$333&gt;SUM($AJ$213:AJ329),_xlfn.CONCAT(", ",AL329),
IF($AJ$333=SUM($AJ$213:AJ329),_xlfn.CONCAT(" y ",AL329)))))</f>
        <v/>
      </c>
      <c r="AL329" s="101" t="s">
        <v>5510</v>
      </c>
    </row>
    <row r="330" spans="1:38" ht="15" customHeight="1">
      <c r="A330" s="34"/>
      <c r="C330" s="91" t="s">
        <v>5511</v>
      </c>
      <c r="D330" s="689" t="str">
        <f>IF(CNGE_2026_M1_Secc4_Sub3!$D154="","",CNGE_2026_M1_Secc4_Sub3!$D154)</f>
        <v/>
      </c>
      <c r="E330" s="572"/>
      <c r="F330" s="572"/>
      <c r="G330" s="572"/>
      <c r="H330" s="572"/>
      <c r="I330" s="572"/>
      <c r="J330" s="572"/>
      <c r="K330" s="572"/>
      <c r="L330" s="572"/>
      <c r="M330" s="572"/>
      <c r="N330" s="572"/>
      <c r="O330" s="572"/>
      <c r="P330" s="572"/>
      <c r="Q330" s="572"/>
      <c r="R330" s="573"/>
      <c r="S330" s="699"/>
      <c r="T330" s="570"/>
      <c r="U330" s="570"/>
      <c r="V330" s="570"/>
      <c r="W330" s="570"/>
      <c r="X330" s="687"/>
      <c r="Y330" s="699"/>
      <c r="Z330" s="570"/>
      <c r="AA330" s="570"/>
      <c r="AB330" s="570"/>
      <c r="AC330" s="570"/>
      <c r="AD330" s="687"/>
      <c r="AH330" s="263">
        <f t="shared" si="9"/>
        <v>0</v>
      </c>
      <c r="AI330" s="266">
        <f t="shared" si="10"/>
        <v>0</v>
      </c>
      <c r="AJ330" s="286">
        <f t="shared" si="11"/>
        <v>0</v>
      </c>
      <c r="AK330" s="287" t="str">
        <f>IF(AJ330=0,"",
IF(SUM($AJ$213:AJ330)=1,AL330,
IF($AJ$333&gt;SUM($AJ$213:AJ330),_xlfn.CONCAT(", ",AL330),
IF($AJ$333=SUM($AJ$213:AJ330),_xlfn.CONCAT(" y ",AL330)))))</f>
        <v/>
      </c>
      <c r="AL330" s="101" t="s">
        <v>5512</v>
      </c>
    </row>
    <row r="331" spans="1:38" ht="15" customHeight="1">
      <c r="A331" s="34"/>
      <c r="C331" s="91" t="s">
        <v>5513</v>
      </c>
      <c r="D331" s="689" t="str">
        <f>IF(CNGE_2026_M1_Secc4_Sub3!$D155="","",CNGE_2026_M1_Secc4_Sub3!$D155)</f>
        <v/>
      </c>
      <c r="E331" s="572"/>
      <c r="F331" s="572"/>
      <c r="G331" s="572"/>
      <c r="H331" s="572"/>
      <c r="I331" s="572"/>
      <c r="J331" s="572"/>
      <c r="K331" s="572"/>
      <c r="L331" s="572"/>
      <c r="M331" s="572"/>
      <c r="N331" s="572"/>
      <c r="O331" s="572"/>
      <c r="P331" s="572"/>
      <c r="Q331" s="572"/>
      <c r="R331" s="573"/>
      <c r="S331" s="699"/>
      <c r="T331" s="570"/>
      <c r="U331" s="570"/>
      <c r="V331" s="570"/>
      <c r="W331" s="570"/>
      <c r="X331" s="687"/>
      <c r="Y331" s="699"/>
      <c r="Z331" s="570"/>
      <c r="AA331" s="570"/>
      <c r="AB331" s="570"/>
      <c r="AC331" s="570"/>
      <c r="AD331" s="687"/>
      <c r="AH331" s="263">
        <f t="shared" si="9"/>
        <v>0</v>
      </c>
      <c r="AI331" s="266">
        <f t="shared" si="10"/>
        <v>0</v>
      </c>
      <c r="AJ331" s="286">
        <f t="shared" si="11"/>
        <v>0</v>
      </c>
      <c r="AK331" s="287" t="str">
        <f>IF(AJ331=0,"",
IF(SUM($AJ$213:AJ331)=1,AL331,
IF($AJ$333&gt;SUM($AJ$213:AJ331),_xlfn.CONCAT(", ",AL331),
IF($AJ$333=SUM($AJ$213:AJ331),_xlfn.CONCAT(" y ",AL331)))))</f>
        <v/>
      </c>
      <c r="AL331" s="101" t="s">
        <v>5514</v>
      </c>
    </row>
    <row r="332" spans="1:38" ht="15" customHeight="1">
      <c r="A332" s="34"/>
      <c r="C332" s="91" t="s">
        <v>5515</v>
      </c>
      <c r="D332" s="689" t="str">
        <f>IF(CNGE_2026_M1_Secc4_Sub3!$D156="","",CNGE_2026_M1_Secc4_Sub3!$D156)</f>
        <v/>
      </c>
      <c r="E332" s="572"/>
      <c r="F332" s="572"/>
      <c r="G332" s="572"/>
      <c r="H332" s="572"/>
      <c r="I332" s="572"/>
      <c r="J332" s="572"/>
      <c r="K332" s="572"/>
      <c r="L332" s="572"/>
      <c r="M332" s="572"/>
      <c r="N332" s="572"/>
      <c r="O332" s="572"/>
      <c r="P332" s="572"/>
      <c r="Q332" s="572"/>
      <c r="R332" s="573"/>
      <c r="S332" s="699"/>
      <c r="T332" s="570"/>
      <c r="U332" s="570"/>
      <c r="V332" s="570"/>
      <c r="W332" s="570"/>
      <c r="X332" s="687"/>
      <c r="Y332" s="699"/>
      <c r="Z332" s="570"/>
      <c r="AA332" s="570"/>
      <c r="AB332" s="570"/>
      <c r="AC332" s="570"/>
      <c r="AD332" s="687"/>
      <c r="AH332" s="263">
        <f t="shared" si="9"/>
        <v>0</v>
      </c>
      <c r="AI332" s="266">
        <f t="shared" si="10"/>
        <v>0</v>
      </c>
      <c r="AJ332" s="286">
        <f t="shared" si="11"/>
        <v>0</v>
      </c>
      <c r="AK332" s="287" t="str">
        <f>IF(AJ332=0,"",
IF(SUM($AJ$213:AJ332)=1,AL332,
IF($AJ$333&gt;SUM($AJ$213:AJ332),_xlfn.CONCAT(", ",AL332),
IF($AJ$333=SUM($AJ$213:AJ332),_xlfn.CONCAT(" y ",AL332)))))</f>
        <v/>
      </c>
      <c r="AL332" s="101" t="s">
        <v>5516</v>
      </c>
    </row>
    <row r="333" spans="1:38" ht="15" customHeight="1">
      <c r="A333" s="34"/>
      <c r="C333" s="104"/>
      <c r="D333" s="7"/>
      <c r="E333" s="7"/>
      <c r="F333" s="7"/>
      <c r="G333" s="7"/>
      <c r="H333" s="7"/>
      <c r="I333" s="7"/>
      <c r="J333" s="7"/>
      <c r="K333" s="7"/>
      <c r="L333" s="7"/>
      <c r="M333" s="7"/>
      <c r="N333" s="7"/>
      <c r="O333" s="7"/>
      <c r="P333" s="7"/>
      <c r="Q333" s="7"/>
      <c r="R333" s="7"/>
      <c r="S333" s="1"/>
      <c r="T333" s="1"/>
      <c r="U333" s="1"/>
      <c r="V333" s="1"/>
      <c r="W333" s="1"/>
      <c r="X333" s="1"/>
      <c r="Y333" s="1"/>
      <c r="Z333" s="1"/>
      <c r="AA333" s="1"/>
      <c r="AB333" s="1"/>
      <c r="AC333" s="1"/>
      <c r="AD333" s="1"/>
      <c r="AH333" s="262">
        <f>SUM(AG213,AH213:AH332)</f>
        <v>0</v>
      </c>
      <c r="AJ333" s="288">
        <f>SUM(AJ213:AJ332)</f>
        <v>0</v>
      </c>
      <c r="AK333" s="288" t="str">
        <f>IF(AJ333=0,"",_xlfn.CONCAT(AK213:AK332))</f>
        <v/>
      </c>
      <c r="AL333" s="289" t="str">
        <f>IF(AJ333=0,"",
IF(AJ333&gt;10,"Favor de ingresar toda la información requerida en la pregunta",
IF(AJ333=1,_xlfn.CONCAT("Favor de revisar la información capturada en el numeral: ",AK333),_xlfn.CONCAT("Favor de revisar la información capturada en los numerales: ",AK333))))</f>
        <v/>
      </c>
    </row>
    <row r="334" spans="1:38" ht="24" customHeight="1">
      <c r="A334" s="34"/>
      <c r="C334" s="661" t="s">
        <v>5116</v>
      </c>
      <c r="D334" s="662"/>
      <c r="E334" s="662"/>
      <c r="F334" s="662"/>
      <c r="G334" s="662"/>
      <c r="H334" s="662"/>
      <c r="I334" s="662"/>
      <c r="J334" s="662"/>
      <c r="K334" s="662"/>
      <c r="L334" s="662"/>
      <c r="M334" s="662"/>
      <c r="N334" s="662"/>
      <c r="O334" s="662"/>
      <c r="P334" s="662"/>
      <c r="Q334" s="662"/>
      <c r="R334" s="662"/>
      <c r="S334" s="662"/>
      <c r="T334" s="662"/>
      <c r="U334" s="662"/>
      <c r="V334" s="662"/>
      <c r="W334" s="662"/>
      <c r="X334" s="662"/>
      <c r="Y334" s="662"/>
      <c r="Z334" s="662"/>
      <c r="AA334" s="662"/>
      <c r="AB334" s="662"/>
      <c r="AC334" s="662"/>
      <c r="AD334" s="662"/>
    </row>
    <row r="335" spans="1:38" ht="60" customHeight="1">
      <c r="A335" s="34"/>
      <c r="C335" s="679"/>
      <c r="D335" s="680"/>
      <c r="E335" s="680"/>
      <c r="F335" s="680"/>
      <c r="G335" s="680"/>
      <c r="H335" s="680"/>
      <c r="I335" s="680"/>
      <c r="J335" s="680"/>
      <c r="K335" s="680"/>
      <c r="L335" s="680"/>
      <c r="M335" s="680"/>
      <c r="N335" s="680"/>
      <c r="O335" s="680"/>
      <c r="P335" s="680"/>
      <c r="Q335" s="680"/>
      <c r="R335" s="680"/>
      <c r="S335" s="680"/>
      <c r="T335" s="680"/>
      <c r="U335" s="680"/>
      <c r="V335" s="680"/>
      <c r="W335" s="680"/>
      <c r="X335" s="680"/>
      <c r="Y335" s="680"/>
      <c r="Z335" s="680"/>
      <c r="AA335" s="680"/>
      <c r="AB335" s="680"/>
      <c r="AC335" s="680"/>
      <c r="AD335" s="681"/>
    </row>
    <row r="336" spans="1:38" ht="15" customHeight="1">
      <c r="B336" s="670" t="str">
        <f>AL333</f>
        <v/>
      </c>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row>
    <row r="337" spans="1:36" ht="15" customHeight="1">
      <c r="B337" s="691" t="str">
        <f>IF(SUM(COUNTIF(Y213:AD332,"NS"))&lt;&gt;0,"Alerta: debido a que cuenta con registros NS, debe proporcionar una justificación en el area de comentarios al final de la pregunta","")</f>
        <v/>
      </c>
      <c r="C337" s="691"/>
      <c r="D337" s="691"/>
      <c r="E337" s="691"/>
      <c r="F337" s="691"/>
      <c r="G337" s="691"/>
      <c r="H337" s="691"/>
      <c r="I337" s="691"/>
      <c r="J337" s="691"/>
      <c r="K337" s="691"/>
      <c r="L337" s="691"/>
      <c r="M337" s="691"/>
      <c r="N337" s="691"/>
      <c r="O337" s="691"/>
      <c r="P337" s="691"/>
      <c r="Q337" s="691"/>
      <c r="R337" s="691"/>
      <c r="S337" s="691"/>
      <c r="T337" s="691"/>
      <c r="U337" s="691"/>
      <c r="V337" s="691"/>
      <c r="W337" s="691"/>
      <c r="X337" s="691"/>
      <c r="Y337" s="691"/>
      <c r="Z337" s="691"/>
      <c r="AA337" s="691"/>
      <c r="AB337" s="691"/>
      <c r="AC337" s="691"/>
      <c r="AD337" s="691"/>
    </row>
    <row r="338" spans="1:36" ht="15" customHeight="1">
      <c r="B338" s="672" t="str">
        <f>IF(AH333&gt;0,"Favor de verificar que no tenga información en celdas sombreadas","")</f>
        <v/>
      </c>
      <c r="C338" s="673"/>
      <c r="D338" s="673"/>
      <c r="E338" s="673"/>
      <c r="F338" s="673"/>
      <c r="G338" s="673"/>
      <c r="H338" s="673"/>
      <c r="I338" s="673"/>
      <c r="J338" s="673"/>
      <c r="K338" s="673"/>
      <c r="L338" s="673"/>
      <c r="M338" s="673"/>
      <c r="N338" s="673"/>
      <c r="O338" s="673"/>
      <c r="P338" s="673"/>
      <c r="Q338" s="673"/>
      <c r="R338" s="673"/>
      <c r="S338" s="673"/>
      <c r="T338" s="673"/>
      <c r="U338" s="673"/>
      <c r="V338" s="673"/>
      <c r="W338" s="673"/>
      <c r="X338" s="673"/>
      <c r="Y338" s="673"/>
      <c r="Z338" s="673"/>
      <c r="AA338" s="673"/>
      <c r="AB338" s="673"/>
      <c r="AC338" s="673"/>
      <c r="AD338" s="673"/>
    </row>
    <row r="339" spans="1:36" ht="15" customHeight="1"/>
    <row r="340" spans="1:36" ht="15" customHeight="1"/>
    <row r="341" spans="1:36" ht="15" customHeight="1"/>
    <row r="342" spans="1:36" ht="36" customHeight="1">
      <c r="A342" s="13" t="s">
        <v>5830</v>
      </c>
      <c r="B342" s="660" t="s">
        <v>5831</v>
      </c>
      <c r="C342" s="558"/>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row>
    <row r="343" spans="1:36" ht="24" customHeight="1">
      <c r="A343" s="13"/>
      <c r="B343" s="229"/>
      <c r="C343" s="700" t="s">
        <v>5832</v>
      </c>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row>
    <row r="344" spans="1:36" ht="36" customHeight="1">
      <c r="A344" s="74"/>
      <c r="C344" s="695" t="s">
        <v>5833</v>
      </c>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row>
    <row r="345" spans="1:36" ht="24" customHeight="1">
      <c r="A345" s="74"/>
      <c r="C345" s="700" t="s">
        <v>5834</v>
      </c>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row>
    <row r="346" spans="1:36" ht="24" customHeight="1">
      <c r="A346" s="74"/>
      <c r="C346" s="694" t="s">
        <v>5835</v>
      </c>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row>
    <row r="347" spans="1:36" ht="15" customHeight="1">
      <c r="A347" s="74"/>
      <c r="AG347" s="262" t="s">
        <v>5094</v>
      </c>
      <c r="AI347" s="279" t="s">
        <v>5091</v>
      </c>
      <c r="AJ347" s="267" t="s">
        <v>5097</v>
      </c>
    </row>
    <row r="348" spans="1:36" ht="24" customHeight="1">
      <c r="A348" s="74"/>
      <c r="C348" s="688" t="s">
        <v>5836</v>
      </c>
      <c r="D348" s="572"/>
      <c r="E348" s="572"/>
      <c r="F348" s="572"/>
      <c r="G348" s="572"/>
      <c r="H348" s="572"/>
      <c r="I348" s="572"/>
      <c r="J348" s="572"/>
      <c r="K348" s="572"/>
      <c r="L348" s="572"/>
      <c r="M348" s="572"/>
      <c r="N348" s="572"/>
      <c r="O348" s="572"/>
      <c r="P348" s="573"/>
      <c r="Q348" s="688" t="s">
        <v>5837</v>
      </c>
      <c r="R348" s="572"/>
      <c r="S348" s="572"/>
      <c r="T348" s="572"/>
      <c r="U348" s="572"/>
      <c r="V348" s="572"/>
      <c r="W348" s="572"/>
      <c r="X348" s="572"/>
      <c r="Y348" s="572"/>
      <c r="Z348" s="572"/>
      <c r="AA348" s="572"/>
      <c r="AB348" s="572"/>
      <c r="AC348" s="572"/>
      <c r="AD348" s="573"/>
      <c r="AG348" s="264" t="s">
        <v>5103</v>
      </c>
      <c r="AH348" s="265" t="s">
        <v>5104</v>
      </c>
      <c r="AI348" s="279" t="s">
        <v>5109</v>
      </c>
      <c r="AJ348" s="267" t="s">
        <v>5742</v>
      </c>
    </row>
    <row r="349" spans="1:36" ht="15" customHeight="1">
      <c r="A349" s="74"/>
      <c r="C349" s="686"/>
      <c r="D349" s="570"/>
      <c r="E349" s="570"/>
      <c r="F349" s="570"/>
      <c r="G349" s="570"/>
      <c r="H349" s="570"/>
      <c r="I349" s="570"/>
      <c r="J349" s="570"/>
      <c r="K349" s="570"/>
      <c r="L349" s="570"/>
      <c r="M349" s="570"/>
      <c r="N349" s="570"/>
      <c r="O349" s="570"/>
      <c r="P349" s="687"/>
      <c r="Q349" s="686"/>
      <c r="R349" s="570"/>
      <c r="S349" s="570"/>
      <c r="T349" s="570"/>
      <c r="U349" s="570"/>
      <c r="V349" s="570"/>
      <c r="W349" s="570"/>
      <c r="X349" s="570"/>
      <c r="Y349" s="570"/>
      <c r="Z349" s="570"/>
      <c r="AA349" s="570"/>
      <c r="AB349" s="570"/>
      <c r="AC349" s="570"/>
      <c r="AD349" s="687"/>
      <c r="AG349" s="263">
        <f>IF(AND($C$349&lt;&gt;"",$C$349&lt;&gt;1,COUNTA(Q349)&gt;0),1,0)</f>
        <v>0</v>
      </c>
      <c r="AH349" s="266">
        <f>IF(AND($C$349&lt;&gt;"",$C$349&lt;&gt;1,COUNTA(Q349)=0),0,IF(AND($C$349&lt;&gt;"",$C$349=1,COUNTA(Q349)=1),0,IF(AND($C$349="",COUNTA(Q349)=0),0,1)))</f>
        <v>0</v>
      </c>
      <c r="AI349" s="280">
        <f>IF(OR(COUNTIF(C349,3)&gt;0,COUNTIF(C349,9)&gt;0),1,0)</f>
        <v>0</v>
      </c>
      <c r="AJ349" s="268">
        <f>IF($Q$349=9,1,0)</f>
        <v>0</v>
      </c>
    </row>
    <row r="350" spans="1:36" ht="15" customHeight="1">
      <c r="A350" s="74"/>
    </row>
    <row r="351" spans="1:36" ht="15" customHeight="1">
      <c r="A351" s="74"/>
      <c r="C351" s="688" t="s">
        <v>5838</v>
      </c>
      <c r="D351" s="572"/>
      <c r="E351" s="572"/>
      <c r="F351" s="572"/>
      <c r="G351" s="572"/>
      <c r="H351" s="572"/>
      <c r="I351" s="572"/>
      <c r="J351" s="572"/>
      <c r="K351" s="572"/>
      <c r="L351" s="572"/>
      <c r="M351" s="572"/>
      <c r="N351" s="572"/>
      <c r="O351" s="572"/>
      <c r="P351" s="572"/>
      <c r="Q351" s="572"/>
      <c r="R351" s="572"/>
      <c r="S351" s="572"/>
      <c r="T351" s="572"/>
      <c r="U351" s="572"/>
      <c r="V351" s="572"/>
      <c r="W351" s="572"/>
      <c r="X351" s="572"/>
      <c r="Y351" s="572"/>
      <c r="Z351" s="572"/>
      <c r="AA351" s="572"/>
      <c r="AB351" s="572"/>
      <c r="AC351" s="572"/>
      <c r="AD351" s="573"/>
    </row>
    <row r="352" spans="1:36" ht="15" customHeight="1">
      <c r="A352" s="74"/>
      <c r="C352" s="86" t="s">
        <v>5015</v>
      </c>
      <c r="D352" s="676" t="s">
        <v>5839</v>
      </c>
      <c r="E352" s="572"/>
      <c r="F352" s="572"/>
      <c r="G352" s="572"/>
      <c r="H352" s="572"/>
      <c r="I352" s="572"/>
      <c r="J352" s="572"/>
      <c r="K352" s="572"/>
      <c r="L352" s="572"/>
      <c r="M352" s="572"/>
      <c r="N352" s="572"/>
      <c r="O352" s="572"/>
      <c r="P352" s="572"/>
      <c r="Q352" s="572"/>
      <c r="R352" s="572"/>
      <c r="S352" s="572"/>
      <c r="T352" s="572"/>
      <c r="U352" s="572"/>
      <c r="V352" s="572"/>
      <c r="W352" s="572"/>
      <c r="X352" s="572"/>
      <c r="Y352" s="572"/>
      <c r="Z352" s="572"/>
      <c r="AA352" s="572"/>
      <c r="AB352" s="572"/>
      <c r="AC352" s="572"/>
      <c r="AD352" s="573"/>
    </row>
    <row r="353" spans="1:31" ht="24" customHeight="1">
      <c r="A353" s="74"/>
      <c r="C353" s="86" t="s">
        <v>5017</v>
      </c>
      <c r="D353" s="676" t="s">
        <v>5840</v>
      </c>
      <c r="E353" s="572"/>
      <c r="F353" s="572"/>
      <c r="G353" s="572"/>
      <c r="H353" s="572"/>
      <c r="I353" s="572"/>
      <c r="J353" s="572"/>
      <c r="K353" s="572"/>
      <c r="L353" s="572"/>
      <c r="M353" s="572"/>
      <c r="N353" s="572"/>
      <c r="O353" s="572"/>
      <c r="P353" s="572"/>
      <c r="Q353" s="572"/>
      <c r="R353" s="572"/>
      <c r="S353" s="572"/>
      <c r="T353" s="572"/>
      <c r="U353" s="572"/>
      <c r="V353" s="572"/>
      <c r="W353" s="572"/>
      <c r="X353" s="572"/>
      <c r="Y353" s="572"/>
      <c r="Z353" s="572"/>
      <c r="AA353" s="572"/>
      <c r="AB353" s="572"/>
      <c r="AC353" s="572"/>
      <c r="AD353" s="573"/>
    </row>
    <row r="354" spans="1:31" ht="15" customHeight="1">
      <c r="A354" s="74"/>
      <c r="C354" s="86" t="s">
        <v>5019</v>
      </c>
      <c r="D354" s="793" t="s">
        <v>5746</v>
      </c>
      <c r="E354" s="572"/>
      <c r="F354" s="572"/>
      <c r="G354" s="572"/>
      <c r="H354" s="572"/>
      <c r="I354" s="572"/>
      <c r="J354" s="572"/>
      <c r="K354" s="572"/>
      <c r="L354" s="572"/>
      <c r="M354" s="572"/>
      <c r="N354" s="572"/>
      <c r="O354" s="572"/>
      <c r="P354" s="572"/>
      <c r="Q354" s="572"/>
      <c r="R354" s="572"/>
      <c r="S354" s="572"/>
      <c r="T354" s="572"/>
      <c r="U354" s="572"/>
      <c r="V354" s="572"/>
      <c r="W354" s="572"/>
      <c r="X354" s="572"/>
      <c r="Y354" s="572"/>
      <c r="Z354" s="572"/>
      <c r="AA354" s="572"/>
      <c r="AB354" s="572"/>
      <c r="AC354" s="572"/>
      <c r="AD354" s="573"/>
    </row>
    <row r="355" spans="1:31" ht="15" customHeight="1">
      <c r="A355" s="74"/>
      <c r="C355" s="86" t="s">
        <v>5031</v>
      </c>
      <c r="D355" s="793" t="s">
        <v>5548</v>
      </c>
      <c r="E355" s="572"/>
      <c r="F355" s="572"/>
      <c r="G355" s="572"/>
      <c r="H355" s="572"/>
      <c r="I355" s="572"/>
      <c r="J355" s="572"/>
      <c r="K355" s="572"/>
      <c r="L355" s="572"/>
      <c r="M355" s="572"/>
      <c r="N355" s="572"/>
      <c r="O355" s="572"/>
      <c r="P355" s="572"/>
      <c r="Q355" s="572"/>
      <c r="R355" s="572"/>
      <c r="S355" s="572"/>
      <c r="T355" s="572"/>
      <c r="U355" s="572"/>
      <c r="V355" s="572"/>
      <c r="W355" s="572"/>
      <c r="X355" s="572"/>
      <c r="Y355" s="572"/>
      <c r="Z355" s="572"/>
      <c r="AA355" s="572"/>
      <c r="AB355" s="572"/>
      <c r="AC355" s="572"/>
      <c r="AD355" s="573"/>
    </row>
    <row r="356" spans="1:31" ht="15" customHeight="1">
      <c r="A356" s="74"/>
    </row>
    <row r="357" spans="1:31" ht="24" customHeight="1">
      <c r="A357" s="79"/>
      <c r="C357" s="714" t="s">
        <v>5116</v>
      </c>
      <c r="D357" s="646"/>
      <c r="E357" s="646"/>
      <c r="F357" s="646"/>
      <c r="G357" s="646"/>
      <c r="H357" s="646"/>
      <c r="I357" s="646"/>
      <c r="J357" s="646"/>
      <c r="K357" s="646"/>
      <c r="L357" s="646"/>
      <c r="M357" s="646"/>
      <c r="N357" s="646"/>
      <c r="O357" s="646"/>
      <c r="P357" s="646"/>
      <c r="Q357" s="646"/>
      <c r="R357" s="646"/>
      <c r="S357" s="646"/>
      <c r="T357" s="646"/>
      <c r="U357" s="646"/>
      <c r="V357" s="646"/>
      <c r="W357" s="646"/>
      <c r="X357" s="646"/>
      <c r="Y357" s="646"/>
      <c r="Z357" s="646"/>
      <c r="AA357" s="646"/>
      <c r="AB357" s="646"/>
      <c r="AC357" s="646"/>
      <c r="AD357" s="646"/>
    </row>
    <row r="358" spans="1:31" ht="60" customHeight="1">
      <c r="A358" s="79"/>
      <c r="C358" s="794"/>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687"/>
    </row>
    <row r="359" spans="1:31" ht="15" customHeight="1">
      <c r="A359" s="34"/>
      <c r="B359" s="670" t="str">
        <f>IF(AH349&gt;0,"Favor de ingresar toda la información requerida en la pregunta ","")</f>
        <v/>
      </c>
      <c r="C359" s="558"/>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row>
    <row r="360" spans="1:31" ht="15" customHeight="1">
      <c r="A360" s="34"/>
      <c r="B360" s="691" t="str">
        <f>IF(SUM(COUNTIF(Q349:AD349,"NS"))&lt;&gt;0,"Alerta: debido a que cuenta con registros NS, debe proporcionar una justificación en el area de comentarios al final de la pregunta","")</f>
        <v/>
      </c>
      <c r="C360" s="691"/>
      <c r="D360" s="691"/>
      <c r="E360" s="691"/>
      <c r="F360" s="691"/>
      <c r="G360" s="691"/>
      <c r="H360" s="691"/>
      <c r="I360" s="691"/>
      <c r="J360" s="691"/>
      <c r="K360" s="691"/>
      <c r="L360" s="691"/>
      <c r="M360" s="691"/>
      <c r="N360" s="691"/>
      <c r="O360" s="691"/>
      <c r="P360" s="691"/>
      <c r="Q360" s="691"/>
      <c r="R360" s="691"/>
      <c r="S360" s="691"/>
      <c r="T360" s="691"/>
      <c r="U360" s="691"/>
      <c r="V360" s="691"/>
      <c r="W360" s="691"/>
      <c r="X360" s="691"/>
      <c r="Y360" s="691"/>
      <c r="Z360" s="691"/>
      <c r="AA360" s="691"/>
      <c r="AB360" s="691"/>
      <c r="AC360" s="691"/>
      <c r="AD360" s="691"/>
    </row>
    <row r="361" spans="1:31" ht="15" customHeight="1">
      <c r="A361" s="34"/>
      <c r="B361" s="651" t="str">
        <f>IF(AI349&gt;0,"Alerta: debe proporcionar una justificación ya que ha seleccionado el código 3 o 9 en la col. ¿Contaba con algún sitio electrónico… ?","")</f>
        <v/>
      </c>
      <c r="C361" s="651"/>
      <c r="D361" s="651"/>
      <c r="E361" s="651"/>
      <c r="F361" s="651"/>
      <c r="G361" s="651"/>
      <c r="H361" s="651"/>
      <c r="I361" s="651"/>
      <c r="J361" s="651"/>
      <c r="K361" s="651"/>
      <c r="L361" s="651"/>
      <c r="M361" s="651"/>
      <c r="N361" s="651"/>
      <c r="O361" s="651"/>
      <c r="P361" s="651"/>
      <c r="Q361" s="651"/>
      <c r="R361" s="651"/>
      <c r="S361" s="651"/>
      <c r="T361" s="651"/>
      <c r="U361" s="651"/>
      <c r="V361" s="651"/>
      <c r="W361" s="651"/>
      <c r="X361" s="651"/>
      <c r="Y361" s="651"/>
      <c r="Z361" s="651"/>
      <c r="AA361" s="651"/>
      <c r="AB361" s="651"/>
      <c r="AC361" s="651"/>
      <c r="AD361" s="651"/>
      <c r="AE361" s="472"/>
    </row>
    <row r="362" spans="1:31" ht="15" customHeight="1">
      <c r="A362" s="34"/>
      <c r="B362" s="651" t="str">
        <f>IF(AJ349&gt;0,"Alerta: debe de proporcionar una justificación de acuerdo a lo establecido en la instrucción 4","")</f>
        <v/>
      </c>
      <c r="C362" s="651"/>
      <c r="D362" s="651"/>
      <c r="E362" s="651"/>
      <c r="F362" s="651"/>
      <c r="G362" s="651"/>
      <c r="H362" s="651"/>
      <c r="I362" s="651"/>
      <c r="J362" s="651"/>
      <c r="K362" s="651"/>
      <c r="L362" s="651"/>
      <c r="M362" s="651"/>
      <c r="N362" s="651"/>
      <c r="O362" s="651"/>
      <c r="P362" s="651"/>
      <c r="Q362" s="651"/>
      <c r="R362" s="651"/>
      <c r="S362" s="651"/>
      <c r="T362" s="651"/>
      <c r="U362" s="651"/>
      <c r="V362" s="651"/>
      <c r="W362" s="651"/>
      <c r="X362" s="651"/>
      <c r="Y362" s="651"/>
      <c r="Z362" s="651"/>
      <c r="AA362" s="651"/>
      <c r="AB362" s="651"/>
      <c r="AC362" s="651"/>
      <c r="AD362" s="651"/>
      <c r="AE362" s="473"/>
    </row>
    <row r="363" spans="1:31" ht="15" customHeight="1">
      <c r="A363" s="34"/>
      <c r="B363" s="672" t="str">
        <f>IF(AG349&gt;0,"Favor de verificar que no tenga información en celdas sombreadas","")</f>
        <v/>
      </c>
      <c r="C363" s="673"/>
      <c r="D363" s="673"/>
      <c r="E363" s="673"/>
      <c r="F363" s="673"/>
      <c r="G363" s="673"/>
      <c r="H363" s="673"/>
      <c r="I363" s="673"/>
      <c r="J363" s="673"/>
      <c r="K363" s="673"/>
      <c r="L363" s="673"/>
      <c r="M363" s="673"/>
      <c r="N363" s="673"/>
      <c r="O363" s="673"/>
      <c r="P363" s="673"/>
      <c r="Q363" s="673"/>
      <c r="R363" s="673"/>
      <c r="S363" s="673"/>
      <c r="T363" s="673"/>
      <c r="U363" s="673"/>
      <c r="V363" s="673"/>
      <c r="W363" s="673"/>
      <c r="X363" s="673"/>
      <c r="Y363" s="673"/>
      <c r="Z363" s="673"/>
      <c r="AA363" s="673"/>
      <c r="AB363" s="673"/>
      <c r="AC363" s="673"/>
      <c r="AD363" s="673"/>
    </row>
    <row r="364" spans="1:31" ht="15" customHeight="1">
      <c r="A364" s="34"/>
    </row>
    <row r="365" spans="1:31" ht="36" customHeight="1">
      <c r="A365" s="41" t="s">
        <v>5841</v>
      </c>
      <c r="B365" s="660" t="s">
        <v>5842</v>
      </c>
      <c r="C365" s="558"/>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row>
    <row r="366" spans="1:31" ht="24" customHeight="1">
      <c r="A366" s="41"/>
      <c r="B366" s="229"/>
      <c r="C366" s="698" t="s">
        <v>5843</v>
      </c>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row>
    <row r="367" spans="1:31" ht="24" customHeight="1">
      <c r="A367" s="41"/>
      <c r="B367" s="229"/>
      <c r="C367" s="700" t="s">
        <v>5844</v>
      </c>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row>
    <row r="368" spans="1:31" ht="15" customHeight="1">
      <c r="A368" s="63"/>
      <c r="B368" s="25"/>
      <c r="C368" s="700" t="s">
        <v>5845</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row>
    <row r="369" spans="1:37" ht="24" customHeight="1">
      <c r="A369" s="63"/>
      <c r="B369" s="25"/>
      <c r="C369" s="700" t="s">
        <v>5846</v>
      </c>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row>
    <row r="370" spans="1:37" ht="24" customHeight="1">
      <c r="A370" s="63"/>
      <c r="B370" s="25"/>
      <c r="C370" s="700" t="s">
        <v>5847</v>
      </c>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row>
    <row r="371" spans="1:37" ht="15" customHeight="1">
      <c r="A371" s="6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G371" s="262" t="s">
        <v>5848</v>
      </c>
      <c r="AH371" s="390" t="s">
        <v>5094</v>
      </c>
      <c r="AI371" s="383" t="s">
        <v>5097</v>
      </c>
      <c r="AK371" s="398" t="s">
        <v>5098</v>
      </c>
    </row>
    <row r="372" spans="1:37" ht="36" customHeight="1">
      <c r="A372" s="63"/>
      <c r="B372" s="64"/>
      <c r="C372" s="688" t="s">
        <v>5849</v>
      </c>
      <c r="D372" s="702"/>
      <c r="E372" s="702"/>
      <c r="F372" s="702"/>
      <c r="G372" s="702"/>
      <c r="H372" s="702"/>
      <c r="I372" s="702"/>
      <c r="J372" s="702"/>
      <c r="K372" s="702"/>
      <c r="L372" s="702"/>
      <c r="M372" s="702"/>
      <c r="N372" s="702"/>
      <c r="O372" s="702"/>
      <c r="P372" s="702"/>
      <c r="Q372" s="702"/>
      <c r="R372" s="702"/>
      <c r="S372" s="702"/>
      <c r="T372" s="702"/>
      <c r="U372" s="703"/>
      <c r="V372" s="540" t="s">
        <v>5850</v>
      </c>
      <c r="W372" s="572"/>
      <c r="X372" s="572"/>
      <c r="Y372" s="572"/>
      <c r="Z372" s="572"/>
      <c r="AA372" s="572"/>
      <c r="AB372" s="572"/>
      <c r="AC372" s="572"/>
      <c r="AD372" s="573"/>
      <c r="AG372" s="797" t="s">
        <v>5103</v>
      </c>
      <c r="AH372" s="798" t="s">
        <v>5851</v>
      </c>
      <c r="AI372" s="808" t="s">
        <v>5755</v>
      </c>
      <c r="AJ372" s="800" t="s">
        <v>5104</v>
      </c>
      <c r="AK372" s="810" t="s">
        <v>5852</v>
      </c>
    </row>
    <row r="373" spans="1:37" ht="15" customHeight="1">
      <c r="A373" s="63"/>
      <c r="B373" s="64"/>
      <c r="C373" s="704"/>
      <c r="D373" s="646"/>
      <c r="E373" s="646"/>
      <c r="F373" s="646"/>
      <c r="G373" s="646"/>
      <c r="H373" s="646"/>
      <c r="I373" s="646"/>
      <c r="J373" s="646"/>
      <c r="K373" s="646"/>
      <c r="L373" s="646"/>
      <c r="M373" s="646"/>
      <c r="N373" s="646"/>
      <c r="O373" s="646"/>
      <c r="P373" s="646"/>
      <c r="Q373" s="646"/>
      <c r="R373" s="646"/>
      <c r="S373" s="646"/>
      <c r="T373" s="646"/>
      <c r="U373" s="647"/>
      <c r="V373" s="14" t="s">
        <v>5015</v>
      </c>
      <c r="W373" s="14" t="s">
        <v>5017</v>
      </c>
      <c r="X373" s="14" t="s">
        <v>5019</v>
      </c>
      <c r="Y373" s="14" t="s">
        <v>5021</v>
      </c>
      <c r="Z373" s="14" t="s">
        <v>5023</v>
      </c>
      <c r="AA373" s="14" t="s">
        <v>5025</v>
      </c>
      <c r="AB373" s="14" t="s">
        <v>5027</v>
      </c>
      <c r="AC373" s="14" t="s">
        <v>5029</v>
      </c>
      <c r="AD373" s="14" t="s">
        <v>5031</v>
      </c>
      <c r="AG373" s="797"/>
      <c r="AH373" s="799"/>
      <c r="AI373" s="809"/>
      <c r="AJ373" s="800"/>
      <c r="AK373" s="810"/>
    </row>
    <row r="374" spans="1:37" ht="15" customHeight="1">
      <c r="A374" s="63"/>
      <c r="B374" s="64"/>
      <c r="C374" s="686"/>
      <c r="D374" s="570"/>
      <c r="E374" s="570"/>
      <c r="F374" s="570"/>
      <c r="G374" s="570"/>
      <c r="H374" s="570"/>
      <c r="I374" s="570"/>
      <c r="J374" s="570"/>
      <c r="K374" s="570"/>
      <c r="L374" s="570"/>
      <c r="M374" s="570"/>
      <c r="N374" s="570"/>
      <c r="O374" s="570"/>
      <c r="P374" s="570"/>
      <c r="Q374" s="570"/>
      <c r="R374" s="570"/>
      <c r="S374" s="570"/>
      <c r="T374" s="570"/>
      <c r="U374" s="687"/>
      <c r="V374" s="451"/>
      <c r="W374" s="451"/>
      <c r="X374" s="451"/>
      <c r="Y374" s="451"/>
      <c r="Z374" s="451"/>
      <c r="AA374" s="451"/>
      <c r="AB374" s="451"/>
      <c r="AC374" s="451"/>
      <c r="AD374" s="451"/>
      <c r="AG374" s="263">
        <f>IF(AND($C$349&lt;&gt;"",$C$349&lt;&gt;1,COUNTA(C374:AD374)&gt;0),1,0)</f>
        <v>0</v>
      </c>
      <c r="AH374" s="388">
        <f>IF(AND(OR($Q$349=2,$Q$349=9),COUNTA(C374:AD374)&gt;0),1,0)</f>
        <v>0</v>
      </c>
      <c r="AI374" s="384">
        <f>IF(AND($AD$374="X",COUNTA(V374:AC374)&gt;0),1,0)</f>
        <v>0</v>
      </c>
      <c r="AJ374" s="266">
        <f>IF(AND(OR($Q$349=2,$Q$349=9)&gt;0,COUNTA(C374:AD374)=0),0,IF(AND(OR($Q$349=1,$Q$349=3)&gt;0,COUNTA(C374)=1,COUNTA(V374:AC374)&gt;0,AD374=""),0,IF(AND(OR($Q$349=1,$Q$349=3)&gt;0,COUNTA(C374)=1,COUNTA(V374:AC374)=0,AD374="X"),0,IF(COUNTA(C374:AD374)=0,0,1))))</f>
        <v>0</v>
      </c>
      <c r="AK374" s="268">
        <f>IF(AC374="X",1,0)</f>
        <v>0</v>
      </c>
    </row>
    <row r="375" spans="1:37" ht="15" customHeight="1">
      <c r="A375" s="63"/>
      <c r="B375" s="656" t="str">
        <f>AK378</f>
        <v/>
      </c>
      <c r="C375" s="656"/>
      <c r="D375" s="656"/>
      <c r="E375" s="656"/>
      <c r="F375" s="656"/>
      <c r="G375" s="656"/>
      <c r="H375" s="656"/>
      <c r="I375" s="656"/>
      <c r="J375" s="656"/>
      <c r="K375" s="656"/>
      <c r="L375" s="656"/>
      <c r="M375" s="656"/>
      <c r="N375" s="656"/>
      <c r="O375" s="656"/>
      <c r="P375" s="656"/>
      <c r="Q375" s="656"/>
      <c r="R375" s="656"/>
      <c r="S375" s="656"/>
      <c r="T375" s="656"/>
      <c r="U375" s="656"/>
      <c r="V375" s="656"/>
      <c r="W375" s="656"/>
      <c r="X375" s="656"/>
      <c r="Y375" s="656"/>
      <c r="Z375" s="656"/>
      <c r="AA375" s="656"/>
      <c r="AB375" s="656"/>
      <c r="AC375" s="656"/>
      <c r="AD375" s="656"/>
      <c r="AI375" s="383">
        <f>SUM(AG374:AI374)</f>
        <v>0</v>
      </c>
    </row>
    <row r="376" spans="1:37" ht="45" customHeight="1">
      <c r="A376" s="63"/>
      <c r="B376" s="64"/>
      <c r="C376" s="765" t="s">
        <v>5853</v>
      </c>
      <c r="D376" s="558"/>
      <c r="E376" s="558"/>
      <c r="F376" s="686"/>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687"/>
      <c r="AF376" s="489" t="str">
        <f>SUBSTITUTE( SUBSTITUTE( SUBSTITUTE( SUBSTITUTE( SUBSTITUTE( SUBSTITUTE( SUBSTITUTE( SUBSTITUTE( SUBSTITUTE( SUBSTITUTE(F376, "á", "a"), "é", "e"), "í", "i"), "ó", "o"), "ú", "u"), "Á", "A"), "É", "E"), "Í", "I"), "Ó", "O"), "Ú", "U")</f>
        <v/>
      </c>
      <c r="AH376" s="652" t="s">
        <v>5647</v>
      </c>
      <c r="AI376" s="653"/>
      <c r="AJ376" s="653"/>
      <c r="AK376" s="653"/>
    </row>
    <row r="377" spans="1:37" ht="15" customHeight="1">
      <c r="A377" s="63"/>
      <c r="B377" s="666" t="str">
        <f>IF(AND(AK374&gt;0,F376=""),"Ha seleccionado el código 8 en la col. Elementos que integran el documento de seguridad, debe anotar el nombre de dicho(s) elemento(s)","")</f>
        <v/>
      </c>
      <c r="C377" s="666"/>
      <c r="D377" s="666"/>
      <c r="E377" s="666"/>
      <c r="F377" s="666"/>
      <c r="G377" s="666"/>
      <c r="H377" s="666"/>
      <c r="I377" s="666"/>
      <c r="J377" s="666"/>
      <c r="K377" s="666"/>
      <c r="L377" s="666"/>
      <c r="M377" s="666"/>
      <c r="N377" s="666"/>
      <c r="O377" s="666"/>
      <c r="P377" s="666"/>
      <c r="Q377" s="666"/>
      <c r="R377" s="666"/>
      <c r="S377" s="666"/>
      <c r="T377" s="666"/>
      <c r="U377" s="666"/>
      <c r="V377" s="666"/>
      <c r="W377" s="666"/>
      <c r="X377" s="666"/>
      <c r="Y377" s="666"/>
      <c r="Z377" s="666"/>
      <c r="AA377" s="666"/>
      <c r="AB377" s="666"/>
      <c r="AC377" s="666"/>
      <c r="AD377" s="666"/>
      <c r="AE377" s="479"/>
      <c r="AH377" s="490" t="s">
        <v>5112</v>
      </c>
      <c r="AI377" s="490" t="s">
        <v>5113</v>
      </c>
      <c r="AJ377" s="490" t="s">
        <v>5114</v>
      </c>
      <c r="AK377" s="490" t="s">
        <v>5115</v>
      </c>
    </row>
    <row r="378" spans="1:37" ht="15" customHeight="1">
      <c r="A378" s="63"/>
      <c r="B378" s="64"/>
      <c r="C378" s="540" t="s">
        <v>5854</v>
      </c>
      <c r="D378" s="572"/>
      <c r="E378" s="572"/>
      <c r="F378" s="572"/>
      <c r="G378" s="572"/>
      <c r="H378" s="572"/>
      <c r="I378" s="572"/>
      <c r="J378" s="572"/>
      <c r="K378" s="572"/>
      <c r="L378" s="572"/>
      <c r="M378" s="572"/>
      <c r="N378" s="572"/>
      <c r="O378" s="572"/>
      <c r="P378" s="572"/>
      <c r="Q378" s="572"/>
      <c r="R378" s="572"/>
      <c r="S378" s="572"/>
      <c r="T378" s="572"/>
      <c r="U378" s="572"/>
      <c r="V378" s="572"/>
      <c r="W378" s="572"/>
      <c r="X378" s="572"/>
      <c r="Y378" s="572"/>
      <c r="Z378" s="572"/>
      <c r="AA378" s="572"/>
      <c r="AB378" s="572"/>
      <c r="AC378" s="572"/>
      <c r="AD378" s="573"/>
      <c r="AH378" t="s">
        <v>5855</v>
      </c>
      <c r="AI378" t="s">
        <v>5856</v>
      </c>
      <c r="AJ378" s="491" t="str" cm="1">
        <f t="array" ref="AJ378">IF(AF376&lt;&gt;"",_xlfn.TEXTJOIN(" / ", TRUE, _xlfn.UNIQUE(IF($AH$378:$AH$384&lt;&gt;"",IF(ISNUMBER(SEARCH(AF376, $AH$378:$AH$384)) + (_xlfn.MAP($AH$378:$AH$384, _xlfn.LAMBDA(_xlpm.r, SUM(--ISNUMBER(SEARCH(_xlfn.TEXTSPLIT(_xlpm.r, ","), AF376))))))&gt;0,$AI$378:$AI$384, ""), ""))), "")</f>
        <v/>
      </c>
      <c r="AK378" t="str">
        <f>IF(AJ378 = "", "", "Alerta: Revise el texto ingresado en el Especifique ya que podria existir en las opciones resaltadas en amarillo")</f>
        <v/>
      </c>
    </row>
    <row r="379" spans="1:37" ht="15" customHeight="1">
      <c r="A379" s="63"/>
      <c r="B379" s="64"/>
      <c r="C379" s="230" t="s">
        <v>5015</v>
      </c>
      <c r="D379" s="676" t="s">
        <v>5856</v>
      </c>
      <c r="E379" s="572"/>
      <c r="F379" s="572"/>
      <c r="G379" s="572"/>
      <c r="H379" s="572"/>
      <c r="I379" s="572"/>
      <c r="J379" s="572"/>
      <c r="K379" s="572"/>
      <c r="L379" s="572"/>
      <c r="M379" s="572"/>
      <c r="N379" s="572"/>
      <c r="O379" s="572"/>
      <c r="P379" s="572"/>
      <c r="Q379" s="572"/>
      <c r="R379" s="572"/>
      <c r="S379" s="572"/>
      <c r="T379" s="572"/>
      <c r="U379" s="572"/>
      <c r="V379" s="572"/>
      <c r="W379" s="572"/>
      <c r="X379" s="572"/>
      <c r="Y379" s="572"/>
      <c r="Z379" s="572"/>
      <c r="AA379" s="572"/>
      <c r="AB379" s="572"/>
      <c r="AC379" s="572"/>
      <c r="AD379" s="573"/>
      <c r="AH379" t="s">
        <v>5857</v>
      </c>
      <c r="AI379" t="s">
        <v>5858</v>
      </c>
    </row>
    <row r="380" spans="1:37" ht="15" customHeight="1">
      <c r="A380" s="63"/>
      <c r="B380" s="64"/>
      <c r="C380" s="14" t="s">
        <v>5017</v>
      </c>
      <c r="D380" s="676" t="s">
        <v>5858</v>
      </c>
      <c r="E380" s="572"/>
      <c r="F380" s="572"/>
      <c r="G380" s="572"/>
      <c r="H380" s="572"/>
      <c r="I380" s="572"/>
      <c r="J380" s="572"/>
      <c r="K380" s="572"/>
      <c r="L380" s="572"/>
      <c r="M380" s="572"/>
      <c r="N380" s="572"/>
      <c r="O380" s="572"/>
      <c r="P380" s="572"/>
      <c r="Q380" s="572"/>
      <c r="R380" s="572"/>
      <c r="S380" s="572"/>
      <c r="T380" s="572"/>
      <c r="U380" s="572"/>
      <c r="V380" s="572"/>
      <c r="W380" s="572"/>
      <c r="X380" s="572"/>
      <c r="Y380" s="572"/>
      <c r="Z380" s="572"/>
      <c r="AA380" s="572"/>
      <c r="AB380" s="572"/>
      <c r="AC380" s="572"/>
      <c r="AD380" s="573"/>
      <c r="AH380" t="s">
        <v>5859</v>
      </c>
      <c r="AI380" t="s">
        <v>5860</v>
      </c>
    </row>
    <row r="381" spans="1:37" ht="14.25">
      <c r="A381" s="63"/>
      <c r="B381" s="64"/>
      <c r="C381" s="14" t="s">
        <v>5019</v>
      </c>
      <c r="D381" s="676" t="s">
        <v>5860</v>
      </c>
      <c r="E381" s="572"/>
      <c r="F381" s="572"/>
      <c r="G381" s="572"/>
      <c r="H381" s="572"/>
      <c r="I381" s="572"/>
      <c r="J381" s="572"/>
      <c r="K381" s="572"/>
      <c r="L381" s="572"/>
      <c r="M381" s="572"/>
      <c r="N381" s="572"/>
      <c r="O381" s="572"/>
      <c r="P381" s="572"/>
      <c r="Q381" s="572"/>
      <c r="R381" s="572"/>
      <c r="S381" s="572"/>
      <c r="T381" s="572"/>
      <c r="U381" s="572"/>
      <c r="V381" s="572"/>
      <c r="W381" s="572"/>
      <c r="X381" s="572"/>
      <c r="Y381" s="572"/>
      <c r="Z381" s="572"/>
      <c r="AA381" s="572"/>
      <c r="AB381" s="572"/>
      <c r="AC381" s="572"/>
      <c r="AD381" s="573"/>
      <c r="AH381" t="s">
        <v>5861</v>
      </c>
      <c r="AI381" t="s">
        <v>5862</v>
      </c>
    </row>
    <row r="382" spans="1:37" ht="15" customHeight="1">
      <c r="A382" s="63"/>
      <c r="B382" s="64"/>
      <c r="C382" s="14" t="s">
        <v>5021</v>
      </c>
      <c r="D382" s="676" t="s">
        <v>5862</v>
      </c>
      <c r="E382" s="572"/>
      <c r="F382" s="572"/>
      <c r="G382" s="572"/>
      <c r="H382" s="572"/>
      <c r="I382" s="572"/>
      <c r="J382" s="572"/>
      <c r="K382" s="572"/>
      <c r="L382" s="572"/>
      <c r="M382" s="572"/>
      <c r="N382" s="572"/>
      <c r="O382" s="572"/>
      <c r="P382" s="572"/>
      <c r="Q382" s="572"/>
      <c r="R382" s="572"/>
      <c r="S382" s="572"/>
      <c r="T382" s="572"/>
      <c r="U382" s="572"/>
      <c r="V382" s="572"/>
      <c r="W382" s="572"/>
      <c r="X382" s="572"/>
      <c r="Y382" s="572"/>
      <c r="Z382" s="572"/>
      <c r="AA382" s="572"/>
      <c r="AB382" s="572"/>
      <c r="AC382" s="572"/>
      <c r="AD382" s="573"/>
      <c r="AH382" t="s">
        <v>5863</v>
      </c>
      <c r="AI382" t="s">
        <v>5864</v>
      </c>
    </row>
    <row r="383" spans="1:37" ht="15" customHeight="1">
      <c r="A383" s="63"/>
      <c r="B383" s="64"/>
      <c r="C383" s="14" t="s">
        <v>5023</v>
      </c>
      <c r="D383" s="676" t="s">
        <v>5864</v>
      </c>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3"/>
      <c r="AH383" t="s">
        <v>5865</v>
      </c>
      <c r="AI383" t="s">
        <v>5866</v>
      </c>
    </row>
    <row r="384" spans="1:37" ht="15" customHeight="1">
      <c r="A384" s="63"/>
      <c r="B384" s="64"/>
      <c r="C384" s="14" t="s">
        <v>5025</v>
      </c>
      <c r="D384" s="676" t="s">
        <v>5866</v>
      </c>
      <c r="E384" s="572"/>
      <c r="F384" s="572"/>
      <c r="G384" s="572"/>
      <c r="H384" s="572"/>
      <c r="I384" s="572"/>
      <c r="J384" s="572"/>
      <c r="K384" s="572"/>
      <c r="L384" s="572"/>
      <c r="M384" s="572"/>
      <c r="N384" s="572"/>
      <c r="O384" s="572"/>
      <c r="P384" s="572"/>
      <c r="Q384" s="572"/>
      <c r="R384" s="572"/>
      <c r="S384" s="572"/>
      <c r="T384" s="572"/>
      <c r="U384" s="572"/>
      <c r="V384" s="572"/>
      <c r="W384" s="572"/>
      <c r="X384" s="572"/>
      <c r="Y384" s="572"/>
      <c r="Z384" s="572"/>
      <c r="AA384" s="572"/>
      <c r="AB384" s="572"/>
      <c r="AC384" s="572"/>
      <c r="AD384" s="573"/>
      <c r="AH384" t="s">
        <v>5867</v>
      </c>
      <c r="AI384" t="s">
        <v>5868</v>
      </c>
    </row>
    <row r="385" spans="1:36" ht="15" customHeight="1">
      <c r="A385" s="63"/>
      <c r="B385" s="64"/>
      <c r="C385" s="14" t="s">
        <v>5027</v>
      </c>
      <c r="D385" s="676" t="s">
        <v>5868</v>
      </c>
      <c r="E385" s="572"/>
      <c r="F385" s="572"/>
      <c r="G385" s="572"/>
      <c r="H385" s="572"/>
      <c r="I385" s="572"/>
      <c r="J385" s="572"/>
      <c r="K385" s="572"/>
      <c r="L385" s="572"/>
      <c r="M385" s="572"/>
      <c r="N385" s="572"/>
      <c r="O385" s="572"/>
      <c r="P385" s="572"/>
      <c r="Q385" s="572"/>
      <c r="R385" s="572"/>
      <c r="S385" s="572"/>
      <c r="T385" s="572"/>
      <c r="U385" s="572"/>
      <c r="V385" s="572"/>
      <c r="W385" s="572"/>
      <c r="X385" s="572"/>
      <c r="Y385" s="572"/>
      <c r="Z385" s="572"/>
      <c r="AA385" s="572"/>
      <c r="AB385" s="572"/>
      <c r="AC385" s="572"/>
      <c r="AD385" s="573"/>
    </row>
    <row r="386" spans="1:36" ht="15" customHeight="1">
      <c r="A386" s="34"/>
      <c r="B386" s="18"/>
      <c r="C386" s="14" t="s">
        <v>5029</v>
      </c>
      <c r="D386" s="676" t="s">
        <v>5869</v>
      </c>
      <c r="E386" s="572"/>
      <c r="F386" s="572"/>
      <c r="G386" s="572"/>
      <c r="H386" s="572"/>
      <c r="I386" s="572"/>
      <c r="J386" s="572"/>
      <c r="K386" s="572"/>
      <c r="L386" s="572"/>
      <c r="M386" s="572"/>
      <c r="N386" s="572"/>
      <c r="O386" s="572"/>
      <c r="P386" s="572"/>
      <c r="Q386" s="572"/>
      <c r="R386" s="572"/>
      <c r="S386" s="572"/>
      <c r="T386" s="572"/>
      <c r="U386" s="572"/>
      <c r="V386" s="572"/>
      <c r="W386" s="572"/>
      <c r="X386" s="572"/>
      <c r="Y386" s="572"/>
      <c r="Z386" s="572"/>
      <c r="AA386" s="572"/>
      <c r="AB386" s="572"/>
      <c r="AC386" s="572"/>
      <c r="AD386" s="573"/>
    </row>
    <row r="387" spans="1:36" ht="15" customHeight="1">
      <c r="A387" s="34"/>
      <c r="B387" s="18"/>
      <c r="C387" s="14" t="s">
        <v>5031</v>
      </c>
      <c r="D387" s="676" t="s">
        <v>5548</v>
      </c>
      <c r="E387" s="572"/>
      <c r="F387" s="572"/>
      <c r="G387" s="572"/>
      <c r="H387" s="572"/>
      <c r="I387" s="572"/>
      <c r="J387" s="572"/>
      <c r="K387" s="572"/>
      <c r="L387" s="572"/>
      <c r="M387" s="572"/>
      <c r="N387" s="572"/>
      <c r="O387" s="572"/>
      <c r="P387" s="572"/>
      <c r="Q387" s="572"/>
      <c r="R387" s="572"/>
      <c r="S387" s="572"/>
      <c r="T387" s="572"/>
      <c r="U387" s="572"/>
      <c r="V387" s="572"/>
      <c r="W387" s="572"/>
      <c r="X387" s="572"/>
      <c r="Y387" s="572"/>
      <c r="Z387" s="572"/>
      <c r="AA387" s="572"/>
      <c r="AB387" s="572"/>
      <c r="AC387" s="572"/>
      <c r="AD387" s="573"/>
    </row>
    <row r="388" spans="1:36" ht="15" customHeight="1">
      <c r="A388" s="34"/>
    </row>
    <row r="389" spans="1:36" ht="24" customHeight="1">
      <c r="A389" s="34"/>
      <c r="C389" s="661" t="s">
        <v>5116</v>
      </c>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c r="AA389" s="662"/>
      <c r="AB389" s="662"/>
      <c r="AC389" s="662"/>
      <c r="AD389" s="662"/>
    </row>
    <row r="390" spans="1:36" ht="60" customHeight="1">
      <c r="A390" s="34"/>
      <c r="C390" s="679"/>
      <c r="D390" s="680"/>
      <c r="E390" s="680"/>
      <c r="F390" s="680"/>
      <c r="G390" s="680"/>
      <c r="H390" s="680"/>
      <c r="I390" s="680"/>
      <c r="J390" s="680"/>
      <c r="K390" s="680"/>
      <c r="L390" s="680"/>
      <c r="M390" s="680"/>
      <c r="N390" s="680"/>
      <c r="O390" s="680"/>
      <c r="P390" s="680"/>
      <c r="Q390" s="680"/>
      <c r="R390" s="680"/>
      <c r="S390" s="680"/>
      <c r="T390" s="680"/>
      <c r="U390" s="680"/>
      <c r="V390" s="680"/>
      <c r="W390" s="680"/>
      <c r="X390" s="680"/>
      <c r="Y390" s="680"/>
      <c r="Z390" s="680"/>
      <c r="AA390" s="680"/>
      <c r="AB390" s="680"/>
      <c r="AC390" s="680"/>
      <c r="AD390" s="681"/>
    </row>
    <row r="391" spans="1:36" ht="15" customHeight="1">
      <c r="A391" s="34"/>
      <c r="B391" s="670" t="str">
        <f>IF(AJ374&gt;0,"Favor de ingresar toda la información requerida en la pregunta ","")</f>
        <v/>
      </c>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row>
    <row r="392" spans="1:36" ht="15" customHeight="1">
      <c r="A392" s="34"/>
      <c r="B392" s="691" t="str">
        <f>IF(SUM(COUNTIF(C374:AD374,"NS"))&lt;&gt;0,"Alerta: debido a que cuenta con registros NS, debe proporcionar una justificación en el area de comentarios al final de la pregunta","")</f>
        <v/>
      </c>
      <c r="C392" s="691"/>
      <c r="D392" s="691"/>
      <c r="E392" s="691"/>
      <c r="F392" s="691"/>
      <c r="G392" s="691"/>
      <c r="H392" s="691"/>
      <c r="I392" s="691"/>
      <c r="J392" s="691"/>
      <c r="K392" s="691"/>
      <c r="L392" s="691"/>
      <c r="M392" s="691"/>
      <c r="N392" s="691"/>
      <c r="O392" s="691"/>
      <c r="P392" s="691"/>
      <c r="Q392" s="691"/>
      <c r="R392" s="691"/>
      <c r="S392" s="691"/>
      <c r="T392" s="691"/>
      <c r="U392" s="691"/>
      <c r="V392" s="691"/>
      <c r="W392" s="691"/>
      <c r="X392" s="691"/>
      <c r="Y392" s="691"/>
      <c r="Z392" s="691"/>
      <c r="AA392" s="691"/>
      <c r="AB392" s="691"/>
      <c r="AC392" s="691"/>
      <c r="AD392" s="691"/>
    </row>
    <row r="393" spans="1:36" ht="15" customHeight="1">
      <c r="A393" s="34"/>
      <c r="B393" s="672" t="str">
        <f>IF(AI375&gt;0,"Favor de verificar que no tenga información en celdas sombreadas","")</f>
        <v/>
      </c>
      <c r="C393" s="673"/>
      <c r="D393" s="673"/>
      <c r="E393" s="673"/>
      <c r="F393" s="673"/>
      <c r="G393" s="673"/>
      <c r="H393" s="673"/>
      <c r="I393" s="673"/>
      <c r="J393" s="673"/>
      <c r="K393" s="673"/>
      <c r="L393" s="673"/>
      <c r="M393" s="673"/>
      <c r="N393" s="673"/>
      <c r="O393" s="673"/>
      <c r="P393" s="673"/>
      <c r="Q393" s="673"/>
      <c r="R393" s="673"/>
      <c r="S393" s="673"/>
      <c r="T393" s="673"/>
      <c r="U393" s="673"/>
      <c r="V393" s="673"/>
      <c r="W393" s="673"/>
      <c r="X393" s="673"/>
      <c r="Y393" s="673"/>
      <c r="Z393" s="673"/>
      <c r="AA393" s="673"/>
      <c r="AB393" s="673"/>
      <c r="AC393" s="673"/>
      <c r="AD393" s="673"/>
    </row>
    <row r="394" spans="1:36" ht="15" customHeight="1">
      <c r="A394" s="34"/>
    </row>
    <row r="395" spans="1:36" ht="15" customHeight="1">
      <c r="A395" s="34"/>
    </row>
    <row r="396" spans="1:36" ht="15" customHeight="1">
      <c r="A396" s="34"/>
    </row>
    <row r="397" spans="1:36" ht="24" customHeight="1">
      <c r="A397" s="13" t="s">
        <v>5870</v>
      </c>
      <c r="B397" s="660" t="s">
        <v>5871</v>
      </c>
      <c r="C397" s="558"/>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row>
    <row r="398" spans="1:36" ht="24" customHeight="1">
      <c r="A398" s="24"/>
      <c r="B398" s="23"/>
      <c r="C398" s="698" t="s">
        <v>5872</v>
      </c>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row>
    <row r="399" spans="1:36" ht="36" customHeight="1">
      <c r="A399" s="24"/>
      <c r="B399" s="23"/>
      <c r="C399" s="694" t="s">
        <v>5873</v>
      </c>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G399" s="262" t="s">
        <v>5848</v>
      </c>
      <c r="AH399" s="390" t="s">
        <v>5094</v>
      </c>
    </row>
    <row r="400" spans="1:36" ht="14.25">
      <c r="A400" s="99"/>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G400" s="797" t="s">
        <v>5103</v>
      </c>
      <c r="AH400" s="798" t="s">
        <v>5851</v>
      </c>
      <c r="AI400" s="800" t="s">
        <v>5104</v>
      </c>
      <c r="AJ400" s="373" t="s">
        <v>5095</v>
      </c>
    </row>
    <row r="401" spans="1:36" ht="84" customHeight="1">
      <c r="A401" s="99"/>
      <c r="B401" s="64"/>
      <c r="C401" s="540" t="s">
        <v>5874</v>
      </c>
      <c r="D401" s="572"/>
      <c r="E401" s="572"/>
      <c r="F401" s="572"/>
      <c r="G401" s="572"/>
      <c r="H401" s="572"/>
      <c r="I401" s="572"/>
      <c r="J401" s="572"/>
      <c r="K401" s="572"/>
      <c r="L401" s="572"/>
      <c r="M401" s="572"/>
      <c r="N401" s="572"/>
      <c r="O401" s="572"/>
      <c r="P401" s="572"/>
      <c r="Q401" s="572"/>
      <c r="R401" s="572"/>
      <c r="S401" s="572"/>
      <c r="T401" s="572"/>
      <c r="U401" s="572"/>
      <c r="V401" s="572"/>
      <c r="W401" s="572"/>
      <c r="X401" s="573"/>
      <c r="Y401" s="551" t="s">
        <v>5875</v>
      </c>
      <c r="Z401" s="572"/>
      <c r="AA401" s="572"/>
      <c r="AB401" s="572"/>
      <c r="AC401" s="572"/>
      <c r="AD401" s="573"/>
      <c r="AG401" s="797"/>
      <c r="AH401" s="799"/>
      <c r="AI401" s="800"/>
      <c r="AJ401" s="373" t="s">
        <v>5876</v>
      </c>
    </row>
    <row r="402" spans="1:36" ht="24" customHeight="1">
      <c r="A402" s="99"/>
      <c r="B402" s="64"/>
      <c r="C402" s="678" t="s">
        <v>5877</v>
      </c>
      <c r="D402" s="703"/>
      <c r="E402" s="14" t="s">
        <v>5655</v>
      </c>
      <c r="F402" s="676" t="s">
        <v>5878</v>
      </c>
      <c r="G402" s="572"/>
      <c r="H402" s="572"/>
      <c r="I402" s="572"/>
      <c r="J402" s="572"/>
      <c r="K402" s="572"/>
      <c r="L402" s="572"/>
      <c r="M402" s="572"/>
      <c r="N402" s="572"/>
      <c r="O402" s="572"/>
      <c r="P402" s="572"/>
      <c r="Q402" s="572"/>
      <c r="R402" s="572"/>
      <c r="S402" s="572"/>
      <c r="T402" s="572"/>
      <c r="U402" s="572"/>
      <c r="V402" s="572"/>
      <c r="W402" s="572"/>
      <c r="X402" s="573"/>
      <c r="Y402" s="686"/>
      <c r="Z402" s="570"/>
      <c r="AA402" s="570"/>
      <c r="AB402" s="570"/>
      <c r="AC402" s="570"/>
      <c r="AD402" s="687"/>
      <c r="AG402" s="263">
        <f>IF(AND($C$349&lt;&gt;"",$C$349&lt;&gt;1,COUNTA(Y402:AD415)&gt;0),1,0)</f>
        <v>0</v>
      </c>
      <c r="AH402" s="388">
        <f>IF(AND(OR($Q$349=2,$Q$349=9),COUNTA(Y402:AD415)&gt;0),1,0)</f>
        <v>0</v>
      </c>
      <c r="AI402" s="266">
        <f>IF(AND(OR($Q$349=2,$Q$349=9)&gt;0,COUNTA(Y402:AD415)=0),0,IF(AND(OR($Q$349=1,$Q$349=3)&gt;0,COUNTA(Y402:AD415)=14),0,IF(COUNTA(Y402:AD415)=0,0,1)))</f>
        <v>0</v>
      </c>
      <c r="AJ402" s="399">
        <f>IF(Y405=1,1,0)</f>
        <v>0</v>
      </c>
    </row>
    <row r="403" spans="1:36" ht="14.25">
      <c r="A403" s="99"/>
      <c r="B403" s="64"/>
      <c r="C403" s="734"/>
      <c r="D403" s="621"/>
      <c r="E403" s="14" t="s">
        <v>5656</v>
      </c>
      <c r="F403" s="676" t="s">
        <v>5879</v>
      </c>
      <c r="G403" s="572"/>
      <c r="H403" s="572"/>
      <c r="I403" s="572"/>
      <c r="J403" s="572"/>
      <c r="K403" s="572"/>
      <c r="L403" s="572"/>
      <c r="M403" s="572"/>
      <c r="N403" s="572"/>
      <c r="O403" s="572"/>
      <c r="P403" s="572"/>
      <c r="Q403" s="572"/>
      <c r="R403" s="572"/>
      <c r="S403" s="572"/>
      <c r="T403" s="572"/>
      <c r="U403" s="572"/>
      <c r="V403" s="572"/>
      <c r="W403" s="572"/>
      <c r="X403" s="573"/>
      <c r="Y403" s="686"/>
      <c r="Z403" s="570"/>
      <c r="AA403" s="570"/>
      <c r="AB403" s="570"/>
      <c r="AC403" s="570"/>
      <c r="AD403" s="687"/>
      <c r="AH403" s="390">
        <f>SUM(AG402:AH402)</f>
        <v>0</v>
      </c>
      <c r="AJ403" s="400" t="s">
        <v>5880</v>
      </c>
    </row>
    <row r="404" spans="1:36" ht="24" customHeight="1">
      <c r="A404" s="99"/>
      <c r="B404" s="64"/>
      <c r="C404" s="734"/>
      <c r="D404" s="621"/>
      <c r="E404" s="14" t="s">
        <v>5657</v>
      </c>
      <c r="F404" s="676" t="s">
        <v>5881</v>
      </c>
      <c r="G404" s="572"/>
      <c r="H404" s="572"/>
      <c r="I404" s="572"/>
      <c r="J404" s="572"/>
      <c r="K404" s="572"/>
      <c r="L404" s="572"/>
      <c r="M404" s="572"/>
      <c r="N404" s="572"/>
      <c r="O404" s="572"/>
      <c r="P404" s="572"/>
      <c r="Q404" s="572"/>
      <c r="R404" s="572"/>
      <c r="S404" s="572"/>
      <c r="T404" s="572"/>
      <c r="U404" s="572"/>
      <c r="V404" s="572"/>
      <c r="W404" s="572"/>
      <c r="X404" s="573"/>
      <c r="Y404" s="686"/>
      <c r="Z404" s="570"/>
      <c r="AA404" s="570"/>
      <c r="AB404" s="570"/>
      <c r="AC404" s="570"/>
      <c r="AD404" s="687"/>
      <c r="AJ404" s="401">
        <f>IF(Y410=1,1,0)</f>
        <v>0</v>
      </c>
    </row>
    <row r="405" spans="1:36" ht="15" customHeight="1">
      <c r="A405" s="99"/>
      <c r="B405" s="64"/>
      <c r="C405" s="704"/>
      <c r="D405" s="647"/>
      <c r="E405" s="14" t="s">
        <v>5658</v>
      </c>
      <c r="F405" s="676" t="s">
        <v>5882</v>
      </c>
      <c r="G405" s="572"/>
      <c r="H405" s="572"/>
      <c r="I405" s="572"/>
      <c r="J405" s="572"/>
      <c r="K405" s="572"/>
      <c r="L405" s="572"/>
      <c r="M405" s="572"/>
      <c r="N405" s="572"/>
      <c r="O405" s="572"/>
      <c r="P405" s="572"/>
      <c r="Q405" s="572"/>
      <c r="R405" s="572"/>
      <c r="S405" s="572"/>
      <c r="T405" s="572"/>
      <c r="U405" s="572"/>
      <c r="V405" s="572"/>
      <c r="W405" s="572"/>
      <c r="X405" s="573"/>
      <c r="Y405" s="686"/>
      <c r="Z405" s="570"/>
      <c r="AA405" s="570"/>
      <c r="AB405" s="570"/>
      <c r="AC405" s="570"/>
      <c r="AD405" s="687"/>
      <c r="AJ405" s="294" t="s">
        <v>5883</v>
      </c>
    </row>
    <row r="406" spans="1:36" ht="24" customHeight="1">
      <c r="A406" s="99"/>
      <c r="B406" s="64"/>
      <c r="C406" s="678" t="s">
        <v>5884</v>
      </c>
      <c r="D406" s="703"/>
      <c r="E406" s="14" t="s">
        <v>5343</v>
      </c>
      <c r="F406" s="676" t="s">
        <v>5885</v>
      </c>
      <c r="G406" s="572"/>
      <c r="H406" s="572"/>
      <c r="I406" s="572"/>
      <c r="J406" s="572"/>
      <c r="K406" s="572"/>
      <c r="L406" s="572"/>
      <c r="M406" s="572"/>
      <c r="N406" s="572"/>
      <c r="O406" s="572"/>
      <c r="P406" s="572"/>
      <c r="Q406" s="572"/>
      <c r="R406" s="572"/>
      <c r="S406" s="572"/>
      <c r="T406" s="572"/>
      <c r="U406" s="572"/>
      <c r="V406" s="572"/>
      <c r="W406" s="572"/>
      <c r="X406" s="573"/>
      <c r="Y406" s="686"/>
      <c r="Z406" s="570"/>
      <c r="AA406" s="570"/>
      <c r="AB406" s="570"/>
      <c r="AC406" s="570"/>
      <c r="AD406" s="687"/>
      <c r="AJ406" s="295">
        <f>IF(Y415=1,1,0)</f>
        <v>0</v>
      </c>
    </row>
    <row r="407" spans="1:36" ht="24" customHeight="1">
      <c r="A407" s="99"/>
      <c r="B407" s="64"/>
      <c r="C407" s="734"/>
      <c r="D407" s="621"/>
      <c r="E407" s="14" t="s">
        <v>5345</v>
      </c>
      <c r="F407" s="676" t="s">
        <v>5886</v>
      </c>
      <c r="G407" s="572"/>
      <c r="H407" s="572"/>
      <c r="I407" s="572"/>
      <c r="J407" s="572"/>
      <c r="K407" s="572"/>
      <c r="L407" s="572"/>
      <c r="M407" s="572"/>
      <c r="N407" s="572"/>
      <c r="O407" s="572"/>
      <c r="P407" s="572"/>
      <c r="Q407" s="572"/>
      <c r="R407" s="572"/>
      <c r="S407" s="572"/>
      <c r="T407" s="572"/>
      <c r="U407" s="572"/>
      <c r="V407" s="572"/>
      <c r="W407" s="572"/>
      <c r="X407" s="573"/>
      <c r="Y407" s="686"/>
      <c r="Z407" s="570"/>
      <c r="AA407" s="570"/>
      <c r="AB407" s="570"/>
      <c r="AC407" s="570"/>
      <c r="AD407" s="687"/>
    </row>
    <row r="408" spans="1:36" ht="24" customHeight="1">
      <c r="A408" s="99"/>
      <c r="B408" s="64"/>
      <c r="C408" s="734"/>
      <c r="D408" s="621"/>
      <c r="E408" s="14" t="s">
        <v>5887</v>
      </c>
      <c r="F408" s="676" t="s">
        <v>5888</v>
      </c>
      <c r="G408" s="572"/>
      <c r="H408" s="572"/>
      <c r="I408" s="572"/>
      <c r="J408" s="572"/>
      <c r="K408" s="572"/>
      <c r="L408" s="572"/>
      <c r="M408" s="572"/>
      <c r="N408" s="572"/>
      <c r="O408" s="572"/>
      <c r="P408" s="572"/>
      <c r="Q408" s="572"/>
      <c r="R408" s="572"/>
      <c r="S408" s="572"/>
      <c r="T408" s="572"/>
      <c r="U408" s="572"/>
      <c r="V408" s="572"/>
      <c r="W408" s="572"/>
      <c r="X408" s="573"/>
      <c r="Y408" s="686"/>
      <c r="Z408" s="570"/>
      <c r="AA408" s="570"/>
      <c r="AB408" s="570"/>
      <c r="AC408" s="570"/>
      <c r="AD408" s="687"/>
    </row>
    <row r="409" spans="1:36" ht="24" customHeight="1">
      <c r="A409" s="99"/>
      <c r="B409" s="64"/>
      <c r="C409" s="734"/>
      <c r="D409" s="621"/>
      <c r="E409" s="14" t="s">
        <v>5889</v>
      </c>
      <c r="F409" s="676" t="s">
        <v>5890</v>
      </c>
      <c r="G409" s="572"/>
      <c r="H409" s="572"/>
      <c r="I409" s="572"/>
      <c r="J409" s="572"/>
      <c r="K409" s="572"/>
      <c r="L409" s="572"/>
      <c r="M409" s="572"/>
      <c r="N409" s="572"/>
      <c r="O409" s="572"/>
      <c r="P409" s="572"/>
      <c r="Q409" s="572"/>
      <c r="R409" s="572"/>
      <c r="S409" s="572"/>
      <c r="T409" s="572"/>
      <c r="U409" s="572"/>
      <c r="V409" s="572"/>
      <c r="W409" s="572"/>
      <c r="X409" s="573"/>
      <c r="Y409" s="686"/>
      <c r="Z409" s="570"/>
      <c r="AA409" s="570"/>
      <c r="AB409" s="570"/>
      <c r="AC409" s="570"/>
      <c r="AD409" s="687"/>
    </row>
    <row r="410" spans="1:36" ht="15" customHeight="1">
      <c r="A410" s="99"/>
      <c r="B410" s="64"/>
      <c r="C410" s="704"/>
      <c r="D410" s="647"/>
      <c r="E410" s="14" t="s">
        <v>5891</v>
      </c>
      <c r="F410" s="676" t="s">
        <v>5892</v>
      </c>
      <c r="G410" s="572"/>
      <c r="H410" s="572"/>
      <c r="I410" s="572"/>
      <c r="J410" s="572"/>
      <c r="K410" s="572"/>
      <c r="L410" s="572"/>
      <c r="M410" s="572"/>
      <c r="N410" s="572"/>
      <c r="O410" s="572"/>
      <c r="P410" s="572"/>
      <c r="Q410" s="572"/>
      <c r="R410" s="572"/>
      <c r="S410" s="572"/>
      <c r="T410" s="572"/>
      <c r="U410" s="572"/>
      <c r="V410" s="572"/>
      <c r="W410" s="572"/>
      <c r="X410" s="573"/>
      <c r="Y410" s="686"/>
      <c r="Z410" s="570"/>
      <c r="AA410" s="570"/>
      <c r="AB410" s="570"/>
      <c r="AC410" s="570"/>
      <c r="AD410" s="687"/>
    </row>
    <row r="411" spans="1:36" ht="24" customHeight="1">
      <c r="A411" s="99"/>
      <c r="B411" s="64"/>
      <c r="C411" s="678" t="s">
        <v>5893</v>
      </c>
      <c r="D411" s="703"/>
      <c r="E411" s="14" t="s">
        <v>5494</v>
      </c>
      <c r="F411" s="676" t="s">
        <v>5894</v>
      </c>
      <c r="G411" s="572"/>
      <c r="H411" s="572"/>
      <c r="I411" s="572"/>
      <c r="J411" s="572"/>
      <c r="K411" s="572"/>
      <c r="L411" s="572"/>
      <c r="M411" s="572"/>
      <c r="N411" s="572"/>
      <c r="O411" s="572"/>
      <c r="P411" s="572"/>
      <c r="Q411" s="572"/>
      <c r="R411" s="572"/>
      <c r="S411" s="572"/>
      <c r="T411" s="572"/>
      <c r="U411" s="572"/>
      <c r="V411" s="572"/>
      <c r="W411" s="572"/>
      <c r="X411" s="573"/>
      <c r="Y411" s="686"/>
      <c r="Z411" s="570"/>
      <c r="AA411" s="570"/>
      <c r="AB411" s="570"/>
      <c r="AC411" s="570"/>
      <c r="AD411" s="687"/>
    </row>
    <row r="412" spans="1:36" ht="24" customHeight="1">
      <c r="A412" s="99"/>
      <c r="B412" s="64"/>
      <c r="C412" s="734"/>
      <c r="D412" s="621"/>
      <c r="E412" s="14" t="s">
        <v>5495</v>
      </c>
      <c r="F412" s="676" t="s">
        <v>5895</v>
      </c>
      <c r="G412" s="572"/>
      <c r="H412" s="572"/>
      <c r="I412" s="572"/>
      <c r="J412" s="572"/>
      <c r="K412" s="572"/>
      <c r="L412" s="572"/>
      <c r="M412" s="572"/>
      <c r="N412" s="572"/>
      <c r="O412" s="572"/>
      <c r="P412" s="572"/>
      <c r="Q412" s="572"/>
      <c r="R412" s="572"/>
      <c r="S412" s="572"/>
      <c r="T412" s="572"/>
      <c r="U412" s="572"/>
      <c r="V412" s="572"/>
      <c r="W412" s="572"/>
      <c r="X412" s="573"/>
      <c r="Y412" s="686"/>
      <c r="Z412" s="570"/>
      <c r="AA412" s="570"/>
      <c r="AB412" s="570"/>
      <c r="AC412" s="570"/>
      <c r="AD412" s="687"/>
    </row>
    <row r="413" spans="1:36" ht="24" customHeight="1">
      <c r="A413" s="99"/>
      <c r="B413" s="64"/>
      <c r="C413" s="734"/>
      <c r="D413" s="621"/>
      <c r="E413" s="14" t="s">
        <v>5896</v>
      </c>
      <c r="F413" s="676" t="s">
        <v>5897</v>
      </c>
      <c r="G413" s="572"/>
      <c r="H413" s="572"/>
      <c r="I413" s="572"/>
      <c r="J413" s="572"/>
      <c r="K413" s="572"/>
      <c r="L413" s="572"/>
      <c r="M413" s="572"/>
      <c r="N413" s="572"/>
      <c r="O413" s="572"/>
      <c r="P413" s="572"/>
      <c r="Q413" s="572"/>
      <c r="R413" s="572"/>
      <c r="S413" s="572"/>
      <c r="T413" s="572"/>
      <c r="U413" s="572"/>
      <c r="V413" s="572"/>
      <c r="W413" s="572"/>
      <c r="X413" s="573"/>
      <c r="Y413" s="686"/>
      <c r="Z413" s="570"/>
      <c r="AA413" s="570"/>
      <c r="AB413" s="570"/>
      <c r="AC413" s="570"/>
      <c r="AD413" s="687"/>
    </row>
    <row r="414" spans="1:36" ht="24" customHeight="1">
      <c r="A414" s="99"/>
      <c r="B414" s="64"/>
      <c r="C414" s="734"/>
      <c r="D414" s="621"/>
      <c r="E414" s="14" t="s">
        <v>5898</v>
      </c>
      <c r="F414" s="676" t="s">
        <v>5899</v>
      </c>
      <c r="G414" s="572"/>
      <c r="H414" s="572"/>
      <c r="I414" s="572"/>
      <c r="J414" s="572"/>
      <c r="K414" s="572"/>
      <c r="L414" s="572"/>
      <c r="M414" s="572"/>
      <c r="N414" s="572"/>
      <c r="O414" s="572"/>
      <c r="P414" s="572"/>
      <c r="Q414" s="572"/>
      <c r="R414" s="572"/>
      <c r="S414" s="572"/>
      <c r="T414" s="572"/>
      <c r="U414" s="572"/>
      <c r="V414" s="572"/>
      <c r="W414" s="572"/>
      <c r="X414" s="573"/>
      <c r="Y414" s="686"/>
      <c r="Z414" s="570"/>
      <c r="AA414" s="570"/>
      <c r="AB414" s="570"/>
      <c r="AC414" s="570"/>
      <c r="AD414" s="687"/>
    </row>
    <row r="415" spans="1:36" ht="15" customHeight="1">
      <c r="A415" s="99"/>
      <c r="B415" s="64"/>
      <c r="C415" s="704"/>
      <c r="D415" s="647"/>
      <c r="E415" s="14" t="s">
        <v>5900</v>
      </c>
      <c r="F415" s="676" t="s">
        <v>5901</v>
      </c>
      <c r="G415" s="572"/>
      <c r="H415" s="572"/>
      <c r="I415" s="572"/>
      <c r="J415" s="572"/>
      <c r="K415" s="572"/>
      <c r="L415" s="572"/>
      <c r="M415" s="572"/>
      <c r="N415" s="572"/>
      <c r="O415" s="572"/>
      <c r="P415" s="572"/>
      <c r="Q415" s="572"/>
      <c r="R415" s="572"/>
      <c r="S415" s="572"/>
      <c r="T415" s="572"/>
      <c r="U415" s="572"/>
      <c r="V415" s="572"/>
      <c r="W415" s="572"/>
      <c r="X415" s="573"/>
      <c r="Y415" s="686"/>
      <c r="Z415" s="570"/>
      <c r="AA415" s="570"/>
      <c r="AB415" s="570"/>
      <c r="AC415" s="570"/>
      <c r="AD415" s="687"/>
    </row>
    <row r="416" spans="1:36" ht="15" customHeight="1">
      <c r="A416" s="99"/>
      <c r="B416" s="656" t="str">
        <f>IF(AK419&lt;&gt;"",AK419,IF(AP419&lt;&gt;"",AP419,IF(AU419&lt;&gt;"",AU419,"")))</f>
        <v/>
      </c>
      <c r="C416" s="656"/>
      <c r="D416" s="656"/>
      <c r="E416" s="656"/>
      <c r="F416" s="656"/>
      <c r="G416" s="656"/>
      <c r="H416" s="656"/>
      <c r="I416" s="656"/>
      <c r="J416" s="656"/>
      <c r="K416" s="656"/>
      <c r="L416" s="656"/>
      <c r="M416" s="656"/>
      <c r="N416" s="656"/>
      <c r="O416" s="656"/>
      <c r="P416" s="656"/>
      <c r="Q416" s="656"/>
      <c r="R416" s="656"/>
      <c r="S416" s="656"/>
      <c r="T416" s="656"/>
      <c r="U416" s="656"/>
      <c r="V416" s="656"/>
      <c r="W416" s="656"/>
      <c r="X416" s="656"/>
      <c r="Y416" s="656"/>
      <c r="Z416" s="656"/>
      <c r="AA416" s="656"/>
      <c r="AB416" s="656"/>
      <c r="AC416" s="656"/>
      <c r="AD416" s="656"/>
    </row>
    <row r="417" spans="1:47" ht="45" customHeight="1">
      <c r="A417" s="99"/>
      <c r="B417" s="64"/>
      <c r="C417" s="807" t="s">
        <v>5902</v>
      </c>
      <c r="D417" s="558"/>
      <c r="E417" s="558"/>
      <c r="F417" s="621"/>
      <c r="G417" s="686"/>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687"/>
      <c r="AF417" s="489" t="str">
        <f>SUBSTITUTE( SUBSTITUTE( SUBSTITUTE( SUBSTITUTE( SUBSTITUTE( SUBSTITUTE( SUBSTITUTE( SUBSTITUTE( SUBSTITUTE( SUBSTITUTE(G417, "á", "a"), "é", "e"), "í", "i"), "ó", "o"), "ú", "u"), "Á", "A"), "É", "E"), "Í", "I"), "Ó", "O"), "Ú", "U")</f>
        <v/>
      </c>
      <c r="AH417" s="652" t="s">
        <v>5647</v>
      </c>
      <c r="AI417" s="653"/>
      <c r="AJ417" s="653"/>
      <c r="AK417" s="653"/>
      <c r="AM417" s="652" t="s">
        <v>5647</v>
      </c>
      <c r="AN417" s="653"/>
      <c r="AO417" s="653"/>
      <c r="AP417" s="653"/>
      <c r="AR417" s="652" t="s">
        <v>5647</v>
      </c>
      <c r="AS417" s="653"/>
      <c r="AT417" s="653"/>
      <c r="AU417" s="653"/>
    </row>
    <row r="418" spans="1:47" ht="15" customHeight="1">
      <c r="A418" s="99"/>
      <c r="B418" s="666" t="str">
        <f>IF(AND(AJ402&gt;0,G417=""),"Debido a que ingresó un código 1 en el numeral 1.4, debe anotar el nombre de dicha(s) medida(s) de seguridad","")</f>
        <v/>
      </c>
      <c r="C418" s="666"/>
      <c r="D418" s="666"/>
      <c r="E418" s="666"/>
      <c r="F418" s="666"/>
      <c r="G418" s="666"/>
      <c r="H418" s="666"/>
      <c r="I418" s="666"/>
      <c r="J418" s="666"/>
      <c r="K418" s="666"/>
      <c r="L418" s="666"/>
      <c r="M418" s="666"/>
      <c r="N418" s="666"/>
      <c r="O418" s="666"/>
      <c r="P418" s="666"/>
      <c r="Q418" s="666"/>
      <c r="R418" s="666"/>
      <c r="S418" s="666"/>
      <c r="T418" s="666"/>
      <c r="U418" s="666"/>
      <c r="V418" s="666"/>
      <c r="W418" s="666"/>
      <c r="X418" s="666"/>
      <c r="Y418" s="666"/>
      <c r="Z418" s="666"/>
      <c r="AA418" s="666"/>
      <c r="AB418" s="666"/>
      <c r="AC418" s="666"/>
      <c r="AD418" s="666"/>
      <c r="AE418" s="527"/>
      <c r="AH418" s="490" t="s">
        <v>5112</v>
      </c>
      <c r="AI418" s="490" t="s">
        <v>5113</v>
      </c>
      <c r="AJ418" s="490" t="s">
        <v>5114</v>
      </c>
      <c r="AK418" s="490" t="s">
        <v>5115</v>
      </c>
      <c r="AM418" s="490" t="s">
        <v>5112</v>
      </c>
      <c r="AN418" s="490" t="s">
        <v>5113</v>
      </c>
      <c r="AO418" s="490" t="s">
        <v>5114</v>
      </c>
      <c r="AP418" s="490" t="s">
        <v>5115</v>
      </c>
      <c r="AR418" s="490" t="s">
        <v>5112</v>
      </c>
      <c r="AS418" s="490" t="s">
        <v>5113</v>
      </c>
      <c r="AT418" s="490" t="s">
        <v>5114</v>
      </c>
      <c r="AU418" s="490" t="s">
        <v>5115</v>
      </c>
    </row>
    <row r="419" spans="1:47" ht="45" customHeight="1">
      <c r="A419" s="99"/>
      <c r="B419" s="64"/>
      <c r="C419" s="807" t="s">
        <v>5903</v>
      </c>
      <c r="D419" s="558"/>
      <c r="E419" s="558"/>
      <c r="F419" s="621"/>
      <c r="G419" s="686"/>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687"/>
      <c r="AF419" s="489" t="str">
        <f>SUBSTITUTE( SUBSTITUTE( SUBSTITUTE( SUBSTITUTE( SUBSTITUTE( SUBSTITUTE( SUBSTITUTE( SUBSTITUTE( SUBSTITUTE( SUBSTITUTE(G419, "á", "a"), "é", "e"), "í", "i"), "ó", "o"), "ú", "u"), "Á", "A"), "É", "E"), "Í", "I"), "Ó", "O"), "Ú", "U")</f>
        <v/>
      </c>
      <c r="AH419" t="s">
        <v>5904</v>
      </c>
      <c r="AI419" s="74" t="s">
        <v>5878</v>
      </c>
      <c r="AJ419" s="491" t="str" cm="1">
        <f t="array" ref="AJ419">IF(AF417&lt;&gt;"",_xlfn.TEXTJOIN(" / ", TRUE, _xlfn.UNIQUE(IF($AH$419:$AH$421&lt;&gt;"",IF(ISNUMBER(SEARCH(AF417, $AH$419:$AH$421)) + (_xlfn.MAP($AH$419:$AH$421, _xlfn.LAMBDA(_xlpm.r, SUM(--ISNUMBER(SEARCH(_xlfn.TEXTSPLIT(_xlpm.r, ","), AF417))))))&gt;0,$AI$419:$AI$421, ""), ""))), "")</f>
        <v/>
      </c>
      <c r="AK419" t="str">
        <f>IF(AJ419 = "", "", "Alerta: Revise el texto ingresado en el Especifique ya que podria existir en las opciones resaltadas en amarillo")</f>
        <v/>
      </c>
      <c r="AM419" t="s">
        <v>5905</v>
      </c>
      <c r="AN419" s="74" t="s">
        <v>5885</v>
      </c>
      <c r="AO419" s="491" t="str" cm="1">
        <f t="array" ref="AO419">IF(AF419&lt;&gt;"",_xlfn.TEXTJOIN(" / ", TRUE, _xlfn.UNIQUE(IF($AM$419:$AM$422&lt;&gt;"",IF(ISNUMBER(SEARCH(AF419, $AM$419:$AM$422)) + (_xlfn.MAP($AM$419:$AM$422, _xlfn.LAMBDA(_xlpm.r, SUM(--ISNUMBER(SEARCH(_xlfn.TEXTSPLIT(_xlpm.r, ","), AF419))))))&gt;0,$AN$419:$AN$422, ""), ""))), "")</f>
        <v/>
      </c>
      <c r="AP419" t="str">
        <f>IF(AO419 = "", "", "Alerta: Revise el texto ingresado en el Especifique ya que podria existir en las opciones resaltadas en amarillo")</f>
        <v/>
      </c>
      <c r="AR419" t="s">
        <v>5906</v>
      </c>
      <c r="AS419" s="74" t="s">
        <v>5894</v>
      </c>
      <c r="AT419" s="491" t="str" cm="1">
        <f t="array" ref="AT419">IF(AF421&lt;&gt;"",_xlfn.TEXTJOIN(" / ", TRUE, _xlfn.UNIQUE(IF($AR$419:$AR$422&lt;&gt;"",IF(ISNUMBER(SEARCH(AF421, $AR$419:$AR$422)) + (_xlfn.MAP($AR$419:$AR$422, _xlfn.LAMBDA(_xlpm.r, SUM(--ISNUMBER(SEARCH(_xlfn.TEXTSPLIT(_xlpm.r, ","), AF421))))))&gt;0,$AS$419:$AS$422, ""), ""))), "")</f>
        <v/>
      </c>
      <c r="AU419" t="str">
        <f>IF(AT419 = "", "", "Alerta: Revise el texto ingresado en el Especifique ya que podria existir en las opciones resaltadas en amarillo")</f>
        <v/>
      </c>
    </row>
    <row r="420" spans="1:47" ht="15" customHeight="1">
      <c r="A420" s="99"/>
      <c r="B420" s="666" t="str">
        <f>IF(AND(AJ404&gt;0,G419=""),"Debido a que ingresó un código 1 en el numeral 2.5, debe anotar el nombre de dicha(s) medida(s) de seguridad","")</f>
        <v/>
      </c>
      <c r="C420" s="666"/>
      <c r="D420" s="666"/>
      <c r="E420" s="666"/>
      <c r="F420" s="666"/>
      <c r="G420" s="666"/>
      <c r="H420" s="666"/>
      <c r="I420" s="666"/>
      <c r="J420" s="666"/>
      <c r="K420" s="666"/>
      <c r="L420" s="666"/>
      <c r="M420" s="666"/>
      <c r="N420" s="666"/>
      <c r="O420" s="666"/>
      <c r="P420" s="666"/>
      <c r="Q420" s="666"/>
      <c r="R420" s="666"/>
      <c r="S420" s="666"/>
      <c r="T420" s="666"/>
      <c r="U420" s="666"/>
      <c r="V420" s="666"/>
      <c r="W420" s="666"/>
      <c r="X420" s="666"/>
      <c r="Y420" s="666"/>
      <c r="Z420" s="666"/>
      <c r="AA420" s="666"/>
      <c r="AB420" s="666"/>
      <c r="AC420" s="666"/>
      <c r="AD420" s="666"/>
      <c r="AE420" s="527"/>
      <c r="AH420" t="s">
        <v>5907</v>
      </c>
      <c r="AI420" s="74" t="s">
        <v>5879</v>
      </c>
      <c r="AM420" t="s">
        <v>5908</v>
      </c>
      <c r="AN420" s="74" t="s">
        <v>5886</v>
      </c>
      <c r="AR420" t="s">
        <v>5909</v>
      </c>
      <c r="AS420" s="74" t="s">
        <v>5895</v>
      </c>
    </row>
    <row r="421" spans="1:47" ht="45" customHeight="1">
      <c r="A421" s="99"/>
      <c r="B421" s="64"/>
      <c r="C421" s="807" t="s">
        <v>5910</v>
      </c>
      <c r="D421" s="558"/>
      <c r="E421" s="558"/>
      <c r="F421" s="621"/>
      <c r="G421" s="686"/>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687"/>
      <c r="AF421" s="489" t="str">
        <f>SUBSTITUTE( SUBSTITUTE( SUBSTITUTE( SUBSTITUTE( SUBSTITUTE( SUBSTITUTE( SUBSTITUTE( SUBSTITUTE( SUBSTITUTE( SUBSTITUTE(G421, "á", "a"), "é", "e"), "í", "i"), "ó", "o"), "ú", "u"), "Á", "A"), "É", "E"), "Í", "I"), "Ó", "O"), "Ú", "U")</f>
        <v/>
      </c>
      <c r="AH421" t="s">
        <v>5911</v>
      </c>
      <c r="AI421" s="74" t="s">
        <v>5881</v>
      </c>
      <c r="AM421" t="s">
        <v>5912</v>
      </c>
      <c r="AN421" s="74" t="s">
        <v>5888</v>
      </c>
      <c r="AR421" t="s">
        <v>5913</v>
      </c>
      <c r="AS421" s="74" t="s">
        <v>5914</v>
      </c>
    </row>
    <row r="422" spans="1:47" ht="15" customHeight="1">
      <c r="A422" s="99"/>
      <c r="B422" s="666" t="str">
        <f>IF(AND(AJ406&gt;0,G421=""),"Debido a que ingresó un código 1 en el numeral 3.5, debe anotar el nombre de dicha(s) medida(s) de seguridad","")</f>
        <v/>
      </c>
      <c r="C422" s="666"/>
      <c r="D422" s="666"/>
      <c r="E422" s="666"/>
      <c r="F422" s="666"/>
      <c r="G422" s="666"/>
      <c r="H422" s="666"/>
      <c r="I422" s="666"/>
      <c r="J422" s="666"/>
      <c r="K422" s="666"/>
      <c r="L422" s="666"/>
      <c r="M422" s="666"/>
      <c r="N422" s="666"/>
      <c r="O422" s="666"/>
      <c r="P422" s="666"/>
      <c r="Q422" s="666"/>
      <c r="R422" s="666"/>
      <c r="S422" s="666"/>
      <c r="T422" s="666"/>
      <c r="U422" s="666"/>
      <c r="V422" s="666"/>
      <c r="W422" s="666"/>
      <c r="X422" s="666"/>
      <c r="Y422" s="666"/>
      <c r="Z422" s="666"/>
      <c r="AA422" s="666"/>
      <c r="AB422" s="666"/>
      <c r="AC422" s="666"/>
      <c r="AD422" s="666"/>
      <c r="AE422" s="527"/>
      <c r="AM422" t="s">
        <v>5915</v>
      </c>
      <c r="AN422" s="74" t="s">
        <v>5890</v>
      </c>
      <c r="AR422" t="s">
        <v>5916</v>
      </c>
      <c r="AS422" s="74" t="s">
        <v>5899</v>
      </c>
    </row>
    <row r="423" spans="1:47" ht="24" customHeight="1">
      <c r="A423" s="99"/>
      <c r="B423" s="64"/>
      <c r="C423" s="661" t="s">
        <v>5116</v>
      </c>
      <c r="D423" s="662"/>
      <c r="E423" s="662"/>
      <c r="F423" s="662"/>
      <c r="G423" s="662"/>
      <c r="H423" s="662"/>
      <c r="I423" s="662"/>
      <c r="J423" s="662"/>
      <c r="K423" s="662"/>
      <c r="L423" s="662"/>
      <c r="M423" s="662"/>
      <c r="N423" s="662"/>
      <c r="O423" s="662"/>
      <c r="P423" s="662"/>
      <c r="Q423" s="662"/>
      <c r="R423" s="662"/>
      <c r="S423" s="662"/>
      <c r="T423" s="662"/>
      <c r="U423" s="662"/>
      <c r="V423" s="662"/>
      <c r="W423" s="662"/>
      <c r="X423" s="662"/>
      <c r="Y423" s="662"/>
      <c r="Z423" s="662"/>
      <c r="AA423" s="662"/>
      <c r="AB423" s="662"/>
      <c r="AC423" s="662"/>
      <c r="AD423" s="662"/>
    </row>
    <row r="424" spans="1:47" ht="60" customHeight="1">
      <c r="C424" s="679"/>
      <c r="D424" s="680"/>
      <c r="E424" s="680"/>
      <c r="F424" s="680"/>
      <c r="G424" s="680"/>
      <c r="H424" s="680"/>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1"/>
    </row>
    <row r="425" spans="1:47" ht="15" customHeight="1">
      <c r="A425" s="34"/>
      <c r="B425" s="670" t="str">
        <f>IF(AI402&gt;0,"Favor de ingresar toda la información requerida en la pregunta ","")</f>
        <v/>
      </c>
      <c r="C425" s="558"/>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row>
    <row r="426" spans="1:47" ht="15" customHeight="1">
      <c r="A426" s="34"/>
      <c r="B426" s="672" t="str">
        <f>IF(AH403&gt;0,"Favor de verificar que no tenga información en celdas sombreadas","")</f>
        <v/>
      </c>
      <c r="C426" s="673"/>
      <c r="D426" s="673"/>
      <c r="E426" s="673"/>
      <c r="F426" s="673"/>
      <c r="G426" s="673"/>
      <c r="H426" s="673"/>
      <c r="I426" s="673"/>
      <c r="J426" s="673"/>
      <c r="K426" s="673"/>
      <c r="L426" s="673"/>
      <c r="M426" s="673"/>
      <c r="N426" s="673"/>
      <c r="O426" s="673"/>
      <c r="P426" s="673"/>
      <c r="Q426" s="673"/>
      <c r="R426" s="673"/>
      <c r="S426" s="673"/>
      <c r="T426" s="673"/>
      <c r="U426" s="673"/>
      <c r="V426" s="673"/>
      <c r="W426" s="673"/>
      <c r="X426" s="673"/>
      <c r="Y426" s="673"/>
      <c r="Z426" s="673"/>
      <c r="AA426" s="673"/>
      <c r="AB426" s="673"/>
      <c r="AC426" s="673"/>
      <c r="AD426" s="673"/>
    </row>
    <row r="427" spans="1:47" ht="15" customHeight="1">
      <c r="A427" s="34"/>
    </row>
    <row r="428" spans="1:47" ht="15" customHeight="1">
      <c r="A428" s="34"/>
    </row>
    <row r="429" spans="1:47" ht="15" customHeight="1">
      <c r="A429" s="34"/>
    </row>
    <row r="430" spans="1:47" ht="15" customHeight="1">
      <c r="A430" s="34"/>
    </row>
    <row r="431" spans="1:47" ht="48" customHeight="1">
      <c r="A431" s="13" t="s">
        <v>5917</v>
      </c>
      <c r="B431" s="660" t="s">
        <v>5918</v>
      </c>
      <c r="C431" s="558"/>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row>
    <row r="432" spans="1:47" ht="24" customHeight="1">
      <c r="A432" s="63"/>
      <c r="B432" s="25"/>
      <c r="C432" s="698" t="s">
        <v>5919</v>
      </c>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row>
    <row r="433" spans="1:41" ht="24" customHeight="1">
      <c r="A433" s="63"/>
      <c r="B433" s="25"/>
      <c r="C433" s="694" t="s">
        <v>5920</v>
      </c>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row>
    <row r="434" spans="1:41" ht="24" customHeight="1">
      <c r="A434" s="63"/>
      <c r="B434" s="25"/>
      <c r="C434" s="700" t="s">
        <v>5921</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row>
    <row r="435" spans="1:41" ht="15" customHeight="1">
      <c r="A435" s="63"/>
      <c r="B435" s="25"/>
      <c r="C435" s="700" t="s">
        <v>5922</v>
      </c>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row>
    <row r="436" spans="1:41" ht="24" customHeight="1">
      <c r="A436" s="63"/>
      <c r="B436" s="25"/>
      <c r="C436" s="700" t="s">
        <v>5923</v>
      </c>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row>
    <row r="437" spans="1:41" ht="24" customHeight="1">
      <c r="A437" s="45"/>
      <c r="B437" s="26"/>
      <c r="C437" s="700" t="s">
        <v>5924</v>
      </c>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row>
    <row r="438" spans="1:41" ht="15" customHeight="1">
      <c r="A438" s="11"/>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G438" s="262" t="s">
        <v>5848</v>
      </c>
      <c r="AH438" s="390" t="s">
        <v>5094</v>
      </c>
      <c r="AI438" s="395" t="s">
        <v>5091</v>
      </c>
      <c r="AJ438" s="402" t="s">
        <v>5098</v>
      </c>
      <c r="AO438" s="404" t="s">
        <v>5634</v>
      </c>
    </row>
    <row r="439" spans="1:41" ht="72" customHeight="1">
      <c r="A439" s="11"/>
      <c r="B439" s="8"/>
      <c r="C439" s="688" t="s">
        <v>5491</v>
      </c>
      <c r="D439" s="702"/>
      <c r="E439" s="702"/>
      <c r="F439" s="702"/>
      <c r="G439" s="702"/>
      <c r="H439" s="702"/>
      <c r="I439" s="702"/>
      <c r="J439" s="702"/>
      <c r="K439" s="702"/>
      <c r="L439" s="702"/>
      <c r="M439" s="703"/>
      <c r="N439" s="688" t="s">
        <v>5836</v>
      </c>
      <c r="O439" s="702"/>
      <c r="P439" s="702"/>
      <c r="Q439" s="703"/>
      <c r="R439" s="540" t="s">
        <v>5783</v>
      </c>
      <c r="S439" s="702"/>
      <c r="T439" s="702"/>
      <c r="U439" s="703"/>
      <c r="V439" s="540" t="s">
        <v>5925</v>
      </c>
      <c r="W439" s="572"/>
      <c r="X439" s="572"/>
      <c r="Y439" s="572"/>
      <c r="Z439" s="572"/>
      <c r="AA439" s="572"/>
      <c r="AB439" s="572"/>
      <c r="AC439" s="572"/>
      <c r="AD439" s="573"/>
      <c r="AG439" s="797" t="s">
        <v>5103</v>
      </c>
      <c r="AH439" s="798" t="s">
        <v>5851</v>
      </c>
      <c r="AI439" s="801" t="s">
        <v>5103</v>
      </c>
      <c r="AJ439" s="803" t="s">
        <v>5926</v>
      </c>
      <c r="AK439" s="805" t="s">
        <v>5104</v>
      </c>
      <c r="AL439" s="728" t="s">
        <v>5127</v>
      </c>
      <c r="AM439" s="729"/>
      <c r="AN439" s="730"/>
      <c r="AO439" s="404" t="s">
        <v>5852</v>
      </c>
    </row>
    <row r="440" spans="1:41" ht="15" customHeight="1">
      <c r="A440" s="11"/>
      <c r="B440" s="8"/>
      <c r="C440" s="704"/>
      <c r="D440" s="646"/>
      <c r="E440" s="646"/>
      <c r="F440" s="646"/>
      <c r="G440" s="646"/>
      <c r="H440" s="646"/>
      <c r="I440" s="646"/>
      <c r="J440" s="646"/>
      <c r="K440" s="646"/>
      <c r="L440" s="646"/>
      <c r="M440" s="647"/>
      <c r="N440" s="704"/>
      <c r="O440" s="646"/>
      <c r="P440" s="646"/>
      <c r="Q440" s="647"/>
      <c r="R440" s="704"/>
      <c r="S440" s="646"/>
      <c r="T440" s="646"/>
      <c r="U440" s="647"/>
      <c r="V440" s="14" t="s">
        <v>5015</v>
      </c>
      <c r="W440" s="14" t="s">
        <v>5017</v>
      </c>
      <c r="X440" s="14" t="s">
        <v>5019</v>
      </c>
      <c r="Y440" s="14" t="s">
        <v>5021</v>
      </c>
      <c r="Z440" s="14" t="s">
        <v>5023</v>
      </c>
      <c r="AA440" s="14" t="s">
        <v>5025</v>
      </c>
      <c r="AB440" s="14" t="s">
        <v>5027</v>
      </c>
      <c r="AC440" s="14" t="s">
        <v>5029</v>
      </c>
      <c r="AD440" s="14" t="s">
        <v>5031</v>
      </c>
      <c r="AG440" s="797"/>
      <c r="AH440" s="799"/>
      <c r="AI440" s="802"/>
      <c r="AJ440" s="804"/>
      <c r="AK440" s="806"/>
      <c r="AL440" s="283" t="s">
        <v>5130</v>
      </c>
      <c r="AM440" s="284" t="s">
        <v>5131</v>
      </c>
      <c r="AN440" s="285" t="s">
        <v>5132</v>
      </c>
      <c r="AO440" s="405">
        <f>IF(COUNTIF(AC441:AC560,"X")&gt;0,1,0)</f>
        <v>0</v>
      </c>
    </row>
    <row r="441" spans="1:41" ht="15" customHeight="1">
      <c r="A441" s="11"/>
      <c r="B441" s="8"/>
      <c r="C441" s="86" t="s">
        <v>5015</v>
      </c>
      <c r="D441" s="689" t="str">
        <f>IF(CNGE_2026_M1_Secc4_Sub3!$D37="","",CNGE_2026_M1_Secc4_Sub3!$D37)</f>
        <v/>
      </c>
      <c r="E441" s="572"/>
      <c r="F441" s="572"/>
      <c r="G441" s="572"/>
      <c r="H441" s="572"/>
      <c r="I441" s="572"/>
      <c r="J441" s="572"/>
      <c r="K441" s="572"/>
      <c r="L441" s="572"/>
      <c r="M441" s="573"/>
      <c r="N441" s="699"/>
      <c r="O441" s="570"/>
      <c r="P441" s="570"/>
      <c r="Q441" s="687"/>
      <c r="R441" s="699"/>
      <c r="S441" s="570"/>
      <c r="T441" s="570"/>
      <c r="U441" s="687"/>
      <c r="V441" s="452"/>
      <c r="W441" s="452"/>
      <c r="X441" s="452"/>
      <c r="Y441" s="452"/>
      <c r="Z441" s="452"/>
      <c r="AA441" s="452"/>
      <c r="AB441" s="452"/>
      <c r="AC441" s="452"/>
      <c r="AD441" s="452"/>
      <c r="AG441" s="263">
        <f>IF(AND($C$349&lt;&gt;"",$C$349&lt;&gt;1,COUNTA(N441:AD560)&gt;0),1,0)</f>
        <v>0</v>
      </c>
      <c r="AH441" s="388">
        <f>IF(AND(OR($Q$349=1,$Q$349=9),COUNTA(N441:AD560)&gt;0),1,0)</f>
        <v>0</v>
      </c>
      <c r="AI441" s="397">
        <f>IF(AND($N441&lt;&gt;"",$N441&lt;&gt;1,COUNTA(R441:AD441)&gt;0),1,0)</f>
        <v>0</v>
      </c>
      <c r="AJ441" s="403">
        <f>IF(AND($AD441="X",COUNTA(V441:AC441)&gt;0),1,0)</f>
        <v>0</v>
      </c>
      <c r="AK441" s="266">
        <f>IF(AND(OR($Q$39=1,$Q$39=9)&gt;0,COUNTBLANK(D441)=0,COUNTA(N441:AD441)=0),0,IF(AND(OR($Q$39=2,$Q$39=3)&gt;0,COUNTBLANK(D441)=0,N441&lt;&gt;"",N441&lt;&gt;1,COUNTA(R441:AD441)=0),0,IF(AND(OR($Q$39=2,$Q$39=3)&gt;0,COUNTBLANK(D441)=0,N441&lt;&gt;"",N441=1,COUNTA(R441)=1,COUNTA(V441:AC441)&gt;0,AD441=""),0,IF(AND(OR($Q$39=2,$Q$39=3)&gt;0,COUNTBLANK(D441)=0,N441&lt;&gt;"",N441=1,COUNTA(R441)=1,COUNTA(V441:AC441)=0,AD441="X"),0,IF(AND(COUNTBLANK(D441)=1,COUNTA(N441:AD441)=0),0,1)))))</f>
        <v>0</v>
      </c>
      <c r="AL441" s="286">
        <f>IF(AK441=0,0,1)</f>
        <v>0</v>
      </c>
      <c r="AM441" s="287" t="str">
        <f>IF(AL441=0,"",
IF(SUM(AL441:AL441)=1,AN441,
IF(AL561&gt;SUM(AL441:AL441),_xlfn.CONCAT(", ",AN441),
IF(AL561=SUM(AL441:AL441),_xlfn.CONCAT(" y ",AN441)))))</f>
        <v/>
      </c>
      <c r="AN441" s="101" t="s">
        <v>5135</v>
      </c>
    </row>
    <row r="442" spans="1:41" ht="15" customHeight="1">
      <c r="A442" s="11"/>
      <c r="B442" s="8"/>
      <c r="C442" s="88" t="s">
        <v>5017</v>
      </c>
      <c r="D442" s="689" t="str">
        <f>IF(CNGE_2026_M1_Secc4_Sub3!$D38="","",CNGE_2026_M1_Secc4_Sub3!$D38)</f>
        <v/>
      </c>
      <c r="E442" s="572"/>
      <c r="F442" s="572"/>
      <c r="G442" s="572"/>
      <c r="H442" s="572"/>
      <c r="I442" s="572"/>
      <c r="J442" s="572"/>
      <c r="K442" s="572"/>
      <c r="L442" s="572"/>
      <c r="M442" s="573"/>
      <c r="N442" s="699"/>
      <c r="O442" s="570"/>
      <c r="P442" s="570"/>
      <c r="Q442" s="687"/>
      <c r="R442" s="699"/>
      <c r="S442" s="570"/>
      <c r="T442" s="570"/>
      <c r="U442" s="687"/>
      <c r="V442" s="452"/>
      <c r="W442" s="452"/>
      <c r="X442" s="452"/>
      <c r="Y442" s="452"/>
      <c r="Z442" s="452"/>
      <c r="AA442" s="452"/>
      <c r="AB442" s="452"/>
      <c r="AC442" s="452"/>
      <c r="AD442" s="452"/>
      <c r="AI442" s="397">
        <f t="shared" ref="AI442:AI505" si="12">IF(AND($N442&lt;&gt;"",$N442&lt;&gt;1,COUNTA(R442:AD442)&gt;0),1,0)</f>
        <v>0</v>
      </c>
      <c r="AJ442" s="403">
        <f t="shared" ref="AJ442:AJ505" si="13">IF(AND($AD442="X",COUNTA(V442:AC442)&gt;0),1,0)</f>
        <v>0</v>
      </c>
      <c r="AK442" s="266">
        <f t="shared" ref="AK442:AK505" si="14">IF(AND(OR($Q$39=1,$Q$39=9)&gt;0,COUNTBLANK(D442)=0,COUNTA(N442:AD442)=0),0,IF(AND(OR($Q$39=2,$Q$39=3)&gt;0,COUNTBLANK(D442)=0,N442&lt;&gt;"",N442&lt;&gt;1,COUNTA(R442:AD442)=0),0,IF(AND(OR($Q$39=2,$Q$39=3)&gt;0,COUNTBLANK(D442)=0,N442&lt;&gt;"",N442=1,COUNTA(R442)=1,COUNTA(V442:AC442)&gt;0,AD442=""),0,IF(AND(OR($Q$39=2,$Q$39=3)&gt;0,COUNTBLANK(D442)=0,N442&lt;&gt;"",N442=1,COUNTA(R442)=1,COUNTA(V442:AC442)=0,AD442="X"),0,IF(AND(COUNTBLANK(D442)=1,COUNTA(N442:AD442)=0),0,1)))))</f>
        <v>0</v>
      </c>
      <c r="AL442" s="286">
        <f>IF(AK442=0,0,1)</f>
        <v>0</v>
      </c>
      <c r="AM442" s="287" t="str">
        <f>IF(AL442=0,"",
IF(SUM($AL$441:AL442)=1,AN442,
IF($AL$561&gt;SUM($AL$441:AL442),_xlfn.CONCAT(", ",AN442),
IF($AL$561=SUM($AL$441:AL442),_xlfn.CONCAT(" y ",AN442)))))</f>
        <v/>
      </c>
      <c r="AN442" s="101" t="s">
        <v>5136</v>
      </c>
    </row>
    <row r="443" spans="1:41" ht="15" customHeight="1">
      <c r="A443" s="11"/>
      <c r="B443" s="8"/>
      <c r="C443" s="89" t="s">
        <v>5019</v>
      </c>
      <c r="D443" s="689" t="str">
        <f>IF(CNGE_2026_M1_Secc4_Sub3!$D39="","",CNGE_2026_M1_Secc4_Sub3!$D39)</f>
        <v/>
      </c>
      <c r="E443" s="572"/>
      <c r="F443" s="572"/>
      <c r="G443" s="572"/>
      <c r="H443" s="572"/>
      <c r="I443" s="572"/>
      <c r="J443" s="572"/>
      <c r="K443" s="572"/>
      <c r="L443" s="572"/>
      <c r="M443" s="573"/>
      <c r="N443" s="699"/>
      <c r="O443" s="570"/>
      <c r="P443" s="570"/>
      <c r="Q443" s="687"/>
      <c r="R443" s="699"/>
      <c r="S443" s="570"/>
      <c r="T443" s="570"/>
      <c r="U443" s="687"/>
      <c r="V443" s="452"/>
      <c r="W443" s="452"/>
      <c r="X443" s="452"/>
      <c r="Y443" s="452"/>
      <c r="Z443" s="452"/>
      <c r="AA443" s="452"/>
      <c r="AB443" s="452"/>
      <c r="AC443" s="452"/>
      <c r="AD443" s="452"/>
      <c r="AI443" s="397">
        <f t="shared" si="12"/>
        <v>0</v>
      </c>
      <c r="AJ443" s="403">
        <f t="shared" si="13"/>
        <v>0</v>
      </c>
      <c r="AK443" s="266">
        <f t="shared" si="14"/>
        <v>0</v>
      </c>
      <c r="AL443" s="286">
        <f t="shared" ref="AL443:AL472" si="15">IF(AK443=0,0,1)</f>
        <v>0</v>
      </c>
      <c r="AM443" s="287" t="str">
        <f>IF(AL443=0,"",
IF(SUM($AL$441:AL443)=1,AN443,
IF($AL$561&gt;SUM($AL$441:AL443),_xlfn.CONCAT(", ",AN443),
IF($AL$561=SUM($AL$441:AL443),_xlfn.CONCAT(" y ",AN443)))))</f>
        <v/>
      </c>
      <c r="AN443" s="101" t="s">
        <v>5137</v>
      </c>
    </row>
    <row r="444" spans="1:41" ht="15" customHeight="1">
      <c r="A444" s="11"/>
      <c r="B444" s="8"/>
      <c r="C444" s="89" t="s">
        <v>5021</v>
      </c>
      <c r="D444" s="689" t="str">
        <f>IF(CNGE_2026_M1_Secc4_Sub3!$D40="","",CNGE_2026_M1_Secc4_Sub3!$D40)</f>
        <v/>
      </c>
      <c r="E444" s="572"/>
      <c r="F444" s="572"/>
      <c r="G444" s="572"/>
      <c r="H444" s="572"/>
      <c r="I444" s="572"/>
      <c r="J444" s="572"/>
      <c r="K444" s="572"/>
      <c r="L444" s="572"/>
      <c r="M444" s="573"/>
      <c r="N444" s="699"/>
      <c r="O444" s="570"/>
      <c r="P444" s="570"/>
      <c r="Q444" s="687"/>
      <c r="R444" s="699"/>
      <c r="S444" s="570"/>
      <c r="T444" s="570"/>
      <c r="U444" s="687"/>
      <c r="V444" s="452"/>
      <c r="W444" s="452"/>
      <c r="X444" s="452"/>
      <c r="Y444" s="452"/>
      <c r="Z444" s="452"/>
      <c r="AA444" s="452"/>
      <c r="AB444" s="452"/>
      <c r="AC444" s="452"/>
      <c r="AD444" s="452"/>
      <c r="AI444" s="397">
        <f t="shared" si="12"/>
        <v>0</v>
      </c>
      <c r="AJ444" s="403">
        <f t="shared" si="13"/>
        <v>0</v>
      </c>
      <c r="AK444" s="266">
        <f t="shared" si="14"/>
        <v>0</v>
      </c>
      <c r="AL444" s="286">
        <f t="shared" si="15"/>
        <v>0</v>
      </c>
      <c r="AM444" s="287" t="str">
        <f>IF(AL444=0,"",
IF(SUM($AL$441:AL444)=1,AN444,
IF($AL$561&gt;SUM($AL$441:AL444),_xlfn.CONCAT(", ",AN444),
IF($AL$561=SUM($AL$441:AL444),_xlfn.CONCAT(" y ",AN444)))))</f>
        <v/>
      </c>
      <c r="AN444" s="101" t="s">
        <v>5138</v>
      </c>
    </row>
    <row r="445" spans="1:41" ht="15" customHeight="1">
      <c r="A445" s="11"/>
      <c r="B445" s="8"/>
      <c r="C445" s="89" t="s">
        <v>5023</v>
      </c>
      <c r="D445" s="689" t="str">
        <f>IF(CNGE_2026_M1_Secc4_Sub3!$D41="","",CNGE_2026_M1_Secc4_Sub3!$D41)</f>
        <v/>
      </c>
      <c r="E445" s="572"/>
      <c r="F445" s="572"/>
      <c r="G445" s="572"/>
      <c r="H445" s="572"/>
      <c r="I445" s="572"/>
      <c r="J445" s="572"/>
      <c r="K445" s="572"/>
      <c r="L445" s="572"/>
      <c r="M445" s="573"/>
      <c r="N445" s="699"/>
      <c r="O445" s="570"/>
      <c r="P445" s="570"/>
      <c r="Q445" s="687"/>
      <c r="R445" s="699"/>
      <c r="S445" s="570"/>
      <c r="T445" s="570"/>
      <c r="U445" s="687"/>
      <c r="V445" s="452"/>
      <c r="W445" s="452"/>
      <c r="X445" s="452"/>
      <c r="Y445" s="452"/>
      <c r="Z445" s="452"/>
      <c r="AA445" s="452"/>
      <c r="AB445" s="452"/>
      <c r="AC445" s="452"/>
      <c r="AD445" s="452"/>
      <c r="AI445" s="397">
        <f t="shared" si="12"/>
        <v>0</v>
      </c>
      <c r="AJ445" s="403">
        <f t="shared" si="13"/>
        <v>0</v>
      </c>
      <c r="AK445" s="266">
        <f t="shared" si="14"/>
        <v>0</v>
      </c>
      <c r="AL445" s="286">
        <f t="shared" si="15"/>
        <v>0</v>
      </c>
      <c r="AM445" s="287" t="str">
        <f>IF(AL445=0,"",
IF(SUM($AL$441:AL445)=1,AN445,
IF($AL$561&gt;SUM($AL$441:AL445),_xlfn.CONCAT(", ",AN445),
IF($AL$561=SUM($AL$441:AL445),_xlfn.CONCAT(" y ",AN445)))))</f>
        <v/>
      </c>
      <c r="AN445" s="101" t="s">
        <v>5139</v>
      </c>
    </row>
    <row r="446" spans="1:41" ht="15" customHeight="1">
      <c r="A446" s="11"/>
      <c r="B446" s="8"/>
      <c r="C446" s="89" t="s">
        <v>5025</v>
      </c>
      <c r="D446" s="689" t="str">
        <f>IF(CNGE_2026_M1_Secc4_Sub3!$D42="","",CNGE_2026_M1_Secc4_Sub3!$D42)</f>
        <v/>
      </c>
      <c r="E446" s="572"/>
      <c r="F446" s="572"/>
      <c r="G446" s="572"/>
      <c r="H446" s="572"/>
      <c r="I446" s="572"/>
      <c r="J446" s="572"/>
      <c r="K446" s="572"/>
      <c r="L446" s="572"/>
      <c r="M446" s="573"/>
      <c r="N446" s="699"/>
      <c r="O446" s="570"/>
      <c r="P446" s="570"/>
      <c r="Q446" s="687"/>
      <c r="R446" s="699"/>
      <c r="S446" s="570"/>
      <c r="T446" s="570"/>
      <c r="U446" s="687"/>
      <c r="V446" s="452"/>
      <c r="W446" s="452"/>
      <c r="X446" s="452"/>
      <c r="Y446" s="452"/>
      <c r="Z446" s="452"/>
      <c r="AA446" s="452"/>
      <c r="AB446" s="452"/>
      <c r="AC446" s="452"/>
      <c r="AD446" s="452"/>
      <c r="AI446" s="397">
        <f t="shared" si="12"/>
        <v>0</v>
      </c>
      <c r="AJ446" s="403">
        <f t="shared" si="13"/>
        <v>0</v>
      </c>
      <c r="AK446" s="266">
        <f t="shared" si="14"/>
        <v>0</v>
      </c>
      <c r="AL446" s="286">
        <f t="shared" si="15"/>
        <v>0</v>
      </c>
      <c r="AM446" s="287" t="str">
        <f>IF(AL446=0,"",
IF(SUM($AL$441:AL446)=1,AN446,
IF($AL$561&gt;SUM($AL$441:AL446),_xlfn.CONCAT(", ",AN446),
IF($AL$561=SUM($AL$441:AL446),_xlfn.CONCAT(" y ",AN446)))))</f>
        <v/>
      </c>
      <c r="AN446" s="101" t="s">
        <v>5140</v>
      </c>
    </row>
    <row r="447" spans="1:41" ht="15" customHeight="1">
      <c r="A447" s="11"/>
      <c r="B447" s="8"/>
      <c r="C447" s="89" t="s">
        <v>5027</v>
      </c>
      <c r="D447" s="689" t="str">
        <f>IF(CNGE_2026_M1_Secc4_Sub3!$D43="","",CNGE_2026_M1_Secc4_Sub3!$D43)</f>
        <v/>
      </c>
      <c r="E447" s="572"/>
      <c r="F447" s="572"/>
      <c r="G447" s="572"/>
      <c r="H447" s="572"/>
      <c r="I447" s="572"/>
      <c r="J447" s="572"/>
      <c r="K447" s="572"/>
      <c r="L447" s="572"/>
      <c r="M447" s="573"/>
      <c r="N447" s="699"/>
      <c r="O447" s="570"/>
      <c r="P447" s="570"/>
      <c r="Q447" s="687"/>
      <c r="R447" s="699"/>
      <c r="S447" s="570"/>
      <c r="T447" s="570"/>
      <c r="U447" s="687"/>
      <c r="V447" s="452"/>
      <c r="W447" s="452"/>
      <c r="X447" s="452"/>
      <c r="Y447" s="452"/>
      <c r="Z447" s="452"/>
      <c r="AA447" s="452"/>
      <c r="AB447" s="452"/>
      <c r="AC447" s="452"/>
      <c r="AD447" s="452"/>
      <c r="AI447" s="397">
        <f t="shared" si="12"/>
        <v>0</v>
      </c>
      <c r="AJ447" s="403">
        <f t="shared" si="13"/>
        <v>0</v>
      </c>
      <c r="AK447" s="266">
        <f t="shared" si="14"/>
        <v>0</v>
      </c>
      <c r="AL447" s="286">
        <f t="shared" si="15"/>
        <v>0</v>
      </c>
      <c r="AM447" s="287" t="str">
        <f>IF(AL447=0,"",
IF(SUM($AL$441:AL447)=1,AN447,
IF($AL$561&gt;SUM($AL$441:AL447),_xlfn.CONCAT(", ",AN447),
IF($AL$561=SUM($AL$441:AL447),_xlfn.CONCAT(" y ",AN447)))))</f>
        <v/>
      </c>
      <c r="AN447" s="101" t="s">
        <v>5141</v>
      </c>
    </row>
    <row r="448" spans="1:41" ht="15" customHeight="1">
      <c r="A448" s="11"/>
      <c r="B448" s="8"/>
      <c r="C448" s="89" t="s">
        <v>5029</v>
      </c>
      <c r="D448" s="689" t="str">
        <f>IF(CNGE_2026_M1_Secc4_Sub3!$D44="","",CNGE_2026_M1_Secc4_Sub3!$D44)</f>
        <v/>
      </c>
      <c r="E448" s="572"/>
      <c r="F448" s="572"/>
      <c r="G448" s="572"/>
      <c r="H448" s="572"/>
      <c r="I448" s="572"/>
      <c r="J448" s="572"/>
      <c r="K448" s="572"/>
      <c r="L448" s="572"/>
      <c r="M448" s="573"/>
      <c r="N448" s="699"/>
      <c r="O448" s="570"/>
      <c r="P448" s="570"/>
      <c r="Q448" s="687"/>
      <c r="R448" s="699"/>
      <c r="S448" s="570"/>
      <c r="T448" s="570"/>
      <c r="U448" s="687"/>
      <c r="V448" s="452"/>
      <c r="W448" s="452"/>
      <c r="X448" s="452"/>
      <c r="Y448" s="452"/>
      <c r="Z448" s="452"/>
      <c r="AA448" s="452"/>
      <c r="AB448" s="452"/>
      <c r="AC448" s="452"/>
      <c r="AD448" s="452"/>
      <c r="AI448" s="397">
        <f t="shared" si="12"/>
        <v>0</v>
      </c>
      <c r="AJ448" s="403">
        <f t="shared" si="13"/>
        <v>0</v>
      </c>
      <c r="AK448" s="266">
        <f t="shared" si="14"/>
        <v>0</v>
      </c>
      <c r="AL448" s="286">
        <f t="shared" si="15"/>
        <v>0</v>
      </c>
      <c r="AM448" s="287" t="str">
        <f>IF(AL448=0,"",
IF(SUM($AL$441:AL448)=1,AN448,
IF($AL$561&gt;SUM($AL$441:AL448),_xlfn.CONCAT(", ",AN448),
IF($AL$561=SUM($AL$441:AL448),_xlfn.CONCAT(" y ",AN448)))))</f>
        <v/>
      </c>
      <c r="AN448" s="101" t="s">
        <v>5142</v>
      </c>
    </row>
    <row r="449" spans="1:40" ht="15" customHeight="1">
      <c r="A449" s="11"/>
      <c r="B449" s="8"/>
      <c r="C449" s="89" t="s">
        <v>5031</v>
      </c>
      <c r="D449" s="689" t="str">
        <f>IF(CNGE_2026_M1_Secc4_Sub3!$D45="","",CNGE_2026_M1_Secc4_Sub3!$D45)</f>
        <v/>
      </c>
      <c r="E449" s="572"/>
      <c r="F449" s="572"/>
      <c r="G449" s="572"/>
      <c r="H449" s="572"/>
      <c r="I449" s="572"/>
      <c r="J449" s="572"/>
      <c r="K449" s="572"/>
      <c r="L449" s="572"/>
      <c r="M449" s="573"/>
      <c r="N449" s="699"/>
      <c r="O449" s="570"/>
      <c r="P449" s="570"/>
      <c r="Q449" s="687"/>
      <c r="R449" s="699"/>
      <c r="S449" s="570"/>
      <c r="T449" s="570"/>
      <c r="U449" s="687"/>
      <c r="V449" s="452"/>
      <c r="W449" s="452"/>
      <c r="X449" s="452"/>
      <c r="Y449" s="452"/>
      <c r="Z449" s="452"/>
      <c r="AA449" s="452"/>
      <c r="AB449" s="452"/>
      <c r="AC449" s="452"/>
      <c r="AD449" s="452"/>
      <c r="AI449" s="397">
        <f t="shared" si="12"/>
        <v>0</v>
      </c>
      <c r="AJ449" s="403">
        <f t="shared" si="13"/>
        <v>0</v>
      </c>
      <c r="AK449" s="266">
        <f t="shared" si="14"/>
        <v>0</v>
      </c>
      <c r="AL449" s="286">
        <f t="shared" si="15"/>
        <v>0</v>
      </c>
      <c r="AM449" s="287" t="str">
        <f>IF(AL449=0,"",
IF(SUM($AL$441:AL449)=1,AN449,
IF($AL$561&gt;SUM($AL$441:AL449),_xlfn.CONCAT(", ",AN449),
IF($AL$561=SUM($AL$441:AL449),_xlfn.CONCAT(" y ",AN449)))))</f>
        <v/>
      </c>
      <c r="AN449" s="101" t="s">
        <v>5143</v>
      </c>
    </row>
    <row r="450" spans="1:40" ht="15" customHeight="1">
      <c r="A450" s="11"/>
      <c r="B450" s="8"/>
      <c r="C450" s="89" t="s">
        <v>5032</v>
      </c>
      <c r="D450" s="689" t="str">
        <f>IF(CNGE_2026_M1_Secc4_Sub3!$D46="","",CNGE_2026_M1_Secc4_Sub3!$D46)</f>
        <v/>
      </c>
      <c r="E450" s="572"/>
      <c r="F450" s="572"/>
      <c r="G450" s="572"/>
      <c r="H450" s="572"/>
      <c r="I450" s="572"/>
      <c r="J450" s="572"/>
      <c r="K450" s="572"/>
      <c r="L450" s="572"/>
      <c r="M450" s="573"/>
      <c r="N450" s="699"/>
      <c r="O450" s="570"/>
      <c r="P450" s="570"/>
      <c r="Q450" s="687"/>
      <c r="R450" s="699"/>
      <c r="S450" s="570"/>
      <c r="T450" s="570"/>
      <c r="U450" s="687"/>
      <c r="V450" s="452"/>
      <c r="W450" s="452"/>
      <c r="X450" s="452"/>
      <c r="Y450" s="452"/>
      <c r="Z450" s="452"/>
      <c r="AA450" s="452"/>
      <c r="AB450" s="452"/>
      <c r="AC450" s="452"/>
      <c r="AD450" s="452"/>
      <c r="AI450" s="397">
        <f t="shared" si="12"/>
        <v>0</v>
      </c>
      <c r="AJ450" s="403">
        <f t="shared" si="13"/>
        <v>0</v>
      </c>
      <c r="AK450" s="266">
        <f t="shared" si="14"/>
        <v>0</v>
      </c>
      <c r="AL450" s="286">
        <f t="shared" si="15"/>
        <v>0</v>
      </c>
      <c r="AM450" s="287" t="str">
        <f>IF(AL450=0,"",
IF(SUM($AL$441:AL450)=1,AN450,
IF($AL$561&gt;SUM($AL$441:AL450),_xlfn.CONCAT(", ",AN450),
IF($AL$561=SUM($AL$441:AL450),_xlfn.CONCAT(" y ",AN450)))))</f>
        <v/>
      </c>
      <c r="AN450" s="101" t="s">
        <v>5144</v>
      </c>
    </row>
    <row r="451" spans="1:40" ht="15" customHeight="1">
      <c r="A451" s="11"/>
      <c r="B451" s="8"/>
      <c r="C451" s="89" t="s">
        <v>5034</v>
      </c>
      <c r="D451" s="689" t="str">
        <f>IF(CNGE_2026_M1_Secc4_Sub3!$D47="","",CNGE_2026_M1_Secc4_Sub3!$D47)</f>
        <v/>
      </c>
      <c r="E451" s="572"/>
      <c r="F451" s="572"/>
      <c r="G451" s="572"/>
      <c r="H451" s="572"/>
      <c r="I451" s="572"/>
      <c r="J451" s="572"/>
      <c r="K451" s="572"/>
      <c r="L451" s="572"/>
      <c r="M451" s="573"/>
      <c r="N451" s="699"/>
      <c r="O451" s="570"/>
      <c r="P451" s="570"/>
      <c r="Q451" s="687"/>
      <c r="R451" s="699"/>
      <c r="S451" s="570"/>
      <c r="T451" s="570"/>
      <c r="U451" s="687"/>
      <c r="V451" s="452"/>
      <c r="W451" s="452"/>
      <c r="X451" s="452"/>
      <c r="Y451" s="452"/>
      <c r="Z451" s="452"/>
      <c r="AA451" s="452"/>
      <c r="AB451" s="452"/>
      <c r="AC451" s="452"/>
      <c r="AD451" s="452"/>
      <c r="AI451" s="397">
        <f t="shared" si="12"/>
        <v>0</v>
      </c>
      <c r="AJ451" s="403">
        <f t="shared" si="13"/>
        <v>0</v>
      </c>
      <c r="AK451" s="266">
        <f t="shared" si="14"/>
        <v>0</v>
      </c>
      <c r="AL451" s="286">
        <f t="shared" si="15"/>
        <v>0</v>
      </c>
      <c r="AM451" s="287" t="str">
        <f>IF(AL451=0,"",
IF(SUM($AL$441:AL451)=1,AN451,
IF($AL$561&gt;SUM($AL$441:AL451),_xlfn.CONCAT(", ",AN451),
IF($AL$561=SUM($AL$441:AL451),_xlfn.CONCAT(" y ",AN451)))))</f>
        <v/>
      </c>
      <c r="AN451" s="101" t="s">
        <v>5145</v>
      </c>
    </row>
    <row r="452" spans="1:40" ht="15" customHeight="1">
      <c r="A452" s="11"/>
      <c r="B452" s="8"/>
      <c r="C452" s="89" t="s">
        <v>5035</v>
      </c>
      <c r="D452" s="689" t="str">
        <f>IF(CNGE_2026_M1_Secc4_Sub3!$D48="","",CNGE_2026_M1_Secc4_Sub3!$D48)</f>
        <v/>
      </c>
      <c r="E452" s="572"/>
      <c r="F452" s="572"/>
      <c r="G452" s="572"/>
      <c r="H452" s="572"/>
      <c r="I452" s="572"/>
      <c r="J452" s="572"/>
      <c r="K452" s="572"/>
      <c r="L452" s="572"/>
      <c r="M452" s="573"/>
      <c r="N452" s="699"/>
      <c r="O452" s="570"/>
      <c r="P452" s="570"/>
      <c r="Q452" s="687"/>
      <c r="R452" s="699"/>
      <c r="S452" s="570"/>
      <c r="T452" s="570"/>
      <c r="U452" s="687"/>
      <c r="V452" s="452"/>
      <c r="W452" s="452"/>
      <c r="X452" s="452"/>
      <c r="Y452" s="452"/>
      <c r="Z452" s="452"/>
      <c r="AA452" s="452"/>
      <c r="AB452" s="452"/>
      <c r="AC452" s="452"/>
      <c r="AD452" s="452"/>
      <c r="AI452" s="397">
        <f t="shared" si="12"/>
        <v>0</v>
      </c>
      <c r="AJ452" s="403">
        <f t="shared" si="13"/>
        <v>0</v>
      </c>
      <c r="AK452" s="266">
        <f t="shared" si="14"/>
        <v>0</v>
      </c>
      <c r="AL452" s="286">
        <f t="shared" si="15"/>
        <v>0</v>
      </c>
      <c r="AM452" s="287" t="str">
        <f>IF(AL452=0,"",
IF(SUM($AL$441:AL452)=1,AN452,
IF($AL$561&gt;SUM($AL$441:AL452),_xlfn.CONCAT(", ",AN452),
IF($AL$561=SUM($AL$441:AL452),_xlfn.CONCAT(" y ",AN452)))))</f>
        <v/>
      </c>
      <c r="AN452" s="101" t="s">
        <v>5146</v>
      </c>
    </row>
    <row r="453" spans="1:40" ht="15" customHeight="1">
      <c r="A453" s="11"/>
      <c r="B453" s="8"/>
      <c r="C453" s="89" t="s">
        <v>5036</v>
      </c>
      <c r="D453" s="689" t="str">
        <f>IF(CNGE_2026_M1_Secc4_Sub3!$D49="","",CNGE_2026_M1_Secc4_Sub3!$D49)</f>
        <v/>
      </c>
      <c r="E453" s="572"/>
      <c r="F453" s="572"/>
      <c r="G453" s="572"/>
      <c r="H453" s="572"/>
      <c r="I453" s="572"/>
      <c r="J453" s="572"/>
      <c r="K453" s="572"/>
      <c r="L453" s="572"/>
      <c r="M453" s="573"/>
      <c r="N453" s="699"/>
      <c r="O453" s="570"/>
      <c r="P453" s="570"/>
      <c r="Q453" s="687"/>
      <c r="R453" s="699"/>
      <c r="S453" s="570"/>
      <c r="T453" s="570"/>
      <c r="U453" s="687"/>
      <c r="V453" s="452"/>
      <c r="W453" s="452"/>
      <c r="X453" s="452"/>
      <c r="Y453" s="452"/>
      <c r="Z453" s="452"/>
      <c r="AA453" s="452"/>
      <c r="AB453" s="452"/>
      <c r="AC453" s="452"/>
      <c r="AD453" s="452"/>
      <c r="AI453" s="397">
        <f t="shared" si="12"/>
        <v>0</v>
      </c>
      <c r="AJ453" s="403">
        <f t="shared" si="13"/>
        <v>0</v>
      </c>
      <c r="AK453" s="266">
        <f t="shared" si="14"/>
        <v>0</v>
      </c>
      <c r="AL453" s="286">
        <f t="shared" si="15"/>
        <v>0</v>
      </c>
      <c r="AM453" s="287" t="str">
        <f>IF(AL453=0,"",
IF(SUM($AL$441:AL453)=1,AN453,
IF($AL$561&gt;SUM($AL$441:AL453),_xlfn.CONCAT(", ",AN453),
IF($AL$561=SUM($AL$441:AL453),_xlfn.CONCAT(" y ",AN453)))))</f>
        <v/>
      </c>
      <c r="AN453" s="101" t="s">
        <v>5147</v>
      </c>
    </row>
    <row r="454" spans="1:40" ht="15" customHeight="1">
      <c r="A454" s="11"/>
      <c r="B454" s="8"/>
      <c r="C454" s="89" t="s">
        <v>5037</v>
      </c>
      <c r="D454" s="689" t="str">
        <f>IF(CNGE_2026_M1_Secc4_Sub3!$D50="","",CNGE_2026_M1_Secc4_Sub3!$D50)</f>
        <v/>
      </c>
      <c r="E454" s="572"/>
      <c r="F454" s="572"/>
      <c r="G454" s="572"/>
      <c r="H454" s="572"/>
      <c r="I454" s="572"/>
      <c r="J454" s="572"/>
      <c r="K454" s="572"/>
      <c r="L454" s="572"/>
      <c r="M454" s="573"/>
      <c r="N454" s="699"/>
      <c r="O454" s="570"/>
      <c r="P454" s="570"/>
      <c r="Q454" s="687"/>
      <c r="R454" s="699"/>
      <c r="S454" s="570"/>
      <c r="T454" s="570"/>
      <c r="U454" s="687"/>
      <c r="V454" s="452"/>
      <c r="W454" s="452"/>
      <c r="X454" s="452"/>
      <c r="Y454" s="452"/>
      <c r="Z454" s="452"/>
      <c r="AA454" s="452"/>
      <c r="AB454" s="452"/>
      <c r="AC454" s="452"/>
      <c r="AD454" s="452"/>
      <c r="AI454" s="397">
        <f t="shared" si="12"/>
        <v>0</v>
      </c>
      <c r="AJ454" s="403">
        <f t="shared" si="13"/>
        <v>0</v>
      </c>
      <c r="AK454" s="266">
        <f t="shared" si="14"/>
        <v>0</v>
      </c>
      <c r="AL454" s="286">
        <f t="shared" si="15"/>
        <v>0</v>
      </c>
      <c r="AM454" s="287" t="str">
        <f>IF(AL454=0,"",
IF(SUM($AL$441:AL454)=1,AN454,
IF($AL$561&gt;SUM($AL$441:AL454),_xlfn.CONCAT(", ",AN454),
IF($AL$561=SUM($AL$441:AL454),_xlfn.CONCAT(" y ",AN454)))))</f>
        <v/>
      </c>
      <c r="AN454" s="101" t="s">
        <v>5148</v>
      </c>
    </row>
    <row r="455" spans="1:40" ht="15" customHeight="1">
      <c r="A455" s="11"/>
      <c r="B455" s="8"/>
      <c r="C455" s="89" t="s">
        <v>5038</v>
      </c>
      <c r="D455" s="689" t="str">
        <f>IF(CNGE_2026_M1_Secc4_Sub3!$D51="","",CNGE_2026_M1_Secc4_Sub3!$D51)</f>
        <v/>
      </c>
      <c r="E455" s="572"/>
      <c r="F455" s="572"/>
      <c r="G455" s="572"/>
      <c r="H455" s="572"/>
      <c r="I455" s="572"/>
      <c r="J455" s="572"/>
      <c r="K455" s="572"/>
      <c r="L455" s="572"/>
      <c r="M455" s="573"/>
      <c r="N455" s="699"/>
      <c r="O455" s="570"/>
      <c r="P455" s="570"/>
      <c r="Q455" s="687"/>
      <c r="R455" s="699"/>
      <c r="S455" s="570"/>
      <c r="T455" s="570"/>
      <c r="U455" s="687"/>
      <c r="V455" s="452"/>
      <c r="W455" s="452"/>
      <c r="X455" s="452"/>
      <c r="Y455" s="452"/>
      <c r="Z455" s="452"/>
      <c r="AA455" s="452"/>
      <c r="AB455" s="452"/>
      <c r="AC455" s="452"/>
      <c r="AD455" s="452"/>
      <c r="AI455" s="397">
        <f t="shared" si="12"/>
        <v>0</v>
      </c>
      <c r="AJ455" s="403">
        <f t="shared" si="13"/>
        <v>0</v>
      </c>
      <c r="AK455" s="266">
        <f t="shared" si="14"/>
        <v>0</v>
      </c>
      <c r="AL455" s="286">
        <f t="shared" si="15"/>
        <v>0</v>
      </c>
      <c r="AM455" s="287" t="str">
        <f>IF(AL455=0,"",
IF(SUM($AL$441:AL455)=1,AN455,
IF($AL$561&gt;SUM($AL$441:AL455),_xlfn.CONCAT(", ",AN455),
IF($AL$561=SUM($AL$441:AL455),_xlfn.CONCAT(" y ",AN455)))))</f>
        <v/>
      </c>
      <c r="AN455" s="101" t="s">
        <v>5149</v>
      </c>
    </row>
    <row r="456" spans="1:40" ht="15" customHeight="1">
      <c r="A456" s="11"/>
      <c r="B456" s="8"/>
      <c r="C456" s="89" t="s">
        <v>5039</v>
      </c>
      <c r="D456" s="689" t="str">
        <f>IF(CNGE_2026_M1_Secc4_Sub3!$D52="","",CNGE_2026_M1_Secc4_Sub3!$D52)</f>
        <v/>
      </c>
      <c r="E456" s="572"/>
      <c r="F456" s="572"/>
      <c r="G456" s="572"/>
      <c r="H456" s="572"/>
      <c r="I456" s="572"/>
      <c r="J456" s="572"/>
      <c r="K456" s="572"/>
      <c r="L456" s="572"/>
      <c r="M456" s="573"/>
      <c r="N456" s="699"/>
      <c r="O456" s="570"/>
      <c r="P456" s="570"/>
      <c r="Q456" s="687"/>
      <c r="R456" s="699"/>
      <c r="S456" s="570"/>
      <c r="T456" s="570"/>
      <c r="U456" s="687"/>
      <c r="V456" s="452"/>
      <c r="W456" s="452"/>
      <c r="X456" s="452"/>
      <c r="Y456" s="452"/>
      <c r="Z456" s="452"/>
      <c r="AA456" s="452"/>
      <c r="AB456" s="452"/>
      <c r="AC456" s="452"/>
      <c r="AD456" s="452"/>
      <c r="AI456" s="397">
        <f t="shared" si="12"/>
        <v>0</v>
      </c>
      <c r="AJ456" s="403">
        <f t="shared" si="13"/>
        <v>0</v>
      </c>
      <c r="AK456" s="266">
        <f t="shared" si="14"/>
        <v>0</v>
      </c>
      <c r="AL456" s="286">
        <f t="shared" si="15"/>
        <v>0</v>
      </c>
      <c r="AM456" s="287" t="str">
        <f>IF(AL456=0,"",
IF(SUM($AL$441:AL456)=1,AN456,
IF($AL$561&gt;SUM($AL$441:AL456),_xlfn.CONCAT(", ",AN456),
IF($AL$561=SUM($AL$441:AL456),_xlfn.CONCAT(" y ",AN456)))))</f>
        <v/>
      </c>
      <c r="AN456" s="101" t="s">
        <v>5150</v>
      </c>
    </row>
    <row r="457" spans="1:40" ht="15" customHeight="1">
      <c r="A457" s="11"/>
      <c r="B457" s="8"/>
      <c r="C457" s="89" t="s">
        <v>5040</v>
      </c>
      <c r="D457" s="689" t="str">
        <f>IF(CNGE_2026_M1_Secc4_Sub3!$D53="","",CNGE_2026_M1_Secc4_Sub3!$D53)</f>
        <v/>
      </c>
      <c r="E457" s="572"/>
      <c r="F457" s="572"/>
      <c r="G457" s="572"/>
      <c r="H457" s="572"/>
      <c r="I457" s="572"/>
      <c r="J457" s="572"/>
      <c r="K457" s="572"/>
      <c r="L457" s="572"/>
      <c r="M457" s="573"/>
      <c r="N457" s="699"/>
      <c r="O457" s="570"/>
      <c r="P457" s="570"/>
      <c r="Q457" s="687"/>
      <c r="R457" s="699"/>
      <c r="S457" s="570"/>
      <c r="T457" s="570"/>
      <c r="U457" s="687"/>
      <c r="V457" s="452"/>
      <c r="W457" s="452"/>
      <c r="X457" s="452"/>
      <c r="Y457" s="452"/>
      <c r="Z457" s="452"/>
      <c r="AA457" s="452"/>
      <c r="AB457" s="452"/>
      <c r="AC457" s="452"/>
      <c r="AD457" s="452"/>
      <c r="AI457" s="397">
        <f t="shared" si="12"/>
        <v>0</v>
      </c>
      <c r="AJ457" s="403">
        <f t="shared" si="13"/>
        <v>0</v>
      </c>
      <c r="AK457" s="266">
        <f t="shared" si="14"/>
        <v>0</v>
      </c>
      <c r="AL457" s="286">
        <f t="shared" si="15"/>
        <v>0</v>
      </c>
      <c r="AM457" s="287" t="str">
        <f>IF(AL457=0,"",
IF(SUM($AL$441:AL457)=1,AN457,
IF($AL$561&gt;SUM($AL$441:AL457),_xlfn.CONCAT(", ",AN457),
IF($AL$561=SUM($AL$441:AL457),_xlfn.CONCAT(" y ",AN457)))))</f>
        <v/>
      </c>
      <c r="AN457" s="101" t="s">
        <v>5151</v>
      </c>
    </row>
    <row r="458" spans="1:40" ht="15" customHeight="1">
      <c r="A458" s="11"/>
      <c r="B458" s="8"/>
      <c r="C458" s="89" t="s">
        <v>5041</v>
      </c>
      <c r="D458" s="689" t="str">
        <f>IF(CNGE_2026_M1_Secc4_Sub3!$D54="","",CNGE_2026_M1_Secc4_Sub3!$D54)</f>
        <v/>
      </c>
      <c r="E458" s="572"/>
      <c r="F458" s="572"/>
      <c r="G458" s="572"/>
      <c r="H458" s="572"/>
      <c r="I458" s="572"/>
      <c r="J458" s="572"/>
      <c r="K458" s="572"/>
      <c r="L458" s="572"/>
      <c r="M458" s="573"/>
      <c r="N458" s="699"/>
      <c r="O458" s="570"/>
      <c r="P458" s="570"/>
      <c r="Q458" s="687"/>
      <c r="R458" s="699"/>
      <c r="S458" s="570"/>
      <c r="T458" s="570"/>
      <c r="U458" s="687"/>
      <c r="V458" s="452"/>
      <c r="W458" s="452"/>
      <c r="X458" s="452"/>
      <c r="Y458" s="452"/>
      <c r="Z458" s="452"/>
      <c r="AA458" s="452"/>
      <c r="AB458" s="452"/>
      <c r="AC458" s="452"/>
      <c r="AD458" s="452"/>
      <c r="AI458" s="397">
        <f t="shared" si="12"/>
        <v>0</v>
      </c>
      <c r="AJ458" s="403">
        <f t="shared" si="13"/>
        <v>0</v>
      </c>
      <c r="AK458" s="266">
        <f t="shared" si="14"/>
        <v>0</v>
      </c>
      <c r="AL458" s="286">
        <f t="shared" si="15"/>
        <v>0</v>
      </c>
      <c r="AM458" s="287" t="str">
        <f>IF(AL458=0,"",
IF(SUM($AL$441:AL458)=1,AN458,
IF($AL$561&gt;SUM($AL$441:AL458),_xlfn.CONCAT(", ",AN458),
IF($AL$561=SUM($AL$441:AL458),_xlfn.CONCAT(" y ",AN458)))))</f>
        <v/>
      </c>
      <c r="AN458" s="101" t="s">
        <v>5152</v>
      </c>
    </row>
    <row r="459" spans="1:40" ht="15" customHeight="1">
      <c r="A459" s="11"/>
      <c r="B459" s="8"/>
      <c r="C459" s="89" t="s">
        <v>5042</v>
      </c>
      <c r="D459" s="689" t="str">
        <f>IF(CNGE_2026_M1_Secc4_Sub3!$D55="","",CNGE_2026_M1_Secc4_Sub3!$D55)</f>
        <v/>
      </c>
      <c r="E459" s="572"/>
      <c r="F459" s="572"/>
      <c r="G459" s="572"/>
      <c r="H459" s="572"/>
      <c r="I459" s="572"/>
      <c r="J459" s="572"/>
      <c r="K459" s="572"/>
      <c r="L459" s="572"/>
      <c r="M459" s="573"/>
      <c r="N459" s="699"/>
      <c r="O459" s="570"/>
      <c r="P459" s="570"/>
      <c r="Q459" s="687"/>
      <c r="R459" s="699"/>
      <c r="S459" s="570"/>
      <c r="T459" s="570"/>
      <c r="U459" s="687"/>
      <c r="V459" s="452"/>
      <c r="W459" s="452"/>
      <c r="X459" s="452"/>
      <c r="Y459" s="452"/>
      <c r="Z459" s="452"/>
      <c r="AA459" s="452"/>
      <c r="AB459" s="452"/>
      <c r="AC459" s="452"/>
      <c r="AD459" s="452"/>
      <c r="AI459" s="397">
        <f t="shared" si="12"/>
        <v>0</v>
      </c>
      <c r="AJ459" s="403">
        <f t="shared" si="13"/>
        <v>0</v>
      </c>
      <c r="AK459" s="266">
        <f t="shared" si="14"/>
        <v>0</v>
      </c>
      <c r="AL459" s="286">
        <f t="shared" si="15"/>
        <v>0</v>
      </c>
      <c r="AM459" s="287" t="str">
        <f>IF(AL459=0,"",
IF(SUM($AL$441:AL459)=1,AN459,
IF($AL$561&gt;SUM($AL$441:AL459),_xlfn.CONCAT(", ",AN459),
IF($AL$561=SUM($AL$441:AL459),_xlfn.CONCAT(" y ",AN459)))))</f>
        <v/>
      </c>
      <c r="AN459" s="101" t="s">
        <v>5153</v>
      </c>
    </row>
    <row r="460" spans="1:40" ht="15" customHeight="1">
      <c r="A460" s="11"/>
      <c r="B460" s="8"/>
      <c r="C460" s="89" t="s">
        <v>5043</v>
      </c>
      <c r="D460" s="689" t="str">
        <f>IF(CNGE_2026_M1_Secc4_Sub3!$D56="","",CNGE_2026_M1_Secc4_Sub3!$D56)</f>
        <v/>
      </c>
      <c r="E460" s="572"/>
      <c r="F460" s="572"/>
      <c r="G460" s="572"/>
      <c r="H460" s="572"/>
      <c r="I460" s="572"/>
      <c r="J460" s="572"/>
      <c r="K460" s="572"/>
      <c r="L460" s="572"/>
      <c r="M460" s="573"/>
      <c r="N460" s="699"/>
      <c r="O460" s="570"/>
      <c r="P460" s="570"/>
      <c r="Q460" s="687"/>
      <c r="R460" s="699"/>
      <c r="S460" s="570"/>
      <c r="T460" s="570"/>
      <c r="U460" s="687"/>
      <c r="V460" s="452"/>
      <c r="W460" s="452"/>
      <c r="X460" s="452"/>
      <c r="Y460" s="452"/>
      <c r="Z460" s="452"/>
      <c r="AA460" s="452"/>
      <c r="AB460" s="452"/>
      <c r="AC460" s="452"/>
      <c r="AD460" s="452"/>
      <c r="AI460" s="397">
        <f t="shared" si="12"/>
        <v>0</v>
      </c>
      <c r="AJ460" s="403">
        <f t="shared" si="13"/>
        <v>0</v>
      </c>
      <c r="AK460" s="266">
        <f t="shared" si="14"/>
        <v>0</v>
      </c>
      <c r="AL460" s="286">
        <f t="shared" si="15"/>
        <v>0</v>
      </c>
      <c r="AM460" s="287" t="str">
        <f>IF(AL460=0,"",
IF(SUM($AL$441:AL460)=1,AN460,
IF($AL$561&gt;SUM($AL$441:AL460),_xlfn.CONCAT(", ",AN460),
IF($AL$561=SUM($AL$441:AL460),_xlfn.CONCAT(" y ",AN460)))))</f>
        <v/>
      </c>
      <c r="AN460" s="101" t="s">
        <v>5154</v>
      </c>
    </row>
    <row r="461" spans="1:40" ht="15" customHeight="1">
      <c r="A461" s="11"/>
      <c r="B461" s="8"/>
      <c r="C461" s="89" t="s">
        <v>5044</v>
      </c>
      <c r="D461" s="689" t="str">
        <f>IF(CNGE_2026_M1_Secc4_Sub3!$D57="","",CNGE_2026_M1_Secc4_Sub3!$D57)</f>
        <v/>
      </c>
      <c r="E461" s="572"/>
      <c r="F461" s="572"/>
      <c r="G461" s="572"/>
      <c r="H461" s="572"/>
      <c r="I461" s="572"/>
      <c r="J461" s="572"/>
      <c r="K461" s="572"/>
      <c r="L461" s="572"/>
      <c r="M461" s="573"/>
      <c r="N461" s="699"/>
      <c r="O461" s="570"/>
      <c r="P461" s="570"/>
      <c r="Q461" s="687"/>
      <c r="R461" s="699"/>
      <c r="S461" s="570"/>
      <c r="T461" s="570"/>
      <c r="U461" s="687"/>
      <c r="V461" s="452"/>
      <c r="W461" s="452"/>
      <c r="X461" s="452"/>
      <c r="Y461" s="452"/>
      <c r="Z461" s="452"/>
      <c r="AA461" s="452"/>
      <c r="AB461" s="452"/>
      <c r="AC461" s="452"/>
      <c r="AD461" s="452"/>
      <c r="AI461" s="397">
        <f t="shared" si="12"/>
        <v>0</v>
      </c>
      <c r="AJ461" s="403">
        <f t="shared" si="13"/>
        <v>0</v>
      </c>
      <c r="AK461" s="266">
        <f t="shared" si="14"/>
        <v>0</v>
      </c>
      <c r="AL461" s="286">
        <f t="shared" si="15"/>
        <v>0</v>
      </c>
      <c r="AM461" s="287" t="str">
        <f>IF(AL461=0,"",
IF(SUM($AL$441:AL461)=1,AN461,
IF($AL$561&gt;SUM($AL$441:AL461),_xlfn.CONCAT(", ",AN461),
IF($AL$561=SUM($AL$441:AL461),_xlfn.CONCAT(" y ",AN461)))))</f>
        <v/>
      </c>
      <c r="AN461" s="101" t="s">
        <v>5155</v>
      </c>
    </row>
    <row r="462" spans="1:40" ht="15" customHeight="1">
      <c r="A462" s="11"/>
      <c r="B462" s="8"/>
      <c r="C462" s="89" t="s">
        <v>5045</v>
      </c>
      <c r="D462" s="689" t="str">
        <f>IF(CNGE_2026_M1_Secc4_Sub3!$D58="","",CNGE_2026_M1_Secc4_Sub3!$D58)</f>
        <v/>
      </c>
      <c r="E462" s="572"/>
      <c r="F462" s="572"/>
      <c r="G462" s="572"/>
      <c r="H462" s="572"/>
      <c r="I462" s="572"/>
      <c r="J462" s="572"/>
      <c r="K462" s="572"/>
      <c r="L462" s="572"/>
      <c r="M462" s="573"/>
      <c r="N462" s="699"/>
      <c r="O462" s="570"/>
      <c r="P462" s="570"/>
      <c r="Q462" s="687"/>
      <c r="R462" s="699"/>
      <c r="S462" s="570"/>
      <c r="T462" s="570"/>
      <c r="U462" s="687"/>
      <c r="V462" s="452"/>
      <c r="W462" s="452"/>
      <c r="X462" s="452"/>
      <c r="Y462" s="452"/>
      <c r="Z462" s="452"/>
      <c r="AA462" s="452"/>
      <c r="AB462" s="452"/>
      <c r="AC462" s="452"/>
      <c r="AD462" s="452"/>
      <c r="AI462" s="397">
        <f t="shared" si="12"/>
        <v>0</v>
      </c>
      <c r="AJ462" s="403">
        <f t="shared" si="13"/>
        <v>0</v>
      </c>
      <c r="AK462" s="266">
        <f t="shared" si="14"/>
        <v>0</v>
      </c>
      <c r="AL462" s="286">
        <f t="shared" si="15"/>
        <v>0</v>
      </c>
      <c r="AM462" s="287" t="str">
        <f>IF(AL462=0,"",
IF(SUM($AL$441:AL462)=1,AN462,
IF($AL$561&gt;SUM($AL$441:AL462),_xlfn.CONCAT(", ",AN462),
IF($AL$561=SUM($AL$441:AL462),_xlfn.CONCAT(" y ",AN462)))))</f>
        <v/>
      </c>
      <c r="AN462" s="101" t="s">
        <v>5156</v>
      </c>
    </row>
    <row r="463" spans="1:40" ht="15" customHeight="1">
      <c r="A463" s="11"/>
      <c r="B463" s="8"/>
      <c r="C463" s="89" t="s">
        <v>5046</v>
      </c>
      <c r="D463" s="689" t="str">
        <f>IF(CNGE_2026_M1_Secc4_Sub3!$D59="","",CNGE_2026_M1_Secc4_Sub3!$D59)</f>
        <v/>
      </c>
      <c r="E463" s="572"/>
      <c r="F463" s="572"/>
      <c r="G463" s="572"/>
      <c r="H463" s="572"/>
      <c r="I463" s="572"/>
      <c r="J463" s="572"/>
      <c r="K463" s="572"/>
      <c r="L463" s="572"/>
      <c r="M463" s="573"/>
      <c r="N463" s="699"/>
      <c r="O463" s="570"/>
      <c r="P463" s="570"/>
      <c r="Q463" s="687"/>
      <c r="R463" s="699"/>
      <c r="S463" s="570"/>
      <c r="T463" s="570"/>
      <c r="U463" s="687"/>
      <c r="V463" s="452"/>
      <c r="W463" s="452"/>
      <c r="X463" s="452"/>
      <c r="Y463" s="452"/>
      <c r="Z463" s="452"/>
      <c r="AA463" s="452"/>
      <c r="AB463" s="452"/>
      <c r="AC463" s="452"/>
      <c r="AD463" s="452"/>
      <c r="AI463" s="397">
        <f t="shared" si="12"/>
        <v>0</v>
      </c>
      <c r="AJ463" s="403">
        <f t="shared" si="13"/>
        <v>0</v>
      </c>
      <c r="AK463" s="266">
        <f t="shared" si="14"/>
        <v>0</v>
      </c>
      <c r="AL463" s="286">
        <f t="shared" si="15"/>
        <v>0</v>
      </c>
      <c r="AM463" s="287" t="str">
        <f>IF(AL463=0,"",
IF(SUM($AL$441:AL463)=1,AN463,
IF($AL$561&gt;SUM($AL$441:AL463),_xlfn.CONCAT(", ",AN463),
IF($AL$561=SUM($AL$441:AL463),_xlfn.CONCAT(" y ",AN463)))))</f>
        <v/>
      </c>
      <c r="AN463" s="101" t="s">
        <v>5157</v>
      </c>
    </row>
    <row r="464" spans="1:40" ht="15" customHeight="1">
      <c r="A464" s="11"/>
      <c r="B464" s="8"/>
      <c r="C464" s="89" t="s">
        <v>5047</v>
      </c>
      <c r="D464" s="689" t="str">
        <f>IF(CNGE_2026_M1_Secc4_Sub3!$D60="","",CNGE_2026_M1_Secc4_Sub3!$D60)</f>
        <v/>
      </c>
      <c r="E464" s="572"/>
      <c r="F464" s="572"/>
      <c r="G464" s="572"/>
      <c r="H464" s="572"/>
      <c r="I464" s="572"/>
      <c r="J464" s="572"/>
      <c r="K464" s="572"/>
      <c r="L464" s="572"/>
      <c r="M464" s="573"/>
      <c r="N464" s="699"/>
      <c r="O464" s="570"/>
      <c r="P464" s="570"/>
      <c r="Q464" s="687"/>
      <c r="R464" s="699"/>
      <c r="S464" s="570"/>
      <c r="T464" s="570"/>
      <c r="U464" s="687"/>
      <c r="V464" s="452"/>
      <c r="W464" s="452"/>
      <c r="X464" s="452"/>
      <c r="Y464" s="452"/>
      <c r="Z464" s="452"/>
      <c r="AA464" s="452"/>
      <c r="AB464" s="452"/>
      <c r="AC464" s="452"/>
      <c r="AD464" s="452"/>
      <c r="AI464" s="397">
        <f t="shared" si="12"/>
        <v>0</v>
      </c>
      <c r="AJ464" s="403">
        <f t="shared" si="13"/>
        <v>0</v>
      </c>
      <c r="AK464" s="266">
        <f t="shared" si="14"/>
        <v>0</v>
      </c>
      <c r="AL464" s="286">
        <f t="shared" si="15"/>
        <v>0</v>
      </c>
      <c r="AM464" s="287" t="str">
        <f>IF(AL464=0,"",
IF(SUM($AL$441:AL464)=1,AN464,
IF($AL$561&gt;SUM($AL$441:AL464),_xlfn.CONCAT(", ",AN464),
IF($AL$561=SUM($AL$441:AL464),_xlfn.CONCAT(" y ",AN464)))))</f>
        <v/>
      </c>
      <c r="AN464" s="101" t="s">
        <v>5158</v>
      </c>
    </row>
    <row r="465" spans="1:40" ht="15" customHeight="1">
      <c r="A465" s="11"/>
      <c r="B465" s="8"/>
      <c r="C465" s="89" t="s">
        <v>5048</v>
      </c>
      <c r="D465" s="689" t="str">
        <f>IF(CNGE_2026_M1_Secc4_Sub3!$D61="","",CNGE_2026_M1_Secc4_Sub3!$D61)</f>
        <v/>
      </c>
      <c r="E465" s="572"/>
      <c r="F465" s="572"/>
      <c r="G465" s="572"/>
      <c r="H465" s="572"/>
      <c r="I465" s="572"/>
      <c r="J465" s="572"/>
      <c r="K465" s="572"/>
      <c r="L465" s="572"/>
      <c r="M465" s="573"/>
      <c r="N465" s="699"/>
      <c r="O465" s="570"/>
      <c r="P465" s="570"/>
      <c r="Q465" s="687"/>
      <c r="R465" s="699"/>
      <c r="S465" s="570"/>
      <c r="T465" s="570"/>
      <c r="U465" s="687"/>
      <c r="V465" s="452"/>
      <c r="W465" s="452"/>
      <c r="X465" s="452"/>
      <c r="Y465" s="452"/>
      <c r="Z465" s="452"/>
      <c r="AA465" s="452"/>
      <c r="AB465" s="452"/>
      <c r="AC465" s="452"/>
      <c r="AD465" s="452"/>
      <c r="AI465" s="397">
        <f t="shared" si="12"/>
        <v>0</v>
      </c>
      <c r="AJ465" s="403">
        <f t="shared" si="13"/>
        <v>0</v>
      </c>
      <c r="AK465" s="266">
        <f t="shared" si="14"/>
        <v>0</v>
      </c>
      <c r="AL465" s="286">
        <f t="shared" si="15"/>
        <v>0</v>
      </c>
      <c r="AM465" s="287" t="str">
        <f>IF(AL465=0,"",
IF(SUM($AL$441:AL465)=1,AN465,
IF($AL$561&gt;SUM($AL$441:AL465),_xlfn.CONCAT(", ",AN465),
IF($AL$561=SUM($AL$441:AL465),_xlfn.CONCAT(" y ",AN465)))))</f>
        <v/>
      </c>
      <c r="AN465" s="101" t="s">
        <v>5159</v>
      </c>
    </row>
    <row r="466" spans="1:40" ht="15" customHeight="1">
      <c r="A466" s="11"/>
      <c r="B466" s="8"/>
      <c r="C466" s="89" t="s">
        <v>5049</v>
      </c>
      <c r="D466" s="689" t="str">
        <f>IF(CNGE_2026_M1_Secc4_Sub3!$D62="","",CNGE_2026_M1_Secc4_Sub3!$D62)</f>
        <v/>
      </c>
      <c r="E466" s="572"/>
      <c r="F466" s="572"/>
      <c r="G466" s="572"/>
      <c r="H466" s="572"/>
      <c r="I466" s="572"/>
      <c r="J466" s="572"/>
      <c r="K466" s="572"/>
      <c r="L466" s="572"/>
      <c r="M466" s="573"/>
      <c r="N466" s="699"/>
      <c r="O466" s="570"/>
      <c r="P466" s="570"/>
      <c r="Q466" s="687"/>
      <c r="R466" s="699"/>
      <c r="S466" s="570"/>
      <c r="T466" s="570"/>
      <c r="U466" s="687"/>
      <c r="V466" s="452"/>
      <c r="W466" s="452"/>
      <c r="X466" s="452"/>
      <c r="Y466" s="452"/>
      <c r="Z466" s="452"/>
      <c r="AA466" s="452"/>
      <c r="AB466" s="452"/>
      <c r="AC466" s="452"/>
      <c r="AD466" s="452"/>
      <c r="AI466" s="397">
        <f t="shared" si="12"/>
        <v>0</v>
      </c>
      <c r="AJ466" s="403">
        <f t="shared" si="13"/>
        <v>0</v>
      </c>
      <c r="AK466" s="266">
        <f t="shared" si="14"/>
        <v>0</v>
      </c>
      <c r="AL466" s="286">
        <f t="shared" si="15"/>
        <v>0</v>
      </c>
      <c r="AM466" s="287" t="str">
        <f>IF(AL466=0,"",
IF(SUM($AL$441:AL466)=1,AN466,
IF($AL$561&gt;SUM($AL$441:AL466),_xlfn.CONCAT(", ",AN466),
IF($AL$561=SUM($AL$441:AL466),_xlfn.CONCAT(" y ",AN466)))))</f>
        <v/>
      </c>
      <c r="AN466" s="101" t="s">
        <v>5160</v>
      </c>
    </row>
    <row r="467" spans="1:40" ht="15" customHeight="1">
      <c r="A467" s="11"/>
      <c r="B467" s="8"/>
      <c r="C467" s="89" t="s">
        <v>5050</v>
      </c>
      <c r="D467" s="689" t="str">
        <f>IF(CNGE_2026_M1_Secc4_Sub3!$D63="","",CNGE_2026_M1_Secc4_Sub3!$D63)</f>
        <v/>
      </c>
      <c r="E467" s="572"/>
      <c r="F467" s="572"/>
      <c r="G467" s="572"/>
      <c r="H467" s="572"/>
      <c r="I467" s="572"/>
      <c r="J467" s="572"/>
      <c r="K467" s="572"/>
      <c r="L467" s="572"/>
      <c r="M467" s="573"/>
      <c r="N467" s="699"/>
      <c r="O467" s="570"/>
      <c r="P467" s="570"/>
      <c r="Q467" s="687"/>
      <c r="R467" s="699"/>
      <c r="S467" s="570"/>
      <c r="T467" s="570"/>
      <c r="U467" s="687"/>
      <c r="V467" s="452"/>
      <c r="W467" s="452"/>
      <c r="X467" s="452"/>
      <c r="Y467" s="452"/>
      <c r="Z467" s="452"/>
      <c r="AA467" s="452"/>
      <c r="AB467" s="452"/>
      <c r="AC467" s="452"/>
      <c r="AD467" s="452"/>
      <c r="AI467" s="397">
        <f t="shared" si="12"/>
        <v>0</v>
      </c>
      <c r="AJ467" s="403">
        <f t="shared" si="13"/>
        <v>0</v>
      </c>
      <c r="AK467" s="266">
        <f t="shared" si="14"/>
        <v>0</v>
      </c>
      <c r="AL467" s="286">
        <f t="shared" si="15"/>
        <v>0</v>
      </c>
      <c r="AM467" s="287" t="str">
        <f>IF(AL467=0,"",
IF(SUM($AL$441:AL467)=1,AN467,
IF($AL$561&gt;SUM($AL$441:AL467),_xlfn.CONCAT(", ",AN467),
IF($AL$561=SUM($AL$441:AL467),_xlfn.CONCAT(" y ",AN467)))))</f>
        <v/>
      </c>
      <c r="AN467" s="101" t="s">
        <v>5161</v>
      </c>
    </row>
    <row r="468" spans="1:40" ht="15" customHeight="1">
      <c r="A468" s="11"/>
      <c r="B468" s="8"/>
      <c r="C468" s="89" t="s">
        <v>5051</v>
      </c>
      <c r="D468" s="689" t="str">
        <f>IF(CNGE_2026_M1_Secc4_Sub3!$D64="","",CNGE_2026_M1_Secc4_Sub3!$D64)</f>
        <v/>
      </c>
      <c r="E468" s="572"/>
      <c r="F468" s="572"/>
      <c r="G468" s="572"/>
      <c r="H468" s="572"/>
      <c r="I468" s="572"/>
      <c r="J468" s="572"/>
      <c r="K468" s="572"/>
      <c r="L468" s="572"/>
      <c r="M468" s="573"/>
      <c r="N468" s="699"/>
      <c r="O468" s="570"/>
      <c r="P468" s="570"/>
      <c r="Q468" s="687"/>
      <c r="R468" s="699"/>
      <c r="S468" s="570"/>
      <c r="T468" s="570"/>
      <c r="U468" s="687"/>
      <c r="V468" s="452"/>
      <c r="W468" s="452"/>
      <c r="X468" s="452"/>
      <c r="Y468" s="452"/>
      <c r="Z468" s="452"/>
      <c r="AA468" s="452"/>
      <c r="AB468" s="452"/>
      <c r="AC468" s="452"/>
      <c r="AD468" s="452"/>
      <c r="AI468" s="397">
        <f t="shared" si="12"/>
        <v>0</v>
      </c>
      <c r="AJ468" s="403">
        <f t="shared" si="13"/>
        <v>0</v>
      </c>
      <c r="AK468" s="266">
        <f t="shared" si="14"/>
        <v>0</v>
      </c>
      <c r="AL468" s="286">
        <f t="shared" si="15"/>
        <v>0</v>
      </c>
      <c r="AM468" s="287" t="str">
        <f>IF(AL468=0,"",
IF(SUM($AL$441:AL468)=1,AN468,
IF($AL$561&gt;SUM($AL$441:AL468),_xlfn.CONCAT(", ",AN468),
IF($AL$561=SUM($AL$441:AL468),_xlfn.CONCAT(" y ",AN468)))))</f>
        <v/>
      </c>
      <c r="AN468" s="101" t="s">
        <v>5162</v>
      </c>
    </row>
    <row r="469" spans="1:40" ht="15" customHeight="1">
      <c r="A469" s="11"/>
      <c r="B469" s="8"/>
      <c r="C469" s="89" t="s">
        <v>5052</v>
      </c>
      <c r="D469" s="689" t="str">
        <f>IF(CNGE_2026_M1_Secc4_Sub3!$D65="","",CNGE_2026_M1_Secc4_Sub3!$D65)</f>
        <v/>
      </c>
      <c r="E469" s="572"/>
      <c r="F469" s="572"/>
      <c r="G469" s="572"/>
      <c r="H469" s="572"/>
      <c r="I469" s="572"/>
      <c r="J469" s="572"/>
      <c r="K469" s="572"/>
      <c r="L469" s="572"/>
      <c r="M469" s="573"/>
      <c r="N469" s="699"/>
      <c r="O469" s="570"/>
      <c r="P469" s="570"/>
      <c r="Q469" s="687"/>
      <c r="R469" s="699"/>
      <c r="S469" s="570"/>
      <c r="T469" s="570"/>
      <c r="U469" s="687"/>
      <c r="V469" s="452"/>
      <c r="W469" s="452"/>
      <c r="X469" s="452"/>
      <c r="Y469" s="452"/>
      <c r="Z469" s="452"/>
      <c r="AA469" s="452"/>
      <c r="AB469" s="452"/>
      <c r="AC469" s="452"/>
      <c r="AD469" s="452"/>
      <c r="AI469" s="397">
        <f t="shared" si="12"/>
        <v>0</v>
      </c>
      <c r="AJ469" s="403">
        <f t="shared" si="13"/>
        <v>0</v>
      </c>
      <c r="AK469" s="266">
        <f t="shared" si="14"/>
        <v>0</v>
      </c>
      <c r="AL469" s="286">
        <f t="shared" si="15"/>
        <v>0</v>
      </c>
      <c r="AM469" s="287" t="str">
        <f>IF(AL469=0,"",
IF(SUM($AL$441:AL469)=1,AN469,
IF($AL$561&gt;SUM($AL$441:AL469),_xlfn.CONCAT(", ",AN469),
IF($AL$561=SUM($AL$441:AL469),_xlfn.CONCAT(" y ",AN469)))))</f>
        <v/>
      </c>
      <c r="AN469" s="101" t="s">
        <v>5163</v>
      </c>
    </row>
    <row r="470" spans="1:40" ht="15" customHeight="1">
      <c r="A470" s="11"/>
      <c r="B470" s="8"/>
      <c r="C470" s="89" t="s">
        <v>5053</v>
      </c>
      <c r="D470" s="689" t="str">
        <f>IF(CNGE_2026_M1_Secc4_Sub3!$D66="","",CNGE_2026_M1_Secc4_Sub3!$D66)</f>
        <v/>
      </c>
      <c r="E470" s="572"/>
      <c r="F470" s="572"/>
      <c r="G470" s="572"/>
      <c r="H470" s="572"/>
      <c r="I470" s="572"/>
      <c r="J470" s="572"/>
      <c r="K470" s="572"/>
      <c r="L470" s="572"/>
      <c r="M470" s="573"/>
      <c r="N470" s="699"/>
      <c r="O470" s="570"/>
      <c r="P470" s="570"/>
      <c r="Q470" s="687"/>
      <c r="R470" s="699"/>
      <c r="S470" s="570"/>
      <c r="T470" s="570"/>
      <c r="U470" s="687"/>
      <c r="V470" s="452"/>
      <c r="W470" s="452"/>
      <c r="X470" s="452"/>
      <c r="Y470" s="452"/>
      <c r="Z470" s="452"/>
      <c r="AA470" s="452"/>
      <c r="AB470" s="452"/>
      <c r="AC470" s="452"/>
      <c r="AD470" s="452"/>
      <c r="AI470" s="397">
        <f t="shared" si="12"/>
        <v>0</v>
      </c>
      <c r="AJ470" s="403">
        <f t="shared" si="13"/>
        <v>0</v>
      </c>
      <c r="AK470" s="266">
        <f t="shared" si="14"/>
        <v>0</v>
      </c>
      <c r="AL470" s="286">
        <f t="shared" si="15"/>
        <v>0</v>
      </c>
      <c r="AM470" s="287" t="str">
        <f>IF(AL470=0,"",
IF(SUM($AL$441:AL470)=1,AN470,
IF($AL$561&gt;SUM($AL$441:AL470),_xlfn.CONCAT(", ",AN470),
IF($AL$561=SUM($AL$441:AL470),_xlfn.CONCAT(" y ",AN470)))))</f>
        <v/>
      </c>
      <c r="AN470" s="101" t="s">
        <v>5164</v>
      </c>
    </row>
    <row r="471" spans="1:40" ht="15" customHeight="1">
      <c r="A471" s="11"/>
      <c r="B471" s="8"/>
      <c r="C471" s="89" t="s">
        <v>5054</v>
      </c>
      <c r="D471" s="689" t="str">
        <f>IF(CNGE_2026_M1_Secc4_Sub3!$D67="","",CNGE_2026_M1_Secc4_Sub3!$D67)</f>
        <v/>
      </c>
      <c r="E471" s="572"/>
      <c r="F471" s="572"/>
      <c r="G471" s="572"/>
      <c r="H471" s="572"/>
      <c r="I471" s="572"/>
      <c r="J471" s="572"/>
      <c r="K471" s="572"/>
      <c r="L471" s="572"/>
      <c r="M471" s="573"/>
      <c r="N471" s="699"/>
      <c r="O471" s="570"/>
      <c r="P471" s="570"/>
      <c r="Q471" s="687"/>
      <c r="R471" s="699"/>
      <c r="S471" s="570"/>
      <c r="T471" s="570"/>
      <c r="U471" s="687"/>
      <c r="V471" s="452"/>
      <c r="W471" s="452"/>
      <c r="X471" s="452"/>
      <c r="Y471" s="452"/>
      <c r="Z471" s="452"/>
      <c r="AA471" s="452"/>
      <c r="AB471" s="452"/>
      <c r="AC471" s="452"/>
      <c r="AD471" s="452"/>
      <c r="AI471" s="397">
        <f t="shared" si="12"/>
        <v>0</v>
      </c>
      <c r="AJ471" s="403">
        <f t="shared" si="13"/>
        <v>0</v>
      </c>
      <c r="AK471" s="266">
        <f t="shared" si="14"/>
        <v>0</v>
      </c>
      <c r="AL471" s="286">
        <f t="shared" si="15"/>
        <v>0</v>
      </c>
      <c r="AM471" s="287" t="str">
        <f>IF(AL471=0,"",
IF(SUM($AL$441:AL471)=1,AN471,
IF($AL$561&gt;SUM($AL$441:AL471),_xlfn.CONCAT(", ",AN471),
IF($AL$561=SUM($AL$441:AL471),_xlfn.CONCAT(" y ",AN471)))))</f>
        <v/>
      </c>
      <c r="AN471" s="101" t="s">
        <v>5165</v>
      </c>
    </row>
    <row r="472" spans="1:40" ht="15" customHeight="1">
      <c r="A472" s="11"/>
      <c r="B472" s="8"/>
      <c r="C472" s="89" t="s">
        <v>5055</v>
      </c>
      <c r="D472" s="689" t="str">
        <f>IF(CNGE_2026_M1_Secc4_Sub3!$D68="","",CNGE_2026_M1_Secc4_Sub3!$D68)</f>
        <v/>
      </c>
      <c r="E472" s="572"/>
      <c r="F472" s="572"/>
      <c r="G472" s="572"/>
      <c r="H472" s="572"/>
      <c r="I472" s="572"/>
      <c r="J472" s="572"/>
      <c r="K472" s="572"/>
      <c r="L472" s="572"/>
      <c r="M472" s="573"/>
      <c r="N472" s="699"/>
      <c r="O472" s="570"/>
      <c r="P472" s="570"/>
      <c r="Q472" s="687"/>
      <c r="R472" s="699"/>
      <c r="S472" s="570"/>
      <c r="T472" s="570"/>
      <c r="U472" s="687"/>
      <c r="V472" s="452"/>
      <c r="W472" s="452"/>
      <c r="X472" s="452"/>
      <c r="Y472" s="452"/>
      <c r="Z472" s="452"/>
      <c r="AA472" s="452"/>
      <c r="AB472" s="452"/>
      <c r="AC472" s="452"/>
      <c r="AD472" s="452"/>
      <c r="AI472" s="397">
        <f t="shared" si="12"/>
        <v>0</v>
      </c>
      <c r="AJ472" s="403">
        <f t="shared" si="13"/>
        <v>0</v>
      </c>
      <c r="AK472" s="266">
        <f t="shared" si="14"/>
        <v>0</v>
      </c>
      <c r="AL472" s="286">
        <f t="shared" si="15"/>
        <v>0</v>
      </c>
      <c r="AM472" s="287" t="str">
        <f>IF(AL472=0,"",
IF(SUM($AL$441:AL472)=1,AN472,
IF($AL$561&gt;SUM($AL$441:AL472),_xlfn.CONCAT(", ",AN472),
IF($AL$561=SUM($AL$441:AL472),_xlfn.CONCAT(" y ",AN472)))))</f>
        <v/>
      </c>
      <c r="AN472" s="101" t="s">
        <v>5166</v>
      </c>
    </row>
    <row r="473" spans="1:40" ht="15" customHeight="1">
      <c r="A473" s="11"/>
      <c r="B473" s="8"/>
      <c r="C473" s="89" t="s">
        <v>5056</v>
      </c>
      <c r="D473" s="689" t="str">
        <f>IF(CNGE_2026_M1_Secc4_Sub3!$D69="","",CNGE_2026_M1_Secc4_Sub3!$D69)</f>
        <v/>
      </c>
      <c r="E473" s="572"/>
      <c r="F473" s="572"/>
      <c r="G473" s="572"/>
      <c r="H473" s="572"/>
      <c r="I473" s="572"/>
      <c r="J473" s="572"/>
      <c r="K473" s="572"/>
      <c r="L473" s="572"/>
      <c r="M473" s="573"/>
      <c r="N473" s="699"/>
      <c r="O473" s="570"/>
      <c r="P473" s="570"/>
      <c r="Q473" s="687"/>
      <c r="R473" s="699"/>
      <c r="S473" s="570"/>
      <c r="T473" s="570"/>
      <c r="U473" s="687"/>
      <c r="V473" s="452"/>
      <c r="W473" s="452"/>
      <c r="X473" s="452"/>
      <c r="Y473" s="452"/>
      <c r="Z473" s="452"/>
      <c r="AA473" s="452"/>
      <c r="AB473" s="452"/>
      <c r="AC473" s="452"/>
      <c r="AD473" s="452"/>
      <c r="AI473" s="397">
        <f t="shared" si="12"/>
        <v>0</v>
      </c>
      <c r="AJ473" s="403">
        <f t="shared" si="13"/>
        <v>0</v>
      </c>
      <c r="AK473" s="266">
        <f t="shared" si="14"/>
        <v>0</v>
      </c>
      <c r="AL473" s="286">
        <f t="shared" ref="AL473:AL504" si="16">IF(AK473=0,0,1)</f>
        <v>0</v>
      </c>
      <c r="AM473" s="287" t="str">
        <f>IF(AL473=0,"",
IF(SUM($AL$441:AL473)=1,AN473,
IF($AL$561&gt;SUM($AL$441:AL473),_xlfn.CONCAT(", ",AN473),
IF($AL$561=SUM($AL$441:AL473),_xlfn.CONCAT(" y ",AN473)))))</f>
        <v/>
      </c>
      <c r="AN473" s="101" t="s">
        <v>5167</v>
      </c>
    </row>
    <row r="474" spans="1:40" ht="15" customHeight="1">
      <c r="A474" s="11"/>
      <c r="B474" s="8"/>
      <c r="C474" s="89" t="s">
        <v>5057</v>
      </c>
      <c r="D474" s="689" t="str">
        <f>IF(CNGE_2026_M1_Secc4_Sub3!$D70="","",CNGE_2026_M1_Secc4_Sub3!$D70)</f>
        <v/>
      </c>
      <c r="E474" s="572"/>
      <c r="F474" s="572"/>
      <c r="G474" s="572"/>
      <c r="H474" s="572"/>
      <c r="I474" s="572"/>
      <c r="J474" s="572"/>
      <c r="K474" s="572"/>
      <c r="L474" s="572"/>
      <c r="M474" s="573"/>
      <c r="N474" s="699"/>
      <c r="O474" s="570"/>
      <c r="P474" s="570"/>
      <c r="Q474" s="687"/>
      <c r="R474" s="699"/>
      <c r="S474" s="570"/>
      <c r="T474" s="570"/>
      <c r="U474" s="687"/>
      <c r="V474" s="452"/>
      <c r="W474" s="452"/>
      <c r="X474" s="452"/>
      <c r="Y474" s="452"/>
      <c r="Z474" s="452"/>
      <c r="AA474" s="452"/>
      <c r="AB474" s="452"/>
      <c r="AC474" s="452"/>
      <c r="AD474" s="452"/>
      <c r="AI474" s="397">
        <f t="shared" si="12"/>
        <v>0</v>
      </c>
      <c r="AJ474" s="403">
        <f t="shared" si="13"/>
        <v>0</v>
      </c>
      <c r="AK474" s="266">
        <f t="shared" si="14"/>
        <v>0</v>
      </c>
      <c r="AL474" s="286">
        <f t="shared" si="16"/>
        <v>0</v>
      </c>
      <c r="AM474" s="287" t="str">
        <f>IF(AL474=0,"",
IF(SUM($AL$441:AL474)=1,AN474,
IF($AL$561&gt;SUM($AL$441:AL474),_xlfn.CONCAT(", ",AN474),
IF($AL$561=SUM($AL$441:AL474),_xlfn.CONCAT(" y ",AN474)))))</f>
        <v/>
      </c>
      <c r="AN474" s="101" t="s">
        <v>5168</v>
      </c>
    </row>
    <row r="475" spans="1:40" ht="15" customHeight="1">
      <c r="A475" s="11"/>
      <c r="B475" s="8"/>
      <c r="C475" s="89" t="s">
        <v>5058</v>
      </c>
      <c r="D475" s="689" t="str">
        <f>IF(CNGE_2026_M1_Secc4_Sub3!$D71="","",CNGE_2026_M1_Secc4_Sub3!$D71)</f>
        <v/>
      </c>
      <c r="E475" s="572"/>
      <c r="F475" s="572"/>
      <c r="G475" s="572"/>
      <c r="H475" s="572"/>
      <c r="I475" s="572"/>
      <c r="J475" s="572"/>
      <c r="K475" s="572"/>
      <c r="L475" s="572"/>
      <c r="M475" s="573"/>
      <c r="N475" s="699"/>
      <c r="O475" s="570"/>
      <c r="P475" s="570"/>
      <c r="Q475" s="687"/>
      <c r="R475" s="699"/>
      <c r="S475" s="570"/>
      <c r="T475" s="570"/>
      <c r="U475" s="687"/>
      <c r="V475" s="452"/>
      <c r="W475" s="452"/>
      <c r="X475" s="452"/>
      <c r="Y475" s="452"/>
      <c r="Z475" s="452"/>
      <c r="AA475" s="452"/>
      <c r="AB475" s="452"/>
      <c r="AC475" s="452"/>
      <c r="AD475" s="452"/>
      <c r="AI475" s="397">
        <f t="shared" si="12"/>
        <v>0</v>
      </c>
      <c r="AJ475" s="403">
        <f t="shared" si="13"/>
        <v>0</v>
      </c>
      <c r="AK475" s="266">
        <f t="shared" si="14"/>
        <v>0</v>
      </c>
      <c r="AL475" s="286">
        <f t="shared" si="16"/>
        <v>0</v>
      </c>
      <c r="AM475" s="287" t="str">
        <f>IF(AL475=0,"",
IF(SUM($AL$441:AL475)=1,AN475,
IF($AL$561&gt;SUM($AL$441:AL475),_xlfn.CONCAT(", ",AN475),
IF($AL$561=SUM($AL$441:AL475),_xlfn.CONCAT(" y ",AN475)))))</f>
        <v/>
      </c>
      <c r="AN475" s="101" t="s">
        <v>5169</v>
      </c>
    </row>
    <row r="476" spans="1:40" ht="15" customHeight="1">
      <c r="A476" s="11"/>
      <c r="B476" s="8"/>
      <c r="C476" s="89" t="s">
        <v>5170</v>
      </c>
      <c r="D476" s="689" t="str">
        <f>IF(CNGE_2026_M1_Secc4_Sub3!$D72="","",CNGE_2026_M1_Secc4_Sub3!$D72)</f>
        <v/>
      </c>
      <c r="E476" s="572"/>
      <c r="F476" s="572"/>
      <c r="G476" s="572"/>
      <c r="H476" s="572"/>
      <c r="I476" s="572"/>
      <c r="J476" s="572"/>
      <c r="K476" s="572"/>
      <c r="L476" s="572"/>
      <c r="M476" s="573"/>
      <c r="N476" s="699"/>
      <c r="O476" s="570"/>
      <c r="P476" s="570"/>
      <c r="Q476" s="687"/>
      <c r="R476" s="699"/>
      <c r="S476" s="570"/>
      <c r="T476" s="570"/>
      <c r="U476" s="687"/>
      <c r="V476" s="452"/>
      <c r="W476" s="452"/>
      <c r="X476" s="452"/>
      <c r="Y476" s="452"/>
      <c r="Z476" s="452"/>
      <c r="AA476" s="452"/>
      <c r="AB476" s="452"/>
      <c r="AC476" s="452"/>
      <c r="AD476" s="452"/>
      <c r="AI476" s="397">
        <f t="shared" si="12"/>
        <v>0</v>
      </c>
      <c r="AJ476" s="403">
        <f t="shared" si="13"/>
        <v>0</v>
      </c>
      <c r="AK476" s="266">
        <f t="shared" si="14"/>
        <v>0</v>
      </c>
      <c r="AL476" s="286">
        <f t="shared" si="16"/>
        <v>0</v>
      </c>
      <c r="AM476" s="287" t="str">
        <f>IF(AL476=0,"",
IF(SUM($AL$441:AL476)=1,AN476,
IF($AL$561&gt;SUM($AL$441:AL476),_xlfn.CONCAT(", ",AN476),
IF($AL$561=SUM($AL$441:AL476),_xlfn.CONCAT(" y ",AN476)))))</f>
        <v/>
      </c>
      <c r="AN476" s="101" t="s">
        <v>5171</v>
      </c>
    </row>
    <row r="477" spans="1:40" ht="15" customHeight="1">
      <c r="A477" s="11"/>
      <c r="B477" s="8"/>
      <c r="C477" s="89" t="s">
        <v>5172</v>
      </c>
      <c r="D477" s="689" t="str">
        <f>IF(CNGE_2026_M1_Secc4_Sub3!$D73="","",CNGE_2026_M1_Secc4_Sub3!$D73)</f>
        <v/>
      </c>
      <c r="E477" s="572"/>
      <c r="F477" s="572"/>
      <c r="G477" s="572"/>
      <c r="H477" s="572"/>
      <c r="I477" s="572"/>
      <c r="J477" s="572"/>
      <c r="K477" s="572"/>
      <c r="L477" s="572"/>
      <c r="M477" s="573"/>
      <c r="N477" s="699"/>
      <c r="O477" s="570"/>
      <c r="P477" s="570"/>
      <c r="Q477" s="687"/>
      <c r="R477" s="699"/>
      <c r="S477" s="570"/>
      <c r="T477" s="570"/>
      <c r="U477" s="687"/>
      <c r="V477" s="452"/>
      <c r="W477" s="452"/>
      <c r="X477" s="452"/>
      <c r="Y477" s="452"/>
      <c r="Z477" s="452"/>
      <c r="AA477" s="452"/>
      <c r="AB477" s="452"/>
      <c r="AC477" s="452"/>
      <c r="AD477" s="452"/>
      <c r="AI477" s="397">
        <f t="shared" si="12"/>
        <v>0</v>
      </c>
      <c r="AJ477" s="403">
        <f t="shared" si="13"/>
        <v>0</v>
      </c>
      <c r="AK477" s="266">
        <f t="shared" si="14"/>
        <v>0</v>
      </c>
      <c r="AL477" s="286">
        <f t="shared" si="16"/>
        <v>0</v>
      </c>
      <c r="AM477" s="287" t="str">
        <f>IF(AL477=0,"",
IF(SUM($AL$441:AL477)=1,AN477,
IF($AL$561&gt;SUM($AL$441:AL477),_xlfn.CONCAT(", ",AN477),
IF($AL$561=SUM($AL$441:AL477),_xlfn.CONCAT(" y ",AN477)))))</f>
        <v/>
      </c>
      <c r="AN477" s="101" t="s">
        <v>5173</v>
      </c>
    </row>
    <row r="478" spans="1:40" ht="15" customHeight="1">
      <c r="A478" s="11"/>
      <c r="B478" s="8"/>
      <c r="C478" s="89" t="s">
        <v>5174</v>
      </c>
      <c r="D478" s="689" t="str">
        <f>IF(CNGE_2026_M1_Secc4_Sub3!$D74="","",CNGE_2026_M1_Secc4_Sub3!$D74)</f>
        <v/>
      </c>
      <c r="E478" s="572"/>
      <c r="F478" s="572"/>
      <c r="G478" s="572"/>
      <c r="H478" s="572"/>
      <c r="I478" s="572"/>
      <c r="J478" s="572"/>
      <c r="K478" s="572"/>
      <c r="L478" s="572"/>
      <c r="M478" s="573"/>
      <c r="N478" s="699"/>
      <c r="O478" s="570"/>
      <c r="P478" s="570"/>
      <c r="Q478" s="687"/>
      <c r="R478" s="699"/>
      <c r="S478" s="570"/>
      <c r="T478" s="570"/>
      <c r="U478" s="687"/>
      <c r="V478" s="452"/>
      <c r="W478" s="452"/>
      <c r="X478" s="452"/>
      <c r="Y478" s="452"/>
      <c r="Z478" s="452"/>
      <c r="AA478" s="452"/>
      <c r="AB478" s="452"/>
      <c r="AC478" s="452"/>
      <c r="AD478" s="452"/>
      <c r="AI478" s="397">
        <f t="shared" si="12"/>
        <v>0</v>
      </c>
      <c r="AJ478" s="403">
        <f t="shared" si="13"/>
        <v>0</v>
      </c>
      <c r="AK478" s="266">
        <f t="shared" si="14"/>
        <v>0</v>
      </c>
      <c r="AL478" s="286">
        <f t="shared" si="16"/>
        <v>0</v>
      </c>
      <c r="AM478" s="287" t="str">
        <f>IF(AL478=0,"",
IF(SUM($AL$441:AL478)=1,AN478,
IF($AL$561&gt;SUM($AL$441:AL478),_xlfn.CONCAT(", ",AN478),
IF($AL$561=SUM($AL$441:AL478),_xlfn.CONCAT(" y ",AN478)))))</f>
        <v/>
      </c>
      <c r="AN478" s="101" t="s">
        <v>5175</v>
      </c>
    </row>
    <row r="479" spans="1:40" ht="15" customHeight="1">
      <c r="A479" s="11"/>
      <c r="B479" s="8"/>
      <c r="C479" s="89" t="s">
        <v>5176</v>
      </c>
      <c r="D479" s="689" t="str">
        <f>IF(CNGE_2026_M1_Secc4_Sub3!$D75="","",CNGE_2026_M1_Secc4_Sub3!$D75)</f>
        <v/>
      </c>
      <c r="E479" s="572"/>
      <c r="F479" s="572"/>
      <c r="G479" s="572"/>
      <c r="H479" s="572"/>
      <c r="I479" s="572"/>
      <c r="J479" s="572"/>
      <c r="K479" s="572"/>
      <c r="L479" s="572"/>
      <c r="M479" s="573"/>
      <c r="N479" s="699"/>
      <c r="O479" s="570"/>
      <c r="P479" s="570"/>
      <c r="Q479" s="687"/>
      <c r="R479" s="699"/>
      <c r="S479" s="570"/>
      <c r="T479" s="570"/>
      <c r="U479" s="687"/>
      <c r="V479" s="452"/>
      <c r="W479" s="452"/>
      <c r="X479" s="452"/>
      <c r="Y479" s="452"/>
      <c r="Z479" s="452"/>
      <c r="AA479" s="452"/>
      <c r="AB479" s="452"/>
      <c r="AC479" s="452"/>
      <c r="AD479" s="452"/>
      <c r="AI479" s="397">
        <f t="shared" si="12"/>
        <v>0</v>
      </c>
      <c r="AJ479" s="403">
        <f t="shared" si="13"/>
        <v>0</v>
      </c>
      <c r="AK479" s="266">
        <f t="shared" si="14"/>
        <v>0</v>
      </c>
      <c r="AL479" s="286">
        <f t="shared" si="16"/>
        <v>0</v>
      </c>
      <c r="AM479" s="287" t="str">
        <f>IF(AL479=0,"",
IF(SUM($AL$441:AL479)=1,AN479,
IF($AL$561&gt;SUM($AL$441:AL479),_xlfn.CONCAT(", ",AN479),
IF($AL$561=SUM($AL$441:AL479),_xlfn.CONCAT(" y ",AN479)))))</f>
        <v/>
      </c>
      <c r="AN479" s="101" t="s">
        <v>5177</v>
      </c>
    </row>
    <row r="480" spans="1:40" ht="15" customHeight="1">
      <c r="A480" s="11"/>
      <c r="B480" s="8"/>
      <c r="C480" s="89" t="s">
        <v>5178</v>
      </c>
      <c r="D480" s="689" t="str">
        <f>IF(CNGE_2026_M1_Secc4_Sub3!$D76="","",CNGE_2026_M1_Secc4_Sub3!$D76)</f>
        <v/>
      </c>
      <c r="E480" s="572"/>
      <c r="F480" s="572"/>
      <c r="G480" s="572"/>
      <c r="H480" s="572"/>
      <c r="I480" s="572"/>
      <c r="J480" s="572"/>
      <c r="K480" s="572"/>
      <c r="L480" s="572"/>
      <c r="M480" s="573"/>
      <c r="N480" s="699"/>
      <c r="O480" s="570"/>
      <c r="P480" s="570"/>
      <c r="Q480" s="687"/>
      <c r="R480" s="699"/>
      <c r="S480" s="570"/>
      <c r="T480" s="570"/>
      <c r="U480" s="687"/>
      <c r="V480" s="452"/>
      <c r="W480" s="452"/>
      <c r="X480" s="452"/>
      <c r="Y480" s="452"/>
      <c r="Z480" s="452"/>
      <c r="AA480" s="452"/>
      <c r="AB480" s="452"/>
      <c r="AC480" s="452"/>
      <c r="AD480" s="452"/>
      <c r="AI480" s="397">
        <f t="shared" si="12"/>
        <v>0</v>
      </c>
      <c r="AJ480" s="403">
        <f t="shared" si="13"/>
        <v>0</v>
      </c>
      <c r="AK480" s="266">
        <f t="shared" si="14"/>
        <v>0</v>
      </c>
      <c r="AL480" s="286">
        <f t="shared" si="16"/>
        <v>0</v>
      </c>
      <c r="AM480" s="287" t="str">
        <f>IF(AL480=0,"",
IF(SUM($AL$441:AL480)=1,AN480,
IF($AL$561&gt;SUM($AL$441:AL480),_xlfn.CONCAT(", ",AN480),
IF($AL$561=SUM($AL$441:AL480),_xlfn.CONCAT(" y ",AN480)))))</f>
        <v/>
      </c>
      <c r="AN480" s="101" t="s">
        <v>5179</v>
      </c>
    </row>
    <row r="481" spans="1:40" ht="15" customHeight="1">
      <c r="A481" s="11"/>
      <c r="B481" s="8"/>
      <c r="C481" s="89" t="s">
        <v>5180</v>
      </c>
      <c r="D481" s="689" t="str">
        <f>IF(CNGE_2026_M1_Secc4_Sub3!$D77="","",CNGE_2026_M1_Secc4_Sub3!$D77)</f>
        <v/>
      </c>
      <c r="E481" s="572"/>
      <c r="F481" s="572"/>
      <c r="G481" s="572"/>
      <c r="H481" s="572"/>
      <c r="I481" s="572"/>
      <c r="J481" s="572"/>
      <c r="K481" s="572"/>
      <c r="L481" s="572"/>
      <c r="M481" s="573"/>
      <c r="N481" s="699"/>
      <c r="O481" s="570"/>
      <c r="P481" s="570"/>
      <c r="Q481" s="687"/>
      <c r="R481" s="699"/>
      <c r="S481" s="570"/>
      <c r="T481" s="570"/>
      <c r="U481" s="687"/>
      <c r="V481" s="452"/>
      <c r="W481" s="452"/>
      <c r="X481" s="452"/>
      <c r="Y481" s="452"/>
      <c r="Z481" s="452"/>
      <c r="AA481" s="452"/>
      <c r="AB481" s="452"/>
      <c r="AC481" s="452"/>
      <c r="AD481" s="452"/>
      <c r="AI481" s="397">
        <f t="shared" si="12"/>
        <v>0</v>
      </c>
      <c r="AJ481" s="403">
        <f t="shared" si="13"/>
        <v>0</v>
      </c>
      <c r="AK481" s="266">
        <f t="shared" si="14"/>
        <v>0</v>
      </c>
      <c r="AL481" s="286">
        <f t="shared" si="16"/>
        <v>0</v>
      </c>
      <c r="AM481" s="287" t="str">
        <f>IF(AL481=0,"",
IF(SUM($AL$441:AL481)=1,AN481,
IF($AL$561&gt;SUM($AL$441:AL481),_xlfn.CONCAT(", ",AN481),
IF($AL$561=SUM($AL$441:AL481),_xlfn.CONCAT(" y ",AN481)))))</f>
        <v/>
      </c>
      <c r="AN481" s="101" t="s">
        <v>5181</v>
      </c>
    </row>
    <row r="482" spans="1:40" ht="15" customHeight="1">
      <c r="A482" s="11"/>
      <c r="B482" s="8"/>
      <c r="C482" s="89" t="s">
        <v>5182</v>
      </c>
      <c r="D482" s="689" t="str">
        <f>IF(CNGE_2026_M1_Secc4_Sub3!$D78="","",CNGE_2026_M1_Secc4_Sub3!$D78)</f>
        <v/>
      </c>
      <c r="E482" s="572"/>
      <c r="F482" s="572"/>
      <c r="G482" s="572"/>
      <c r="H482" s="572"/>
      <c r="I482" s="572"/>
      <c r="J482" s="572"/>
      <c r="K482" s="572"/>
      <c r="L482" s="572"/>
      <c r="M482" s="573"/>
      <c r="N482" s="699"/>
      <c r="O482" s="570"/>
      <c r="P482" s="570"/>
      <c r="Q482" s="687"/>
      <c r="R482" s="699"/>
      <c r="S482" s="570"/>
      <c r="T482" s="570"/>
      <c r="U482" s="687"/>
      <c r="V482" s="452"/>
      <c r="W482" s="452"/>
      <c r="X482" s="452"/>
      <c r="Y482" s="452"/>
      <c r="Z482" s="452"/>
      <c r="AA482" s="452"/>
      <c r="AB482" s="452"/>
      <c r="AC482" s="452"/>
      <c r="AD482" s="452"/>
      <c r="AI482" s="397">
        <f t="shared" si="12"/>
        <v>0</v>
      </c>
      <c r="AJ482" s="403">
        <f t="shared" si="13"/>
        <v>0</v>
      </c>
      <c r="AK482" s="266">
        <f t="shared" si="14"/>
        <v>0</v>
      </c>
      <c r="AL482" s="286">
        <f t="shared" si="16"/>
        <v>0</v>
      </c>
      <c r="AM482" s="287" t="str">
        <f>IF(AL482=0,"",
IF(SUM($AL$441:AL482)=1,AN482,
IF($AL$561&gt;SUM($AL$441:AL482),_xlfn.CONCAT(", ",AN482),
IF($AL$561=SUM($AL$441:AL482),_xlfn.CONCAT(" y ",AN482)))))</f>
        <v/>
      </c>
      <c r="AN482" s="101" t="s">
        <v>5183</v>
      </c>
    </row>
    <row r="483" spans="1:40" ht="15" customHeight="1">
      <c r="A483" s="11"/>
      <c r="B483" s="8"/>
      <c r="C483" s="89" t="s">
        <v>5184</v>
      </c>
      <c r="D483" s="689" t="str">
        <f>IF(CNGE_2026_M1_Secc4_Sub3!$D79="","",CNGE_2026_M1_Secc4_Sub3!$D79)</f>
        <v/>
      </c>
      <c r="E483" s="572"/>
      <c r="F483" s="572"/>
      <c r="G483" s="572"/>
      <c r="H483" s="572"/>
      <c r="I483" s="572"/>
      <c r="J483" s="572"/>
      <c r="K483" s="572"/>
      <c r="L483" s="572"/>
      <c r="M483" s="573"/>
      <c r="N483" s="699"/>
      <c r="O483" s="570"/>
      <c r="P483" s="570"/>
      <c r="Q483" s="687"/>
      <c r="R483" s="699"/>
      <c r="S483" s="570"/>
      <c r="T483" s="570"/>
      <c r="U483" s="687"/>
      <c r="V483" s="452"/>
      <c r="W483" s="452"/>
      <c r="X483" s="452"/>
      <c r="Y483" s="452"/>
      <c r="Z483" s="452"/>
      <c r="AA483" s="452"/>
      <c r="AB483" s="452"/>
      <c r="AC483" s="452"/>
      <c r="AD483" s="452"/>
      <c r="AI483" s="397">
        <f t="shared" si="12"/>
        <v>0</v>
      </c>
      <c r="AJ483" s="403">
        <f t="shared" si="13"/>
        <v>0</v>
      </c>
      <c r="AK483" s="266">
        <f t="shared" si="14"/>
        <v>0</v>
      </c>
      <c r="AL483" s="286">
        <f t="shared" si="16"/>
        <v>0</v>
      </c>
      <c r="AM483" s="287" t="str">
        <f>IF(AL483=0,"",
IF(SUM($AL$441:AL483)=1,AN483,
IF($AL$561&gt;SUM($AL$441:AL483),_xlfn.CONCAT(", ",AN483),
IF($AL$561=SUM($AL$441:AL483),_xlfn.CONCAT(" y ",AN483)))))</f>
        <v/>
      </c>
      <c r="AN483" s="101" t="s">
        <v>5185</v>
      </c>
    </row>
    <row r="484" spans="1:40" ht="15" customHeight="1">
      <c r="A484" s="34"/>
      <c r="B484" s="16"/>
      <c r="C484" s="89" t="s">
        <v>5186</v>
      </c>
      <c r="D484" s="689" t="str">
        <f>IF(CNGE_2026_M1_Secc4_Sub3!$D80="","",CNGE_2026_M1_Secc4_Sub3!$D80)</f>
        <v/>
      </c>
      <c r="E484" s="572"/>
      <c r="F484" s="572"/>
      <c r="G484" s="572"/>
      <c r="H484" s="572"/>
      <c r="I484" s="572"/>
      <c r="J484" s="572"/>
      <c r="K484" s="572"/>
      <c r="L484" s="572"/>
      <c r="M484" s="573"/>
      <c r="N484" s="699"/>
      <c r="O484" s="570"/>
      <c r="P484" s="570"/>
      <c r="Q484" s="687"/>
      <c r="R484" s="699"/>
      <c r="S484" s="570"/>
      <c r="T484" s="570"/>
      <c r="U484" s="687"/>
      <c r="V484" s="452"/>
      <c r="W484" s="452"/>
      <c r="X484" s="452"/>
      <c r="Y484" s="452"/>
      <c r="Z484" s="452"/>
      <c r="AA484" s="452"/>
      <c r="AB484" s="452"/>
      <c r="AC484" s="452"/>
      <c r="AD484" s="452"/>
      <c r="AI484" s="397">
        <f t="shared" si="12"/>
        <v>0</v>
      </c>
      <c r="AJ484" s="403">
        <f t="shared" si="13"/>
        <v>0</v>
      </c>
      <c r="AK484" s="266">
        <f t="shared" si="14"/>
        <v>0</v>
      </c>
      <c r="AL484" s="286">
        <f t="shared" si="16"/>
        <v>0</v>
      </c>
      <c r="AM484" s="287" t="str">
        <f>IF(AL484=0,"",
IF(SUM($AL$441:AL484)=1,AN484,
IF($AL$561&gt;SUM($AL$441:AL484),_xlfn.CONCAT(", ",AN484),
IF($AL$561=SUM($AL$441:AL484),_xlfn.CONCAT(" y ",AN484)))))</f>
        <v/>
      </c>
      <c r="AN484" s="101" t="s">
        <v>5187</v>
      </c>
    </row>
    <row r="485" spans="1:40" ht="15" customHeight="1">
      <c r="A485" s="34"/>
      <c r="B485" s="16"/>
      <c r="C485" s="89" t="s">
        <v>5188</v>
      </c>
      <c r="D485" s="689" t="str">
        <f>IF(CNGE_2026_M1_Secc4_Sub3!$D81="","",CNGE_2026_M1_Secc4_Sub3!$D81)</f>
        <v/>
      </c>
      <c r="E485" s="572"/>
      <c r="F485" s="572"/>
      <c r="G485" s="572"/>
      <c r="H485" s="572"/>
      <c r="I485" s="572"/>
      <c r="J485" s="572"/>
      <c r="K485" s="572"/>
      <c r="L485" s="572"/>
      <c r="M485" s="573"/>
      <c r="N485" s="699"/>
      <c r="O485" s="570"/>
      <c r="P485" s="570"/>
      <c r="Q485" s="687"/>
      <c r="R485" s="699"/>
      <c r="S485" s="570"/>
      <c r="T485" s="570"/>
      <c r="U485" s="687"/>
      <c r="V485" s="452"/>
      <c r="W485" s="452"/>
      <c r="X485" s="452"/>
      <c r="Y485" s="452"/>
      <c r="Z485" s="452"/>
      <c r="AA485" s="452"/>
      <c r="AB485" s="452"/>
      <c r="AC485" s="452"/>
      <c r="AD485" s="452"/>
      <c r="AI485" s="397">
        <f t="shared" si="12"/>
        <v>0</v>
      </c>
      <c r="AJ485" s="403">
        <f t="shared" si="13"/>
        <v>0</v>
      </c>
      <c r="AK485" s="266">
        <f t="shared" si="14"/>
        <v>0</v>
      </c>
      <c r="AL485" s="286">
        <f t="shared" si="16"/>
        <v>0</v>
      </c>
      <c r="AM485" s="287" t="str">
        <f>IF(AL485=0,"",
IF(SUM($AL$441:AL485)=1,AN485,
IF($AL$561&gt;SUM($AL$441:AL485),_xlfn.CONCAT(", ",AN485),
IF($AL$561=SUM($AL$441:AL485),_xlfn.CONCAT(" y ",AN485)))))</f>
        <v/>
      </c>
      <c r="AN485" s="101" t="s">
        <v>5189</v>
      </c>
    </row>
    <row r="486" spans="1:40" ht="15" customHeight="1">
      <c r="A486" s="34"/>
      <c r="B486" s="16"/>
      <c r="C486" s="89" t="s">
        <v>5190</v>
      </c>
      <c r="D486" s="689" t="str">
        <f>IF(CNGE_2026_M1_Secc4_Sub3!$D82="","",CNGE_2026_M1_Secc4_Sub3!$D82)</f>
        <v/>
      </c>
      <c r="E486" s="572"/>
      <c r="F486" s="572"/>
      <c r="G486" s="572"/>
      <c r="H486" s="572"/>
      <c r="I486" s="572"/>
      <c r="J486" s="572"/>
      <c r="K486" s="572"/>
      <c r="L486" s="572"/>
      <c r="M486" s="573"/>
      <c r="N486" s="699"/>
      <c r="O486" s="570"/>
      <c r="P486" s="570"/>
      <c r="Q486" s="687"/>
      <c r="R486" s="699"/>
      <c r="S486" s="570"/>
      <c r="T486" s="570"/>
      <c r="U486" s="687"/>
      <c r="V486" s="452"/>
      <c r="W486" s="452"/>
      <c r="X486" s="452"/>
      <c r="Y486" s="452"/>
      <c r="Z486" s="452"/>
      <c r="AA486" s="452"/>
      <c r="AB486" s="452"/>
      <c r="AC486" s="452"/>
      <c r="AD486" s="452"/>
      <c r="AI486" s="397">
        <f t="shared" si="12"/>
        <v>0</v>
      </c>
      <c r="AJ486" s="403">
        <f t="shared" si="13"/>
        <v>0</v>
      </c>
      <c r="AK486" s="266">
        <f t="shared" si="14"/>
        <v>0</v>
      </c>
      <c r="AL486" s="286">
        <f t="shared" si="16"/>
        <v>0</v>
      </c>
      <c r="AM486" s="287" t="str">
        <f>IF(AL486=0,"",
IF(SUM($AL$441:AL486)=1,AN486,
IF($AL$561&gt;SUM($AL$441:AL486),_xlfn.CONCAT(", ",AN486),
IF($AL$561=SUM($AL$441:AL486),_xlfn.CONCAT(" y ",AN486)))))</f>
        <v/>
      </c>
      <c r="AN486" s="101" t="s">
        <v>5191</v>
      </c>
    </row>
    <row r="487" spans="1:40" ht="15" customHeight="1">
      <c r="A487" s="34"/>
      <c r="B487" s="16"/>
      <c r="C487" s="89" t="s">
        <v>5192</v>
      </c>
      <c r="D487" s="689" t="str">
        <f>IF(CNGE_2026_M1_Secc4_Sub3!$D83="","",CNGE_2026_M1_Secc4_Sub3!$D83)</f>
        <v/>
      </c>
      <c r="E487" s="572"/>
      <c r="F487" s="572"/>
      <c r="G487" s="572"/>
      <c r="H487" s="572"/>
      <c r="I487" s="572"/>
      <c r="J487" s="572"/>
      <c r="K487" s="572"/>
      <c r="L487" s="572"/>
      <c r="M487" s="573"/>
      <c r="N487" s="699"/>
      <c r="O487" s="570"/>
      <c r="P487" s="570"/>
      <c r="Q487" s="687"/>
      <c r="R487" s="699"/>
      <c r="S487" s="570"/>
      <c r="T487" s="570"/>
      <c r="U487" s="687"/>
      <c r="V487" s="452"/>
      <c r="W487" s="452"/>
      <c r="X487" s="452"/>
      <c r="Y487" s="452"/>
      <c r="Z487" s="452"/>
      <c r="AA487" s="452"/>
      <c r="AB487" s="452"/>
      <c r="AC487" s="452"/>
      <c r="AD487" s="452"/>
      <c r="AI487" s="397">
        <f t="shared" si="12"/>
        <v>0</v>
      </c>
      <c r="AJ487" s="403">
        <f t="shared" si="13"/>
        <v>0</v>
      </c>
      <c r="AK487" s="266">
        <f t="shared" si="14"/>
        <v>0</v>
      </c>
      <c r="AL487" s="286">
        <f t="shared" si="16"/>
        <v>0</v>
      </c>
      <c r="AM487" s="287" t="str">
        <f>IF(AL487=0,"",
IF(SUM($AL$441:AL487)=1,AN487,
IF($AL$561&gt;SUM($AL$441:AL487),_xlfn.CONCAT(", ",AN487),
IF($AL$561=SUM($AL$441:AL487),_xlfn.CONCAT(" y ",AN487)))))</f>
        <v/>
      </c>
      <c r="AN487" s="101" t="s">
        <v>5193</v>
      </c>
    </row>
    <row r="488" spans="1:40" ht="15" customHeight="1">
      <c r="A488" s="34"/>
      <c r="B488" s="16"/>
      <c r="C488" s="89" t="s">
        <v>5194</v>
      </c>
      <c r="D488" s="689" t="str">
        <f>IF(CNGE_2026_M1_Secc4_Sub3!$D84="","",CNGE_2026_M1_Secc4_Sub3!$D84)</f>
        <v/>
      </c>
      <c r="E488" s="572"/>
      <c r="F488" s="572"/>
      <c r="G488" s="572"/>
      <c r="H488" s="572"/>
      <c r="I488" s="572"/>
      <c r="J488" s="572"/>
      <c r="K488" s="572"/>
      <c r="L488" s="572"/>
      <c r="M488" s="573"/>
      <c r="N488" s="699"/>
      <c r="O488" s="570"/>
      <c r="P488" s="570"/>
      <c r="Q488" s="687"/>
      <c r="R488" s="699"/>
      <c r="S488" s="570"/>
      <c r="T488" s="570"/>
      <c r="U488" s="687"/>
      <c r="V488" s="452"/>
      <c r="W488" s="452"/>
      <c r="X488" s="452"/>
      <c r="Y488" s="452"/>
      <c r="Z488" s="452"/>
      <c r="AA488" s="452"/>
      <c r="AB488" s="452"/>
      <c r="AC488" s="452"/>
      <c r="AD488" s="452"/>
      <c r="AI488" s="397">
        <f t="shared" si="12"/>
        <v>0</v>
      </c>
      <c r="AJ488" s="403">
        <f t="shared" si="13"/>
        <v>0</v>
      </c>
      <c r="AK488" s="266">
        <f t="shared" si="14"/>
        <v>0</v>
      </c>
      <c r="AL488" s="286">
        <f t="shared" si="16"/>
        <v>0</v>
      </c>
      <c r="AM488" s="287" t="str">
        <f>IF(AL488=0,"",
IF(SUM($AL$441:AL488)=1,AN488,
IF($AL$561&gt;SUM($AL$441:AL488),_xlfn.CONCAT(", ",AN488),
IF($AL$561=SUM($AL$441:AL488),_xlfn.CONCAT(" y ",AN488)))))</f>
        <v/>
      </c>
      <c r="AN488" s="101" t="s">
        <v>5195</v>
      </c>
    </row>
    <row r="489" spans="1:40" ht="15" customHeight="1">
      <c r="A489" s="34"/>
      <c r="B489" s="16"/>
      <c r="C489" s="89" t="s">
        <v>5196</v>
      </c>
      <c r="D489" s="689" t="str">
        <f>IF(CNGE_2026_M1_Secc4_Sub3!$D85="","",CNGE_2026_M1_Secc4_Sub3!$D85)</f>
        <v/>
      </c>
      <c r="E489" s="572"/>
      <c r="F489" s="572"/>
      <c r="G489" s="572"/>
      <c r="H489" s="572"/>
      <c r="I489" s="572"/>
      <c r="J489" s="572"/>
      <c r="K489" s="572"/>
      <c r="L489" s="572"/>
      <c r="M489" s="573"/>
      <c r="N489" s="699"/>
      <c r="O489" s="570"/>
      <c r="P489" s="570"/>
      <c r="Q489" s="687"/>
      <c r="R489" s="699"/>
      <c r="S489" s="570"/>
      <c r="T489" s="570"/>
      <c r="U489" s="687"/>
      <c r="V489" s="452"/>
      <c r="W489" s="452"/>
      <c r="X489" s="452"/>
      <c r="Y489" s="452"/>
      <c r="Z489" s="452"/>
      <c r="AA489" s="452"/>
      <c r="AB489" s="452"/>
      <c r="AC489" s="452"/>
      <c r="AD489" s="452"/>
      <c r="AI489" s="397">
        <f t="shared" si="12"/>
        <v>0</v>
      </c>
      <c r="AJ489" s="403">
        <f t="shared" si="13"/>
        <v>0</v>
      </c>
      <c r="AK489" s="266">
        <f t="shared" si="14"/>
        <v>0</v>
      </c>
      <c r="AL489" s="286">
        <f t="shared" si="16"/>
        <v>0</v>
      </c>
      <c r="AM489" s="287" t="str">
        <f>IF(AL489=0,"",
IF(SUM($AL$441:AL489)=1,AN489,
IF($AL$561&gt;SUM($AL$441:AL489),_xlfn.CONCAT(", ",AN489),
IF($AL$561=SUM($AL$441:AL489),_xlfn.CONCAT(" y ",AN489)))))</f>
        <v/>
      </c>
      <c r="AN489" s="101" t="s">
        <v>5197</v>
      </c>
    </row>
    <row r="490" spans="1:40" ht="15" customHeight="1">
      <c r="A490" s="34"/>
      <c r="B490" s="16"/>
      <c r="C490" s="89" t="s">
        <v>5198</v>
      </c>
      <c r="D490" s="689" t="str">
        <f>IF(CNGE_2026_M1_Secc4_Sub3!$D86="","",CNGE_2026_M1_Secc4_Sub3!$D86)</f>
        <v/>
      </c>
      <c r="E490" s="572"/>
      <c r="F490" s="572"/>
      <c r="G490" s="572"/>
      <c r="H490" s="572"/>
      <c r="I490" s="572"/>
      <c r="J490" s="572"/>
      <c r="K490" s="572"/>
      <c r="L490" s="572"/>
      <c r="M490" s="573"/>
      <c r="N490" s="699"/>
      <c r="O490" s="570"/>
      <c r="P490" s="570"/>
      <c r="Q490" s="687"/>
      <c r="R490" s="699"/>
      <c r="S490" s="570"/>
      <c r="T490" s="570"/>
      <c r="U490" s="687"/>
      <c r="V490" s="452"/>
      <c r="W490" s="452"/>
      <c r="X490" s="452"/>
      <c r="Y490" s="452"/>
      <c r="Z490" s="452"/>
      <c r="AA490" s="452"/>
      <c r="AB490" s="452"/>
      <c r="AC490" s="452"/>
      <c r="AD490" s="452"/>
      <c r="AI490" s="397">
        <f t="shared" si="12"/>
        <v>0</v>
      </c>
      <c r="AJ490" s="403">
        <f t="shared" si="13"/>
        <v>0</v>
      </c>
      <c r="AK490" s="266">
        <f t="shared" si="14"/>
        <v>0</v>
      </c>
      <c r="AL490" s="286">
        <f t="shared" si="16"/>
        <v>0</v>
      </c>
      <c r="AM490" s="287" t="str">
        <f>IF(AL490=0,"",
IF(SUM($AL$441:AL490)=1,AN490,
IF($AL$561&gt;SUM($AL$441:AL490),_xlfn.CONCAT(", ",AN490),
IF($AL$561=SUM($AL$441:AL490),_xlfn.CONCAT(" y ",AN490)))))</f>
        <v/>
      </c>
      <c r="AN490" s="101" t="s">
        <v>5199</v>
      </c>
    </row>
    <row r="491" spans="1:40" ht="15" customHeight="1">
      <c r="A491" s="34"/>
      <c r="B491" s="16"/>
      <c r="C491" s="89" t="s">
        <v>5200</v>
      </c>
      <c r="D491" s="689" t="str">
        <f>IF(CNGE_2026_M1_Secc4_Sub3!$D87="","",CNGE_2026_M1_Secc4_Sub3!$D87)</f>
        <v/>
      </c>
      <c r="E491" s="572"/>
      <c r="F491" s="572"/>
      <c r="G491" s="572"/>
      <c r="H491" s="572"/>
      <c r="I491" s="572"/>
      <c r="J491" s="572"/>
      <c r="K491" s="572"/>
      <c r="L491" s="572"/>
      <c r="M491" s="573"/>
      <c r="N491" s="699"/>
      <c r="O491" s="570"/>
      <c r="P491" s="570"/>
      <c r="Q491" s="687"/>
      <c r="R491" s="699"/>
      <c r="S491" s="570"/>
      <c r="T491" s="570"/>
      <c r="U491" s="687"/>
      <c r="V491" s="452"/>
      <c r="W491" s="452"/>
      <c r="X491" s="452"/>
      <c r="Y491" s="452"/>
      <c r="Z491" s="452"/>
      <c r="AA491" s="452"/>
      <c r="AB491" s="452"/>
      <c r="AC491" s="452"/>
      <c r="AD491" s="452"/>
      <c r="AI491" s="397">
        <f t="shared" si="12"/>
        <v>0</v>
      </c>
      <c r="AJ491" s="403">
        <f t="shared" si="13"/>
        <v>0</v>
      </c>
      <c r="AK491" s="266">
        <f t="shared" si="14"/>
        <v>0</v>
      </c>
      <c r="AL491" s="286">
        <f t="shared" si="16"/>
        <v>0</v>
      </c>
      <c r="AM491" s="287" t="str">
        <f>IF(AL491=0,"",
IF(SUM($AL$441:AL491)=1,AN491,
IF($AL$561&gt;SUM($AL$441:AL491),_xlfn.CONCAT(", ",AN491),
IF($AL$561=SUM($AL$441:AL491),_xlfn.CONCAT(" y ",AN491)))))</f>
        <v/>
      </c>
      <c r="AN491" s="101" t="s">
        <v>5201</v>
      </c>
    </row>
    <row r="492" spans="1:40" ht="15" customHeight="1">
      <c r="A492" s="34"/>
      <c r="B492" s="16"/>
      <c r="C492" s="89" t="s">
        <v>5202</v>
      </c>
      <c r="D492" s="689" t="str">
        <f>IF(CNGE_2026_M1_Secc4_Sub3!$D88="","",CNGE_2026_M1_Secc4_Sub3!$D88)</f>
        <v/>
      </c>
      <c r="E492" s="572"/>
      <c r="F492" s="572"/>
      <c r="G492" s="572"/>
      <c r="H492" s="572"/>
      <c r="I492" s="572"/>
      <c r="J492" s="572"/>
      <c r="K492" s="572"/>
      <c r="L492" s="572"/>
      <c r="M492" s="573"/>
      <c r="N492" s="699"/>
      <c r="O492" s="570"/>
      <c r="P492" s="570"/>
      <c r="Q492" s="687"/>
      <c r="R492" s="699"/>
      <c r="S492" s="570"/>
      <c r="T492" s="570"/>
      <c r="U492" s="687"/>
      <c r="V492" s="452"/>
      <c r="W492" s="452"/>
      <c r="X492" s="452"/>
      <c r="Y492" s="452"/>
      <c r="Z492" s="452"/>
      <c r="AA492" s="452"/>
      <c r="AB492" s="452"/>
      <c r="AC492" s="452"/>
      <c r="AD492" s="452"/>
      <c r="AI492" s="397">
        <f t="shared" si="12"/>
        <v>0</v>
      </c>
      <c r="AJ492" s="403">
        <f t="shared" si="13"/>
        <v>0</v>
      </c>
      <c r="AK492" s="266">
        <f t="shared" si="14"/>
        <v>0</v>
      </c>
      <c r="AL492" s="286">
        <f t="shared" si="16"/>
        <v>0</v>
      </c>
      <c r="AM492" s="287" t="str">
        <f>IF(AL492=0,"",
IF(SUM($AL$441:AL492)=1,AN492,
IF($AL$561&gt;SUM($AL$441:AL492),_xlfn.CONCAT(", ",AN492),
IF($AL$561=SUM($AL$441:AL492),_xlfn.CONCAT(" y ",AN492)))))</f>
        <v/>
      </c>
      <c r="AN492" s="101" t="s">
        <v>5203</v>
      </c>
    </row>
    <row r="493" spans="1:40" ht="15" customHeight="1">
      <c r="A493" s="34"/>
      <c r="B493" s="16"/>
      <c r="C493" s="89" t="s">
        <v>5204</v>
      </c>
      <c r="D493" s="689" t="str">
        <f>IF(CNGE_2026_M1_Secc4_Sub3!$D89="","",CNGE_2026_M1_Secc4_Sub3!$D89)</f>
        <v/>
      </c>
      <c r="E493" s="572"/>
      <c r="F493" s="572"/>
      <c r="G493" s="572"/>
      <c r="H493" s="572"/>
      <c r="I493" s="572"/>
      <c r="J493" s="572"/>
      <c r="K493" s="572"/>
      <c r="L493" s="572"/>
      <c r="M493" s="573"/>
      <c r="N493" s="699"/>
      <c r="O493" s="570"/>
      <c r="P493" s="570"/>
      <c r="Q493" s="687"/>
      <c r="R493" s="699"/>
      <c r="S493" s="570"/>
      <c r="T493" s="570"/>
      <c r="U493" s="687"/>
      <c r="V493" s="452"/>
      <c r="W493" s="452"/>
      <c r="X493" s="452"/>
      <c r="Y493" s="452"/>
      <c r="Z493" s="452"/>
      <c r="AA493" s="452"/>
      <c r="AB493" s="452"/>
      <c r="AC493" s="452"/>
      <c r="AD493" s="452"/>
      <c r="AI493" s="397">
        <f t="shared" si="12"/>
        <v>0</v>
      </c>
      <c r="AJ493" s="403">
        <f t="shared" si="13"/>
        <v>0</v>
      </c>
      <c r="AK493" s="266">
        <f t="shared" si="14"/>
        <v>0</v>
      </c>
      <c r="AL493" s="286">
        <f t="shared" si="16"/>
        <v>0</v>
      </c>
      <c r="AM493" s="287" t="str">
        <f>IF(AL493=0,"",
IF(SUM($AL$441:AL493)=1,AN493,
IF($AL$561&gt;SUM($AL$441:AL493),_xlfn.CONCAT(", ",AN493),
IF($AL$561=SUM($AL$441:AL493),_xlfn.CONCAT(" y ",AN493)))))</f>
        <v/>
      </c>
      <c r="AN493" s="101" t="s">
        <v>5205</v>
      </c>
    </row>
    <row r="494" spans="1:40" ht="15" customHeight="1">
      <c r="A494" s="34"/>
      <c r="B494" s="16"/>
      <c r="C494" s="89" t="s">
        <v>5206</v>
      </c>
      <c r="D494" s="689" t="str">
        <f>IF(CNGE_2026_M1_Secc4_Sub3!$D90="","",CNGE_2026_M1_Secc4_Sub3!$D90)</f>
        <v/>
      </c>
      <c r="E494" s="572"/>
      <c r="F494" s="572"/>
      <c r="G494" s="572"/>
      <c r="H494" s="572"/>
      <c r="I494" s="572"/>
      <c r="J494" s="572"/>
      <c r="K494" s="572"/>
      <c r="L494" s="572"/>
      <c r="M494" s="573"/>
      <c r="N494" s="699"/>
      <c r="O494" s="570"/>
      <c r="P494" s="570"/>
      <c r="Q494" s="687"/>
      <c r="R494" s="699"/>
      <c r="S494" s="570"/>
      <c r="T494" s="570"/>
      <c r="U494" s="687"/>
      <c r="V494" s="452"/>
      <c r="W494" s="452"/>
      <c r="X494" s="452"/>
      <c r="Y494" s="452"/>
      <c r="Z494" s="452"/>
      <c r="AA494" s="452"/>
      <c r="AB494" s="452"/>
      <c r="AC494" s="452"/>
      <c r="AD494" s="452"/>
      <c r="AI494" s="397">
        <f t="shared" si="12"/>
        <v>0</v>
      </c>
      <c r="AJ494" s="403">
        <f t="shared" si="13"/>
        <v>0</v>
      </c>
      <c r="AK494" s="266">
        <f t="shared" si="14"/>
        <v>0</v>
      </c>
      <c r="AL494" s="286">
        <f t="shared" si="16"/>
        <v>0</v>
      </c>
      <c r="AM494" s="287" t="str">
        <f>IF(AL494=0,"",
IF(SUM($AL$441:AL494)=1,AN494,
IF($AL$561&gt;SUM($AL$441:AL494),_xlfn.CONCAT(", ",AN494),
IF($AL$561=SUM($AL$441:AL494),_xlfn.CONCAT(" y ",AN494)))))</f>
        <v/>
      </c>
      <c r="AN494" s="101" t="s">
        <v>5207</v>
      </c>
    </row>
    <row r="495" spans="1:40" ht="15" customHeight="1">
      <c r="A495" s="34"/>
      <c r="B495" s="16"/>
      <c r="C495" s="89" t="s">
        <v>5208</v>
      </c>
      <c r="D495" s="689" t="str">
        <f>IF(CNGE_2026_M1_Secc4_Sub3!$D91="","",CNGE_2026_M1_Secc4_Sub3!$D91)</f>
        <v/>
      </c>
      <c r="E495" s="572"/>
      <c r="F495" s="572"/>
      <c r="G495" s="572"/>
      <c r="H495" s="572"/>
      <c r="I495" s="572"/>
      <c r="J495" s="572"/>
      <c r="K495" s="572"/>
      <c r="L495" s="572"/>
      <c r="M495" s="573"/>
      <c r="N495" s="699"/>
      <c r="O495" s="570"/>
      <c r="P495" s="570"/>
      <c r="Q495" s="687"/>
      <c r="R495" s="699"/>
      <c r="S495" s="570"/>
      <c r="T495" s="570"/>
      <c r="U495" s="687"/>
      <c r="V495" s="452"/>
      <c r="W495" s="452"/>
      <c r="X495" s="452"/>
      <c r="Y495" s="452"/>
      <c r="Z495" s="452"/>
      <c r="AA495" s="452"/>
      <c r="AB495" s="452"/>
      <c r="AC495" s="452"/>
      <c r="AD495" s="452"/>
      <c r="AI495" s="397">
        <f t="shared" si="12"/>
        <v>0</v>
      </c>
      <c r="AJ495" s="403">
        <f t="shared" si="13"/>
        <v>0</v>
      </c>
      <c r="AK495" s="266">
        <f t="shared" si="14"/>
        <v>0</v>
      </c>
      <c r="AL495" s="286">
        <f t="shared" si="16"/>
        <v>0</v>
      </c>
      <c r="AM495" s="287" t="str">
        <f>IF(AL495=0,"",
IF(SUM($AL$441:AL495)=1,AN495,
IF($AL$561&gt;SUM($AL$441:AL495),_xlfn.CONCAT(", ",AN495),
IF($AL$561=SUM($AL$441:AL495),_xlfn.CONCAT(" y ",AN495)))))</f>
        <v/>
      </c>
      <c r="AN495" s="101" t="s">
        <v>5209</v>
      </c>
    </row>
    <row r="496" spans="1:40" ht="15" customHeight="1">
      <c r="A496" s="34"/>
      <c r="B496" s="16"/>
      <c r="C496" s="89" t="s">
        <v>5210</v>
      </c>
      <c r="D496" s="689" t="str">
        <f>IF(CNGE_2026_M1_Secc4_Sub3!$D92="","",CNGE_2026_M1_Secc4_Sub3!$D92)</f>
        <v/>
      </c>
      <c r="E496" s="572"/>
      <c r="F496" s="572"/>
      <c r="G496" s="572"/>
      <c r="H496" s="572"/>
      <c r="I496" s="572"/>
      <c r="J496" s="572"/>
      <c r="K496" s="572"/>
      <c r="L496" s="572"/>
      <c r="M496" s="573"/>
      <c r="N496" s="699"/>
      <c r="O496" s="570"/>
      <c r="P496" s="570"/>
      <c r="Q496" s="687"/>
      <c r="R496" s="699"/>
      <c r="S496" s="570"/>
      <c r="T496" s="570"/>
      <c r="U496" s="687"/>
      <c r="V496" s="452"/>
      <c r="W496" s="452"/>
      <c r="X496" s="452"/>
      <c r="Y496" s="452"/>
      <c r="Z496" s="452"/>
      <c r="AA496" s="452"/>
      <c r="AB496" s="452"/>
      <c r="AC496" s="452"/>
      <c r="AD496" s="452"/>
      <c r="AI496" s="397">
        <f t="shared" si="12"/>
        <v>0</v>
      </c>
      <c r="AJ496" s="403">
        <f t="shared" si="13"/>
        <v>0</v>
      </c>
      <c r="AK496" s="266">
        <f t="shared" si="14"/>
        <v>0</v>
      </c>
      <c r="AL496" s="286">
        <f t="shared" si="16"/>
        <v>0</v>
      </c>
      <c r="AM496" s="287" t="str">
        <f>IF(AL496=0,"",
IF(SUM($AL$441:AL496)=1,AN496,
IF($AL$561&gt;SUM($AL$441:AL496),_xlfn.CONCAT(", ",AN496),
IF($AL$561=SUM($AL$441:AL496),_xlfn.CONCAT(" y ",AN496)))))</f>
        <v/>
      </c>
      <c r="AN496" s="101" t="s">
        <v>5211</v>
      </c>
    </row>
    <row r="497" spans="1:40" ht="15" customHeight="1">
      <c r="A497" s="34"/>
      <c r="B497" s="16"/>
      <c r="C497" s="89" t="s">
        <v>5212</v>
      </c>
      <c r="D497" s="689" t="str">
        <f>IF(CNGE_2026_M1_Secc4_Sub3!$D93="","",CNGE_2026_M1_Secc4_Sub3!$D93)</f>
        <v/>
      </c>
      <c r="E497" s="572"/>
      <c r="F497" s="572"/>
      <c r="G497" s="572"/>
      <c r="H497" s="572"/>
      <c r="I497" s="572"/>
      <c r="J497" s="572"/>
      <c r="K497" s="572"/>
      <c r="L497" s="572"/>
      <c r="M497" s="573"/>
      <c r="N497" s="699"/>
      <c r="O497" s="570"/>
      <c r="P497" s="570"/>
      <c r="Q497" s="687"/>
      <c r="R497" s="699"/>
      <c r="S497" s="570"/>
      <c r="T497" s="570"/>
      <c r="U497" s="687"/>
      <c r="V497" s="452"/>
      <c r="W497" s="452"/>
      <c r="X497" s="452"/>
      <c r="Y497" s="452"/>
      <c r="Z497" s="452"/>
      <c r="AA497" s="452"/>
      <c r="AB497" s="452"/>
      <c r="AC497" s="452"/>
      <c r="AD497" s="452"/>
      <c r="AI497" s="397">
        <f t="shared" si="12"/>
        <v>0</v>
      </c>
      <c r="AJ497" s="403">
        <f t="shared" si="13"/>
        <v>0</v>
      </c>
      <c r="AK497" s="266">
        <f t="shared" si="14"/>
        <v>0</v>
      </c>
      <c r="AL497" s="286">
        <f t="shared" si="16"/>
        <v>0</v>
      </c>
      <c r="AM497" s="287" t="str">
        <f>IF(AL497=0,"",
IF(SUM($AL$441:AL497)=1,AN497,
IF($AL$561&gt;SUM($AL$441:AL497),_xlfn.CONCAT(", ",AN497),
IF($AL$561=SUM($AL$441:AL497),_xlfn.CONCAT(" y ",AN497)))))</f>
        <v/>
      </c>
      <c r="AN497" s="101" t="s">
        <v>5213</v>
      </c>
    </row>
    <row r="498" spans="1:40" ht="15" customHeight="1">
      <c r="A498" s="34"/>
      <c r="B498" s="16"/>
      <c r="C498" s="89" t="s">
        <v>5214</v>
      </c>
      <c r="D498" s="689" t="str">
        <f>IF(CNGE_2026_M1_Secc4_Sub3!$D94="","",CNGE_2026_M1_Secc4_Sub3!$D94)</f>
        <v/>
      </c>
      <c r="E498" s="572"/>
      <c r="F498" s="572"/>
      <c r="G498" s="572"/>
      <c r="H498" s="572"/>
      <c r="I498" s="572"/>
      <c r="J498" s="572"/>
      <c r="K498" s="572"/>
      <c r="L498" s="572"/>
      <c r="M498" s="573"/>
      <c r="N498" s="699"/>
      <c r="O498" s="570"/>
      <c r="P498" s="570"/>
      <c r="Q498" s="687"/>
      <c r="R498" s="699"/>
      <c r="S498" s="570"/>
      <c r="T498" s="570"/>
      <c r="U498" s="687"/>
      <c r="V498" s="452"/>
      <c r="W498" s="452"/>
      <c r="X498" s="452"/>
      <c r="Y498" s="452"/>
      <c r="Z498" s="452"/>
      <c r="AA498" s="452"/>
      <c r="AB498" s="452"/>
      <c r="AC498" s="452"/>
      <c r="AD498" s="452"/>
      <c r="AI498" s="397">
        <f t="shared" si="12"/>
        <v>0</v>
      </c>
      <c r="AJ498" s="403">
        <f t="shared" si="13"/>
        <v>0</v>
      </c>
      <c r="AK498" s="266">
        <f t="shared" si="14"/>
        <v>0</v>
      </c>
      <c r="AL498" s="286">
        <f t="shared" si="16"/>
        <v>0</v>
      </c>
      <c r="AM498" s="287" t="str">
        <f>IF(AL498=0,"",
IF(SUM($AL$441:AL498)=1,AN498,
IF($AL$561&gt;SUM($AL$441:AL498),_xlfn.CONCAT(", ",AN498),
IF($AL$561=SUM($AL$441:AL498),_xlfn.CONCAT(" y ",AN498)))))</f>
        <v/>
      </c>
      <c r="AN498" s="101" t="s">
        <v>5215</v>
      </c>
    </row>
    <row r="499" spans="1:40" ht="15" customHeight="1">
      <c r="A499" s="34"/>
      <c r="B499" s="16"/>
      <c r="C499" s="89" t="s">
        <v>5216</v>
      </c>
      <c r="D499" s="689" t="str">
        <f>IF(CNGE_2026_M1_Secc4_Sub3!$D95="","",CNGE_2026_M1_Secc4_Sub3!$D95)</f>
        <v/>
      </c>
      <c r="E499" s="572"/>
      <c r="F499" s="572"/>
      <c r="G499" s="572"/>
      <c r="H499" s="572"/>
      <c r="I499" s="572"/>
      <c r="J499" s="572"/>
      <c r="K499" s="572"/>
      <c r="L499" s="572"/>
      <c r="M499" s="573"/>
      <c r="N499" s="699"/>
      <c r="O499" s="570"/>
      <c r="P499" s="570"/>
      <c r="Q499" s="687"/>
      <c r="R499" s="699"/>
      <c r="S499" s="570"/>
      <c r="T499" s="570"/>
      <c r="U499" s="687"/>
      <c r="V499" s="452"/>
      <c r="W499" s="452"/>
      <c r="X499" s="452"/>
      <c r="Y499" s="452"/>
      <c r="Z499" s="452"/>
      <c r="AA499" s="452"/>
      <c r="AB499" s="452"/>
      <c r="AC499" s="452"/>
      <c r="AD499" s="452"/>
      <c r="AI499" s="397">
        <f t="shared" si="12"/>
        <v>0</v>
      </c>
      <c r="AJ499" s="403">
        <f t="shared" si="13"/>
        <v>0</v>
      </c>
      <c r="AK499" s="266">
        <f t="shared" si="14"/>
        <v>0</v>
      </c>
      <c r="AL499" s="286">
        <f t="shared" si="16"/>
        <v>0</v>
      </c>
      <c r="AM499" s="287" t="str">
        <f>IF(AL499=0,"",
IF(SUM($AL$441:AL499)=1,AN499,
IF($AL$561&gt;SUM($AL$441:AL499),_xlfn.CONCAT(", ",AN499),
IF($AL$561=SUM($AL$441:AL499),_xlfn.CONCAT(" y ",AN499)))))</f>
        <v/>
      </c>
      <c r="AN499" s="101" t="s">
        <v>5217</v>
      </c>
    </row>
    <row r="500" spans="1:40" ht="15" customHeight="1">
      <c r="A500" s="34"/>
      <c r="B500" s="16"/>
      <c r="C500" s="89" t="s">
        <v>5218</v>
      </c>
      <c r="D500" s="689" t="str">
        <f>IF(CNGE_2026_M1_Secc4_Sub3!$D96="","",CNGE_2026_M1_Secc4_Sub3!$D96)</f>
        <v/>
      </c>
      <c r="E500" s="572"/>
      <c r="F500" s="572"/>
      <c r="G500" s="572"/>
      <c r="H500" s="572"/>
      <c r="I500" s="572"/>
      <c r="J500" s="572"/>
      <c r="K500" s="572"/>
      <c r="L500" s="572"/>
      <c r="M500" s="573"/>
      <c r="N500" s="699"/>
      <c r="O500" s="570"/>
      <c r="P500" s="570"/>
      <c r="Q500" s="687"/>
      <c r="R500" s="699"/>
      <c r="S500" s="570"/>
      <c r="T500" s="570"/>
      <c r="U500" s="687"/>
      <c r="V500" s="452"/>
      <c r="W500" s="452"/>
      <c r="X500" s="452"/>
      <c r="Y500" s="452"/>
      <c r="Z500" s="452"/>
      <c r="AA500" s="452"/>
      <c r="AB500" s="452"/>
      <c r="AC500" s="452"/>
      <c r="AD500" s="452"/>
      <c r="AI500" s="397">
        <f t="shared" si="12"/>
        <v>0</v>
      </c>
      <c r="AJ500" s="403">
        <f t="shared" si="13"/>
        <v>0</v>
      </c>
      <c r="AK500" s="266">
        <f t="shared" si="14"/>
        <v>0</v>
      </c>
      <c r="AL500" s="286">
        <f t="shared" si="16"/>
        <v>0</v>
      </c>
      <c r="AM500" s="287" t="str">
        <f>IF(AL500=0,"",
IF(SUM($AL$441:AL500)=1,AN500,
IF($AL$561&gt;SUM($AL$441:AL500),_xlfn.CONCAT(", ",AN500),
IF($AL$561=SUM($AL$441:AL500),_xlfn.CONCAT(" y ",AN500)))))</f>
        <v/>
      </c>
      <c r="AN500" s="101" t="s">
        <v>5219</v>
      </c>
    </row>
    <row r="501" spans="1:40" ht="15" customHeight="1">
      <c r="A501" s="34"/>
      <c r="B501" s="16"/>
      <c r="C501" s="89" t="s">
        <v>5220</v>
      </c>
      <c r="D501" s="689" t="str">
        <f>IF(CNGE_2026_M1_Secc4_Sub3!$D97="","",CNGE_2026_M1_Secc4_Sub3!$D97)</f>
        <v/>
      </c>
      <c r="E501" s="572"/>
      <c r="F501" s="572"/>
      <c r="G501" s="572"/>
      <c r="H501" s="572"/>
      <c r="I501" s="572"/>
      <c r="J501" s="572"/>
      <c r="K501" s="572"/>
      <c r="L501" s="572"/>
      <c r="M501" s="573"/>
      <c r="N501" s="699"/>
      <c r="O501" s="570"/>
      <c r="P501" s="570"/>
      <c r="Q501" s="687"/>
      <c r="R501" s="699"/>
      <c r="S501" s="570"/>
      <c r="T501" s="570"/>
      <c r="U501" s="687"/>
      <c r="V501" s="452"/>
      <c r="W501" s="452"/>
      <c r="X501" s="452"/>
      <c r="Y501" s="452"/>
      <c r="Z501" s="452"/>
      <c r="AA501" s="452"/>
      <c r="AB501" s="452"/>
      <c r="AC501" s="452"/>
      <c r="AD501" s="452"/>
      <c r="AI501" s="397">
        <f t="shared" si="12"/>
        <v>0</v>
      </c>
      <c r="AJ501" s="403">
        <f t="shared" si="13"/>
        <v>0</v>
      </c>
      <c r="AK501" s="266">
        <f t="shared" si="14"/>
        <v>0</v>
      </c>
      <c r="AL501" s="286">
        <f t="shared" si="16"/>
        <v>0</v>
      </c>
      <c r="AM501" s="287" t="str">
        <f>IF(AL501=0,"",
IF(SUM($AL$441:AL501)=1,AN501,
IF($AL$561&gt;SUM($AL$441:AL501),_xlfn.CONCAT(", ",AN501),
IF($AL$561=SUM($AL$441:AL501),_xlfn.CONCAT(" y ",AN501)))))</f>
        <v/>
      </c>
      <c r="AN501" s="101" t="s">
        <v>5221</v>
      </c>
    </row>
    <row r="502" spans="1:40" ht="15" customHeight="1">
      <c r="A502" s="34"/>
      <c r="B502" s="16"/>
      <c r="C502" s="89" t="s">
        <v>5222</v>
      </c>
      <c r="D502" s="689" t="str">
        <f>IF(CNGE_2026_M1_Secc4_Sub3!$D98="","",CNGE_2026_M1_Secc4_Sub3!$D98)</f>
        <v/>
      </c>
      <c r="E502" s="572"/>
      <c r="F502" s="572"/>
      <c r="G502" s="572"/>
      <c r="H502" s="572"/>
      <c r="I502" s="572"/>
      <c r="J502" s="572"/>
      <c r="K502" s="572"/>
      <c r="L502" s="572"/>
      <c r="M502" s="573"/>
      <c r="N502" s="699"/>
      <c r="O502" s="570"/>
      <c r="P502" s="570"/>
      <c r="Q502" s="687"/>
      <c r="R502" s="699"/>
      <c r="S502" s="570"/>
      <c r="T502" s="570"/>
      <c r="U502" s="687"/>
      <c r="V502" s="452"/>
      <c r="W502" s="452"/>
      <c r="X502" s="452"/>
      <c r="Y502" s="452"/>
      <c r="Z502" s="452"/>
      <c r="AA502" s="452"/>
      <c r="AB502" s="452"/>
      <c r="AC502" s="452"/>
      <c r="AD502" s="452"/>
      <c r="AI502" s="397">
        <f t="shared" si="12"/>
        <v>0</v>
      </c>
      <c r="AJ502" s="403">
        <f t="shared" si="13"/>
        <v>0</v>
      </c>
      <c r="AK502" s="266">
        <f t="shared" si="14"/>
        <v>0</v>
      </c>
      <c r="AL502" s="286">
        <f t="shared" si="16"/>
        <v>0</v>
      </c>
      <c r="AM502" s="287" t="str">
        <f>IF(AL502=0,"",
IF(SUM($AL$441:AL502)=1,AN502,
IF($AL$561&gt;SUM($AL$441:AL502),_xlfn.CONCAT(", ",AN502),
IF($AL$561=SUM($AL$441:AL502),_xlfn.CONCAT(" y ",AN502)))))</f>
        <v/>
      </c>
      <c r="AN502" s="101" t="s">
        <v>5223</v>
      </c>
    </row>
    <row r="503" spans="1:40" ht="15" customHeight="1">
      <c r="A503" s="34"/>
      <c r="B503" s="16"/>
      <c r="C503" s="89" t="s">
        <v>5224</v>
      </c>
      <c r="D503" s="689" t="str">
        <f>IF(CNGE_2026_M1_Secc4_Sub3!$D99="","",CNGE_2026_M1_Secc4_Sub3!$D99)</f>
        <v/>
      </c>
      <c r="E503" s="572"/>
      <c r="F503" s="572"/>
      <c r="G503" s="572"/>
      <c r="H503" s="572"/>
      <c r="I503" s="572"/>
      <c r="J503" s="572"/>
      <c r="K503" s="572"/>
      <c r="L503" s="572"/>
      <c r="M503" s="573"/>
      <c r="N503" s="699"/>
      <c r="O503" s="570"/>
      <c r="P503" s="570"/>
      <c r="Q503" s="687"/>
      <c r="R503" s="699"/>
      <c r="S503" s="570"/>
      <c r="T503" s="570"/>
      <c r="U503" s="687"/>
      <c r="V503" s="452"/>
      <c r="W503" s="452"/>
      <c r="X503" s="452"/>
      <c r="Y503" s="452"/>
      <c r="Z503" s="452"/>
      <c r="AA503" s="452"/>
      <c r="AB503" s="452"/>
      <c r="AC503" s="452"/>
      <c r="AD503" s="452"/>
      <c r="AI503" s="397">
        <f t="shared" si="12"/>
        <v>0</v>
      </c>
      <c r="AJ503" s="403">
        <f t="shared" si="13"/>
        <v>0</v>
      </c>
      <c r="AK503" s="266">
        <f t="shared" si="14"/>
        <v>0</v>
      </c>
      <c r="AL503" s="286">
        <f t="shared" si="16"/>
        <v>0</v>
      </c>
      <c r="AM503" s="287" t="str">
        <f>IF(AL503=0,"",
IF(SUM($AL$441:AL503)=1,AN503,
IF($AL$561&gt;SUM($AL$441:AL503),_xlfn.CONCAT(", ",AN503),
IF($AL$561=SUM($AL$441:AL503),_xlfn.CONCAT(" y ",AN503)))))</f>
        <v/>
      </c>
      <c r="AN503" s="101" t="s">
        <v>5225</v>
      </c>
    </row>
    <row r="504" spans="1:40" ht="15" customHeight="1">
      <c r="A504" s="34"/>
      <c r="B504" s="16"/>
      <c r="C504" s="89" t="s">
        <v>5226</v>
      </c>
      <c r="D504" s="689" t="str">
        <f>IF(CNGE_2026_M1_Secc4_Sub3!$D100="","",CNGE_2026_M1_Secc4_Sub3!$D100)</f>
        <v/>
      </c>
      <c r="E504" s="572"/>
      <c r="F504" s="572"/>
      <c r="G504" s="572"/>
      <c r="H504" s="572"/>
      <c r="I504" s="572"/>
      <c r="J504" s="572"/>
      <c r="K504" s="572"/>
      <c r="L504" s="572"/>
      <c r="M504" s="573"/>
      <c r="N504" s="699"/>
      <c r="O504" s="570"/>
      <c r="P504" s="570"/>
      <c r="Q504" s="687"/>
      <c r="R504" s="699"/>
      <c r="S504" s="570"/>
      <c r="T504" s="570"/>
      <c r="U504" s="687"/>
      <c r="V504" s="452"/>
      <c r="W504" s="452"/>
      <c r="X504" s="452"/>
      <c r="Y504" s="452"/>
      <c r="Z504" s="452"/>
      <c r="AA504" s="452"/>
      <c r="AB504" s="452"/>
      <c r="AC504" s="452"/>
      <c r="AD504" s="452"/>
      <c r="AI504" s="397">
        <f t="shared" si="12"/>
        <v>0</v>
      </c>
      <c r="AJ504" s="403">
        <f t="shared" si="13"/>
        <v>0</v>
      </c>
      <c r="AK504" s="266">
        <f t="shared" si="14"/>
        <v>0</v>
      </c>
      <c r="AL504" s="286">
        <f t="shared" si="16"/>
        <v>0</v>
      </c>
      <c r="AM504" s="287" t="str">
        <f>IF(AL504=0,"",
IF(SUM($AL$441:AL504)=1,AN504,
IF($AL$561&gt;SUM($AL$441:AL504),_xlfn.CONCAT(", ",AN504),
IF($AL$561=SUM($AL$441:AL504),_xlfn.CONCAT(" y ",AN504)))))</f>
        <v/>
      </c>
      <c r="AN504" s="101" t="s">
        <v>5227</v>
      </c>
    </row>
    <row r="505" spans="1:40" ht="15" customHeight="1">
      <c r="A505" s="34"/>
      <c r="B505" s="16"/>
      <c r="C505" s="89" t="s">
        <v>5228</v>
      </c>
      <c r="D505" s="689" t="str">
        <f>IF(CNGE_2026_M1_Secc4_Sub3!$D101="","",CNGE_2026_M1_Secc4_Sub3!$D101)</f>
        <v/>
      </c>
      <c r="E505" s="572"/>
      <c r="F505" s="572"/>
      <c r="G505" s="572"/>
      <c r="H505" s="572"/>
      <c r="I505" s="572"/>
      <c r="J505" s="572"/>
      <c r="K505" s="572"/>
      <c r="L505" s="572"/>
      <c r="M505" s="573"/>
      <c r="N505" s="699"/>
      <c r="O505" s="570"/>
      <c r="P505" s="570"/>
      <c r="Q505" s="687"/>
      <c r="R505" s="699"/>
      <c r="S505" s="570"/>
      <c r="T505" s="570"/>
      <c r="U505" s="687"/>
      <c r="V505" s="452"/>
      <c r="W505" s="452"/>
      <c r="X505" s="452"/>
      <c r="Y505" s="452"/>
      <c r="Z505" s="452"/>
      <c r="AA505" s="452"/>
      <c r="AB505" s="452"/>
      <c r="AC505" s="452"/>
      <c r="AD505" s="452"/>
      <c r="AI505" s="397">
        <f t="shared" si="12"/>
        <v>0</v>
      </c>
      <c r="AJ505" s="403">
        <f t="shared" si="13"/>
        <v>0</v>
      </c>
      <c r="AK505" s="266">
        <f t="shared" si="14"/>
        <v>0</v>
      </c>
      <c r="AL505" s="286">
        <f t="shared" ref="AL505:AL536" si="17">IF(AK505=0,0,1)</f>
        <v>0</v>
      </c>
      <c r="AM505" s="287" t="str">
        <f>IF(AL505=0,"",
IF(SUM($AL$441:AL505)=1,AN505,
IF($AL$561&gt;SUM($AL$441:AL505),_xlfn.CONCAT(", ",AN505),
IF($AL$561=SUM($AL$441:AL505),_xlfn.CONCAT(" y ",AN505)))))</f>
        <v/>
      </c>
      <c r="AN505" s="101" t="s">
        <v>5229</v>
      </c>
    </row>
    <row r="506" spans="1:40" ht="15" customHeight="1">
      <c r="A506" s="34"/>
      <c r="B506" s="16"/>
      <c r="C506" s="89" t="s">
        <v>5230</v>
      </c>
      <c r="D506" s="689" t="str">
        <f>IF(CNGE_2026_M1_Secc4_Sub3!$D102="","",CNGE_2026_M1_Secc4_Sub3!$D102)</f>
        <v/>
      </c>
      <c r="E506" s="572"/>
      <c r="F506" s="572"/>
      <c r="G506" s="572"/>
      <c r="H506" s="572"/>
      <c r="I506" s="572"/>
      <c r="J506" s="572"/>
      <c r="K506" s="572"/>
      <c r="L506" s="572"/>
      <c r="M506" s="573"/>
      <c r="N506" s="699"/>
      <c r="O506" s="570"/>
      <c r="P506" s="570"/>
      <c r="Q506" s="687"/>
      <c r="R506" s="699"/>
      <c r="S506" s="570"/>
      <c r="T506" s="570"/>
      <c r="U506" s="687"/>
      <c r="V506" s="452"/>
      <c r="W506" s="452"/>
      <c r="X506" s="452"/>
      <c r="Y506" s="452"/>
      <c r="Z506" s="452"/>
      <c r="AA506" s="452"/>
      <c r="AB506" s="452"/>
      <c r="AC506" s="452"/>
      <c r="AD506" s="452"/>
      <c r="AI506" s="397">
        <f t="shared" ref="AI506:AI560" si="18">IF(AND($N506&lt;&gt;"",$N506&lt;&gt;1,COUNTA(R506:AD506)&gt;0),1,0)</f>
        <v>0</v>
      </c>
      <c r="AJ506" s="403">
        <f t="shared" ref="AJ506:AJ560" si="19">IF(AND($AD506="X",COUNTA(V506:AC506)&gt;0),1,0)</f>
        <v>0</v>
      </c>
      <c r="AK506" s="266">
        <f t="shared" ref="AK506:AK560" si="20">IF(AND(OR($Q$39=1,$Q$39=9)&gt;0,COUNTBLANK(D506)=0,COUNTA(N506:AD506)=0),0,IF(AND(OR($Q$39=2,$Q$39=3)&gt;0,COUNTBLANK(D506)=0,N506&lt;&gt;"",N506&lt;&gt;1,COUNTA(R506:AD506)=0),0,IF(AND(OR($Q$39=2,$Q$39=3)&gt;0,COUNTBLANK(D506)=0,N506&lt;&gt;"",N506=1,COUNTA(R506)=1,COUNTA(V506:AC506)&gt;0,AD506=""),0,IF(AND(OR($Q$39=2,$Q$39=3)&gt;0,COUNTBLANK(D506)=0,N506&lt;&gt;"",N506=1,COUNTA(R506)=1,COUNTA(V506:AC506)=0,AD506="X"),0,IF(AND(COUNTBLANK(D506)=1,COUNTA(N506:AD506)=0),0,1)))))</f>
        <v>0</v>
      </c>
      <c r="AL506" s="286">
        <f t="shared" si="17"/>
        <v>0</v>
      </c>
      <c r="AM506" s="287" t="str">
        <f>IF(AL506=0,"",
IF(SUM($AL$441:AL506)=1,AN506,
IF($AL$561&gt;SUM($AL$441:AL506),_xlfn.CONCAT(", ",AN506),
IF($AL$561=SUM($AL$441:AL506),_xlfn.CONCAT(" y ",AN506)))))</f>
        <v/>
      </c>
      <c r="AN506" s="101" t="s">
        <v>5231</v>
      </c>
    </row>
    <row r="507" spans="1:40" ht="15" customHeight="1">
      <c r="A507" s="34"/>
      <c r="B507" s="16"/>
      <c r="C507" s="89" t="s">
        <v>5232</v>
      </c>
      <c r="D507" s="689" t="str">
        <f>IF(CNGE_2026_M1_Secc4_Sub3!$D103="","",CNGE_2026_M1_Secc4_Sub3!$D103)</f>
        <v/>
      </c>
      <c r="E507" s="572"/>
      <c r="F507" s="572"/>
      <c r="G507" s="572"/>
      <c r="H507" s="572"/>
      <c r="I507" s="572"/>
      <c r="J507" s="572"/>
      <c r="K507" s="572"/>
      <c r="L507" s="572"/>
      <c r="M507" s="573"/>
      <c r="N507" s="699"/>
      <c r="O507" s="570"/>
      <c r="P507" s="570"/>
      <c r="Q507" s="687"/>
      <c r="R507" s="699"/>
      <c r="S507" s="570"/>
      <c r="T507" s="570"/>
      <c r="U507" s="687"/>
      <c r="V507" s="452"/>
      <c r="W507" s="452"/>
      <c r="X507" s="452"/>
      <c r="Y507" s="452"/>
      <c r="Z507" s="452"/>
      <c r="AA507" s="452"/>
      <c r="AB507" s="452"/>
      <c r="AC507" s="452"/>
      <c r="AD507" s="452"/>
      <c r="AI507" s="397">
        <f t="shared" si="18"/>
        <v>0</v>
      </c>
      <c r="AJ507" s="403">
        <f t="shared" si="19"/>
        <v>0</v>
      </c>
      <c r="AK507" s="266">
        <f t="shared" si="20"/>
        <v>0</v>
      </c>
      <c r="AL507" s="286">
        <f t="shared" si="17"/>
        <v>0</v>
      </c>
      <c r="AM507" s="287" t="str">
        <f>IF(AL507=0,"",
IF(SUM($AL$441:AL507)=1,AN507,
IF($AL$561&gt;SUM($AL$441:AL507),_xlfn.CONCAT(", ",AN507),
IF($AL$561=SUM($AL$441:AL507),_xlfn.CONCAT(" y ",AN507)))))</f>
        <v/>
      </c>
      <c r="AN507" s="101" t="s">
        <v>5233</v>
      </c>
    </row>
    <row r="508" spans="1:40" ht="15" customHeight="1">
      <c r="A508" s="34"/>
      <c r="B508" s="16"/>
      <c r="C508" s="89" t="s">
        <v>5234</v>
      </c>
      <c r="D508" s="689" t="str">
        <f>IF(CNGE_2026_M1_Secc4_Sub3!$D104="","",CNGE_2026_M1_Secc4_Sub3!$D104)</f>
        <v/>
      </c>
      <c r="E508" s="572"/>
      <c r="F508" s="572"/>
      <c r="G508" s="572"/>
      <c r="H508" s="572"/>
      <c r="I508" s="572"/>
      <c r="J508" s="572"/>
      <c r="K508" s="572"/>
      <c r="L508" s="572"/>
      <c r="M508" s="573"/>
      <c r="N508" s="699"/>
      <c r="O508" s="570"/>
      <c r="P508" s="570"/>
      <c r="Q508" s="687"/>
      <c r="R508" s="699"/>
      <c r="S508" s="570"/>
      <c r="T508" s="570"/>
      <c r="U508" s="687"/>
      <c r="V508" s="452"/>
      <c r="W508" s="452"/>
      <c r="X508" s="452"/>
      <c r="Y508" s="452"/>
      <c r="Z508" s="452"/>
      <c r="AA508" s="452"/>
      <c r="AB508" s="452"/>
      <c r="AC508" s="452"/>
      <c r="AD508" s="452"/>
      <c r="AI508" s="397">
        <f t="shared" si="18"/>
        <v>0</v>
      </c>
      <c r="AJ508" s="403">
        <f t="shared" si="19"/>
        <v>0</v>
      </c>
      <c r="AK508" s="266">
        <f t="shared" si="20"/>
        <v>0</v>
      </c>
      <c r="AL508" s="286">
        <f t="shared" si="17"/>
        <v>0</v>
      </c>
      <c r="AM508" s="287" t="str">
        <f>IF(AL508=0,"",
IF(SUM($AL$441:AL508)=1,AN508,
IF($AL$561&gt;SUM($AL$441:AL508),_xlfn.CONCAT(", ",AN508),
IF($AL$561=SUM($AL$441:AL508),_xlfn.CONCAT(" y ",AN508)))))</f>
        <v/>
      </c>
      <c r="AN508" s="101" t="s">
        <v>5235</v>
      </c>
    </row>
    <row r="509" spans="1:40" ht="15" customHeight="1">
      <c r="A509" s="34"/>
      <c r="B509" s="16"/>
      <c r="C509" s="89" t="s">
        <v>5236</v>
      </c>
      <c r="D509" s="689" t="str">
        <f>IF(CNGE_2026_M1_Secc4_Sub3!$D105="","",CNGE_2026_M1_Secc4_Sub3!$D105)</f>
        <v/>
      </c>
      <c r="E509" s="572"/>
      <c r="F509" s="572"/>
      <c r="G509" s="572"/>
      <c r="H509" s="572"/>
      <c r="I509" s="572"/>
      <c r="J509" s="572"/>
      <c r="K509" s="572"/>
      <c r="L509" s="572"/>
      <c r="M509" s="573"/>
      <c r="N509" s="699"/>
      <c r="O509" s="570"/>
      <c r="P509" s="570"/>
      <c r="Q509" s="687"/>
      <c r="R509" s="699"/>
      <c r="S509" s="570"/>
      <c r="T509" s="570"/>
      <c r="U509" s="687"/>
      <c r="V509" s="452"/>
      <c r="W509" s="452"/>
      <c r="X509" s="452"/>
      <c r="Y509" s="452"/>
      <c r="Z509" s="452"/>
      <c r="AA509" s="452"/>
      <c r="AB509" s="452"/>
      <c r="AC509" s="452"/>
      <c r="AD509" s="452"/>
      <c r="AI509" s="397">
        <f t="shared" si="18"/>
        <v>0</v>
      </c>
      <c r="AJ509" s="403">
        <f t="shared" si="19"/>
        <v>0</v>
      </c>
      <c r="AK509" s="266">
        <f t="shared" si="20"/>
        <v>0</v>
      </c>
      <c r="AL509" s="286">
        <f t="shared" si="17"/>
        <v>0</v>
      </c>
      <c r="AM509" s="287" t="str">
        <f>IF(AL509=0,"",
IF(SUM($AL$441:AL509)=1,AN509,
IF($AL$561&gt;SUM($AL$441:AL509),_xlfn.CONCAT(", ",AN509),
IF($AL$561=SUM($AL$441:AL509),_xlfn.CONCAT(" y ",AN509)))))</f>
        <v/>
      </c>
      <c r="AN509" s="101" t="s">
        <v>5237</v>
      </c>
    </row>
    <row r="510" spans="1:40" ht="15" customHeight="1">
      <c r="A510" s="34"/>
      <c r="B510" s="16"/>
      <c r="C510" s="89" t="s">
        <v>5238</v>
      </c>
      <c r="D510" s="689" t="str">
        <f>IF(CNGE_2026_M1_Secc4_Sub3!$D106="","",CNGE_2026_M1_Secc4_Sub3!$D106)</f>
        <v/>
      </c>
      <c r="E510" s="572"/>
      <c r="F510" s="572"/>
      <c r="G510" s="572"/>
      <c r="H510" s="572"/>
      <c r="I510" s="572"/>
      <c r="J510" s="572"/>
      <c r="K510" s="572"/>
      <c r="L510" s="572"/>
      <c r="M510" s="573"/>
      <c r="N510" s="699"/>
      <c r="O510" s="570"/>
      <c r="P510" s="570"/>
      <c r="Q510" s="687"/>
      <c r="R510" s="699"/>
      <c r="S510" s="570"/>
      <c r="T510" s="570"/>
      <c r="U510" s="687"/>
      <c r="V510" s="452"/>
      <c r="W510" s="452"/>
      <c r="X510" s="452"/>
      <c r="Y510" s="452"/>
      <c r="Z510" s="452"/>
      <c r="AA510" s="452"/>
      <c r="AB510" s="452"/>
      <c r="AC510" s="452"/>
      <c r="AD510" s="452"/>
      <c r="AI510" s="397">
        <f t="shared" si="18"/>
        <v>0</v>
      </c>
      <c r="AJ510" s="403">
        <f t="shared" si="19"/>
        <v>0</v>
      </c>
      <c r="AK510" s="266">
        <f t="shared" si="20"/>
        <v>0</v>
      </c>
      <c r="AL510" s="286">
        <f t="shared" si="17"/>
        <v>0</v>
      </c>
      <c r="AM510" s="287" t="str">
        <f>IF(AL510=0,"",
IF(SUM($AL$441:AL510)=1,AN510,
IF($AL$561&gt;SUM($AL$441:AL510),_xlfn.CONCAT(", ",AN510),
IF($AL$561=SUM($AL$441:AL510),_xlfn.CONCAT(" y ",AN510)))))</f>
        <v/>
      </c>
      <c r="AN510" s="101" t="s">
        <v>5239</v>
      </c>
    </row>
    <row r="511" spans="1:40" ht="15" customHeight="1">
      <c r="A511" s="34"/>
      <c r="B511" s="16"/>
      <c r="C511" s="89" t="s">
        <v>5240</v>
      </c>
      <c r="D511" s="689" t="str">
        <f>IF(CNGE_2026_M1_Secc4_Sub3!$D107="","",CNGE_2026_M1_Secc4_Sub3!$D107)</f>
        <v/>
      </c>
      <c r="E511" s="572"/>
      <c r="F511" s="572"/>
      <c r="G511" s="572"/>
      <c r="H511" s="572"/>
      <c r="I511" s="572"/>
      <c r="J511" s="572"/>
      <c r="K511" s="572"/>
      <c r="L511" s="572"/>
      <c r="M511" s="573"/>
      <c r="N511" s="699"/>
      <c r="O511" s="570"/>
      <c r="P511" s="570"/>
      <c r="Q511" s="687"/>
      <c r="R511" s="699"/>
      <c r="S511" s="570"/>
      <c r="T511" s="570"/>
      <c r="U511" s="687"/>
      <c r="V511" s="452"/>
      <c r="W511" s="452"/>
      <c r="X511" s="452"/>
      <c r="Y511" s="452"/>
      <c r="Z511" s="452"/>
      <c r="AA511" s="452"/>
      <c r="AB511" s="452"/>
      <c r="AC511" s="452"/>
      <c r="AD511" s="452"/>
      <c r="AI511" s="397">
        <f t="shared" si="18"/>
        <v>0</v>
      </c>
      <c r="AJ511" s="403">
        <f t="shared" si="19"/>
        <v>0</v>
      </c>
      <c r="AK511" s="266">
        <f t="shared" si="20"/>
        <v>0</v>
      </c>
      <c r="AL511" s="286">
        <f t="shared" si="17"/>
        <v>0</v>
      </c>
      <c r="AM511" s="287" t="str">
        <f>IF(AL511=0,"",
IF(SUM($AL$441:AL511)=1,AN511,
IF($AL$561&gt;SUM($AL$441:AL511),_xlfn.CONCAT(", ",AN511),
IF($AL$561=SUM($AL$441:AL511),_xlfn.CONCAT(" y ",AN511)))))</f>
        <v/>
      </c>
      <c r="AN511" s="101" t="s">
        <v>5241</v>
      </c>
    </row>
    <row r="512" spans="1:40" ht="15" customHeight="1">
      <c r="A512" s="34"/>
      <c r="B512" s="16"/>
      <c r="C512" s="89" t="s">
        <v>5242</v>
      </c>
      <c r="D512" s="689" t="str">
        <f>IF(CNGE_2026_M1_Secc4_Sub3!$D108="","",CNGE_2026_M1_Secc4_Sub3!$D108)</f>
        <v/>
      </c>
      <c r="E512" s="572"/>
      <c r="F512" s="572"/>
      <c r="G512" s="572"/>
      <c r="H512" s="572"/>
      <c r="I512" s="572"/>
      <c r="J512" s="572"/>
      <c r="K512" s="572"/>
      <c r="L512" s="572"/>
      <c r="M512" s="573"/>
      <c r="N512" s="699"/>
      <c r="O512" s="570"/>
      <c r="P512" s="570"/>
      <c r="Q512" s="687"/>
      <c r="R512" s="699"/>
      <c r="S512" s="570"/>
      <c r="T512" s="570"/>
      <c r="U512" s="687"/>
      <c r="V512" s="452"/>
      <c r="W512" s="452"/>
      <c r="X512" s="452"/>
      <c r="Y512" s="452"/>
      <c r="Z512" s="452"/>
      <c r="AA512" s="452"/>
      <c r="AB512" s="452"/>
      <c r="AC512" s="452"/>
      <c r="AD512" s="452"/>
      <c r="AI512" s="397">
        <f t="shared" si="18"/>
        <v>0</v>
      </c>
      <c r="AJ512" s="403">
        <f t="shared" si="19"/>
        <v>0</v>
      </c>
      <c r="AK512" s="266">
        <f t="shared" si="20"/>
        <v>0</v>
      </c>
      <c r="AL512" s="286">
        <f t="shared" si="17"/>
        <v>0</v>
      </c>
      <c r="AM512" s="287" t="str">
        <f>IF(AL512=0,"",
IF(SUM($AL$441:AL512)=1,AN512,
IF($AL$561&gt;SUM($AL$441:AL512),_xlfn.CONCAT(", ",AN512),
IF($AL$561=SUM($AL$441:AL512),_xlfn.CONCAT(" y ",AN512)))))</f>
        <v/>
      </c>
      <c r="AN512" s="101" t="s">
        <v>5243</v>
      </c>
    </row>
    <row r="513" spans="1:40" ht="15" customHeight="1">
      <c r="A513" s="34"/>
      <c r="B513" s="16"/>
      <c r="C513" s="89" t="s">
        <v>5244</v>
      </c>
      <c r="D513" s="689" t="str">
        <f>IF(CNGE_2026_M1_Secc4_Sub3!$D109="","",CNGE_2026_M1_Secc4_Sub3!$D109)</f>
        <v/>
      </c>
      <c r="E513" s="572"/>
      <c r="F513" s="572"/>
      <c r="G513" s="572"/>
      <c r="H513" s="572"/>
      <c r="I513" s="572"/>
      <c r="J513" s="572"/>
      <c r="K513" s="572"/>
      <c r="L513" s="572"/>
      <c r="M513" s="573"/>
      <c r="N513" s="699"/>
      <c r="O513" s="570"/>
      <c r="P513" s="570"/>
      <c r="Q513" s="687"/>
      <c r="R513" s="699"/>
      <c r="S513" s="570"/>
      <c r="T513" s="570"/>
      <c r="U513" s="687"/>
      <c r="V513" s="452"/>
      <c r="W513" s="452"/>
      <c r="X513" s="452"/>
      <c r="Y513" s="452"/>
      <c r="Z513" s="452"/>
      <c r="AA513" s="452"/>
      <c r="AB513" s="452"/>
      <c r="AC513" s="452"/>
      <c r="AD513" s="452"/>
      <c r="AI513" s="397">
        <f t="shared" si="18"/>
        <v>0</v>
      </c>
      <c r="AJ513" s="403">
        <f t="shared" si="19"/>
        <v>0</v>
      </c>
      <c r="AK513" s="266">
        <f t="shared" si="20"/>
        <v>0</v>
      </c>
      <c r="AL513" s="286">
        <f t="shared" si="17"/>
        <v>0</v>
      </c>
      <c r="AM513" s="287" t="str">
        <f>IF(AL513=0,"",
IF(SUM($AL$441:AL513)=1,AN513,
IF($AL$561&gt;SUM($AL$441:AL513),_xlfn.CONCAT(", ",AN513),
IF($AL$561=SUM($AL$441:AL513),_xlfn.CONCAT(" y ",AN513)))))</f>
        <v/>
      </c>
      <c r="AN513" s="101" t="s">
        <v>5245</v>
      </c>
    </row>
    <row r="514" spans="1:40" ht="15" customHeight="1">
      <c r="A514" s="34"/>
      <c r="B514" s="16"/>
      <c r="C514" s="89" t="s">
        <v>5246</v>
      </c>
      <c r="D514" s="689" t="str">
        <f>IF(CNGE_2026_M1_Secc4_Sub3!$D110="","",CNGE_2026_M1_Secc4_Sub3!$D110)</f>
        <v/>
      </c>
      <c r="E514" s="572"/>
      <c r="F514" s="572"/>
      <c r="G514" s="572"/>
      <c r="H514" s="572"/>
      <c r="I514" s="572"/>
      <c r="J514" s="572"/>
      <c r="K514" s="572"/>
      <c r="L514" s="572"/>
      <c r="M514" s="573"/>
      <c r="N514" s="699"/>
      <c r="O514" s="570"/>
      <c r="P514" s="570"/>
      <c r="Q514" s="687"/>
      <c r="R514" s="699"/>
      <c r="S514" s="570"/>
      <c r="T514" s="570"/>
      <c r="U514" s="687"/>
      <c r="V514" s="452"/>
      <c r="W514" s="452"/>
      <c r="X514" s="452"/>
      <c r="Y514" s="452"/>
      <c r="Z514" s="452"/>
      <c r="AA514" s="452"/>
      <c r="AB514" s="452"/>
      <c r="AC514" s="452"/>
      <c r="AD514" s="452"/>
      <c r="AI514" s="397">
        <f t="shared" si="18"/>
        <v>0</v>
      </c>
      <c r="AJ514" s="403">
        <f t="shared" si="19"/>
        <v>0</v>
      </c>
      <c r="AK514" s="266">
        <f t="shared" si="20"/>
        <v>0</v>
      </c>
      <c r="AL514" s="286">
        <f t="shared" si="17"/>
        <v>0</v>
      </c>
      <c r="AM514" s="287" t="str">
        <f>IF(AL514=0,"",
IF(SUM($AL$441:AL514)=1,AN514,
IF($AL$561&gt;SUM($AL$441:AL514),_xlfn.CONCAT(", ",AN514),
IF($AL$561=SUM($AL$441:AL514),_xlfn.CONCAT(" y ",AN514)))))</f>
        <v/>
      </c>
      <c r="AN514" s="101" t="s">
        <v>5247</v>
      </c>
    </row>
    <row r="515" spans="1:40" ht="15" customHeight="1">
      <c r="A515" s="34"/>
      <c r="B515" s="16"/>
      <c r="C515" s="89" t="s">
        <v>5248</v>
      </c>
      <c r="D515" s="689" t="str">
        <f>IF(CNGE_2026_M1_Secc4_Sub3!$D111="","",CNGE_2026_M1_Secc4_Sub3!$D111)</f>
        <v/>
      </c>
      <c r="E515" s="572"/>
      <c r="F515" s="572"/>
      <c r="G515" s="572"/>
      <c r="H515" s="572"/>
      <c r="I515" s="572"/>
      <c r="J515" s="572"/>
      <c r="K515" s="572"/>
      <c r="L515" s="572"/>
      <c r="M515" s="573"/>
      <c r="N515" s="699"/>
      <c r="O515" s="570"/>
      <c r="P515" s="570"/>
      <c r="Q515" s="687"/>
      <c r="R515" s="699"/>
      <c r="S515" s="570"/>
      <c r="T515" s="570"/>
      <c r="U515" s="687"/>
      <c r="V515" s="452"/>
      <c r="W515" s="452"/>
      <c r="X515" s="452"/>
      <c r="Y515" s="452"/>
      <c r="Z515" s="452"/>
      <c r="AA515" s="452"/>
      <c r="AB515" s="452"/>
      <c r="AC515" s="452"/>
      <c r="AD515" s="452"/>
      <c r="AI515" s="397">
        <f t="shared" si="18"/>
        <v>0</v>
      </c>
      <c r="AJ515" s="403">
        <f t="shared" si="19"/>
        <v>0</v>
      </c>
      <c r="AK515" s="266">
        <f t="shared" si="20"/>
        <v>0</v>
      </c>
      <c r="AL515" s="286">
        <f t="shared" si="17"/>
        <v>0</v>
      </c>
      <c r="AM515" s="287" t="str">
        <f>IF(AL515=0,"",
IF(SUM($AL$441:AL515)=1,AN515,
IF($AL$561&gt;SUM($AL$441:AL515),_xlfn.CONCAT(", ",AN515),
IF($AL$561=SUM($AL$441:AL515),_xlfn.CONCAT(" y ",AN515)))))</f>
        <v/>
      </c>
      <c r="AN515" s="101" t="s">
        <v>5249</v>
      </c>
    </row>
    <row r="516" spans="1:40" ht="15" customHeight="1">
      <c r="A516" s="34"/>
      <c r="B516" s="16"/>
      <c r="C516" s="89" t="s">
        <v>5250</v>
      </c>
      <c r="D516" s="689" t="str">
        <f>IF(CNGE_2026_M1_Secc4_Sub3!$D112="","",CNGE_2026_M1_Secc4_Sub3!$D112)</f>
        <v/>
      </c>
      <c r="E516" s="572"/>
      <c r="F516" s="572"/>
      <c r="G516" s="572"/>
      <c r="H516" s="572"/>
      <c r="I516" s="572"/>
      <c r="J516" s="572"/>
      <c r="K516" s="572"/>
      <c r="L516" s="572"/>
      <c r="M516" s="573"/>
      <c r="N516" s="699"/>
      <c r="O516" s="570"/>
      <c r="P516" s="570"/>
      <c r="Q516" s="687"/>
      <c r="R516" s="699"/>
      <c r="S516" s="570"/>
      <c r="T516" s="570"/>
      <c r="U516" s="687"/>
      <c r="V516" s="452"/>
      <c r="W516" s="452"/>
      <c r="X516" s="452"/>
      <c r="Y516" s="452"/>
      <c r="Z516" s="452"/>
      <c r="AA516" s="452"/>
      <c r="AB516" s="452"/>
      <c r="AC516" s="452"/>
      <c r="AD516" s="452"/>
      <c r="AI516" s="397">
        <f t="shared" si="18"/>
        <v>0</v>
      </c>
      <c r="AJ516" s="403">
        <f t="shared" si="19"/>
        <v>0</v>
      </c>
      <c r="AK516" s="266">
        <f t="shared" si="20"/>
        <v>0</v>
      </c>
      <c r="AL516" s="286">
        <f t="shared" si="17"/>
        <v>0</v>
      </c>
      <c r="AM516" s="287" t="str">
        <f>IF(AL516=0,"",
IF(SUM($AL$441:AL516)=1,AN516,
IF($AL$561&gt;SUM($AL$441:AL516),_xlfn.CONCAT(", ",AN516),
IF($AL$561=SUM($AL$441:AL516),_xlfn.CONCAT(" y ",AN516)))))</f>
        <v/>
      </c>
      <c r="AN516" s="101" t="s">
        <v>5251</v>
      </c>
    </row>
    <row r="517" spans="1:40" ht="15" customHeight="1">
      <c r="A517" s="34"/>
      <c r="B517" s="16"/>
      <c r="C517" s="89" t="s">
        <v>5252</v>
      </c>
      <c r="D517" s="689" t="str">
        <f>IF(CNGE_2026_M1_Secc4_Sub3!$D113="","",CNGE_2026_M1_Secc4_Sub3!$D113)</f>
        <v/>
      </c>
      <c r="E517" s="572"/>
      <c r="F517" s="572"/>
      <c r="G517" s="572"/>
      <c r="H517" s="572"/>
      <c r="I517" s="572"/>
      <c r="J517" s="572"/>
      <c r="K517" s="572"/>
      <c r="L517" s="572"/>
      <c r="M517" s="573"/>
      <c r="N517" s="699"/>
      <c r="O517" s="570"/>
      <c r="P517" s="570"/>
      <c r="Q517" s="687"/>
      <c r="R517" s="699"/>
      <c r="S517" s="570"/>
      <c r="T517" s="570"/>
      <c r="U517" s="687"/>
      <c r="V517" s="452"/>
      <c r="W517" s="452"/>
      <c r="X517" s="452"/>
      <c r="Y517" s="452"/>
      <c r="Z517" s="452"/>
      <c r="AA517" s="452"/>
      <c r="AB517" s="452"/>
      <c r="AC517" s="452"/>
      <c r="AD517" s="452"/>
      <c r="AI517" s="397">
        <f t="shared" si="18"/>
        <v>0</v>
      </c>
      <c r="AJ517" s="403">
        <f t="shared" si="19"/>
        <v>0</v>
      </c>
      <c r="AK517" s="266">
        <f t="shared" si="20"/>
        <v>0</v>
      </c>
      <c r="AL517" s="286">
        <f t="shared" si="17"/>
        <v>0</v>
      </c>
      <c r="AM517" s="287" t="str">
        <f>IF(AL517=0,"",
IF(SUM($AL$441:AL517)=1,AN517,
IF($AL$561&gt;SUM($AL$441:AL517),_xlfn.CONCAT(", ",AN517),
IF($AL$561=SUM($AL$441:AL517),_xlfn.CONCAT(" y ",AN517)))))</f>
        <v/>
      </c>
      <c r="AN517" s="101" t="s">
        <v>5253</v>
      </c>
    </row>
    <row r="518" spans="1:40" ht="15" customHeight="1">
      <c r="A518" s="34"/>
      <c r="B518" s="16"/>
      <c r="C518" s="89" t="s">
        <v>5254</v>
      </c>
      <c r="D518" s="689" t="str">
        <f>IF(CNGE_2026_M1_Secc4_Sub3!$D114="","",CNGE_2026_M1_Secc4_Sub3!$D114)</f>
        <v/>
      </c>
      <c r="E518" s="572"/>
      <c r="F518" s="572"/>
      <c r="G518" s="572"/>
      <c r="H518" s="572"/>
      <c r="I518" s="572"/>
      <c r="J518" s="572"/>
      <c r="K518" s="572"/>
      <c r="L518" s="572"/>
      <c r="M518" s="573"/>
      <c r="N518" s="699"/>
      <c r="O518" s="570"/>
      <c r="P518" s="570"/>
      <c r="Q518" s="687"/>
      <c r="R518" s="699"/>
      <c r="S518" s="570"/>
      <c r="T518" s="570"/>
      <c r="U518" s="687"/>
      <c r="V518" s="452"/>
      <c r="W518" s="452"/>
      <c r="X518" s="452"/>
      <c r="Y518" s="452"/>
      <c r="Z518" s="452"/>
      <c r="AA518" s="452"/>
      <c r="AB518" s="452"/>
      <c r="AC518" s="452"/>
      <c r="AD518" s="452"/>
      <c r="AI518" s="397">
        <f t="shared" si="18"/>
        <v>0</v>
      </c>
      <c r="AJ518" s="403">
        <f t="shared" si="19"/>
        <v>0</v>
      </c>
      <c r="AK518" s="266">
        <f t="shared" si="20"/>
        <v>0</v>
      </c>
      <c r="AL518" s="286">
        <f t="shared" si="17"/>
        <v>0</v>
      </c>
      <c r="AM518" s="287" t="str">
        <f>IF(AL518=0,"",
IF(SUM($AL$441:AL518)=1,AN518,
IF($AL$561&gt;SUM($AL$441:AL518),_xlfn.CONCAT(", ",AN518),
IF($AL$561=SUM($AL$441:AL518),_xlfn.CONCAT(" y ",AN518)))))</f>
        <v/>
      </c>
      <c r="AN518" s="101" t="s">
        <v>5255</v>
      </c>
    </row>
    <row r="519" spans="1:40" ht="15" customHeight="1">
      <c r="A519" s="34"/>
      <c r="B519" s="16"/>
      <c r="C519" s="90" t="s">
        <v>5256</v>
      </c>
      <c r="D519" s="689" t="str">
        <f>IF(CNGE_2026_M1_Secc4_Sub3!$D115="","",CNGE_2026_M1_Secc4_Sub3!$D115)</f>
        <v/>
      </c>
      <c r="E519" s="572"/>
      <c r="F519" s="572"/>
      <c r="G519" s="572"/>
      <c r="H519" s="572"/>
      <c r="I519" s="572"/>
      <c r="J519" s="572"/>
      <c r="K519" s="572"/>
      <c r="L519" s="572"/>
      <c r="M519" s="573"/>
      <c r="N519" s="699"/>
      <c r="O519" s="570"/>
      <c r="P519" s="570"/>
      <c r="Q519" s="687"/>
      <c r="R519" s="699"/>
      <c r="S519" s="570"/>
      <c r="T519" s="570"/>
      <c r="U519" s="687"/>
      <c r="V519" s="452"/>
      <c r="W519" s="452"/>
      <c r="X519" s="452"/>
      <c r="Y519" s="452"/>
      <c r="Z519" s="452"/>
      <c r="AA519" s="452"/>
      <c r="AB519" s="452"/>
      <c r="AC519" s="452"/>
      <c r="AD519" s="452"/>
      <c r="AI519" s="397">
        <f t="shared" si="18"/>
        <v>0</v>
      </c>
      <c r="AJ519" s="403">
        <f t="shared" si="19"/>
        <v>0</v>
      </c>
      <c r="AK519" s="266">
        <f t="shared" si="20"/>
        <v>0</v>
      </c>
      <c r="AL519" s="286">
        <f t="shared" si="17"/>
        <v>0</v>
      </c>
      <c r="AM519" s="287" t="str">
        <f>IF(AL519=0,"",
IF(SUM($AL$441:AL519)=1,AN519,
IF($AL$561&gt;SUM($AL$441:AL519),_xlfn.CONCAT(", ",AN519),
IF($AL$561=SUM($AL$441:AL519),_xlfn.CONCAT(" y ",AN519)))))</f>
        <v/>
      </c>
      <c r="AN519" s="101" t="s">
        <v>5257</v>
      </c>
    </row>
    <row r="520" spans="1:40" ht="15" customHeight="1">
      <c r="A520" s="34"/>
      <c r="B520" s="16"/>
      <c r="C520" s="89" t="s">
        <v>5258</v>
      </c>
      <c r="D520" s="689" t="str">
        <f>IF(CNGE_2026_M1_Secc4_Sub3!$D116="","",CNGE_2026_M1_Secc4_Sub3!$D116)</f>
        <v/>
      </c>
      <c r="E520" s="572"/>
      <c r="F520" s="572"/>
      <c r="G520" s="572"/>
      <c r="H520" s="572"/>
      <c r="I520" s="572"/>
      <c r="J520" s="572"/>
      <c r="K520" s="572"/>
      <c r="L520" s="572"/>
      <c r="M520" s="573"/>
      <c r="N520" s="699"/>
      <c r="O520" s="570"/>
      <c r="P520" s="570"/>
      <c r="Q520" s="687"/>
      <c r="R520" s="699"/>
      <c r="S520" s="570"/>
      <c r="T520" s="570"/>
      <c r="U520" s="687"/>
      <c r="V520" s="452"/>
      <c r="W520" s="452"/>
      <c r="X520" s="452"/>
      <c r="Y520" s="452"/>
      <c r="Z520" s="452"/>
      <c r="AA520" s="452"/>
      <c r="AB520" s="452"/>
      <c r="AC520" s="452"/>
      <c r="AD520" s="452"/>
      <c r="AI520" s="397">
        <f t="shared" si="18"/>
        <v>0</v>
      </c>
      <c r="AJ520" s="403">
        <f t="shared" si="19"/>
        <v>0</v>
      </c>
      <c r="AK520" s="266">
        <f t="shared" si="20"/>
        <v>0</v>
      </c>
      <c r="AL520" s="286">
        <f t="shared" si="17"/>
        <v>0</v>
      </c>
      <c r="AM520" s="287" t="str">
        <f>IF(AL520=0,"",
IF(SUM($AL$441:AL520)=1,AN520,
IF($AL$561&gt;SUM($AL$441:AL520),_xlfn.CONCAT(", ",AN520),
IF($AL$561=SUM($AL$441:AL520),_xlfn.CONCAT(" y ",AN520)))))</f>
        <v/>
      </c>
      <c r="AN520" s="101" t="s">
        <v>5259</v>
      </c>
    </row>
    <row r="521" spans="1:40" ht="15" customHeight="1">
      <c r="A521" s="34"/>
      <c r="B521" s="16"/>
      <c r="C521" s="89" t="s">
        <v>5260</v>
      </c>
      <c r="D521" s="689" t="str">
        <f>IF(CNGE_2026_M1_Secc4_Sub3!$D117="","",CNGE_2026_M1_Secc4_Sub3!$D117)</f>
        <v/>
      </c>
      <c r="E521" s="572"/>
      <c r="F521" s="572"/>
      <c r="G521" s="572"/>
      <c r="H521" s="572"/>
      <c r="I521" s="572"/>
      <c r="J521" s="572"/>
      <c r="K521" s="572"/>
      <c r="L521" s="572"/>
      <c r="M521" s="573"/>
      <c r="N521" s="699"/>
      <c r="O521" s="570"/>
      <c r="P521" s="570"/>
      <c r="Q521" s="687"/>
      <c r="R521" s="699"/>
      <c r="S521" s="570"/>
      <c r="T521" s="570"/>
      <c r="U521" s="687"/>
      <c r="V521" s="452"/>
      <c r="W521" s="452"/>
      <c r="X521" s="452"/>
      <c r="Y521" s="452"/>
      <c r="Z521" s="452"/>
      <c r="AA521" s="452"/>
      <c r="AB521" s="452"/>
      <c r="AC521" s="452"/>
      <c r="AD521" s="452"/>
      <c r="AI521" s="397">
        <f t="shared" si="18"/>
        <v>0</v>
      </c>
      <c r="AJ521" s="403">
        <f t="shared" si="19"/>
        <v>0</v>
      </c>
      <c r="AK521" s="266">
        <f t="shared" si="20"/>
        <v>0</v>
      </c>
      <c r="AL521" s="286">
        <f t="shared" si="17"/>
        <v>0</v>
      </c>
      <c r="AM521" s="287" t="str">
        <f>IF(AL521=0,"",
IF(SUM($AL$441:AL521)=1,AN521,
IF($AL$561&gt;SUM($AL$441:AL521),_xlfn.CONCAT(", ",AN521),
IF($AL$561=SUM($AL$441:AL521),_xlfn.CONCAT(" y ",AN521)))))</f>
        <v/>
      </c>
      <c r="AN521" s="101" t="s">
        <v>5261</v>
      </c>
    </row>
    <row r="522" spans="1:40" ht="15" customHeight="1">
      <c r="A522" s="34"/>
      <c r="B522" s="16"/>
      <c r="C522" s="89" t="s">
        <v>5262</v>
      </c>
      <c r="D522" s="689" t="str">
        <f>IF(CNGE_2026_M1_Secc4_Sub3!$D118="","",CNGE_2026_M1_Secc4_Sub3!$D118)</f>
        <v/>
      </c>
      <c r="E522" s="572"/>
      <c r="F522" s="572"/>
      <c r="G522" s="572"/>
      <c r="H522" s="572"/>
      <c r="I522" s="572"/>
      <c r="J522" s="572"/>
      <c r="K522" s="572"/>
      <c r="L522" s="572"/>
      <c r="M522" s="573"/>
      <c r="N522" s="699"/>
      <c r="O522" s="570"/>
      <c r="P522" s="570"/>
      <c r="Q522" s="687"/>
      <c r="R522" s="699"/>
      <c r="S522" s="570"/>
      <c r="T522" s="570"/>
      <c r="U522" s="687"/>
      <c r="V522" s="452"/>
      <c r="W522" s="452"/>
      <c r="X522" s="452"/>
      <c r="Y522" s="452"/>
      <c r="Z522" s="452"/>
      <c r="AA522" s="452"/>
      <c r="AB522" s="452"/>
      <c r="AC522" s="452"/>
      <c r="AD522" s="452"/>
      <c r="AI522" s="397">
        <f t="shared" si="18"/>
        <v>0</v>
      </c>
      <c r="AJ522" s="403">
        <f t="shared" si="19"/>
        <v>0</v>
      </c>
      <c r="AK522" s="266">
        <f t="shared" si="20"/>
        <v>0</v>
      </c>
      <c r="AL522" s="286">
        <f t="shared" si="17"/>
        <v>0</v>
      </c>
      <c r="AM522" s="287" t="str">
        <f>IF(AL522=0,"",
IF(SUM($AL$441:AL522)=1,AN522,
IF($AL$561&gt;SUM($AL$441:AL522),_xlfn.CONCAT(", ",AN522),
IF($AL$561=SUM($AL$441:AL522),_xlfn.CONCAT(" y ",AN522)))))</f>
        <v/>
      </c>
      <c r="AN522" s="101" t="s">
        <v>5263</v>
      </c>
    </row>
    <row r="523" spans="1:40" ht="15" customHeight="1">
      <c r="A523" s="34"/>
      <c r="B523" s="16"/>
      <c r="C523" s="89" t="s">
        <v>5264</v>
      </c>
      <c r="D523" s="689" t="str">
        <f>IF(CNGE_2026_M1_Secc4_Sub3!$D119="","",CNGE_2026_M1_Secc4_Sub3!$D119)</f>
        <v/>
      </c>
      <c r="E523" s="572"/>
      <c r="F523" s="572"/>
      <c r="G523" s="572"/>
      <c r="H523" s="572"/>
      <c r="I523" s="572"/>
      <c r="J523" s="572"/>
      <c r="K523" s="572"/>
      <c r="L523" s="572"/>
      <c r="M523" s="573"/>
      <c r="N523" s="699"/>
      <c r="O523" s="570"/>
      <c r="P523" s="570"/>
      <c r="Q523" s="687"/>
      <c r="R523" s="699"/>
      <c r="S523" s="570"/>
      <c r="T523" s="570"/>
      <c r="U523" s="687"/>
      <c r="V523" s="452"/>
      <c r="W523" s="452"/>
      <c r="X523" s="452"/>
      <c r="Y523" s="452"/>
      <c r="Z523" s="452"/>
      <c r="AA523" s="452"/>
      <c r="AB523" s="452"/>
      <c r="AC523" s="452"/>
      <c r="AD523" s="452"/>
      <c r="AI523" s="397">
        <f t="shared" si="18"/>
        <v>0</v>
      </c>
      <c r="AJ523" s="403">
        <f t="shared" si="19"/>
        <v>0</v>
      </c>
      <c r="AK523" s="266">
        <f t="shared" si="20"/>
        <v>0</v>
      </c>
      <c r="AL523" s="286">
        <f t="shared" si="17"/>
        <v>0</v>
      </c>
      <c r="AM523" s="287" t="str">
        <f>IF(AL523=0,"",
IF(SUM($AL$441:AL523)=1,AN523,
IF($AL$561&gt;SUM($AL$441:AL523),_xlfn.CONCAT(", ",AN523),
IF($AL$561=SUM($AL$441:AL523),_xlfn.CONCAT(" y ",AN523)))))</f>
        <v/>
      </c>
      <c r="AN523" s="101" t="s">
        <v>5265</v>
      </c>
    </row>
    <row r="524" spans="1:40" ht="15" customHeight="1">
      <c r="A524" s="34"/>
      <c r="B524" s="16"/>
      <c r="C524" s="89" t="s">
        <v>5266</v>
      </c>
      <c r="D524" s="689" t="str">
        <f>IF(CNGE_2026_M1_Secc4_Sub3!$D120="","",CNGE_2026_M1_Secc4_Sub3!$D120)</f>
        <v/>
      </c>
      <c r="E524" s="572"/>
      <c r="F524" s="572"/>
      <c r="G524" s="572"/>
      <c r="H524" s="572"/>
      <c r="I524" s="572"/>
      <c r="J524" s="572"/>
      <c r="K524" s="572"/>
      <c r="L524" s="572"/>
      <c r="M524" s="573"/>
      <c r="N524" s="699"/>
      <c r="O524" s="570"/>
      <c r="P524" s="570"/>
      <c r="Q524" s="687"/>
      <c r="R524" s="699"/>
      <c r="S524" s="570"/>
      <c r="T524" s="570"/>
      <c r="U524" s="687"/>
      <c r="V524" s="452"/>
      <c r="W524" s="452"/>
      <c r="X524" s="452"/>
      <c r="Y524" s="452"/>
      <c r="Z524" s="452"/>
      <c r="AA524" s="452"/>
      <c r="AB524" s="452"/>
      <c r="AC524" s="452"/>
      <c r="AD524" s="452"/>
      <c r="AI524" s="397">
        <f t="shared" si="18"/>
        <v>0</v>
      </c>
      <c r="AJ524" s="403">
        <f t="shared" si="19"/>
        <v>0</v>
      </c>
      <c r="AK524" s="266">
        <f t="shared" si="20"/>
        <v>0</v>
      </c>
      <c r="AL524" s="286">
        <f t="shared" si="17"/>
        <v>0</v>
      </c>
      <c r="AM524" s="287" t="str">
        <f>IF(AL524=0,"",
IF(SUM($AL$441:AL524)=1,AN524,
IF($AL$561&gt;SUM($AL$441:AL524),_xlfn.CONCAT(", ",AN524),
IF($AL$561=SUM($AL$441:AL524),_xlfn.CONCAT(" y ",AN524)))))</f>
        <v/>
      </c>
      <c r="AN524" s="101" t="s">
        <v>5267</v>
      </c>
    </row>
    <row r="525" spans="1:40" ht="15" customHeight="1">
      <c r="A525" s="34"/>
      <c r="B525" s="16"/>
      <c r="C525" s="89" t="s">
        <v>5268</v>
      </c>
      <c r="D525" s="689" t="str">
        <f>IF(CNGE_2026_M1_Secc4_Sub3!$D121="","",CNGE_2026_M1_Secc4_Sub3!$D121)</f>
        <v/>
      </c>
      <c r="E525" s="572"/>
      <c r="F525" s="572"/>
      <c r="G525" s="572"/>
      <c r="H525" s="572"/>
      <c r="I525" s="572"/>
      <c r="J525" s="572"/>
      <c r="K525" s="572"/>
      <c r="L525" s="572"/>
      <c r="M525" s="573"/>
      <c r="N525" s="699"/>
      <c r="O525" s="570"/>
      <c r="P525" s="570"/>
      <c r="Q525" s="687"/>
      <c r="R525" s="699"/>
      <c r="S525" s="570"/>
      <c r="T525" s="570"/>
      <c r="U525" s="687"/>
      <c r="V525" s="452"/>
      <c r="W525" s="452"/>
      <c r="X525" s="452"/>
      <c r="Y525" s="452"/>
      <c r="Z525" s="452"/>
      <c r="AA525" s="452"/>
      <c r="AB525" s="452"/>
      <c r="AC525" s="452"/>
      <c r="AD525" s="452"/>
      <c r="AI525" s="397">
        <f t="shared" si="18"/>
        <v>0</v>
      </c>
      <c r="AJ525" s="403">
        <f t="shared" si="19"/>
        <v>0</v>
      </c>
      <c r="AK525" s="266">
        <f t="shared" si="20"/>
        <v>0</v>
      </c>
      <c r="AL525" s="286">
        <f t="shared" si="17"/>
        <v>0</v>
      </c>
      <c r="AM525" s="287" t="str">
        <f>IF(AL525=0,"",
IF(SUM($AL$441:AL525)=1,AN525,
IF($AL$561&gt;SUM($AL$441:AL525),_xlfn.CONCAT(", ",AN525),
IF($AL$561=SUM($AL$441:AL525),_xlfn.CONCAT(" y ",AN525)))))</f>
        <v/>
      </c>
      <c r="AN525" s="101" t="s">
        <v>5269</v>
      </c>
    </row>
    <row r="526" spans="1:40" ht="15" customHeight="1">
      <c r="A526" s="34"/>
      <c r="B526" s="16"/>
      <c r="C526" s="89" t="s">
        <v>5270</v>
      </c>
      <c r="D526" s="689" t="str">
        <f>IF(CNGE_2026_M1_Secc4_Sub3!$D122="","",CNGE_2026_M1_Secc4_Sub3!$D122)</f>
        <v/>
      </c>
      <c r="E526" s="572"/>
      <c r="F526" s="572"/>
      <c r="G526" s="572"/>
      <c r="H526" s="572"/>
      <c r="I526" s="572"/>
      <c r="J526" s="572"/>
      <c r="K526" s="572"/>
      <c r="L526" s="572"/>
      <c r="M526" s="573"/>
      <c r="N526" s="699"/>
      <c r="O526" s="570"/>
      <c r="P526" s="570"/>
      <c r="Q526" s="687"/>
      <c r="R526" s="699"/>
      <c r="S526" s="570"/>
      <c r="T526" s="570"/>
      <c r="U526" s="687"/>
      <c r="V526" s="452"/>
      <c r="W526" s="452"/>
      <c r="X526" s="452"/>
      <c r="Y526" s="452"/>
      <c r="Z526" s="452"/>
      <c r="AA526" s="452"/>
      <c r="AB526" s="452"/>
      <c r="AC526" s="452"/>
      <c r="AD526" s="452"/>
      <c r="AI526" s="397">
        <f t="shared" si="18"/>
        <v>0</v>
      </c>
      <c r="AJ526" s="403">
        <f t="shared" si="19"/>
        <v>0</v>
      </c>
      <c r="AK526" s="266">
        <f t="shared" si="20"/>
        <v>0</v>
      </c>
      <c r="AL526" s="286">
        <f t="shared" si="17"/>
        <v>0</v>
      </c>
      <c r="AM526" s="287" t="str">
        <f>IF(AL526=0,"",
IF(SUM($AL$441:AL526)=1,AN526,
IF($AL$561&gt;SUM($AL$441:AL526),_xlfn.CONCAT(", ",AN526),
IF($AL$561=SUM($AL$441:AL526),_xlfn.CONCAT(" y ",AN526)))))</f>
        <v/>
      </c>
      <c r="AN526" s="101" t="s">
        <v>5271</v>
      </c>
    </row>
    <row r="527" spans="1:40" ht="15" customHeight="1">
      <c r="A527" s="34"/>
      <c r="B527" s="16"/>
      <c r="C527" s="89" t="s">
        <v>5272</v>
      </c>
      <c r="D527" s="689" t="str">
        <f>IF(CNGE_2026_M1_Secc4_Sub3!$D123="","",CNGE_2026_M1_Secc4_Sub3!$D123)</f>
        <v/>
      </c>
      <c r="E527" s="572"/>
      <c r="F527" s="572"/>
      <c r="G527" s="572"/>
      <c r="H527" s="572"/>
      <c r="I527" s="572"/>
      <c r="J527" s="572"/>
      <c r="K527" s="572"/>
      <c r="L527" s="572"/>
      <c r="M527" s="573"/>
      <c r="N527" s="699"/>
      <c r="O527" s="570"/>
      <c r="P527" s="570"/>
      <c r="Q527" s="687"/>
      <c r="R527" s="699"/>
      <c r="S527" s="570"/>
      <c r="T527" s="570"/>
      <c r="U527" s="687"/>
      <c r="V527" s="452"/>
      <c r="W527" s="452"/>
      <c r="X527" s="452"/>
      <c r="Y527" s="452"/>
      <c r="Z527" s="452"/>
      <c r="AA527" s="452"/>
      <c r="AB527" s="452"/>
      <c r="AC527" s="452"/>
      <c r="AD527" s="452"/>
      <c r="AI527" s="397">
        <f t="shared" si="18"/>
        <v>0</v>
      </c>
      <c r="AJ527" s="403">
        <f t="shared" si="19"/>
        <v>0</v>
      </c>
      <c r="AK527" s="266">
        <f t="shared" si="20"/>
        <v>0</v>
      </c>
      <c r="AL527" s="286">
        <f t="shared" si="17"/>
        <v>0</v>
      </c>
      <c r="AM527" s="287" t="str">
        <f>IF(AL527=0,"",
IF(SUM($AL$441:AL527)=1,AN527,
IF($AL$561&gt;SUM($AL$441:AL527),_xlfn.CONCAT(", ",AN527),
IF($AL$561=SUM($AL$441:AL527),_xlfn.CONCAT(" y ",AN527)))))</f>
        <v/>
      </c>
      <c r="AN527" s="101" t="s">
        <v>5273</v>
      </c>
    </row>
    <row r="528" spans="1:40" ht="15" customHeight="1">
      <c r="A528" s="34"/>
      <c r="B528" s="16"/>
      <c r="C528" s="89" t="s">
        <v>5274</v>
      </c>
      <c r="D528" s="689" t="str">
        <f>IF(CNGE_2026_M1_Secc4_Sub3!$D124="","",CNGE_2026_M1_Secc4_Sub3!$D124)</f>
        <v/>
      </c>
      <c r="E528" s="572"/>
      <c r="F528" s="572"/>
      <c r="G528" s="572"/>
      <c r="H528" s="572"/>
      <c r="I528" s="572"/>
      <c r="J528" s="572"/>
      <c r="K528" s="572"/>
      <c r="L528" s="572"/>
      <c r="M528" s="573"/>
      <c r="N528" s="699"/>
      <c r="O528" s="570"/>
      <c r="P528" s="570"/>
      <c r="Q528" s="687"/>
      <c r="R528" s="699"/>
      <c r="S528" s="570"/>
      <c r="T528" s="570"/>
      <c r="U528" s="687"/>
      <c r="V528" s="452"/>
      <c r="W528" s="452"/>
      <c r="X528" s="452"/>
      <c r="Y528" s="452"/>
      <c r="Z528" s="452"/>
      <c r="AA528" s="452"/>
      <c r="AB528" s="452"/>
      <c r="AC528" s="452"/>
      <c r="AD528" s="452"/>
      <c r="AI528" s="397">
        <f t="shared" si="18"/>
        <v>0</v>
      </c>
      <c r="AJ528" s="403">
        <f t="shared" si="19"/>
        <v>0</v>
      </c>
      <c r="AK528" s="266">
        <f t="shared" si="20"/>
        <v>0</v>
      </c>
      <c r="AL528" s="286">
        <f t="shared" si="17"/>
        <v>0</v>
      </c>
      <c r="AM528" s="287" t="str">
        <f>IF(AL528=0,"",
IF(SUM($AL$441:AL528)=1,AN528,
IF($AL$561&gt;SUM($AL$441:AL528),_xlfn.CONCAT(", ",AN528),
IF($AL$561=SUM($AL$441:AL528),_xlfn.CONCAT(" y ",AN528)))))</f>
        <v/>
      </c>
      <c r="AN528" s="101" t="s">
        <v>5275</v>
      </c>
    </row>
    <row r="529" spans="1:40" ht="15" customHeight="1">
      <c r="A529" s="34"/>
      <c r="B529" s="16"/>
      <c r="C529" s="89" t="s">
        <v>5276</v>
      </c>
      <c r="D529" s="689" t="str">
        <f>IF(CNGE_2026_M1_Secc4_Sub3!$D125="","",CNGE_2026_M1_Secc4_Sub3!$D125)</f>
        <v/>
      </c>
      <c r="E529" s="572"/>
      <c r="F529" s="572"/>
      <c r="G529" s="572"/>
      <c r="H529" s="572"/>
      <c r="I529" s="572"/>
      <c r="J529" s="572"/>
      <c r="K529" s="572"/>
      <c r="L529" s="572"/>
      <c r="M529" s="573"/>
      <c r="N529" s="699"/>
      <c r="O529" s="570"/>
      <c r="P529" s="570"/>
      <c r="Q529" s="687"/>
      <c r="R529" s="699"/>
      <c r="S529" s="570"/>
      <c r="T529" s="570"/>
      <c r="U529" s="687"/>
      <c r="V529" s="452"/>
      <c r="W529" s="452"/>
      <c r="X529" s="452"/>
      <c r="Y529" s="452"/>
      <c r="Z529" s="452"/>
      <c r="AA529" s="452"/>
      <c r="AB529" s="452"/>
      <c r="AC529" s="452"/>
      <c r="AD529" s="452"/>
      <c r="AI529" s="397">
        <f t="shared" si="18"/>
        <v>0</v>
      </c>
      <c r="AJ529" s="403">
        <f t="shared" si="19"/>
        <v>0</v>
      </c>
      <c r="AK529" s="266">
        <f t="shared" si="20"/>
        <v>0</v>
      </c>
      <c r="AL529" s="286">
        <f t="shared" si="17"/>
        <v>0</v>
      </c>
      <c r="AM529" s="287" t="str">
        <f>IF(AL529=0,"",
IF(SUM($AL$441:AL529)=1,AN529,
IF($AL$561&gt;SUM($AL$441:AL529),_xlfn.CONCAT(", ",AN529),
IF($AL$561=SUM($AL$441:AL529),_xlfn.CONCAT(" y ",AN529)))))</f>
        <v/>
      </c>
      <c r="AN529" s="101" t="s">
        <v>5277</v>
      </c>
    </row>
    <row r="530" spans="1:40" ht="15" customHeight="1">
      <c r="A530" s="34"/>
      <c r="B530" s="16"/>
      <c r="C530" s="89" t="s">
        <v>5278</v>
      </c>
      <c r="D530" s="689" t="str">
        <f>IF(CNGE_2026_M1_Secc4_Sub3!$D126="","",CNGE_2026_M1_Secc4_Sub3!$D126)</f>
        <v/>
      </c>
      <c r="E530" s="572"/>
      <c r="F530" s="572"/>
      <c r="G530" s="572"/>
      <c r="H530" s="572"/>
      <c r="I530" s="572"/>
      <c r="J530" s="572"/>
      <c r="K530" s="572"/>
      <c r="L530" s="572"/>
      <c r="M530" s="573"/>
      <c r="N530" s="699"/>
      <c r="O530" s="570"/>
      <c r="P530" s="570"/>
      <c r="Q530" s="687"/>
      <c r="R530" s="699"/>
      <c r="S530" s="570"/>
      <c r="T530" s="570"/>
      <c r="U530" s="687"/>
      <c r="V530" s="452"/>
      <c r="W530" s="452"/>
      <c r="X530" s="452"/>
      <c r="Y530" s="452"/>
      <c r="Z530" s="452"/>
      <c r="AA530" s="452"/>
      <c r="AB530" s="452"/>
      <c r="AC530" s="452"/>
      <c r="AD530" s="452"/>
      <c r="AI530" s="397">
        <f t="shared" si="18"/>
        <v>0</v>
      </c>
      <c r="AJ530" s="403">
        <f t="shared" si="19"/>
        <v>0</v>
      </c>
      <c r="AK530" s="266">
        <f t="shared" si="20"/>
        <v>0</v>
      </c>
      <c r="AL530" s="286">
        <f t="shared" si="17"/>
        <v>0</v>
      </c>
      <c r="AM530" s="287" t="str">
        <f>IF(AL530=0,"",
IF(SUM($AL$441:AL530)=1,AN530,
IF($AL$561&gt;SUM($AL$441:AL530),_xlfn.CONCAT(", ",AN530),
IF($AL$561=SUM($AL$441:AL530),_xlfn.CONCAT(" y ",AN530)))))</f>
        <v/>
      </c>
      <c r="AN530" s="101" t="s">
        <v>5279</v>
      </c>
    </row>
    <row r="531" spans="1:40" ht="15" customHeight="1">
      <c r="A531" s="34"/>
      <c r="B531" s="16"/>
      <c r="C531" s="89" t="s">
        <v>5280</v>
      </c>
      <c r="D531" s="689" t="str">
        <f>IF(CNGE_2026_M1_Secc4_Sub3!$D127="","",CNGE_2026_M1_Secc4_Sub3!$D127)</f>
        <v/>
      </c>
      <c r="E531" s="572"/>
      <c r="F531" s="572"/>
      <c r="G531" s="572"/>
      <c r="H531" s="572"/>
      <c r="I531" s="572"/>
      <c r="J531" s="572"/>
      <c r="K531" s="572"/>
      <c r="L531" s="572"/>
      <c r="M531" s="573"/>
      <c r="N531" s="699"/>
      <c r="O531" s="570"/>
      <c r="P531" s="570"/>
      <c r="Q531" s="687"/>
      <c r="R531" s="699"/>
      <c r="S531" s="570"/>
      <c r="T531" s="570"/>
      <c r="U531" s="687"/>
      <c r="V531" s="452"/>
      <c r="W531" s="452"/>
      <c r="X531" s="452"/>
      <c r="Y531" s="452"/>
      <c r="Z531" s="452"/>
      <c r="AA531" s="452"/>
      <c r="AB531" s="452"/>
      <c r="AC531" s="452"/>
      <c r="AD531" s="452"/>
      <c r="AI531" s="397">
        <f t="shared" si="18"/>
        <v>0</v>
      </c>
      <c r="AJ531" s="403">
        <f t="shared" si="19"/>
        <v>0</v>
      </c>
      <c r="AK531" s="266">
        <f t="shared" si="20"/>
        <v>0</v>
      </c>
      <c r="AL531" s="286">
        <f t="shared" si="17"/>
        <v>0</v>
      </c>
      <c r="AM531" s="287" t="str">
        <f>IF(AL531=0,"",
IF(SUM($AL$441:AL531)=1,AN531,
IF($AL$561&gt;SUM($AL$441:AL531),_xlfn.CONCAT(", ",AN531),
IF($AL$561=SUM($AL$441:AL531),_xlfn.CONCAT(" y ",AN531)))))</f>
        <v/>
      </c>
      <c r="AN531" s="101" t="s">
        <v>5281</v>
      </c>
    </row>
    <row r="532" spans="1:40" ht="15" customHeight="1">
      <c r="A532" s="34"/>
      <c r="B532" s="16"/>
      <c r="C532" s="89" t="s">
        <v>5282</v>
      </c>
      <c r="D532" s="689" t="str">
        <f>IF(CNGE_2026_M1_Secc4_Sub3!$D128="","",CNGE_2026_M1_Secc4_Sub3!$D128)</f>
        <v/>
      </c>
      <c r="E532" s="572"/>
      <c r="F532" s="572"/>
      <c r="G532" s="572"/>
      <c r="H532" s="572"/>
      <c r="I532" s="572"/>
      <c r="J532" s="572"/>
      <c r="K532" s="572"/>
      <c r="L532" s="572"/>
      <c r="M532" s="573"/>
      <c r="N532" s="699"/>
      <c r="O532" s="570"/>
      <c r="P532" s="570"/>
      <c r="Q532" s="687"/>
      <c r="R532" s="699"/>
      <c r="S532" s="570"/>
      <c r="T532" s="570"/>
      <c r="U532" s="687"/>
      <c r="V532" s="452"/>
      <c r="W532" s="452"/>
      <c r="X532" s="452"/>
      <c r="Y532" s="452"/>
      <c r="Z532" s="452"/>
      <c r="AA532" s="452"/>
      <c r="AB532" s="452"/>
      <c r="AC532" s="452"/>
      <c r="AD532" s="452"/>
      <c r="AI532" s="397">
        <f t="shared" si="18"/>
        <v>0</v>
      </c>
      <c r="AJ532" s="403">
        <f t="shared" si="19"/>
        <v>0</v>
      </c>
      <c r="AK532" s="266">
        <f t="shared" si="20"/>
        <v>0</v>
      </c>
      <c r="AL532" s="286">
        <f t="shared" si="17"/>
        <v>0</v>
      </c>
      <c r="AM532" s="287" t="str">
        <f>IF(AL532=0,"",
IF(SUM($AL$441:AL532)=1,AN532,
IF($AL$561&gt;SUM($AL$441:AL532),_xlfn.CONCAT(", ",AN532),
IF($AL$561=SUM($AL$441:AL532),_xlfn.CONCAT(" y ",AN532)))))</f>
        <v/>
      </c>
      <c r="AN532" s="101" t="s">
        <v>5283</v>
      </c>
    </row>
    <row r="533" spans="1:40" ht="15" customHeight="1">
      <c r="A533" s="34"/>
      <c r="B533" s="16"/>
      <c r="C533" s="89" t="s">
        <v>5284</v>
      </c>
      <c r="D533" s="689" t="str">
        <f>IF(CNGE_2026_M1_Secc4_Sub3!$D129="","",CNGE_2026_M1_Secc4_Sub3!$D129)</f>
        <v/>
      </c>
      <c r="E533" s="572"/>
      <c r="F533" s="572"/>
      <c r="G533" s="572"/>
      <c r="H533" s="572"/>
      <c r="I533" s="572"/>
      <c r="J533" s="572"/>
      <c r="K533" s="572"/>
      <c r="L533" s="572"/>
      <c r="M533" s="573"/>
      <c r="N533" s="699"/>
      <c r="O533" s="570"/>
      <c r="P533" s="570"/>
      <c r="Q533" s="687"/>
      <c r="R533" s="699"/>
      <c r="S533" s="570"/>
      <c r="T533" s="570"/>
      <c r="U533" s="687"/>
      <c r="V533" s="452"/>
      <c r="W533" s="452"/>
      <c r="X533" s="452"/>
      <c r="Y533" s="452"/>
      <c r="Z533" s="452"/>
      <c r="AA533" s="452"/>
      <c r="AB533" s="452"/>
      <c r="AC533" s="452"/>
      <c r="AD533" s="452"/>
      <c r="AI533" s="397">
        <f t="shared" si="18"/>
        <v>0</v>
      </c>
      <c r="AJ533" s="403">
        <f t="shared" si="19"/>
        <v>0</v>
      </c>
      <c r="AK533" s="266">
        <f t="shared" si="20"/>
        <v>0</v>
      </c>
      <c r="AL533" s="286">
        <f t="shared" si="17"/>
        <v>0</v>
      </c>
      <c r="AM533" s="287" t="str">
        <f>IF(AL533=0,"",
IF(SUM($AL$441:AL533)=1,AN533,
IF($AL$561&gt;SUM($AL$441:AL533),_xlfn.CONCAT(", ",AN533),
IF($AL$561=SUM($AL$441:AL533),_xlfn.CONCAT(" y ",AN533)))))</f>
        <v/>
      </c>
      <c r="AN533" s="101" t="s">
        <v>5285</v>
      </c>
    </row>
    <row r="534" spans="1:40" ht="15" customHeight="1">
      <c r="A534" s="34"/>
      <c r="B534" s="16"/>
      <c r="C534" s="89" t="s">
        <v>5286</v>
      </c>
      <c r="D534" s="689" t="str">
        <f>IF(CNGE_2026_M1_Secc4_Sub3!$D130="","",CNGE_2026_M1_Secc4_Sub3!$D130)</f>
        <v/>
      </c>
      <c r="E534" s="572"/>
      <c r="F534" s="572"/>
      <c r="G534" s="572"/>
      <c r="H534" s="572"/>
      <c r="I534" s="572"/>
      <c r="J534" s="572"/>
      <c r="K534" s="572"/>
      <c r="L534" s="572"/>
      <c r="M534" s="573"/>
      <c r="N534" s="699"/>
      <c r="O534" s="570"/>
      <c r="P534" s="570"/>
      <c r="Q534" s="687"/>
      <c r="R534" s="699"/>
      <c r="S534" s="570"/>
      <c r="T534" s="570"/>
      <c r="U534" s="687"/>
      <c r="V534" s="452"/>
      <c r="W534" s="452"/>
      <c r="X534" s="452"/>
      <c r="Y534" s="452"/>
      <c r="Z534" s="452"/>
      <c r="AA534" s="452"/>
      <c r="AB534" s="452"/>
      <c r="AC534" s="452"/>
      <c r="AD534" s="452"/>
      <c r="AI534" s="397">
        <f t="shared" si="18"/>
        <v>0</v>
      </c>
      <c r="AJ534" s="403">
        <f t="shared" si="19"/>
        <v>0</v>
      </c>
      <c r="AK534" s="266">
        <f t="shared" si="20"/>
        <v>0</v>
      </c>
      <c r="AL534" s="286">
        <f t="shared" si="17"/>
        <v>0</v>
      </c>
      <c r="AM534" s="287" t="str">
        <f>IF(AL534=0,"",
IF(SUM($AL$441:AL534)=1,AN534,
IF($AL$561&gt;SUM($AL$441:AL534),_xlfn.CONCAT(", ",AN534),
IF($AL$561=SUM($AL$441:AL534),_xlfn.CONCAT(" y ",AN534)))))</f>
        <v/>
      </c>
      <c r="AN534" s="101" t="s">
        <v>5287</v>
      </c>
    </row>
    <row r="535" spans="1:40" ht="15" customHeight="1">
      <c r="A535" s="34"/>
      <c r="B535" s="16"/>
      <c r="C535" s="89" t="s">
        <v>5288</v>
      </c>
      <c r="D535" s="689" t="str">
        <f>IF(CNGE_2026_M1_Secc4_Sub3!$D131="","",CNGE_2026_M1_Secc4_Sub3!$D131)</f>
        <v/>
      </c>
      <c r="E535" s="572"/>
      <c r="F535" s="572"/>
      <c r="G535" s="572"/>
      <c r="H535" s="572"/>
      <c r="I535" s="572"/>
      <c r="J535" s="572"/>
      <c r="K535" s="572"/>
      <c r="L535" s="572"/>
      <c r="M535" s="573"/>
      <c r="N535" s="699"/>
      <c r="O535" s="570"/>
      <c r="P535" s="570"/>
      <c r="Q535" s="687"/>
      <c r="R535" s="699"/>
      <c r="S535" s="570"/>
      <c r="T535" s="570"/>
      <c r="U535" s="687"/>
      <c r="V535" s="452"/>
      <c r="W535" s="452"/>
      <c r="X535" s="452"/>
      <c r="Y535" s="452"/>
      <c r="Z535" s="452"/>
      <c r="AA535" s="452"/>
      <c r="AB535" s="452"/>
      <c r="AC535" s="452"/>
      <c r="AD535" s="452"/>
      <c r="AI535" s="397">
        <f t="shared" si="18"/>
        <v>0</v>
      </c>
      <c r="AJ535" s="403">
        <f t="shared" si="19"/>
        <v>0</v>
      </c>
      <c r="AK535" s="266">
        <f t="shared" si="20"/>
        <v>0</v>
      </c>
      <c r="AL535" s="286">
        <f t="shared" si="17"/>
        <v>0</v>
      </c>
      <c r="AM535" s="287" t="str">
        <f>IF(AL535=0,"",
IF(SUM($AL$441:AL535)=1,AN535,
IF($AL$561&gt;SUM($AL$441:AL535),_xlfn.CONCAT(", ",AN535),
IF($AL$561=SUM($AL$441:AL535),_xlfn.CONCAT(" y ",AN535)))))</f>
        <v/>
      </c>
      <c r="AN535" s="101" t="s">
        <v>5289</v>
      </c>
    </row>
    <row r="536" spans="1:40" ht="15" customHeight="1">
      <c r="A536" s="34"/>
      <c r="B536" s="16"/>
      <c r="C536" s="89" t="s">
        <v>5290</v>
      </c>
      <c r="D536" s="689" t="str">
        <f>IF(CNGE_2026_M1_Secc4_Sub3!$D132="","",CNGE_2026_M1_Secc4_Sub3!$D132)</f>
        <v/>
      </c>
      <c r="E536" s="572"/>
      <c r="F536" s="572"/>
      <c r="G536" s="572"/>
      <c r="H536" s="572"/>
      <c r="I536" s="572"/>
      <c r="J536" s="572"/>
      <c r="K536" s="572"/>
      <c r="L536" s="572"/>
      <c r="M536" s="573"/>
      <c r="N536" s="699"/>
      <c r="O536" s="570"/>
      <c r="P536" s="570"/>
      <c r="Q536" s="687"/>
      <c r="R536" s="699"/>
      <c r="S536" s="570"/>
      <c r="T536" s="570"/>
      <c r="U536" s="687"/>
      <c r="V536" s="452"/>
      <c r="W536" s="452"/>
      <c r="X536" s="452"/>
      <c r="Y536" s="452"/>
      <c r="Z536" s="452"/>
      <c r="AA536" s="452"/>
      <c r="AB536" s="452"/>
      <c r="AC536" s="452"/>
      <c r="AD536" s="452"/>
      <c r="AI536" s="397">
        <f t="shared" si="18"/>
        <v>0</v>
      </c>
      <c r="AJ536" s="403">
        <f t="shared" si="19"/>
        <v>0</v>
      </c>
      <c r="AK536" s="266">
        <f t="shared" si="20"/>
        <v>0</v>
      </c>
      <c r="AL536" s="286">
        <f t="shared" si="17"/>
        <v>0</v>
      </c>
      <c r="AM536" s="287" t="str">
        <f>IF(AL536=0,"",
IF(SUM($AL$441:AL536)=1,AN536,
IF($AL$561&gt;SUM($AL$441:AL536),_xlfn.CONCAT(", ",AN536),
IF($AL$561=SUM($AL$441:AL536),_xlfn.CONCAT(" y ",AN536)))))</f>
        <v/>
      </c>
      <c r="AN536" s="101" t="s">
        <v>5291</v>
      </c>
    </row>
    <row r="537" spans="1:40" ht="15" customHeight="1">
      <c r="A537" s="34"/>
      <c r="B537" s="16"/>
      <c r="C537" s="89" t="s">
        <v>5292</v>
      </c>
      <c r="D537" s="689" t="str">
        <f>IF(CNGE_2026_M1_Secc4_Sub3!$D133="","",CNGE_2026_M1_Secc4_Sub3!$D133)</f>
        <v/>
      </c>
      <c r="E537" s="572"/>
      <c r="F537" s="572"/>
      <c r="G537" s="572"/>
      <c r="H537" s="572"/>
      <c r="I537" s="572"/>
      <c r="J537" s="572"/>
      <c r="K537" s="572"/>
      <c r="L537" s="572"/>
      <c r="M537" s="573"/>
      <c r="N537" s="699"/>
      <c r="O537" s="570"/>
      <c r="P537" s="570"/>
      <c r="Q537" s="687"/>
      <c r="R537" s="699"/>
      <c r="S537" s="570"/>
      <c r="T537" s="570"/>
      <c r="U537" s="687"/>
      <c r="V537" s="452"/>
      <c r="W537" s="452"/>
      <c r="X537" s="452"/>
      <c r="Y537" s="452"/>
      <c r="Z537" s="452"/>
      <c r="AA537" s="452"/>
      <c r="AB537" s="452"/>
      <c r="AC537" s="452"/>
      <c r="AD537" s="452"/>
      <c r="AI537" s="397">
        <f t="shared" si="18"/>
        <v>0</v>
      </c>
      <c r="AJ537" s="403">
        <f t="shared" si="19"/>
        <v>0</v>
      </c>
      <c r="AK537" s="266">
        <f t="shared" si="20"/>
        <v>0</v>
      </c>
      <c r="AL537" s="286">
        <f t="shared" ref="AL537:AL560" si="21">IF(AK537=0,0,1)</f>
        <v>0</v>
      </c>
      <c r="AM537" s="287" t="str">
        <f>IF(AL537=0,"",
IF(SUM($AL$441:AL537)=1,AN537,
IF($AL$561&gt;SUM($AL$441:AL537),_xlfn.CONCAT(", ",AN537),
IF($AL$561=SUM($AL$441:AL537),_xlfn.CONCAT(" y ",AN537)))))</f>
        <v/>
      </c>
      <c r="AN537" s="101" t="s">
        <v>5293</v>
      </c>
    </row>
    <row r="538" spans="1:40" ht="15" customHeight="1">
      <c r="A538" s="34"/>
      <c r="B538" s="16"/>
      <c r="C538" s="89" t="s">
        <v>5294</v>
      </c>
      <c r="D538" s="689" t="str">
        <f>IF(CNGE_2026_M1_Secc4_Sub3!$D134="","",CNGE_2026_M1_Secc4_Sub3!$D134)</f>
        <v/>
      </c>
      <c r="E538" s="572"/>
      <c r="F538" s="572"/>
      <c r="G538" s="572"/>
      <c r="H538" s="572"/>
      <c r="I538" s="572"/>
      <c r="J538" s="572"/>
      <c r="K538" s="572"/>
      <c r="L538" s="572"/>
      <c r="M538" s="573"/>
      <c r="N538" s="699"/>
      <c r="O538" s="570"/>
      <c r="P538" s="570"/>
      <c r="Q538" s="687"/>
      <c r="R538" s="699"/>
      <c r="S538" s="570"/>
      <c r="T538" s="570"/>
      <c r="U538" s="687"/>
      <c r="V538" s="452"/>
      <c r="W538" s="452"/>
      <c r="X538" s="452"/>
      <c r="Y538" s="452"/>
      <c r="Z538" s="452"/>
      <c r="AA538" s="452"/>
      <c r="AB538" s="452"/>
      <c r="AC538" s="452"/>
      <c r="AD538" s="452"/>
      <c r="AI538" s="397">
        <f t="shared" si="18"/>
        <v>0</v>
      </c>
      <c r="AJ538" s="403">
        <f t="shared" si="19"/>
        <v>0</v>
      </c>
      <c r="AK538" s="266">
        <f t="shared" si="20"/>
        <v>0</v>
      </c>
      <c r="AL538" s="286">
        <f t="shared" si="21"/>
        <v>0</v>
      </c>
      <c r="AM538" s="287" t="str">
        <f>IF(AL538=0,"",
IF(SUM($AL$441:AL538)=1,AN538,
IF($AL$561&gt;SUM($AL$441:AL538),_xlfn.CONCAT(", ",AN538),
IF($AL$561=SUM($AL$441:AL538),_xlfn.CONCAT(" y ",AN538)))))</f>
        <v/>
      </c>
      <c r="AN538" s="101" t="s">
        <v>5295</v>
      </c>
    </row>
    <row r="539" spans="1:40" ht="15" customHeight="1">
      <c r="A539" s="34"/>
      <c r="B539" s="16"/>
      <c r="C539" s="89" t="s">
        <v>5296</v>
      </c>
      <c r="D539" s="689" t="str">
        <f>IF(CNGE_2026_M1_Secc4_Sub3!$D135="","",CNGE_2026_M1_Secc4_Sub3!$D135)</f>
        <v/>
      </c>
      <c r="E539" s="572"/>
      <c r="F539" s="572"/>
      <c r="G539" s="572"/>
      <c r="H539" s="572"/>
      <c r="I539" s="572"/>
      <c r="J539" s="572"/>
      <c r="K539" s="572"/>
      <c r="L539" s="572"/>
      <c r="M539" s="573"/>
      <c r="N539" s="699"/>
      <c r="O539" s="570"/>
      <c r="P539" s="570"/>
      <c r="Q539" s="687"/>
      <c r="R539" s="699"/>
      <c r="S539" s="570"/>
      <c r="T539" s="570"/>
      <c r="U539" s="687"/>
      <c r="V539" s="452"/>
      <c r="W539" s="452"/>
      <c r="X539" s="452"/>
      <c r="Y539" s="452"/>
      <c r="Z539" s="452"/>
      <c r="AA539" s="452"/>
      <c r="AB539" s="452"/>
      <c r="AC539" s="452"/>
      <c r="AD539" s="452"/>
      <c r="AI539" s="397">
        <f t="shared" si="18"/>
        <v>0</v>
      </c>
      <c r="AJ539" s="403">
        <f t="shared" si="19"/>
        <v>0</v>
      </c>
      <c r="AK539" s="266">
        <f t="shared" si="20"/>
        <v>0</v>
      </c>
      <c r="AL539" s="286">
        <f t="shared" si="21"/>
        <v>0</v>
      </c>
      <c r="AM539" s="287" t="str">
        <f>IF(AL539=0,"",
IF(SUM($AL$441:AL539)=1,AN539,
IF($AL$561&gt;SUM($AL$441:AL539),_xlfn.CONCAT(", ",AN539),
IF($AL$561=SUM($AL$441:AL539),_xlfn.CONCAT(" y ",AN539)))))</f>
        <v/>
      </c>
      <c r="AN539" s="101" t="s">
        <v>5297</v>
      </c>
    </row>
    <row r="540" spans="1:40" ht="15" customHeight="1">
      <c r="A540" s="34"/>
      <c r="B540" s="16"/>
      <c r="C540" s="91" t="s">
        <v>5298</v>
      </c>
      <c r="D540" s="689" t="str">
        <f>IF(CNGE_2026_M1_Secc4_Sub3!$D136="","",CNGE_2026_M1_Secc4_Sub3!$D136)</f>
        <v/>
      </c>
      <c r="E540" s="572"/>
      <c r="F540" s="572"/>
      <c r="G540" s="572"/>
      <c r="H540" s="572"/>
      <c r="I540" s="572"/>
      <c r="J540" s="572"/>
      <c r="K540" s="572"/>
      <c r="L540" s="572"/>
      <c r="M540" s="573"/>
      <c r="N540" s="699"/>
      <c r="O540" s="570"/>
      <c r="P540" s="570"/>
      <c r="Q540" s="687"/>
      <c r="R540" s="699"/>
      <c r="S540" s="570"/>
      <c r="T540" s="570"/>
      <c r="U540" s="687"/>
      <c r="V540" s="452"/>
      <c r="W540" s="452"/>
      <c r="X540" s="452"/>
      <c r="Y540" s="452"/>
      <c r="Z540" s="452"/>
      <c r="AA540" s="452"/>
      <c r="AB540" s="452"/>
      <c r="AC540" s="452"/>
      <c r="AD540" s="452"/>
      <c r="AI540" s="397">
        <f t="shared" si="18"/>
        <v>0</v>
      </c>
      <c r="AJ540" s="403">
        <f t="shared" si="19"/>
        <v>0</v>
      </c>
      <c r="AK540" s="266">
        <f t="shared" si="20"/>
        <v>0</v>
      </c>
      <c r="AL540" s="286">
        <f t="shared" si="21"/>
        <v>0</v>
      </c>
      <c r="AM540" s="287" t="str">
        <f>IF(AL540=0,"",
IF(SUM($AL$441:AL540)=1,AN540,
IF($AL$561&gt;SUM($AL$441:AL540),_xlfn.CONCAT(", ",AN540),
IF($AL$561=SUM($AL$441:AL540),_xlfn.CONCAT(" y ",AN540)))))</f>
        <v/>
      </c>
      <c r="AN540" s="101" t="s">
        <v>5299</v>
      </c>
    </row>
    <row r="541" spans="1:40" ht="15" customHeight="1">
      <c r="A541" s="34"/>
      <c r="B541" s="16"/>
      <c r="C541" s="91" t="s">
        <v>5300</v>
      </c>
      <c r="D541" s="689" t="str">
        <f>IF(CNGE_2026_M1_Secc4_Sub3!$D137="","",CNGE_2026_M1_Secc4_Sub3!$D137)</f>
        <v/>
      </c>
      <c r="E541" s="572"/>
      <c r="F541" s="572"/>
      <c r="G541" s="572"/>
      <c r="H541" s="572"/>
      <c r="I541" s="572"/>
      <c r="J541" s="572"/>
      <c r="K541" s="572"/>
      <c r="L541" s="572"/>
      <c r="M541" s="573"/>
      <c r="N541" s="699"/>
      <c r="O541" s="570"/>
      <c r="P541" s="570"/>
      <c r="Q541" s="687"/>
      <c r="R541" s="699"/>
      <c r="S541" s="570"/>
      <c r="T541" s="570"/>
      <c r="U541" s="687"/>
      <c r="V541" s="452"/>
      <c r="W541" s="452"/>
      <c r="X541" s="452"/>
      <c r="Y541" s="452"/>
      <c r="Z541" s="452"/>
      <c r="AA541" s="452"/>
      <c r="AB541" s="452"/>
      <c r="AC541" s="452"/>
      <c r="AD541" s="452"/>
      <c r="AI541" s="397">
        <f t="shared" si="18"/>
        <v>0</v>
      </c>
      <c r="AJ541" s="403">
        <f t="shared" si="19"/>
        <v>0</v>
      </c>
      <c r="AK541" s="266">
        <f t="shared" si="20"/>
        <v>0</v>
      </c>
      <c r="AL541" s="286">
        <f t="shared" si="21"/>
        <v>0</v>
      </c>
      <c r="AM541" s="287" t="str">
        <f>IF(AL541=0,"",
IF(SUM($AL$441:AL541)=1,AN541,
IF($AL$561&gt;SUM($AL$441:AL541),_xlfn.CONCAT(", ",AN541),
IF($AL$561=SUM($AL$441:AL541),_xlfn.CONCAT(" y ",AN541)))))</f>
        <v/>
      </c>
      <c r="AN541" s="101" t="s">
        <v>5301</v>
      </c>
    </row>
    <row r="542" spans="1:40" ht="15" customHeight="1">
      <c r="A542" s="34"/>
      <c r="B542" s="16"/>
      <c r="C542" s="91" t="s">
        <v>5302</v>
      </c>
      <c r="D542" s="689" t="str">
        <f>IF(CNGE_2026_M1_Secc4_Sub3!$D138="","",CNGE_2026_M1_Secc4_Sub3!$D138)</f>
        <v/>
      </c>
      <c r="E542" s="572"/>
      <c r="F542" s="572"/>
      <c r="G542" s="572"/>
      <c r="H542" s="572"/>
      <c r="I542" s="572"/>
      <c r="J542" s="572"/>
      <c r="K542" s="572"/>
      <c r="L542" s="572"/>
      <c r="M542" s="573"/>
      <c r="N542" s="699"/>
      <c r="O542" s="570"/>
      <c r="P542" s="570"/>
      <c r="Q542" s="687"/>
      <c r="R542" s="699"/>
      <c r="S542" s="570"/>
      <c r="T542" s="570"/>
      <c r="U542" s="687"/>
      <c r="V542" s="452"/>
      <c r="W542" s="452"/>
      <c r="X542" s="452"/>
      <c r="Y542" s="452"/>
      <c r="Z542" s="452"/>
      <c r="AA542" s="452"/>
      <c r="AB542" s="452"/>
      <c r="AC542" s="452"/>
      <c r="AD542" s="452"/>
      <c r="AI542" s="397">
        <f t="shared" si="18"/>
        <v>0</v>
      </c>
      <c r="AJ542" s="403">
        <f t="shared" si="19"/>
        <v>0</v>
      </c>
      <c r="AK542" s="266">
        <f t="shared" si="20"/>
        <v>0</v>
      </c>
      <c r="AL542" s="286">
        <f t="shared" si="21"/>
        <v>0</v>
      </c>
      <c r="AM542" s="287" t="str">
        <f>IF(AL542=0,"",
IF(SUM($AL$441:AL542)=1,AN542,
IF($AL$561&gt;SUM($AL$441:AL542),_xlfn.CONCAT(", ",AN542),
IF($AL$561=SUM($AL$441:AL542),_xlfn.CONCAT(" y ",AN542)))))</f>
        <v/>
      </c>
      <c r="AN542" s="101" t="s">
        <v>5303</v>
      </c>
    </row>
    <row r="543" spans="1:40" ht="15" customHeight="1">
      <c r="A543" s="34"/>
      <c r="B543" s="16"/>
      <c r="C543" s="91" t="s">
        <v>5304</v>
      </c>
      <c r="D543" s="689" t="str">
        <f>IF(CNGE_2026_M1_Secc4_Sub3!$D139="","",CNGE_2026_M1_Secc4_Sub3!$D139)</f>
        <v/>
      </c>
      <c r="E543" s="572"/>
      <c r="F543" s="572"/>
      <c r="G543" s="572"/>
      <c r="H543" s="572"/>
      <c r="I543" s="572"/>
      <c r="J543" s="572"/>
      <c r="K543" s="572"/>
      <c r="L543" s="572"/>
      <c r="M543" s="573"/>
      <c r="N543" s="699"/>
      <c r="O543" s="570"/>
      <c r="P543" s="570"/>
      <c r="Q543" s="687"/>
      <c r="R543" s="699"/>
      <c r="S543" s="570"/>
      <c r="T543" s="570"/>
      <c r="U543" s="687"/>
      <c r="V543" s="452"/>
      <c r="W543" s="452"/>
      <c r="X543" s="452"/>
      <c r="Y543" s="452"/>
      <c r="Z543" s="452"/>
      <c r="AA543" s="452"/>
      <c r="AB543" s="452"/>
      <c r="AC543" s="452"/>
      <c r="AD543" s="452"/>
      <c r="AI543" s="397">
        <f t="shared" si="18"/>
        <v>0</v>
      </c>
      <c r="AJ543" s="403">
        <f t="shared" si="19"/>
        <v>0</v>
      </c>
      <c r="AK543" s="266">
        <f t="shared" si="20"/>
        <v>0</v>
      </c>
      <c r="AL543" s="286">
        <f t="shared" si="21"/>
        <v>0</v>
      </c>
      <c r="AM543" s="287" t="str">
        <f>IF(AL543=0,"",
IF(SUM($AL$441:AL543)=1,AN543,
IF($AL$561&gt;SUM($AL$441:AL543),_xlfn.CONCAT(", ",AN543),
IF($AL$561=SUM($AL$441:AL543),_xlfn.CONCAT(" y ",AN543)))))</f>
        <v/>
      </c>
      <c r="AN543" s="101" t="s">
        <v>5305</v>
      </c>
    </row>
    <row r="544" spans="1:40" ht="15" customHeight="1">
      <c r="A544" s="34"/>
      <c r="B544" s="16"/>
      <c r="C544" s="91" t="s">
        <v>5306</v>
      </c>
      <c r="D544" s="689" t="str">
        <f>IF(CNGE_2026_M1_Secc4_Sub3!$D140="","",CNGE_2026_M1_Secc4_Sub3!$D140)</f>
        <v/>
      </c>
      <c r="E544" s="572"/>
      <c r="F544" s="572"/>
      <c r="G544" s="572"/>
      <c r="H544" s="572"/>
      <c r="I544" s="572"/>
      <c r="J544" s="572"/>
      <c r="K544" s="572"/>
      <c r="L544" s="572"/>
      <c r="M544" s="573"/>
      <c r="N544" s="699"/>
      <c r="O544" s="570"/>
      <c r="P544" s="570"/>
      <c r="Q544" s="687"/>
      <c r="R544" s="699"/>
      <c r="S544" s="570"/>
      <c r="T544" s="570"/>
      <c r="U544" s="687"/>
      <c r="V544" s="452"/>
      <c r="W544" s="452"/>
      <c r="X544" s="452"/>
      <c r="Y544" s="452"/>
      <c r="Z544" s="452"/>
      <c r="AA544" s="452"/>
      <c r="AB544" s="452"/>
      <c r="AC544" s="452"/>
      <c r="AD544" s="452"/>
      <c r="AI544" s="397">
        <f t="shared" si="18"/>
        <v>0</v>
      </c>
      <c r="AJ544" s="403">
        <f t="shared" si="19"/>
        <v>0</v>
      </c>
      <c r="AK544" s="266">
        <f t="shared" si="20"/>
        <v>0</v>
      </c>
      <c r="AL544" s="286">
        <f t="shared" si="21"/>
        <v>0</v>
      </c>
      <c r="AM544" s="287" t="str">
        <f>IF(AL544=0,"",
IF(SUM($AL$441:AL544)=1,AN544,
IF($AL$561&gt;SUM($AL$441:AL544),_xlfn.CONCAT(", ",AN544),
IF($AL$561=SUM($AL$441:AL544),_xlfn.CONCAT(" y ",AN544)))))</f>
        <v/>
      </c>
      <c r="AN544" s="101" t="s">
        <v>5307</v>
      </c>
    </row>
    <row r="545" spans="1:40" ht="15" customHeight="1">
      <c r="A545" s="34"/>
      <c r="B545" s="16"/>
      <c r="C545" s="91" t="s">
        <v>5308</v>
      </c>
      <c r="D545" s="689" t="str">
        <f>IF(CNGE_2026_M1_Secc4_Sub3!$D141="","",CNGE_2026_M1_Secc4_Sub3!$D141)</f>
        <v/>
      </c>
      <c r="E545" s="572"/>
      <c r="F545" s="572"/>
      <c r="G545" s="572"/>
      <c r="H545" s="572"/>
      <c r="I545" s="572"/>
      <c r="J545" s="572"/>
      <c r="K545" s="572"/>
      <c r="L545" s="572"/>
      <c r="M545" s="573"/>
      <c r="N545" s="699"/>
      <c r="O545" s="570"/>
      <c r="P545" s="570"/>
      <c r="Q545" s="687"/>
      <c r="R545" s="699"/>
      <c r="S545" s="570"/>
      <c r="T545" s="570"/>
      <c r="U545" s="687"/>
      <c r="V545" s="452"/>
      <c r="W545" s="452"/>
      <c r="X545" s="452"/>
      <c r="Y545" s="452"/>
      <c r="Z545" s="452"/>
      <c r="AA545" s="452"/>
      <c r="AB545" s="452"/>
      <c r="AC545" s="452"/>
      <c r="AD545" s="452"/>
      <c r="AI545" s="397">
        <f t="shared" si="18"/>
        <v>0</v>
      </c>
      <c r="AJ545" s="403">
        <f t="shared" si="19"/>
        <v>0</v>
      </c>
      <c r="AK545" s="266">
        <f t="shared" si="20"/>
        <v>0</v>
      </c>
      <c r="AL545" s="286">
        <f t="shared" si="21"/>
        <v>0</v>
      </c>
      <c r="AM545" s="287" t="str">
        <f>IF(AL545=0,"",
IF(SUM($AL$441:AL545)=1,AN545,
IF($AL$561&gt;SUM($AL$441:AL545),_xlfn.CONCAT(", ",AN545),
IF($AL$561=SUM($AL$441:AL545),_xlfn.CONCAT(" y ",AN545)))))</f>
        <v/>
      </c>
      <c r="AN545" s="101" t="s">
        <v>5309</v>
      </c>
    </row>
    <row r="546" spans="1:40" ht="15" customHeight="1">
      <c r="A546" s="34"/>
      <c r="B546" s="16"/>
      <c r="C546" s="91" t="s">
        <v>5310</v>
      </c>
      <c r="D546" s="689" t="str">
        <f>IF(CNGE_2026_M1_Secc4_Sub3!$D142="","",CNGE_2026_M1_Secc4_Sub3!$D142)</f>
        <v/>
      </c>
      <c r="E546" s="572"/>
      <c r="F546" s="572"/>
      <c r="G546" s="572"/>
      <c r="H546" s="572"/>
      <c r="I546" s="572"/>
      <c r="J546" s="572"/>
      <c r="K546" s="572"/>
      <c r="L546" s="572"/>
      <c r="M546" s="573"/>
      <c r="N546" s="699"/>
      <c r="O546" s="570"/>
      <c r="P546" s="570"/>
      <c r="Q546" s="687"/>
      <c r="R546" s="699"/>
      <c r="S546" s="570"/>
      <c r="T546" s="570"/>
      <c r="U546" s="687"/>
      <c r="V546" s="452"/>
      <c r="W546" s="452"/>
      <c r="X546" s="452"/>
      <c r="Y546" s="452"/>
      <c r="Z546" s="452"/>
      <c r="AA546" s="452"/>
      <c r="AB546" s="452"/>
      <c r="AC546" s="452"/>
      <c r="AD546" s="452"/>
      <c r="AI546" s="397">
        <f t="shared" si="18"/>
        <v>0</v>
      </c>
      <c r="AJ546" s="403">
        <f t="shared" si="19"/>
        <v>0</v>
      </c>
      <c r="AK546" s="266">
        <f t="shared" si="20"/>
        <v>0</v>
      </c>
      <c r="AL546" s="286">
        <f t="shared" si="21"/>
        <v>0</v>
      </c>
      <c r="AM546" s="287" t="str">
        <f>IF(AL546=0,"",
IF(SUM($AL$441:AL546)=1,AN546,
IF($AL$561&gt;SUM($AL$441:AL546),_xlfn.CONCAT(", ",AN546),
IF($AL$561=SUM($AL$441:AL546),_xlfn.CONCAT(" y ",AN546)))))</f>
        <v/>
      </c>
      <c r="AN546" s="101" t="s">
        <v>5311</v>
      </c>
    </row>
    <row r="547" spans="1:40" ht="15" customHeight="1">
      <c r="A547" s="34"/>
      <c r="B547" s="16"/>
      <c r="C547" s="91" t="s">
        <v>5312</v>
      </c>
      <c r="D547" s="689" t="str">
        <f>IF(CNGE_2026_M1_Secc4_Sub3!$D143="","",CNGE_2026_M1_Secc4_Sub3!$D143)</f>
        <v/>
      </c>
      <c r="E547" s="572"/>
      <c r="F547" s="572"/>
      <c r="G547" s="572"/>
      <c r="H547" s="572"/>
      <c r="I547" s="572"/>
      <c r="J547" s="572"/>
      <c r="K547" s="572"/>
      <c r="L547" s="572"/>
      <c r="M547" s="573"/>
      <c r="N547" s="699"/>
      <c r="O547" s="570"/>
      <c r="P547" s="570"/>
      <c r="Q547" s="687"/>
      <c r="R547" s="699"/>
      <c r="S547" s="570"/>
      <c r="T547" s="570"/>
      <c r="U547" s="687"/>
      <c r="V547" s="452"/>
      <c r="W547" s="452"/>
      <c r="X547" s="452"/>
      <c r="Y547" s="452"/>
      <c r="Z547" s="452"/>
      <c r="AA547" s="452"/>
      <c r="AB547" s="452"/>
      <c r="AC547" s="452"/>
      <c r="AD547" s="452"/>
      <c r="AI547" s="397">
        <f t="shared" si="18"/>
        <v>0</v>
      </c>
      <c r="AJ547" s="403">
        <f t="shared" si="19"/>
        <v>0</v>
      </c>
      <c r="AK547" s="266">
        <f t="shared" si="20"/>
        <v>0</v>
      </c>
      <c r="AL547" s="286">
        <f t="shared" si="21"/>
        <v>0</v>
      </c>
      <c r="AM547" s="287" t="str">
        <f>IF(AL547=0,"",
IF(SUM($AL$441:AL547)=1,AN547,
IF($AL$561&gt;SUM($AL$441:AL547),_xlfn.CONCAT(", ",AN547),
IF($AL$561=SUM($AL$441:AL547),_xlfn.CONCAT(" y ",AN547)))))</f>
        <v/>
      </c>
      <c r="AN547" s="101" t="s">
        <v>5313</v>
      </c>
    </row>
    <row r="548" spans="1:40" ht="15" customHeight="1">
      <c r="A548" s="34"/>
      <c r="B548" s="16"/>
      <c r="C548" s="91" t="s">
        <v>5314</v>
      </c>
      <c r="D548" s="689" t="str">
        <f>IF(CNGE_2026_M1_Secc4_Sub3!$D144="","",CNGE_2026_M1_Secc4_Sub3!$D144)</f>
        <v/>
      </c>
      <c r="E548" s="572"/>
      <c r="F548" s="572"/>
      <c r="G548" s="572"/>
      <c r="H548" s="572"/>
      <c r="I548" s="572"/>
      <c r="J548" s="572"/>
      <c r="K548" s="572"/>
      <c r="L548" s="572"/>
      <c r="M548" s="573"/>
      <c r="N548" s="699"/>
      <c r="O548" s="570"/>
      <c r="P548" s="570"/>
      <c r="Q548" s="687"/>
      <c r="R548" s="699"/>
      <c r="S548" s="570"/>
      <c r="T548" s="570"/>
      <c r="U548" s="687"/>
      <c r="V548" s="452"/>
      <c r="W548" s="452"/>
      <c r="X548" s="452"/>
      <c r="Y548" s="452"/>
      <c r="Z548" s="452"/>
      <c r="AA548" s="452"/>
      <c r="AB548" s="452"/>
      <c r="AC548" s="452"/>
      <c r="AD548" s="452"/>
      <c r="AI548" s="397">
        <f t="shared" si="18"/>
        <v>0</v>
      </c>
      <c r="AJ548" s="403">
        <f t="shared" si="19"/>
        <v>0</v>
      </c>
      <c r="AK548" s="266">
        <f t="shared" si="20"/>
        <v>0</v>
      </c>
      <c r="AL548" s="286">
        <f t="shared" si="21"/>
        <v>0</v>
      </c>
      <c r="AM548" s="287" t="str">
        <f>IF(AL548=0,"",
IF(SUM($AL$441:AL548)=1,AN548,
IF($AL$561&gt;SUM($AL$441:AL548),_xlfn.CONCAT(", ",AN548),
IF($AL$561=SUM($AL$441:AL548),_xlfn.CONCAT(" y ",AN548)))))</f>
        <v/>
      </c>
      <c r="AN548" s="101" t="s">
        <v>5315</v>
      </c>
    </row>
    <row r="549" spans="1:40" ht="15" customHeight="1">
      <c r="A549" s="34"/>
      <c r="B549" s="16"/>
      <c r="C549" s="91" t="s">
        <v>5316</v>
      </c>
      <c r="D549" s="689" t="str">
        <f>IF(CNGE_2026_M1_Secc4_Sub3!$D145="","",CNGE_2026_M1_Secc4_Sub3!$D145)</f>
        <v/>
      </c>
      <c r="E549" s="572"/>
      <c r="F549" s="572"/>
      <c r="G549" s="572"/>
      <c r="H549" s="572"/>
      <c r="I549" s="572"/>
      <c r="J549" s="572"/>
      <c r="K549" s="572"/>
      <c r="L549" s="572"/>
      <c r="M549" s="573"/>
      <c r="N549" s="699"/>
      <c r="O549" s="570"/>
      <c r="P549" s="570"/>
      <c r="Q549" s="687"/>
      <c r="R549" s="699"/>
      <c r="S549" s="570"/>
      <c r="T549" s="570"/>
      <c r="U549" s="687"/>
      <c r="V549" s="452"/>
      <c r="W549" s="452"/>
      <c r="X549" s="452"/>
      <c r="Y549" s="452"/>
      <c r="Z549" s="452"/>
      <c r="AA549" s="452"/>
      <c r="AB549" s="452"/>
      <c r="AC549" s="452"/>
      <c r="AD549" s="452"/>
      <c r="AI549" s="397">
        <f t="shared" si="18"/>
        <v>0</v>
      </c>
      <c r="AJ549" s="403">
        <f t="shared" si="19"/>
        <v>0</v>
      </c>
      <c r="AK549" s="266">
        <f t="shared" si="20"/>
        <v>0</v>
      </c>
      <c r="AL549" s="286">
        <f t="shared" si="21"/>
        <v>0</v>
      </c>
      <c r="AM549" s="287" t="str">
        <f>IF(AL549=0,"",
IF(SUM($AL$441:AL549)=1,AN549,
IF($AL$561&gt;SUM($AL$441:AL549),_xlfn.CONCAT(", ",AN549),
IF($AL$561=SUM($AL$441:AL549),_xlfn.CONCAT(" y ",AN549)))))</f>
        <v/>
      </c>
      <c r="AN549" s="101" t="s">
        <v>5317</v>
      </c>
    </row>
    <row r="550" spans="1:40" ht="15" customHeight="1">
      <c r="A550" s="34"/>
      <c r="B550" s="16"/>
      <c r="C550" s="91" t="s">
        <v>5318</v>
      </c>
      <c r="D550" s="689" t="str">
        <f>IF(CNGE_2026_M1_Secc4_Sub3!$D146="","",CNGE_2026_M1_Secc4_Sub3!$D146)</f>
        <v/>
      </c>
      <c r="E550" s="572"/>
      <c r="F550" s="572"/>
      <c r="G550" s="572"/>
      <c r="H550" s="572"/>
      <c r="I550" s="572"/>
      <c r="J550" s="572"/>
      <c r="K550" s="572"/>
      <c r="L550" s="572"/>
      <c r="M550" s="573"/>
      <c r="N550" s="699"/>
      <c r="O550" s="570"/>
      <c r="P550" s="570"/>
      <c r="Q550" s="687"/>
      <c r="R550" s="699"/>
      <c r="S550" s="570"/>
      <c r="T550" s="570"/>
      <c r="U550" s="687"/>
      <c r="V550" s="452"/>
      <c r="W550" s="452"/>
      <c r="X550" s="452"/>
      <c r="Y550" s="452"/>
      <c r="Z550" s="452"/>
      <c r="AA550" s="452"/>
      <c r="AB550" s="452"/>
      <c r="AC550" s="452"/>
      <c r="AD550" s="452"/>
      <c r="AI550" s="397">
        <f t="shared" si="18"/>
        <v>0</v>
      </c>
      <c r="AJ550" s="403">
        <f t="shared" si="19"/>
        <v>0</v>
      </c>
      <c r="AK550" s="266">
        <f t="shared" si="20"/>
        <v>0</v>
      </c>
      <c r="AL550" s="286">
        <f t="shared" si="21"/>
        <v>0</v>
      </c>
      <c r="AM550" s="287" t="str">
        <f>IF(AL550=0,"",
IF(SUM($AL$441:AL550)=1,AN550,
IF($AL$561&gt;SUM($AL$441:AL550),_xlfn.CONCAT(", ",AN550),
IF($AL$561=SUM($AL$441:AL550),_xlfn.CONCAT(" y ",AN550)))))</f>
        <v/>
      </c>
      <c r="AN550" s="101" t="s">
        <v>5319</v>
      </c>
    </row>
    <row r="551" spans="1:40" ht="15" customHeight="1">
      <c r="A551" s="34"/>
      <c r="B551" s="16"/>
      <c r="C551" s="91" t="s">
        <v>5497</v>
      </c>
      <c r="D551" s="689" t="str">
        <f>IF(CNGE_2026_M1_Secc4_Sub3!$D147="","",CNGE_2026_M1_Secc4_Sub3!$D147)</f>
        <v/>
      </c>
      <c r="E551" s="572"/>
      <c r="F551" s="572"/>
      <c r="G551" s="572"/>
      <c r="H551" s="572"/>
      <c r="I551" s="572"/>
      <c r="J551" s="572"/>
      <c r="K551" s="572"/>
      <c r="L551" s="572"/>
      <c r="M551" s="573"/>
      <c r="N551" s="699"/>
      <c r="O551" s="570"/>
      <c r="P551" s="570"/>
      <c r="Q551" s="687"/>
      <c r="R551" s="699"/>
      <c r="S551" s="570"/>
      <c r="T551" s="570"/>
      <c r="U551" s="687"/>
      <c r="V551" s="452"/>
      <c r="W551" s="452"/>
      <c r="X551" s="452"/>
      <c r="Y551" s="452"/>
      <c r="Z551" s="452"/>
      <c r="AA551" s="452"/>
      <c r="AB551" s="452"/>
      <c r="AC551" s="452"/>
      <c r="AD551" s="452"/>
      <c r="AI551" s="397">
        <f t="shared" si="18"/>
        <v>0</v>
      </c>
      <c r="AJ551" s="403">
        <f t="shared" si="19"/>
        <v>0</v>
      </c>
      <c r="AK551" s="266">
        <f t="shared" si="20"/>
        <v>0</v>
      </c>
      <c r="AL551" s="286">
        <f t="shared" si="21"/>
        <v>0</v>
      </c>
      <c r="AM551" s="287" t="str">
        <f>IF(AL551=0,"",
IF(SUM($AL$441:AL551)=1,AN551,
IF($AL$561&gt;SUM($AL$441:AL551),_xlfn.CONCAT(", ",AN551),
IF($AL$561=SUM($AL$441:AL551),_xlfn.CONCAT(" y ",AN551)))))</f>
        <v/>
      </c>
      <c r="AN551" s="101" t="s">
        <v>5498</v>
      </c>
    </row>
    <row r="552" spans="1:40" ht="15" customHeight="1">
      <c r="A552" s="34"/>
      <c r="B552" s="16"/>
      <c r="C552" s="91" t="s">
        <v>5499</v>
      </c>
      <c r="D552" s="689" t="str">
        <f>IF(CNGE_2026_M1_Secc4_Sub3!$D148="","",CNGE_2026_M1_Secc4_Sub3!$D148)</f>
        <v/>
      </c>
      <c r="E552" s="572"/>
      <c r="F552" s="572"/>
      <c r="G552" s="572"/>
      <c r="H552" s="572"/>
      <c r="I552" s="572"/>
      <c r="J552" s="572"/>
      <c r="K552" s="572"/>
      <c r="L552" s="572"/>
      <c r="M552" s="573"/>
      <c r="N552" s="699"/>
      <c r="O552" s="570"/>
      <c r="P552" s="570"/>
      <c r="Q552" s="687"/>
      <c r="R552" s="699"/>
      <c r="S552" s="570"/>
      <c r="T552" s="570"/>
      <c r="U552" s="687"/>
      <c r="V552" s="452"/>
      <c r="W552" s="452"/>
      <c r="X552" s="452"/>
      <c r="Y552" s="452"/>
      <c r="Z552" s="452"/>
      <c r="AA552" s="452"/>
      <c r="AB552" s="452"/>
      <c r="AC552" s="452"/>
      <c r="AD552" s="452"/>
      <c r="AI552" s="397">
        <f t="shared" si="18"/>
        <v>0</v>
      </c>
      <c r="AJ552" s="403">
        <f t="shared" si="19"/>
        <v>0</v>
      </c>
      <c r="AK552" s="266">
        <f t="shared" si="20"/>
        <v>0</v>
      </c>
      <c r="AL552" s="286">
        <f t="shared" si="21"/>
        <v>0</v>
      </c>
      <c r="AM552" s="287" t="str">
        <f>IF(AL552=0,"",
IF(SUM($AL$441:AL552)=1,AN552,
IF($AL$561&gt;SUM($AL$441:AL552),_xlfn.CONCAT(", ",AN552),
IF($AL$561=SUM($AL$441:AL552),_xlfn.CONCAT(" y ",AN552)))))</f>
        <v/>
      </c>
      <c r="AN552" s="101" t="s">
        <v>5500</v>
      </c>
    </row>
    <row r="553" spans="1:40" ht="15" customHeight="1">
      <c r="A553" s="34"/>
      <c r="B553" s="16"/>
      <c r="C553" s="91" t="s">
        <v>5501</v>
      </c>
      <c r="D553" s="689" t="str">
        <f>IF(CNGE_2026_M1_Secc4_Sub3!$D149="","",CNGE_2026_M1_Secc4_Sub3!$D149)</f>
        <v/>
      </c>
      <c r="E553" s="572"/>
      <c r="F553" s="572"/>
      <c r="G553" s="572"/>
      <c r="H553" s="572"/>
      <c r="I553" s="572"/>
      <c r="J553" s="572"/>
      <c r="K553" s="572"/>
      <c r="L553" s="572"/>
      <c r="M553" s="573"/>
      <c r="N553" s="699"/>
      <c r="O553" s="570"/>
      <c r="P553" s="570"/>
      <c r="Q553" s="687"/>
      <c r="R553" s="699"/>
      <c r="S553" s="570"/>
      <c r="T553" s="570"/>
      <c r="U553" s="687"/>
      <c r="V553" s="452"/>
      <c r="W553" s="452"/>
      <c r="X553" s="452"/>
      <c r="Y553" s="452"/>
      <c r="Z553" s="452"/>
      <c r="AA553" s="452"/>
      <c r="AB553" s="452"/>
      <c r="AC553" s="452"/>
      <c r="AD553" s="452"/>
      <c r="AI553" s="397">
        <f t="shared" si="18"/>
        <v>0</v>
      </c>
      <c r="AJ553" s="403">
        <f t="shared" si="19"/>
        <v>0</v>
      </c>
      <c r="AK553" s="266">
        <f t="shared" si="20"/>
        <v>0</v>
      </c>
      <c r="AL553" s="286">
        <f t="shared" si="21"/>
        <v>0</v>
      </c>
      <c r="AM553" s="287" t="str">
        <f>IF(AL553=0,"",
IF(SUM($AL$441:AL553)=1,AN553,
IF($AL$561&gt;SUM($AL$441:AL553),_xlfn.CONCAT(", ",AN553),
IF($AL$561=SUM($AL$441:AL553),_xlfn.CONCAT(" y ",AN553)))))</f>
        <v/>
      </c>
      <c r="AN553" s="101" t="s">
        <v>5502</v>
      </c>
    </row>
    <row r="554" spans="1:40" ht="15" customHeight="1">
      <c r="A554" s="34"/>
      <c r="B554" s="16"/>
      <c r="C554" s="91" t="s">
        <v>5503</v>
      </c>
      <c r="D554" s="689" t="str">
        <f>IF(CNGE_2026_M1_Secc4_Sub3!$D150="","",CNGE_2026_M1_Secc4_Sub3!$D150)</f>
        <v/>
      </c>
      <c r="E554" s="572"/>
      <c r="F554" s="572"/>
      <c r="G554" s="572"/>
      <c r="H554" s="572"/>
      <c r="I554" s="572"/>
      <c r="J554" s="572"/>
      <c r="K554" s="572"/>
      <c r="L554" s="572"/>
      <c r="M554" s="573"/>
      <c r="N554" s="699"/>
      <c r="O554" s="570"/>
      <c r="P554" s="570"/>
      <c r="Q554" s="687"/>
      <c r="R554" s="699"/>
      <c r="S554" s="570"/>
      <c r="T554" s="570"/>
      <c r="U554" s="687"/>
      <c r="V554" s="452"/>
      <c r="W554" s="452"/>
      <c r="X554" s="452"/>
      <c r="Y554" s="452"/>
      <c r="Z554" s="452"/>
      <c r="AA554" s="452"/>
      <c r="AB554" s="452"/>
      <c r="AC554" s="452"/>
      <c r="AD554" s="452"/>
      <c r="AI554" s="397">
        <f t="shared" si="18"/>
        <v>0</v>
      </c>
      <c r="AJ554" s="403">
        <f t="shared" si="19"/>
        <v>0</v>
      </c>
      <c r="AK554" s="266">
        <f t="shared" si="20"/>
        <v>0</v>
      </c>
      <c r="AL554" s="286">
        <f t="shared" si="21"/>
        <v>0</v>
      </c>
      <c r="AM554" s="287" t="str">
        <f>IF(AL554=0,"",
IF(SUM($AL$441:AL554)=1,AN554,
IF($AL$561&gt;SUM($AL$441:AL554),_xlfn.CONCAT(", ",AN554),
IF($AL$561=SUM($AL$441:AL554),_xlfn.CONCAT(" y ",AN554)))))</f>
        <v/>
      </c>
      <c r="AN554" s="101" t="s">
        <v>5504</v>
      </c>
    </row>
    <row r="555" spans="1:40" ht="15" customHeight="1">
      <c r="A555" s="34"/>
      <c r="B555" s="16"/>
      <c r="C555" s="91" t="s">
        <v>5505</v>
      </c>
      <c r="D555" s="689" t="str">
        <f>IF(CNGE_2026_M1_Secc4_Sub3!$D151="","",CNGE_2026_M1_Secc4_Sub3!$D151)</f>
        <v/>
      </c>
      <c r="E555" s="572"/>
      <c r="F555" s="572"/>
      <c r="G555" s="572"/>
      <c r="H555" s="572"/>
      <c r="I555" s="572"/>
      <c r="J555" s="572"/>
      <c r="K555" s="572"/>
      <c r="L555" s="572"/>
      <c r="M555" s="573"/>
      <c r="N555" s="699"/>
      <c r="O555" s="570"/>
      <c r="P555" s="570"/>
      <c r="Q555" s="687"/>
      <c r="R555" s="699"/>
      <c r="S555" s="570"/>
      <c r="T555" s="570"/>
      <c r="U555" s="687"/>
      <c r="V555" s="452"/>
      <c r="W555" s="452"/>
      <c r="X555" s="452"/>
      <c r="Y555" s="452"/>
      <c r="Z555" s="452"/>
      <c r="AA555" s="452"/>
      <c r="AB555" s="452"/>
      <c r="AC555" s="452"/>
      <c r="AD555" s="452"/>
      <c r="AI555" s="397">
        <f t="shared" si="18"/>
        <v>0</v>
      </c>
      <c r="AJ555" s="403">
        <f t="shared" si="19"/>
        <v>0</v>
      </c>
      <c r="AK555" s="266">
        <f t="shared" si="20"/>
        <v>0</v>
      </c>
      <c r="AL555" s="286">
        <f t="shared" si="21"/>
        <v>0</v>
      </c>
      <c r="AM555" s="287" t="str">
        <f>IF(AL555=0,"",
IF(SUM($AL$441:AL555)=1,AN555,
IF($AL$561&gt;SUM($AL$441:AL555),_xlfn.CONCAT(", ",AN555),
IF($AL$561=SUM($AL$441:AL555),_xlfn.CONCAT(" y ",AN555)))))</f>
        <v/>
      </c>
      <c r="AN555" s="101" t="s">
        <v>5506</v>
      </c>
    </row>
    <row r="556" spans="1:40" ht="15" customHeight="1">
      <c r="A556" s="34"/>
      <c r="B556" s="16"/>
      <c r="C556" s="91" t="s">
        <v>5507</v>
      </c>
      <c r="D556" s="689" t="str">
        <f>IF(CNGE_2026_M1_Secc4_Sub3!$D152="","",CNGE_2026_M1_Secc4_Sub3!$D152)</f>
        <v/>
      </c>
      <c r="E556" s="572"/>
      <c r="F556" s="572"/>
      <c r="G556" s="572"/>
      <c r="H556" s="572"/>
      <c r="I556" s="572"/>
      <c r="J556" s="572"/>
      <c r="K556" s="572"/>
      <c r="L556" s="572"/>
      <c r="M556" s="573"/>
      <c r="N556" s="699"/>
      <c r="O556" s="570"/>
      <c r="P556" s="570"/>
      <c r="Q556" s="687"/>
      <c r="R556" s="699"/>
      <c r="S556" s="570"/>
      <c r="T556" s="570"/>
      <c r="U556" s="687"/>
      <c r="V556" s="452"/>
      <c r="W556" s="452"/>
      <c r="X556" s="452"/>
      <c r="Y556" s="452"/>
      <c r="Z556" s="452"/>
      <c r="AA556" s="452"/>
      <c r="AB556" s="452"/>
      <c r="AC556" s="452"/>
      <c r="AD556" s="452"/>
      <c r="AI556" s="397">
        <f t="shared" si="18"/>
        <v>0</v>
      </c>
      <c r="AJ556" s="403">
        <f t="shared" si="19"/>
        <v>0</v>
      </c>
      <c r="AK556" s="266">
        <f t="shared" si="20"/>
        <v>0</v>
      </c>
      <c r="AL556" s="286">
        <f t="shared" si="21"/>
        <v>0</v>
      </c>
      <c r="AM556" s="287" t="str">
        <f>IF(AL556=0,"",
IF(SUM($AL$441:AL556)=1,AN556,
IF($AL$561&gt;SUM($AL$441:AL556),_xlfn.CONCAT(", ",AN556),
IF($AL$561=SUM($AL$441:AL556),_xlfn.CONCAT(" y ",AN556)))))</f>
        <v/>
      </c>
      <c r="AN556" s="101" t="s">
        <v>5508</v>
      </c>
    </row>
    <row r="557" spans="1:40" ht="15" customHeight="1">
      <c r="A557" s="34"/>
      <c r="B557" s="16"/>
      <c r="C557" s="91" t="s">
        <v>5509</v>
      </c>
      <c r="D557" s="689" t="str">
        <f>IF(CNGE_2026_M1_Secc4_Sub3!$D153="","",CNGE_2026_M1_Secc4_Sub3!$D153)</f>
        <v/>
      </c>
      <c r="E557" s="572"/>
      <c r="F557" s="572"/>
      <c r="G557" s="572"/>
      <c r="H557" s="572"/>
      <c r="I557" s="572"/>
      <c r="J557" s="572"/>
      <c r="K557" s="572"/>
      <c r="L557" s="572"/>
      <c r="M557" s="573"/>
      <c r="N557" s="699"/>
      <c r="O557" s="570"/>
      <c r="P557" s="570"/>
      <c r="Q557" s="687"/>
      <c r="R557" s="699"/>
      <c r="S557" s="570"/>
      <c r="T557" s="570"/>
      <c r="U557" s="687"/>
      <c r="V557" s="452"/>
      <c r="W557" s="452"/>
      <c r="X557" s="452"/>
      <c r="Y557" s="452"/>
      <c r="Z557" s="452"/>
      <c r="AA557" s="452"/>
      <c r="AB557" s="452"/>
      <c r="AC557" s="452"/>
      <c r="AD557" s="452"/>
      <c r="AI557" s="397">
        <f t="shared" si="18"/>
        <v>0</v>
      </c>
      <c r="AJ557" s="403">
        <f t="shared" si="19"/>
        <v>0</v>
      </c>
      <c r="AK557" s="266">
        <f t="shared" si="20"/>
        <v>0</v>
      </c>
      <c r="AL557" s="286">
        <f t="shared" si="21"/>
        <v>0</v>
      </c>
      <c r="AM557" s="287" t="str">
        <f>IF(AL557=0,"",
IF(SUM($AL$441:AL557)=1,AN557,
IF($AL$561&gt;SUM($AL$441:AL557),_xlfn.CONCAT(", ",AN557),
IF($AL$561=SUM($AL$441:AL557),_xlfn.CONCAT(" y ",AN557)))))</f>
        <v/>
      </c>
      <c r="AN557" s="101" t="s">
        <v>5510</v>
      </c>
    </row>
    <row r="558" spans="1:40" ht="15" customHeight="1">
      <c r="A558" s="34"/>
      <c r="B558" s="16"/>
      <c r="C558" s="91" t="s">
        <v>5511</v>
      </c>
      <c r="D558" s="689" t="str">
        <f>IF(CNGE_2026_M1_Secc4_Sub3!$D154="","",CNGE_2026_M1_Secc4_Sub3!$D154)</f>
        <v/>
      </c>
      <c r="E558" s="572"/>
      <c r="F558" s="572"/>
      <c r="G558" s="572"/>
      <c r="H558" s="572"/>
      <c r="I558" s="572"/>
      <c r="J558" s="572"/>
      <c r="K558" s="572"/>
      <c r="L558" s="572"/>
      <c r="M558" s="573"/>
      <c r="N558" s="699"/>
      <c r="O558" s="570"/>
      <c r="P558" s="570"/>
      <c r="Q558" s="687"/>
      <c r="R558" s="699"/>
      <c r="S558" s="570"/>
      <c r="T558" s="570"/>
      <c r="U558" s="687"/>
      <c r="V558" s="452"/>
      <c r="W558" s="452"/>
      <c r="X558" s="452"/>
      <c r="Y558" s="452"/>
      <c r="Z558" s="452"/>
      <c r="AA558" s="452"/>
      <c r="AB558" s="452"/>
      <c r="AC558" s="452"/>
      <c r="AD558" s="452"/>
      <c r="AI558" s="397">
        <f t="shared" si="18"/>
        <v>0</v>
      </c>
      <c r="AJ558" s="403">
        <f t="shared" si="19"/>
        <v>0</v>
      </c>
      <c r="AK558" s="266">
        <f t="shared" si="20"/>
        <v>0</v>
      </c>
      <c r="AL558" s="286">
        <f t="shared" si="21"/>
        <v>0</v>
      </c>
      <c r="AM558" s="287" t="str">
        <f>IF(AL558=0,"",
IF(SUM($AL$441:AL558)=1,AN558,
IF($AL$561&gt;SUM($AL$441:AL558),_xlfn.CONCAT(", ",AN558),
IF($AL$561=SUM($AL$441:AL558),_xlfn.CONCAT(" y ",AN558)))))</f>
        <v/>
      </c>
      <c r="AN558" s="101" t="s">
        <v>5512</v>
      </c>
    </row>
    <row r="559" spans="1:40" ht="15" customHeight="1">
      <c r="A559" s="34"/>
      <c r="B559" s="16"/>
      <c r="C559" s="91" t="s">
        <v>5513</v>
      </c>
      <c r="D559" s="689" t="str">
        <f>IF(CNGE_2026_M1_Secc4_Sub3!$D155="","",CNGE_2026_M1_Secc4_Sub3!$D155)</f>
        <v/>
      </c>
      <c r="E559" s="572"/>
      <c r="F559" s="572"/>
      <c r="G559" s="572"/>
      <c r="H559" s="572"/>
      <c r="I559" s="572"/>
      <c r="J559" s="572"/>
      <c r="K559" s="572"/>
      <c r="L559" s="572"/>
      <c r="M559" s="573"/>
      <c r="N559" s="699"/>
      <c r="O559" s="570"/>
      <c r="P559" s="570"/>
      <c r="Q559" s="687"/>
      <c r="R559" s="699"/>
      <c r="S559" s="570"/>
      <c r="T559" s="570"/>
      <c r="U559" s="687"/>
      <c r="V559" s="452"/>
      <c r="W559" s="452"/>
      <c r="X559" s="452"/>
      <c r="Y559" s="452"/>
      <c r="Z559" s="452"/>
      <c r="AA559" s="452"/>
      <c r="AB559" s="452"/>
      <c r="AC559" s="452"/>
      <c r="AD559" s="452"/>
      <c r="AI559" s="397">
        <f t="shared" si="18"/>
        <v>0</v>
      </c>
      <c r="AJ559" s="403">
        <f t="shared" si="19"/>
        <v>0</v>
      </c>
      <c r="AK559" s="266">
        <f t="shared" si="20"/>
        <v>0</v>
      </c>
      <c r="AL559" s="286">
        <f t="shared" si="21"/>
        <v>0</v>
      </c>
      <c r="AM559" s="287" t="str">
        <f>IF(AL559=0,"",
IF(SUM($AL$441:AL559)=1,AN559,
IF($AL$561&gt;SUM($AL$441:AL559),_xlfn.CONCAT(", ",AN559),
IF($AL$561=SUM($AL$441:AL559),_xlfn.CONCAT(" y ",AN559)))))</f>
        <v/>
      </c>
      <c r="AN559" s="101" t="s">
        <v>5514</v>
      </c>
    </row>
    <row r="560" spans="1:40" ht="15" customHeight="1">
      <c r="A560" s="34"/>
      <c r="B560" s="16"/>
      <c r="C560" s="91" t="s">
        <v>5515</v>
      </c>
      <c r="D560" s="689" t="str">
        <f>IF(CNGE_2026_M1_Secc4_Sub3!$D156="","",CNGE_2026_M1_Secc4_Sub3!$D156)</f>
        <v/>
      </c>
      <c r="E560" s="572"/>
      <c r="F560" s="572"/>
      <c r="G560" s="572"/>
      <c r="H560" s="572"/>
      <c r="I560" s="572"/>
      <c r="J560" s="572"/>
      <c r="K560" s="572"/>
      <c r="L560" s="572"/>
      <c r="M560" s="573"/>
      <c r="N560" s="699"/>
      <c r="O560" s="570"/>
      <c r="P560" s="570"/>
      <c r="Q560" s="687"/>
      <c r="R560" s="699"/>
      <c r="S560" s="570"/>
      <c r="T560" s="570"/>
      <c r="U560" s="687"/>
      <c r="V560" s="452"/>
      <c r="W560" s="452"/>
      <c r="X560" s="452"/>
      <c r="Y560" s="452"/>
      <c r="Z560" s="452"/>
      <c r="AA560" s="452"/>
      <c r="AB560" s="452"/>
      <c r="AC560" s="452"/>
      <c r="AD560" s="452"/>
      <c r="AI560" s="397">
        <f t="shared" si="18"/>
        <v>0</v>
      </c>
      <c r="AJ560" s="403">
        <f t="shared" si="19"/>
        <v>0</v>
      </c>
      <c r="AK560" s="266">
        <f t="shared" si="20"/>
        <v>0</v>
      </c>
      <c r="AL560" s="286">
        <f t="shared" si="21"/>
        <v>0</v>
      </c>
      <c r="AM560" s="287" t="str">
        <f>IF(AL560=0,"",
IF(SUM($AL$441:AL560)=1,AN560,
IF($AL$561&gt;SUM($AL$441:AL560),_xlfn.CONCAT(", ",AN560),
IF($AL$561=SUM($AL$441:AL560),_xlfn.CONCAT(" y ",AN560)))))</f>
        <v/>
      </c>
      <c r="AN560" s="101" t="s">
        <v>5516</v>
      </c>
    </row>
    <row r="561" spans="1:40" ht="15" customHeight="1">
      <c r="A561" s="34"/>
      <c r="B561" s="656" t="str">
        <f>AK564</f>
        <v/>
      </c>
      <c r="C561" s="656"/>
      <c r="D561" s="656"/>
      <c r="E561" s="656"/>
      <c r="F561" s="656"/>
      <c r="G561" s="656"/>
      <c r="H561" s="656"/>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J561" s="402">
        <f>SUM(AG441:AH441,AI441:AJ560)</f>
        <v>0</v>
      </c>
      <c r="AL561" s="288">
        <f>SUM(AL441:AL560)</f>
        <v>0</v>
      </c>
      <c r="AM561" s="288" t="str">
        <f>IF(AL561=0,"",_xlfn.CONCAT(AM441:AM560))</f>
        <v/>
      </c>
      <c r="AN561" s="289" t="str">
        <f>IF(AL561=0,"",
IF(AL561&gt;10,"Favor de ingresar toda la información requerida en la pregunta",
IF(AL561=1,_xlfn.CONCAT("Favor de revisar la información capturada en el numeral: ",AM561),_xlfn.CONCAT("Favor de revisar la información capturada en los numerales: ",AM561))))</f>
        <v/>
      </c>
    </row>
    <row r="562" spans="1:40" ht="45" customHeight="1">
      <c r="A562" s="11"/>
      <c r="B562" s="8"/>
      <c r="C562" s="765" t="s">
        <v>5853</v>
      </c>
      <c r="D562" s="558"/>
      <c r="E562" s="558"/>
      <c r="F562" s="686"/>
      <c r="G562" s="570"/>
      <c r="H562" s="570"/>
      <c r="I562" s="570"/>
      <c r="J562" s="570"/>
      <c r="K562" s="570"/>
      <c r="L562" s="570"/>
      <c r="M562" s="570"/>
      <c r="N562" s="570"/>
      <c r="O562" s="570"/>
      <c r="P562" s="570"/>
      <c r="Q562" s="570"/>
      <c r="R562" s="570"/>
      <c r="S562" s="570"/>
      <c r="T562" s="570"/>
      <c r="U562" s="570"/>
      <c r="V562" s="570"/>
      <c r="W562" s="570"/>
      <c r="X562" s="570"/>
      <c r="Y562" s="570"/>
      <c r="Z562" s="570"/>
      <c r="AA562" s="570"/>
      <c r="AB562" s="570"/>
      <c r="AC562" s="570"/>
      <c r="AD562" s="687"/>
      <c r="AF562" s="489" t="str">
        <f>SUBSTITUTE( SUBSTITUTE( SUBSTITUTE( SUBSTITUTE( SUBSTITUTE( SUBSTITUTE( SUBSTITUTE( SUBSTITUTE( SUBSTITUTE( SUBSTITUTE(F562, "á", "a"), "é", "e"), "í", "i"), "ó", "o"), "ú", "u"), "Á", "A"), "É", "E"), "Í", "I"), "Ó", "O"), "Ú", "U")</f>
        <v/>
      </c>
      <c r="AG562" s="7"/>
      <c r="AH562" s="652" t="s">
        <v>5647</v>
      </c>
      <c r="AI562" s="653"/>
      <c r="AJ562" s="653"/>
      <c r="AK562" s="653"/>
    </row>
    <row r="563" spans="1:40" ht="15" customHeight="1">
      <c r="A563" s="63"/>
      <c r="B563" s="666" t="str">
        <f>IF(AND(AO440&gt;0,F562=""),"Ha seleccionado el código 8 en la col. Elementos que lo integran, debe anotar el nombre de dicho(s) elemento(s)","")</f>
        <v/>
      </c>
      <c r="C563" s="666"/>
      <c r="D563" s="666"/>
      <c r="E563" s="666"/>
      <c r="F563" s="666"/>
      <c r="G563" s="666"/>
      <c r="H563" s="666"/>
      <c r="I563" s="666"/>
      <c r="J563" s="666"/>
      <c r="K563" s="666"/>
      <c r="L563" s="666"/>
      <c r="M563" s="666"/>
      <c r="N563" s="666"/>
      <c r="O563" s="666"/>
      <c r="P563" s="666"/>
      <c r="Q563" s="666"/>
      <c r="R563" s="666"/>
      <c r="S563" s="666"/>
      <c r="T563" s="666"/>
      <c r="U563" s="666"/>
      <c r="V563" s="666"/>
      <c r="W563" s="666"/>
      <c r="X563" s="666"/>
      <c r="Y563" s="666"/>
      <c r="Z563" s="666"/>
      <c r="AA563" s="666"/>
      <c r="AB563" s="666"/>
      <c r="AC563" s="666"/>
      <c r="AD563" s="666"/>
      <c r="AE563" s="479"/>
      <c r="AF563" s="7"/>
      <c r="AG563" s="7"/>
      <c r="AH563" s="490" t="s">
        <v>5112</v>
      </c>
      <c r="AI563" s="490" t="s">
        <v>5113</v>
      </c>
      <c r="AJ563" s="490" t="s">
        <v>5114</v>
      </c>
      <c r="AK563" s="490" t="s">
        <v>5115</v>
      </c>
    </row>
    <row r="564" spans="1:40" ht="15" customHeight="1">
      <c r="A564" s="63"/>
      <c r="B564" s="64"/>
      <c r="C564" s="540" t="s">
        <v>5854</v>
      </c>
      <c r="D564" s="572"/>
      <c r="E564" s="572"/>
      <c r="F564" s="572"/>
      <c r="G564" s="572"/>
      <c r="H564" s="572"/>
      <c r="I564" s="572"/>
      <c r="J564" s="572"/>
      <c r="K564" s="572"/>
      <c r="L564" s="572"/>
      <c r="M564" s="572"/>
      <c r="N564" s="572"/>
      <c r="O564" s="572"/>
      <c r="P564" s="572"/>
      <c r="Q564" s="572"/>
      <c r="R564" s="572"/>
      <c r="S564" s="572"/>
      <c r="T564" s="572"/>
      <c r="U564" s="572"/>
      <c r="V564" s="572"/>
      <c r="W564" s="572"/>
      <c r="X564" s="572"/>
      <c r="Y564" s="572"/>
      <c r="Z564" s="572"/>
      <c r="AA564" s="572"/>
      <c r="AB564" s="572"/>
      <c r="AC564" s="572"/>
      <c r="AD564" s="573"/>
      <c r="AH564" t="s">
        <v>5927</v>
      </c>
      <c r="AI564" t="s">
        <v>5856</v>
      </c>
      <c r="AJ564" s="491" t="str" cm="1">
        <f t="array" ref="AJ564">IF(AF562&lt;&gt;"",_xlfn.TEXTJOIN(" / ", TRUE, _xlfn.UNIQUE(IF($AH$564:$AH$570&lt;&gt;"",IF(ISNUMBER(SEARCH(AF562, $AH$564:$AH$570)) + (_xlfn.MAP($AH$564:$AH$570, _xlfn.LAMBDA(_xlpm.r, SUM(--ISNUMBER(SEARCH(_xlfn.TEXTSPLIT(_xlpm.r, ","), AF562))))))&gt;0,$AI$564:$AI$570, ""), ""))), "")</f>
        <v/>
      </c>
      <c r="AK564" t="str">
        <f>IF(AJ564 = "", "", "Alerta: Revise el texto ingresado en el Especifique ya que podria existir en las opciones resaltadas en amarillo")</f>
        <v/>
      </c>
    </row>
    <row r="565" spans="1:40" ht="15" customHeight="1">
      <c r="A565" s="63"/>
      <c r="B565" s="64"/>
      <c r="C565" s="230" t="s">
        <v>5015</v>
      </c>
      <c r="D565" s="676" t="s">
        <v>5856</v>
      </c>
      <c r="E565" s="572"/>
      <c r="F565" s="572"/>
      <c r="G565" s="572"/>
      <c r="H565" s="572"/>
      <c r="I565" s="572"/>
      <c r="J565" s="572"/>
      <c r="K565" s="572"/>
      <c r="L565" s="572"/>
      <c r="M565" s="572"/>
      <c r="N565" s="572"/>
      <c r="O565" s="572"/>
      <c r="P565" s="572"/>
      <c r="Q565" s="572"/>
      <c r="R565" s="572"/>
      <c r="S565" s="572"/>
      <c r="T565" s="572"/>
      <c r="U565" s="572"/>
      <c r="V565" s="572"/>
      <c r="W565" s="572"/>
      <c r="X565" s="572"/>
      <c r="Y565" s="572"/>
      <c r="Z565" s="572"/>
      <c r="AA565" s="572"/>
      <c r="AB565" s="572"/>
      <c r="AC565" s="572"/>
      <c r="AD565" s="573"/>
      <c r="AH565" t="s">
        <v>5928</v>
      </c>
      <c r="AI565" t="s">
        <v>5858</v>
      </c>
    </row>
    <row r="566" spans="1:40" ht="15" customHeight="1">
      <c r="A566" s="63"/>
      <c r="B566" s="64"/>
      <c r="C566" s="14" t="s">
        <v>5017</v>
      </c>
      <c r="D566" s="676" t="s">
        <v>5858</v>
      </c>
      <c r="E566" s="572"/>
      <c r="F566" s="572"/>
      <c r="G566" s="572"/>
      <c r="H566" s="572"/>
      <c r="I566" s="572"/>
      <c r="J566" s="572"/>
      <c r="K566" s="572"/>
      <c r="L566" s="572"/>
      <c r="M566" s="572"/>
      <c r="N566" s="572"/>
      <c r="O566" s="572"/>
      <c r="P566" s="572"/>
      <c r="Q566" s="572"/>
      <c r="R566" s="572"/>
      <c r="S566" s="572"/>
      <c r="T566" s="572"/>
      <c r="U566" s="572"/>
      <c r="V566" s="572"/>
      <c r="W566" s="572"/>
      <c r="X566" s="572"/>
      <c r="Y566" s="572"/>
      <c r="Z566" s="572"/>
      <c r="AA566" s="572"/>
      <c r="AB566" s="572"/>
      <c r="AC566" s="572"/>
      <c r="AD566" s="573"/>
      <c r="AH566" t="s">
        <v>5859</v>
      </c>
      <c r="AI566" t="s">
        <v>5860</v>
      </c>
    </row>
    <row r="567" spans="1:40" ht="15" customHeight="1">
      <c r="A567" s="63"/>
      <c r="B567" s="64"/>
      <c r="C567" s="14" t="s">
        <v>5019</v>
      </c>
      <c r="D567" s="676" t="s">
        <v>5860</v>
      </c>
      <c r="E567" s="572"/>
      <c r="F567" s="572"/>
      <c r="G567" s="572"/>
      <c r="H567" s="572"/>
      <c r="I567" s="572"/>
      <c r="J567" s="572"/>
      <c r="K567" s="572"/>
      <c r="L567" s="572"/>
      <c r="M567" s="572"/>
      <c r="N567" s="572"/>
      <c r="O567" s="572"/>
      <c r="P567" s="572"/>
      <c r="Q567" s="572"/>
      <c r="R567" s="572"/>
      <c r="S567" s="572"/>
      <c r="T567" s="572"/>
      <c r="U567" s="572"/>
      <c r="V567" s="572"/>
      <c r="W567" s="572"/>
      <c r="X567" s="572"/>
      <c r="Y567" s="572"/>
      <c r="Z567" s="572"/>
      <c r="AA567" s="572"/>
      <c r="AB567" s="572"/>
      <c r="AC567" s="572"/>
      <c r="AD567" s="573"/>
      <c r="AH567" t="s">
        <v>5861</v>
      </c>
      <c r="AI567" t="s">
        <v>5862</v>
      </c>
    </row>
    <row r="568" spans="1:40" ht="15" customHeight="1">
      <c r="A568" s="63"/>
      <c r="B568" s="64"/>
      <c r="C568" s="14" t="s">
        <v>5021</v>
      </c>
      <c r="D568" s="676" t="s">
        <v>5862</v>
      </c>
      <c r="E568" s="572"/>
      <c r="F568" s="572"/>
      <c r="G568" s="572"/>
      <c r="H568" s="572"/>
      <c r="I568" s="572"/>
      <c r="J568" s="572"/>
      <c r="K568" s="572"/>
      <c r="L568" s="572"/>
      <c r="M568" s="572"/>
      <c r="N568" s="572"/>
      <c r="O568" s="572"/>
      <c r="P568" s="572"/>
      <c r="Q568" s="572"/>
      <c r="R568" s="572"/>
      <c r="S568" s="572"/>
      <c r="T568" s="572"/>
      <c r="U568" s="572"/>
      <c r="V568" s="572"/>
      <c r="W568" s="572"/>
      <c r="X568" s="572"/>
      <c r="Y568" s="572"/>
      <c r="Z568" s="572"/>
      <c r="AA568" s="572"/>
      <c r="AB568" s="572"/>
      <c r="AC568" s="572"/>
      <c r="AD568" s="573"/>
      <c r="AH568" t="s">
        <v>5863</v>
      </c>
      <c r="AI568" t="s">
        <v>5864</v>
      </c>
    </row>
    <row r="569" spans="1:40" ht="15" customHeight="1">
      <c r="A569" s="63"/>
      <c r="B569" s="64"/>
      <c r="C569" s="14" t="s">
        <v>5023</v>
      </c>
      <c r="D569" s="676" t="s">
        <v>5864</v>
      </c>
      <c r="E569" s="572"/>
      <c r="F569" s="572"/>
      <c r="G569" s="572"/>
      <c r="H569" s="572"/>
      <c r="I569" s="572"/>
      <c r="J569" s="572"/>
      <c r="K569" s="572"/>
      <c r="L569" s="572"/>
      <c r="M569" s="572"/>
      <c r="N569" s="572"/>
      <c r="O569" s="572"/>
      <c r="P569" s="572"/>
      <c r="Q569" s="572"/>
      <c r="R569" s="572"/>
      <c r="S569" s="572"/>
      <c r="T569" s="572"/>
      <c r="U569" s="572"/>
      <c r="V569" s="572"/>
      <c r="W569" s="572"/>
      <c r="X569" s="572"/>
      <c r="Y569" s="572"/>
      <c r="Z569" s="572"/>
      <c r="AA569" s="572"/>
      <c r="AB569" s="572"/>
      <c r="AC569" s="572"/>
      <c r="AD569" s="573"/>
      <c r="AH569" t="s">
        <v>5929</v>
      </c>
      <c r="AI569" t="s">
        <v>5866</v>
      </c>
    </row>
    <row r="570" spans="1:40" ht="15" customHeight="1">
      <c r="A570" s="63"/>
      <c r="B570" s="64"/>
      <c r="C570" s="14" t="s">
        <v>5025</v>
      </c>
      <c r="D570" s="676" t="s">
        <v>5866</v>
      </c>
      <c r="E570" s="572"/>
      <c r="F570" s="572"/>
      <c r="G570" s="572"/>
      <c r="H570" s="572"/>
      <c r="I570" s="572"/>
      <c r="J570" s="572"/>
      <c r="K570" s="572"/>
      <c r="L570" s="572"/>
      <c r="M570" s="572"/>
      <c r="N570" s="572"/>
      <c r="O570" s="572"/>
      <c r="P570" s="572"/>
      <c r="Q570" s="572"/>
      <c r="R570" s="572"/>
      <c r="S570" s="572"/>
      <c r="T570" s="572"/>
      <c r="U570" s="572"/>
      <c r="V570" s="572"/>
      <c r="W570" s="572"/>
      <c r="X570" s="572"/>
      <c r="Y570" s="572"/>
      <c r="Z570" s="572"/>
      <c r="AA570" s="572"/>
      <c r="AB570" s="572"/>
      <c r="AC570" s="572"/>
      <c r="AD570" s="573"/>
      <c r="AH570" t="s">
        <v>5867</v>
      </c>
      <c r="AI570" t="s">
        <v>5868</v>
      </c>
    </row>
    <row r="571" spans="1:40" ht="15" customHeight="1">
      <c r="A571" s="63"/>
      <c r="B571" s="64"/>
      <c r="C571" s="14" t="s">
        <v>5027</v>
      </c>
      <c r="D571" s="676" t="s">
        <v>5868</v>
      </c>
      <c r="E571" s="572"/>
      <c r="F571" s="572"/>
      <c r="G571" s="572"/>
      <c r="H571" s="572"/>
      <c r="I571" s="572"/>
      <c r="J571" s="572"/>
      <c r="K571" s="572"/>
      <c r="L571" s="572"/>
      <c r="M571" s="572"/>
      <c r="N571" s="572"/>
      <c r="O571" s="572"/>
      <c r="P571" s="572"/>
      <c r="Q571" s="572"/>
      <c r="R571" s="572"/>
      <c r="S571" s="572"/>
      <c r="T571" s="572"/>
      <c r="U571" s="572"/>
      <c r="V571" s="572"/>
      <c r="W571" s="572"/>
      <c r="X571" s="572"/>
      <c r="Y571" s="572"/>
      <c r="Z571" s="572"/>
      <c r="AA571" s="572"/>
      <c r="AB571" s="572"/>
      <c r="AC571" s="572"/>
      <c r="AD571" s="573"/>
    </row>
    <row r="572" spans="1:40" ht="15" customHeight="1">
      <c r="A572" s="63"/>
      <c r="B572" s="64"/>
      <c r="C572" s="14" t="s">
        <v>5029</v>
      </c>
      <c r="D572" s="676" t="s">
        <v>5869</v>
      </c>
      <c r="E572" s="572"/>
      <c r="F572" s="572"/>
      <c r="G572" s="572"/>
      <c r="H572" s="572"/>
      <c r="I572" s="572"/>
      <c r="J572" s="572"/>
      <c r="K572" s="572"/>
      <c r="L572" s="572"/>
      <c r="M572" s="572"/>
      <c r="N572" s="572"/>
      <c r="O572" s="572"/>
      <c r="P572" s="572"/>
      <c r="Q572" s="572"/>
      <c r="R572" s="572"/>
      <c r="S572" s="572"/>
      <c r="T572" s="572"/>
      <c r="U572" s="572"/>
      <c r="V572" s="572"/>
      <c r="W572" s="572"/>
      <c r="X572" s="572"/>
      <c r="Y572" s="572"/>
      <c r="Z572" s="572"/>
      <c r="AA572" s="572"/>
      <c r="AB572" s="572"/>
      <c r="AC572" s="572"/>
      <c r="AD572" s="573"/>
    </row>
    <row r="573" spans="1:40" ht="15" customHeight="1">
      <c r="A573" s="63"/>
      <c r="B573" s="64"/>
      <c r="C573" s="14" t="s">
        <v>5031</v>
      </c>
      <c r="D573" s="676" t="s">
        <v>5548</v>
      </c>
      <c r="E573" s="572"/>
      <c r="F573" s="572"/>
      <c r="G573" s="572"/>
      <c r="H573" s="572"/>
      <c r="I573" s="572"/>
      <c r="J573" s="572"/>
      <c r="K573" s="572"/>
      <c r="L573" s="572"/>
      <c r="M573" s="572"/>
      <c r="N573" s="572"/>
      <c r="O573" s="572"/>
      <c r="P573" s="572"/>
      <c r="Q573" s="572"/>
      <c r="R573" s="572"/>
      <c r="S573" s="572"/>
      <c r="T573" s="572"/>
      <c r="U573" s="572"/>
      <c r="V573" s="572"/>
      <c r="W573" s="572"/>
      <c r="X573" s="572"/>
      <c r="Y573" s="572"/>
      <c r="Z573" s="572"/>
      <c r="AA573" s="572"/>
      <c r="AB573" s="572"/>
      <c r="AC573" s="572"/>
      <c r="AD573" s="573"/>
    </row>
    <row r="574" spans="1:40" ht="15" customHeight="1">
      <c r="A574" s="63"/>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row>
    <row r="575" spans="1:40" ht="24" customHeight="1">
      <c r="A575" s="63"/>
      <c r="B575" s="18"/>
      <c r="C575" s="714" t="s">
        <v>5116</v>
      </c>
      <c r="D575" s="646"/>
      <c r="E575" s="646"/>
      <c r="F575" s="646"/>
      <c r="G575" s="646"/>
      <c r="H575" s="646"/>
      <c r="I575" s="646"/>
      <c r="J575" s="646"/>
      <c r="K575" s="646"/>
      <c r="L575" s="646"/>
      <c r="M575" s="646"/>
      <c r="N575" s="646"/>
      <c r="O575" s="646"/>
      <c r="P575" s="646"/>
      <c r="Q575" s="646"/>
      <c r="R575" s="646"/>
      <c r="S575" s="646"/>
      <c r="T575" s="646"/>
      <c r="U575" s="646"/>
      <c r="V575" s="646"/>
      <c r="W575" s="646"/>
      <c r="X575" s="646"/>
      <c r="Y575" s="646"/>
      <c r="Z575" s="646"/>
      <c r="AA575" s="646"/>
      <c r="AB575" s="646"/>
      <c r="AC575" s="646"/>
      <c r="AD575" s="646"/>
    </row>
    <row r="576" spans="1:40" ht="60" customHeight="1">
      <c r="A576" s="63"/>
      <c r="B576" s="18"/>
      <c r="C576" s="788"/>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687"/>
    </row>
    <row r="577" spans="1:40" ht="15" customHeight="1">
      <c r="B577" s="670" t="str">
        <f>AN561</f>
        <v/>
      </c>
      <c r="C577" s="558"/>
      <c r="D577" s="558"/>
      <c r="E577" s="558"/>
      <c r="F577" s="558"/>
      <c r="G577" s="558"/>
      <c r="H577" s="558"/>
      <c r="I577" s="558"/>
      <c r="J577" s="558"/>
      <c r="K577" s="558"/>
      <c r="L577" s="558"/>
      <c r="M577" s="558"/>
      <c r="N577" s="558"/>
      <c r="O577" s="558"/>
      <c r="P577" s="558"/>
      <c r="Q577" s="558"/>
      <c r="R577" s="558"/>
      <c r="S577" s="558"/>
      <c r="T577" s="558"/>
      <c r="U577" s="558"/>
      <c r="V577" s="558"/>
      <c r="W577" s="558"/>
      <c r="X577" s="558"/>
      <c r="Y577" s="558"/>
      <c r="Z577" s="558"/>
      <c r="AA577" s="558"/>
      <c r="AB577" s="558"/>
      <c r="AC577" s="558"/>
      <c r="AD577" s="558"/>
    </row>
    <row r="578" spans="1:40" ht="15" customHeight="1">
      <c r="B578" s="691" t="str">
        <f>IF(SUM(COUNTIF(R441:U560,"NS"))&lt;&gt;0,"Alerta: debido a que cuenta con registros NS, debe proporcionar una justificación en el area de comentarios al final de la pregunta","")</f>
        <v/>
      </c>
      <c r="C578" s="691"/>
      <c r="D578" s="691"/>
      <c r="E578" s="691"/>
      <c r="F578" s="691"/>
      <c r="G578" s="691"/>
      <c r="H578" s="691"/>
      <c r="I578" s="691"/>
      <c r="J578" s="691"/>
      <c r="K578" s="691"/>
      <c r="L578" s="691"/>
      <c r="M578" s="691"/>
      <c r="N578" s="691"/>
      <c r="O578" s="691"/>
      <c r="P578" s="691"/>
      <c r="Q578" s="691"/>
      <c r="R578" s="691"/>
      <c r="S578" s="691"/>
      <c r="T578" s="691"/>
      <c r="U578" s="691"/>
      <c r="V578" s="691"/>
      <c r="W578" s="691"/>
      <c r="X578" s="691"/>
      <c r="Y578" s="691"/>
      <c r="Z578" s="691"/>
      <c r="AA578" s="691"/>
      <c r="AB578" s="691"/>
      <c r="AC578" s="691"/>
      <c r="AD578" s="691"/>
    </row>
    <row r="579" spans="1:40" ht="15" customHeight="1">
      <c r="B579" s="672" t="str">
        <f>IF(AJ561&gt;0,"Favor de verificar que no tenga información en celdas sombreadas","")</f>
        <v/>
      </c>
      <c r="C579" s="673"/>
      <c r="D579" s="673"/>
      <c r="E579" s="673"/>
      <c r="F579" s="673"/>
      <c r="G579" s="673"/>
      <c r="H579" s="673"/>
      <c r="I579" s="673"/>
      <c r="J579" s="673"/>
      <c r="K579" s="673"/>
      <c r="L579" s="673"/>
      <c r="M579" s="673"/>
      <c r="N579" s="673"/>
      <c r="O579" s="673"/>
      <c r="P579" s="673"/>
      <c r="Q579" s="673"/>
      <c r="R579" s="673"/>
      <c r="S579" s="673"/>
      <c r="T579" s="673"/>
      <c r="U579" s="673"/>
      <c r="V579" s="673"/>
      <c r="W579" s="673"/>
      <c r="X579" s="673"/>
      <c r="Y579" s="673"/>
      <c r="Z579" s="673"/>
      <c r="AA579" s="673"/>
      <c r="AB579" s="673"/>
      <c r="AC579" s="673"/>
      <c r="AD579" s="673"/>
    </row>
    <row r="580" spans="1:40" ht="15" customHeight="1">
      <c r="B580" s="24"/>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row>
    <row r="581" spans="1:40" ht="15" customHeight="1">
      <c r="B581" s="24"/>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row>
    <row r="582" spans="1:40" ht="15" customHeight="1">
      <c r="B582" s="24"/>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row>
    <row r="583" spans="1:40" ht="36" customHeight="1">
      <c r="A583" s="41" t="s">
        <v>5930</v>
      </c>
      <c r="B583" s="701" t="s">
        <v>5931</v>
      </c>
      <c r="C583" s="558"/>
      <c r="D583" s="558"/>
      <c r="E583" s="558"/>
      <c r="F583" s="558"/>
      <c r="G583" s="558"/>
      <c r="H583" s="558"/>
      <c r="I583" s="558"/>
      <c r="J583" s="558"/>
      <c r="K583" s="558"/>
      <c r="L583" s="558"/>
      <c r="M583" s="558"/>
      <c r="N583" s="558"/>
      <c r="O583" s="558"/>
      <c r="P583" s="558"/>
      <c r="Q583" s="558"/>
      <c r="R583" s="558"/>
      <c r="S583" s="558"/>
      <c r="T583" s="558"/>
      <c r="U583" s="558"/>
      <c r="V583" s="558"/>
      <c r="W583" s="558"/>
      <c r="X583" s="558"/>
      <c r="Y583" s="558"/>
      <c r="Z583" s="558"/>
      <c r="AA583" s="558"/>
      <c r="AB583" s="558"/>
      <c r="AC583" s="558"/>
      <c r="AD583" s="558"/>
      <c r="AG583" s="390" t="s">
        <v>5094</v>
      </c>
    </row>
    <row r="584" spans="1:40" ht="24" customHeight="1">
      <c r="A584" s="63"/>
      <c r="B584" s="25"/>
      <c r="C584" s="700" t="s">
        <v>5932</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G584" s="798" t="s">
        <v>5851</v>
      </c>
    </row>
    <row r="585" spans="1:40" ht="15" customHeight="1">
      <c r="A585" s="63"/>
      <c r="B585" s="25"/>
      <c r="C585" s="694" t="s">
        <v>5933</v>
      </c>
      <c r="D585" s="558"/>
      <c r="E585" s="558"/>
      <c r="F585" s="558"/>
      <c r="G585" s="558"/>
      <c r="H585" s="558"/>
      <c r="I585" s="558"/>
      <c r="J585" s="558"/>
      <c r="K585" s="558"/>
      <c r="L585" s="558"/>
      <c r="M585" s="558"/>
      <c r="N585" s="558"/>
      <c r="O585" s="558"/>
      <c r="P585" s="558"/>
      <c r="Q585" s="558"/>
      <c r="R585" s="558"/>
      <c r="S585" s="558"/>
      <c r="T585" s="558"/>
      <c r="U585" s="558"/>
      <c r="V585" s="558"/>
      <c r="W585" s="558"/>
      <c r="X585" s="558"/>
      <c r="Y585" s="558"/>
      <c r="Z585" s="558"/>
      <c r="AA585" s="558"/>
      <c r="AB585" s="558"/>
      <c r="AC585" s="558"/>
      <c r="AD585" s="558"/>
      <c r="AG585" s="799"/>
    </row>
    <row r="586" spans="1:40" ht="24" customHeight="1">
      <c r="A586" s="63"/>
      <c r="B586" s="25"/>
      <c r="C586" s="694" t="s">
        <v>5934</v>
      </c>
      <c r="D586" s="558"/>
      <c r="E586" s="558"/>
      <c r="F586" s="558"/>
      <c r="G586" s="558"/>
      <c r="H586" s="558"/>
      <c r="I586" s="558"/>
      <c r="J586" s="558"/>
      <c r="K586" s="558"/>
      <c r="L586" s="558"/>
      <c r="M586" s="558"/>
      <c r="N586" s="558"/>
      <c r="O586" s="558"/>
      <c r="P586" s="558"/>
      <c r="Q586" s="558"/>
      <c r="R586" s="558"/>
      <c r="S586" s="558"/>
      <c r="T586" s="558"/>
      <c r="U586" s="558"/>
      <c r="V586" s="558"/>
      <c r="W586" s="558"/>
      <c r="X586" s="558"/>
      <c r="Y586" s="558"/>
      <c r="Z586" s="558"/>
      <c r="AA586" s="558"/>
      <c r="AB586" s="558"/>
      <c r="AC586" s="558"/>
      <c r="AD586" s="558"/>
      <c r="AG586" s="388">
        <f>IF(AND(OR($Q$349=1,$Q$349=9),COUNTA(Q591:AD710)&gt;0),1,0)</f>
        <v>0</v>
      </c>
    </row>
    <row r="587" spans="1:40" ht="15" customHeight="1">
      <c r="A587" s="11"/>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236"/>
    </row>
    <row r="588" spans="1:40" ht="24" customHeight="1">
      <c r="A588" s="11"/>
      <c r="B588" s="8"/>
      <c r="C588" s="688" t="s">
        <v>5491</v>
      </c>
      <c r="D588" s="702"/>
      <c r="E588" s="702"/>
      <c r="F588" s="702"/>
      <c r="G588" s="702"/>
      <c r="H588" s="702"/>
      <c r="I588" s="702"/>
      <c r="J588" s="702"/>
      <c r="K588" s="702"/>
      <c r="L588" s="702"/>
      <c r="M588" s="702"/>
      <c r="N588" s="702"/>
      <c r="O588" s="702"/>
      <c r="P588" s="703"/>
      <c r="Q588" s="688" t="s">
        <v>5935</v>
      </c>
      <c r="R588" s="572"/>
      <c r="S588" s="572"/>
      <c r="T588" s="572"/>
      <c r="U588" s="572"/>
      <c r="V588" s="572"/>
      <c r="W588" s="572"/>
      <c r="X588" s="572"/>
      <c r="Y588" s="572"/>
      <c r="Z588" s="572"/>
      <c r="AA588" s="572"/>
      <c r="AB588" s="572"/>
      <c r="AC588" s="572"/>
      <c r="AD588" s="573"/>
      <c r="AG588" s="395" t="s">
        <v>5094</v>
      </c>
      <c r="AL588" s="373" t="s">
        <v>5091</v>
      </c>
      <c r="AM588" s="400" t="s">
        <v>5936</v>
      </c>
      <c r="AN588" s="294" t="s">
        <v>5936</v>
      </c>
    </row>
    <row r="589" spans="1:40" ht="15" customHeight="1">
      <c r="A589" s="11"/>
      <c r="B589" s="8"/>
      <c r="C589" s="734"/>
      <c r="D589" s="558"/>
      <c r="E589" s="558"/>
      <c r="F589" s="558"/>
      <c r="G589" s="558"/>
      <c r="H589" s="558"/>
      <c r="I589" s="558"/>
      <c r="J589" s="558"/>
      <c r="K589" s="558"/>
      <c r="L589" s="558"/>
      <c r="M589" s="558"/>
      <c r="N589" s="558"/>
      <c r="O589" s="558"/>
      <c r="P589" s="621"/>
      <c r="Q589" s="768" t="s">
        <v>5015</v>
      </c>
      <c r="R589" s="572"/>
      <c r="S589" s="572"/>
      <c r="T589" s="573"/>
      <c r="U589" s="768" t="s">
        <v>5017</v>
      </c>
      <c r="V589" s="572"/>
      <c r="W589" s="572"/>
      <c r="X589" s="572"/>
      <c r="Y589" s="573"/>
      <c r="Z589" s="812" t="s">
        <v>5019</v>
      </c>
      <c r="AA589" s="702"/>
      <c r="AB589" s="702"/>
      <c r="AC589" s="702"/>
      <c r="AD589" s="703"/>
      <c r="AG589" s="801" t="s">
        <v>5103</v>
      </c>
      <c r="AH589" s="805" t="s">
        <v>5104</v>
      </c>
      <c r="AI589" s="728" t="s">
        <v>5127</v>
      </c>
      <c r="AJ589" s="729"/>
      <c r="AK589" s="730"/>
      <c r="AL589" s="373" t="s">
        <v>5876</v>
      </c>
      <c r="AM589" s="400" t="s">
        <v>5880</v>
      </c>
      <c r="AN589" s="294" t="s">
        <v>5883</v>
      </c>
    </row>
    <row r="590" spans="1:40" ht="15" customHeight="1">
      <c r="A590" s="11"/>
      <c r="B590" s="8"/>
      <c r="C590" s="704"/>
      <c r="D590" s="646"/>
      <c r="E590" s="646"/>
      <c r="F590" s="646"/>
      <c r="G590" s="646"/>
      <c r="H590" s="646"/>
      <c r="I590" s="646"/>
      <c r="J590" s="646"/>
      <c r="K590" s="646"/>
      <c r="L590" s="646"/>
      <c r="M590" s="646"/>
      <c r="N590" s="646"/>
      <c r="O590" s="646"/>
      <c r="P590" s="647"/>
      <c r="Q590" s="98" t="s">
        <v>5655</v>
      </c>
      <c r="R590" s="98" t="s">
        <v>5656</v>
      </c>
      <c r="S590" s="98" t="s">
        <v>5657</v>
      </c>
      <c r="T590" s="98" t="s">
        <v>5658</v>
      </c>
      <c r="U590" s="98" t="s">
        <v>5343</v>
      </c>
      <c r="V590" s="98" t="s">
        <v>5345</v>
      </c>
      <c r="W590" s="98" t="s">
        <v>5887</v>
      </c>
      <c r="X590" s="98" t="s">
        <v>5889</v>
      </c>
      <c r="Y590" s="98" t="s">
        <v>5891</v>
      </c>
      <c r="Z590" s="98" t="s">
        <v>5494</v>
      </c>
      <c r="AA590" s="98" t="s">
        <v>5495</v>
      </c>
      <c r="AB590" s="98" t="s">
        <v>5896</v>
      </c>
      <c r="AC590" s="98" t="s">
        <v>5898</v>
      </c>
      <c r="AD590" s="98" t="s">
        <v>5900</v>
      </c>
      <c r="AG590" s="802"/>
      <c r="AH590" s="806"/>
      <c r="AI590" s="283" t="s">
        <v>5130</v>
      </c>
      <c r="AJ590" s="284" t="s">
        <v>5131</v>
      </c>
      <c r="AK590" s="285" t="s">
        <v>5132</v>
      </c>
      <c r="AL590" s="399">
        <f>IF(COUNTIF(T591:T710,"X")&gt;0,1,0)</f>
        <v>0</v>
      </c>
      <c r="AM590" s="401">
        <f>IF(COUNTIF(Y591:Y710,"X")&gt;0,1,0)</f>
        <v>0</v>
      </c>
      <c r="AN590" s="295">
        <f>IF(COUNTIF(AD591:AD710,"X")&gt;0,1,0)</f>
        <v>0</v>
      </c>
    </row>
    <row r="591" spans="1:40" ht="15" customHeight="1">
      <c r="A591" s="11"/>
      <c r="B591" s="8"/>
      <c r="C591" s="86" t="s">
        <v>5015</v>
      </c>
      <c r="D591" s="689" t="str">
        <f>IF(CNGE_2026_M1_Secc4_Sub3!$D37="","",CNGE_2026_M1_Secc4_Sub3!$D37)</f>
        <v/>
      </c>
      <c r="E591" s="572"/>
      <c r="F591" s="572"/>
      <c r="G591" s="572"/>
      <c r="H591" s="572"/>
      <c r="I591" s="572"/>
      <c r="J591" s="572"/>
      <c r="K591" s="572"/>
      <c r="L591" s="572"/>
      <c r="M591" s="572"/>
      <c r="N591" s="572"/>
      <c r="O591" s="572"/>
      <c r="P591" s="573"/>
      <c r="Q591" s="452"/>
      <c r="R591" s="452"/>
      <c r="S591" s="452"/>
      <c r="T591" s="452"/>
      <c r="U591" s="452"/>
      <c r="V591" s="452"/>
      <c r="W591" s="452"/>
      <c r="X591" s="452"/>
      <c r="Y591" s="452"/>
      <c r="Z591" s="452"/>
      <c r="AA591" s="452"/>
      <c r="AB591" s="452"/>
      <c r="AC591" s="452"/>
      <c r="AD591" s="452"/>
      <c r="AG591" s="397">
        <f>IF(AND($N441&lt;&gt;"",$N441&lt;&gt;1,COUNTA(Q591:AD591)&gt;0),1,0)</f>
        <v>0</v>
      </c>
      <c r="AH591" s="266">
        <f t="shared" ref="AH591:AH622" si="22">IF(AND(N441&lt;&gt;"",N441&lt;&gt;1,COUNTBLANK(D591)=0,COUNTA(Q591:AD591)=0),0,IF(AND(N441&lt;&gt;"",N441=1,COUNTBLANK(D591)=0,COUNTA(Q591:AD591)&gt;0),0,IF(AND(COUNTBLANK(D591)=1,COUNTA(Q591:AD591)=0),0,1)))</f>
        <v>0</v>
      </c>
      <c r="AI591" s="286">
        <f t="shared" ref="AI591:AI622" si="23">IF(AH591=0,0,1)</f>
        <v>0</v>
      </c>
      <c r="AJ591" s="287" t="str">
        <f>IF(AI591=0,"",
IF(SUM($AI$591:AI591)=1,AK591,
IF($AI$711&gt;SUM($AI$591:AI591),_xlfn.CONCAT(", ",AK591),
IF($AI$711=SUM($AI$591:AI591),_xlfn.CONCAT(" y ",AK591)))))</f>
        <v/>
      </c>
      <c r="AK591" s="101" t="s">
        <v>5135</v>
      </c>
    </row>
    <row r="592" spans="1:40" ht="15" customHeight="1">
      <c r="A592" s="11"/>
      <c r="B592" s="8"/>
      <c r="C592" s="88" t="s">
        <v>5017</v>
      </c>
      <c r="D592" s="689" t="str">
        <f>IF(CNGE_2026_M1_Secc4_Sub3!$D38="","",CNGE_2026_M1_Secc4_Sub3!$D38)</f>
        <v/>
      </c>
      <c r="E592" s="572"/>
      <c r="F592" s="572"/>
      <c r="G592" s="572"/>
      <c r="H592" s="572"/>
      <c r="I592" s="572"/>
      <c r="J592" s="572"/>
      <c r="K592" s="572"/>
      <c r="L592" s="572"/>
      <c r="M592" s="572"/>
      <c r="N592" s="572"/>
      <c r="O592" s="572"/>
      <c r="P592" s="573"/>
      <c r="Q592" s="452"/>
      <c r="R592" s="452"/>
      <c r="S592" s="452"/>
      <c r="T592" s="452"/>
      <c r="U592" s="452"/>
      <c r="V592" s="452"/>
      <c r="W592" s="452"/>
      <c r="X592" s="452"/>
      <c r="Y592" s="452"/>
      <c r="Z592" s="452"/>
      <c r="AA592" s="452"/>
      <c r="AB592" s="452"/>
      <c r="AC592" s="452"/>
      <c r="AD592" s="452"/>
      <c r="AG592" s="397">
        <f>IF(AND($N442&lt;&gt;"",$N442&lt;&gt;1,COUNTA(Q592:AD592)&gt;0),1,0)</f>
        <v>0</v>
      </c>
      <c r="AH592" s="266">
        <f t="shared" si="22"/>
        <v>0</v>
      </c>
      <c r="AI592" s="286">
        <f t="shared" si="23"/>
        <v>0</v>
      </c>
      <c r="AJ592" s="287" t="str">
        <f>IF(AI592=0,"",
IF(SUM($AI$591:AI592)=1,AK592,
IF($AI$711&gt;SUM($AI$591:AI592),_xlfn.CONCAT(", ",AK592),
IF($AI$711=SUM($AI$591:AI592),_xlfn.CONCAT(" y ",AK592)))))</f>
        <v/>
      </c>
      <c r="AK592" s="101" t="s">
        <v>5136</v>
      </c>
    </row>
    <row r="593" spans="1:37" ht="15" customHeight="1">
      <c r="A593" s="11"/>
      <c r="B593" s="8"/>
      <c r="C593" s="89" t="s">
        <v>5019</v>
      </c>
      <c r="D593" s="689" t="str">
        <f>IF(CNGE_2026_M1_Secc4_Sub3!$D39="","",CNGE_2026_M1_Secc4_Sub3!$D39)</f>
        <v/>
      </c>
      <c r="E593" s="572"/>
      <c r="F593" s="572"/>
      <c r="G593" s="572"/>
      <c r="H593" s="572"/>
      <c r="I593" s="572"/>
      <c r="J593" s="572"/>
      <c r="K593" s="572"/>
      <c r="L593" s="572"/>
      <c r="M593" s="572"/>
      <c r="N593" s="572"/>
      <c r="O593" s="572"/>
      <c r="P593" s="573"/>
      <c r="Q593" s="452"/>
      <c r="R593" s="452"/>
      <c r="S593" s="452"/>
      <c r="T593" s="452"/>
      <c r="U593" s="452"/>
      <c r="V593" s="452"/>
      <c r="W593" s="452"/>
      <c r="X593" s="452"/>
      <c r="Y593" s="452"/>
      <c r="Z593" s="452"/>
      <c r="AA593" s="452"/>
      <c r="AB593" s="452"/>
      <c r="AC593" s="452"/>
      <c r="AD593" s="452"/>
      <c r="AG593" s="397">
        <f t="shared" ref="AG593:AG622" si="24">IF(AND($N443&lt;&gt;"",$N443&lt;&gt;1,COUNTA(Q593:AD593)&gt;0),1,0)</f>
        <v>0</v>
      </c>
      <c r="AH593" s="266">
        <f t="shared" si="22"/>
        <v>0</v>
      </c>
      <c r="AI593" s="286">
        <f t="shared" si="23"/>
        <v>0</v>
      </c>
      <c r="AJ593" s="287" t="str">
        <f>IF(AI593=0,"",
IF(SUM($AI$591:AI593)=1,AK593,
IF($AI$711&gt;SUM($AI$591:AI593),_xlfn.CONCAT(", ",AK593),
IF($AI$711=SUM($AI$591:AI593),_xlfn.CONCAT(" y ",AK593)))))</f>
        <v/>
      </c>
      <c r="AK593" s="101" t="s">
        <v>5137</v>
      </c>
    </row>
    <row r="594" spans="1:37" ht="15" customHeight="1">
      <c r="A594" s="11"/>
      <c r="B594" s="8"/>
      <c r="C594" s="89" t="s">
        <v>5021</v>
      </c>
      <c r="D594" s="689" t="str">
        <f>IF(CNGE_2026_M1_Secc4_Sub3!$D40="","",CNGE_2026_M1_Secc4_Sub3!$D40)</f>
        <v/>
      </c>
      <c r="E594" s="572"/>
      <c r="F594" s="572"/>
      <c r="G594" s="572"/>
      <c r="H594" s="572"/>
      <c r="I594" s="572"/>
      <c r="J594" s="572"/>
      <c r="K594" s="572"/>
      <c r="L594" s="572"/>
      <c r="M594" s="572"/>
      <c r="N594" s="572"/>
      <c r="O594" s="572"/>
      <c r="P594" s="573"/>
      <c r="Q594" s="452"/>
      <c r="R594" s="452"/>
      <c r="S594" s="452"/>
      <c r="T594" s="452"/>
      <c r="U594" s="452"/>
      <c r="V594" s="452"/>
      <c r="W594" s="452"/>
      <c r="X594" s="452"/>
      <c r="Y594" s="452"/>
      <c r="Z594" s="452"/>
      <c r="AA594" s="452"/>
      <c r="AB594" s="452"/>
      <c r="AC594" s="452"/>
      <c r="AD594" s="452"/>
      <c r="AG594" s="397">
        <f t="shared" si="24"/>
        <v>0</v>
      </c>
      <c r="AH594" s="266">
        <f t="shared" si="22"/>
        <v>0</v>
      </c>
      <c r="AI594" s="286">
        <f t="shared" si="23"/>
        <v>0</v>
      </c>
      <c r="AJ594" s="287" t="str">
        <f>IF(AI594=0,"",
IF(SUM($AI$591:AI594)=1,AK594,
IF($AI$711&gt;SUM($AI$591:AI594),_xlfn.CONCAT(", ",AK594),
IF($AI$711=SUM($AI$591:AI594),_xlfn.CONCAT(" y ",AK594)))))</f>
        <v/>
      </c>
      <c r="AK594" s="101" t="s">
        <v>5138</v>
      </c>
    </row>
    <row r="595" spans="1:37" ht="15" customHeight="1">
      <c r="A595" s="11"/>
      <c r="B595" s="8"/>
      <c r="C595" s="89" t="s">
        <v>5023</v>
      </c>
      <c r="D595" s="689" t="str">
        <f>IF(CNGE_2026_M1_Secc4_Sub3!$D41="","",CNGE_2026_M1_Secc4_Sub3!$D41)</f>
        <v/>
      </c>
      <c r="E595" s="572"/>
      <c r="F595" s="572"/>
      <c r="G595" s="572"/>
      <c r="H595" s="572"/>
      <c r="I595" s="572"/>
      <c r="J595" s="572"/>
      <c r="K595" s="572"/>
      <c r="L595" s="572"/>
      <c r="M595" s="572"/>
      <c r="N595" s="572"/>
      <c r="O595" s="572"/>
      <c r="P595" s="573"/>
      <c r="Q595" s="452"/>
      <c r="R595" s="452"/>
      <c r="S595" s="452"/>
      <c r="T595" s="452"/>
      <c r="U595" s="452"/>
      <c r="V595" s="452"/>
      <c r="W595" s="452"/>
      <c r="X595" s="452"/>
      <c r="Y595" s="452"/>
      <c r="Z595" s="452"/>
      <c r="AA595" s="452"/>
      <c r="AB595" s="452"/>
      <c r="AC595" s="452"/>
      <c r="AD595" s="452"/>
      <c r="AG595" s="397">
        <f t="shared" si="24"/>
        <v>0</v>
      </c>
      <c r="AH595" s="266">
        <f t="shared" si="22"/>
        <v>0</v>
      </c>
      <c r="AI595" s="286">
        <f t="shared" si="23"/>
        <v>0</v>
      </c>
      <c r="AJ595" s="287" t="str">
        <f>IF(AI595=0,"",
IF(SUM($AI$591:AI595)=1,AK595,
IF($AI$711&gt;SUM($AI$591:AI595),_xlfn.CONCAT(", ",AK595),
IF($AI$711=SUM($AI$591:AI595),_xlfn.CONCAT(" y ",AK595)))))</f>
        <v/>
      </c>
      <c r="AK595" s="101" t="s">
        <v>5139</v>
      </c>
    </row>
    <row r="596" spans="1:37" ht="15" customHeight="1">
      <c r="A596" s="11"/>
      <c r="B596" s="8"/>
      <c r="C596" s="89" t="s">
        <v>5025</v>
      </c>
      <c r="D596" s="689" t="str">
        <f>IF(CNGE_2026_M1_Secc4_Sub3!$D42="","",CNGE_2026_M1_Secc4_Sub3!$D42)</f>
        <v/>
      </c>
      <c r="E596" s="572"/>
      <c r="F596" s="572"/>
      <c r="G596" s="572"/>
      <c r="H596" s="572"/>
      <c r="I596" s="572"/>
      <c r="J596" s="572"/>
      <c r="K596" s="572"/>
      <c r="L596" s="572"/>
      <c r="M596" s="572"/>
      <c r="N596" s="572"/>
      <c r="O596" s="572"/>
      <c r="P596" s="573"/>
      <c r="Q596" s="452"/>
      <c r="R596" s="452"/>
      <c r="S596" s="452"/>
      <c r="T596" s="452"/>
      <c r="U596" s="452"/>
      <c r="V596" s="452"/>
      <c r="W596" s="452"/>
      <c r="X596" s="452"/>
      <c r="Y596" s="452"/>
      <c r="Z596" s="452"/>
      <c r="AA596" s="452"/>
      <c r="AB596" s="452"/>
      <c r="AC596" s="452"/>
      <c r="AD596" s="452"/>
      <c r="AG596" s="397">
        <f t="shared" si="24"/>
        <v>0</v>
      </c>
      <c r="AH596" s="266">
        <f t="shared" si="22"/>
        <v>0</v>
      </c>
      <c r="AI596" s="286">
        <f t="shared" si="23"/>
        <v>0</v>
      </c>
      <c r="AJ596" s="287" t="str">
        <f>IF(AI596=0,"",
IF(SUM($AI$591:AI596)=1,AK596,
IF($AI$711&gt;SUM($AI$591:AI596),_xlfn.CONCAT(", ",AK596),
IF($AI$711=SUM($AI$591:AI596),_xlfn.CONCAT(" y ",AK596)))))</f>
        <v/>
      </c>
      <c r="AK596" s="101" t="s">
        <v>5140</v>
      </c>
    </row>
    <row r="597" spans="1:37" ht="15" customHeight="1">
      <c r="A597" s="11"/>
      <c r="B597" s="8"/>
      <c r="C597" s="89" t="s">
        <v>5027</v>
      </c>
      <c r="D597" s="689" t="str">
        <f>IF(CNGE_2026_M1_Secc4_Sub3!$D43="","",CNGE_2026_M1_Secc4_Sub3!$D43)</f>
        <v/>
      </c>
      <c r="E597" s="572"/>
      <c r="F597" s="572"/>
      <c r="G597" s="572"/>
      <c r="H597" s="572"/>
      <c r="I597" s="572"/>
      <c r="J597" s="572"/>
      <c r="K597" s="572"/>
      <c r="L597" s="572"/>
      <c r="M597" s="572"/>
      <c r="N597" s="572"/>
      <c r="O597" s="572"/>
      <c r="P597" s="573"/>
      <c r="Q597" s="452"/>
      <c r="R597" s="452"/>
      <c r="S597" s="452"/>
      <c r="T597" s="452"/>
      <c r="U597" s="452"/>
      <c r="V597" s="452"/>
      <c r="W597" s="452"/>
      <c r="X597" s="452"/>
      <c r="Y597" s="452"/>
      <c r="Z597" s="452"/>
      <c r="AA597" s="452"/>
      <c r="AB597" s="452"/>
      <c r="AC597" s="452"/>
      <c r="AD597" s="452"/>
      <c r="AG597" s="397">
        <f t="shared" si="24"/>
        <v>0</v>
      </c>
      <c r="AH597" s="266">
        <f t="shared" si="22"/>
        <v>0</v>
      </c>
      <c r="AI597" s="286">
        <f t="shared" si="23"/>
        <v>0</v>
      </c>
      <c r="AJ597" s="287" t="str">
        <f>IF(AI597=0,"",
IF(SUM($AI$591:AI597)=1,AK597,
IF($AI$711&gt;SUM($AI$591:AI597),_xlfn.CONCAT(", ",AK597),
IF($AI$711=SUM($AI$591:AI597),_xlfn.CONCAT(" y ",AK597)))))</f>
        <v/>
      </c>
      <c r="AK597" s="101" t="s">
        <v>5141</v>
      </c>
    </row>
    <row r="598" spans="1:37" ht="15" customHeight="1">
      <c r="A598" s="11"/>
      <c r="B598" s="8"/>
      <c r="C598" s="89" t="s">
        <v>5029</v>
      </c>
      <c r="D598" s="689" t="str">
        <f>IF(CNGE_2026_M1_Secc4_Sub3!$D44="","",CNGE_2026_M1_Secc4_Sub3!$D44)</f>
        <v/>
      </c>
      <c r="E598" s="572"/>
      <c r="F598" s="572"/>
      <c r="G598" s="572"/>
      <c r="H598" s="572"/>
      <c r="I598" s="572"/>
      <c r="J598" s="572"/>
      <c r="K598" s="572"/>
      <c r="L598" s="572"/>
      <c r="M598" s="572"/>
      <c r="N598" s="572"/>
      <c r="O598" s="572"/>
      <c r="P598" s="573"/>
      <c r="Q598" s="452"/>
      <c r="R598" s="452"/>
      <c r="S598" s="452"/>
      <c r="T598" s="452"/>
      <c r="U598" s="452"/>
      <c r="V598" s="452"/>
      <c r="W598" s="452"/>
      <c r="X598" s="452"/>
      <c r="Y598" s="452"/>
      <c r="Z598" s="452"/>
      <c r="AA598" s="452"/>
      <c r="AB598" s="452"/>
      <c r="AC598" s="452"/>
      <c r="AD598" s="452"/>
      <c r="AG598" s="397">
        <f t="shared" si="24"/>
        <v>0</v>
      </c>
      <c r="AH598" s="266">
        <f t="shared" si="22"/>
        <v>0</v>
      </c>
      <c r="AI598" s="286">
        <f t="shared" si="23"/>
        <v>0</v>
      </c>
      <c r="AJ598" s="287" t="str">
        <f>IF(AI598=0,"",
IF(SUM($AI$591:AI598)=1,AK598,
IF($AI$711&gt;SUM($AI$591:AI598),_xlfn.CONCAT(", ",AK598),
IF($AI$711=SUM($AI$591:AI598),_xlfn.CONCAT(" y ",AK598)))))</f>
        <v/>
      </c>
      <c r="AK598" s="101" t="s">
        <v>5142</v>
      </c>
    </row>
    <row r="599" spans="1:37" ht="15" customHeight="1">
      <c r="A599" s="11"/>
      <c r="B599" s="8"/>
      <c r="C599" s="89" t="s">
        <v>5031</v>
      </c>
      <c r="D599" s="689" t="str">
        <f>IF(CNGE_2026_M1_Secc4_Sub3!$D45="","",CNGE_2026_M1_Secc4_Sub3!$D45)</f>
        <v/>
      </c>
      <c r="E599" s="572"/>
      <c r="F599" s="572"/>
      <c r="G599" s="572"/>
      <c r="H599" s="572"/>
      <c r="I599" s="572"/>
      <c r="J599" s="572"/>
      <c r="K599" s="572"/>
      <c r="L599" s="572"/>
      <c r="M599" s="572"/>
      <c r="N599" s="572"/>
      <c r="O599" s="572"/>
      <c r="P599" s="573"/>
      <c r="Q599" s="452"/>
      <c r="R599" s="452"/>
      <c r="S599" s="452"/>
      <c r="T599" s="452"/>
      <c r="U599" s="452"/>
      <c r="V599" s="452"/>
      <c r="W599" s="452"/>
      <c r="X599" s="452"/>
      <c r="Y599" s="452"/>
      <c r="Z599" s="452"/>
      <c r="AA599" s="452"/>
      <c r="AB599" s="452"/>
      <c r="AC599" s="452"/>
      <c r="AD599" s="452"/>
      <c r="AG599" s="397">
        <f t="shared" si="24"/>
        <v>0</v>
      </c>
      <c r="AH599" s="266">
        <f t="shared" si="22"/>
        <v>0</v>
      </c>
      <c r="AI599" s="286">
        <f t="shared" si="23"/>
        <v>0</v>
      </c>
      <c r="AJ599" s="287" t="str">
        <f>IF(AI599=0,"",
IF(SUM($AI$591:AI599)=1,AK599,
IF($AI$711&gt;SUM($AI$591:AI599),_xlfn.CONCAT(", ",AK599),
IF($AI$711=SUM($AI$591:AI599),_xlfn.CONCAT(" y ",AK599)))))</f>
        <v/>
      </c>
      <c r="AK599" s="101" t="s">
        <v>5143</v>
      </c>
    </row>
    <row r="600" spans="1:37" ht="15" customHeight="1">
      <c r="A600" s="11"/>
      <c r="B600" s="8"/>
      <c r="C600" s="89" t="s">
        <v>5032</v>
      </c>
      <c r="D600" s="689" t="str">
        <f>IF(CNGE_2026_M1_Secc4_Sub3!$D46="","",CNGE_2026_M1_Secc4_Sub3!$D46)</f>
        <v/>
      </c>
      <c r="E600" s="572"/>
      <c r="F600" s="572"/>
      <c r="G600" s="572"/>
      <c r="H600" s="572"/>
      <c r="I600" s="572"/>
      <c r="J600" s="572"/>
      <c r="K600" s="572"/>
      <c r="L600" s="572"/>
      <c r="M600" s="572"/>
      <c r="N600" s="572"/>
      <c r="O600" s="572"/>
      <c r="P600" s="573"/>
      <c r="Q600" s="452"/>
      <c r="R600" s="452"/>
      <c r="S600" s="452"/>
      <c r="T600" s="452"/>
      <c r="U600" s="452"/>
      <c r="V600" s="452"/>
      <c r="W600" s="452"/>
      <c r="X600" s="452"/>
      <c r="Y600" s="452"/>
      <c r="Z600" s="452"/>
      <c r="AA600" s="452"/>
      <c r="AB600" s="452"/>
      <c r="AC600" s="452"/>
      <c r="AD600" s="452"/>
      <c r="AG600" s="397">
        <f t="shared" si="24"/>
        <v>0</v>
      </c>
      <c r="AH600" s="266">
        <f t="shared" si="22"/>
        <v>0</v>
      </c>
      <c r="AI600" s="286">
        <f t="shared" si="23"/>
        <v>0</v>
      </c>
      <c r="AJ600" s="287" t="str">
        <f>IF(AI600=0,"",
IF(SUM($AI$591:AI600)=1,AK600,
IF($AI$711&gt;SUM($AI$591:AI600),_xlfn.CONCAT(", ",AK600),
IF($AI$711=SUM($AI$591:AI600),_xlfn.CONCAT(" y ",AK600)))))</f>
        <v/>
      </c>
      <c r="AK600" s="101" t="s">
        <v>5144</v>
      </c>
    </row>
    <row r="601" spans="1:37" ht="15" customHeight="1">
      <c r="A601" s="11"/>
      <c r="B601" s="8"/>
      <c r="C601" s="89" t="s">
        <v>5034</v>
      </c>
      <c r="D601" s="689" t="str">
        <f>IF(CNGE_2026_M1_Secc4_Sub3!$D47="","",CNGE_2026_M1_Secc4_Sub3!$D47)</f>
        <v/>
      </c>
      <c r="E601" s="572"/>
      <c r="F601" s="572"/>
      <c r="G601" s="572"/>
      <c r="H601" s="572"/>
      <c r="I601" s="572"/>
      <c r="J601" s="572"/>
      <c r="K601" s="572"/>
      <c r="L601" s="572"/>
      <c r="M601" s="572"/>
      <c r="N601" s="572"/>
      <c r="O601" s="572"/>
      <c r="P601" s="573"/>
      <c r="Q601" s="452"/>
      <c r="R601" s="452"/>
      <c r="S601" s="452"/>
      <c r="T601" s="452"/>
      <c r="U601" s="452"/>
      <c r="V601" s="452"/>
      <c r="W601" s="452"/>
      <c r="X601" s="452"/>
      <c r="Y601" s="452"/>
      <c r="Z601" s="452"/>
      <c r="AA601" s="452"/>
      <c r="AB601" s="452"/>
      <c r="AC601" s="452"/>
      <c r="AD601" s="452"/>
      <c r="AG601" s="397">
        <f t="shared" si="24"/>
        <v>0</v>
      </c>
      <c r="AH601" s="266">
        <f t="shared" si="22"/>
        <v>0</v>
      </c>
      <c r="AI601" s="286">
        <f t="shared" si="23"/>
        <v>0</v>
      </c>
      <c r="AJ601" s="287" t="str">
        <f>IF(AI601=0,"",
IF(SUM($AI$591:AI601)=1,AK601,
IF($AI$711&gt;SUM($AI$591:AI601),_xlfn.CONCAT(", ",AK601),
IF($AI$711=SUM($AI$591:AI601),_xlfn.CONCAT(" y ",AK601)))))</f>
        <v/>
      </c>
      <c r="AK601" s="101" t="s">
        <v>5145</v>
      </c>
    </row>
    <row r="602" spans="1:37" ht="15" customHeight="1">
      <c r="A602" s="11"/>
      <c r="B602" s="8"/>
      <c r="C602" s="89" t="s">
        <v>5035</v>
      </c>
      <c r="D602" s="689" t="str">
        <f>IF(CNGE_2026_M1_Secc4_Sub3!$D48="","",CNGE_2026_M1_Secc4_Sub3!$D48)</f>
        <v/>
      </c>
      <c r="E602" s="572"/>
      <c r="F602" s="572"/>
      <c r="G602" s="572"/>
      <c r="H602" s="572"/>
      <c r="I602" s="572"/>
      <c r="J602" s="572"/>
      <c r="K602" s="572"/>
      <c r="L602" s="572"/>
      <c r="M602" s="572"/>
      <c r="N602" s="572"/>
      <c r="O602" s="572"/>
      <c r="P602" s="573"/>
      <c r="Q602" s="452"/>
      <c r="R602" s="452"/>
      <c r="S602" s="452"/>
      <c r="T602" s="452"/>
      <c r="U602" s="452"/>
      <c r="V602" s="452"/>
      <c r="W602" s="452"/>
      <c r="X602" s="452"/>
      <c r="Y602" s="452"/>
      <c r="Z602" s="452"/>
      <c r="AA602" s="452"/>
      <c r="AB602" s="452"/>
      <c r="AC602" s="452"/>
      <c r="AD602" s="452"/>
      <c r="AG602" s="397">
        <f t="shared" si="24"/>
        <v>0</v>
      </c>
      <c r="AH602" s="266">
        <f t="shared" si="22"/>
        <v>0</v>
      </c>
      <c r="AI602" s="286">
        <f t="shared" si="23"/>
        <v>0</v>
      </c>
      <c r="AJ602" s="287" t="str">
        <f>IF(AI602=0,"",
IF(SUM($AI$591:AI602)=1,AK602,
IF($AI$711&gt;SUM($AI$591:AI602),_xlfn.CONCAT(", ",AK602),
IF($AI$711=SUM($AI$591:AI602),_xlfn.CONCAT(" y ",AK602)))))</f>
        <v/>
      </c>
      <c r="AK602" s="101" t="s">
        <v>5146</v>
      </c>
    </row>
    <row r="603" spans="1:37" ht="15" customHeight="1">
      <c r="A603" s="11"/>
      <c r="B603" s="8"/>
      <c r="C603" s="89" t="s">
        <v>5036</v>
      </c>
      <c r="D603" s="689" t="str">
        <f>IF(CNGE_2026_M1_Secc4_Sub3!$D49="","",CNGE_2026_M1_Secc4_Sub3!$D49)</f>
        <v/>
      </c>
      <c r="E603" s="572"/>
      <c r="F603" s="572"/>
      <c r="G603" s="572"/>
      <c r="H603" s="572"/>
      <c r="I603" s="572"/>
      <c r="J603" s="572"/>
      <c r="K603" s="572"/>
      <c r="L603" s="572"/>
      <c r="M603" s="572"/>
      <c r="N603" s="572"/>
      <c r="O603" s="572"/>
      <c r="P603" s="573"/>
      <c r="Q603" s="452"/>
      <c r="R603" s="452"/>
      <c r="S603" s="452"/>
      <c r="T603" s="452"/>
      <c r="U603" s="452"/>
      <c r="V603" s="452"/>
      <c r="W603" s="452"/>
      <c r="X603" s="452"/>
      <c r="Y603" s="452"/>
      <c r="Z603" s="452"/>
      <c r="AA603" s="452"/>
      <c r="AB603" s="452"/>
      <c r="AC603" s="452"/>
      <c r="AD603" s="452"/>
      <c r="AG603" s="397">
        <f t="shared" si="24"/>
        <v>0</v>
      </c>
      <c r="AH603" s="266">
        <f t="shared" si="22"/>
        <v>0</v>
      </c>
      <c r="AI603" s="286">
        <f t="shared" si="23"/>
        <v>0</v>
      </c>
      <c r="AJ603" s="287" t="str">
        <f>IF(AI603=0,"",
IF(SUM($AI$591:AI603)=1,AK603,
IF($AI$711&gt;SUM($AI$591:AI603),_xlfn.CONCAT(", ",AK603),
IF($AI$711=SUM($AI$591:AI603),_xlfn.CONCAT(" y ",AK603)))))</f>
        <v/>
      </c>
      <c r="AK603" s="101" t="s">
        <v>5147</v>
      </c>
    </row>
    <row r="604" spans="1:37" ht="15" customHeight="1">
      <c r="A604" s="11"/>
      <c r="B604" s="8"/>
      <c r="C604" s="89" t="s">
        <v>5037</v>
      </c>
      <c r="D604" s="689" t="str">
        <f>IF(CNGE_2026_M1_Secc4_Sub3!$D50="","",CNGE_2026_M1_Secc4_Sub3!$D50)</f>
        <v/>
      </c>
      <c r="E604" s="572"/>
      <c r="F604" s="572"/>
      <c r="G604" s="572"/>
      <c r="H604" s="572"/>
      <c r="I604" s="572"/>
      <c r="J604" s="572"/>
      <c r="K604" s="572"/>
      <c r="L604" s="572"/>
      <c r="M604" s="572"/>
      <c r="N604" s="572"/>
      <c r="O604" s="572"/>
      <c r="P604" s="573"/>
      <c r="Q604" s="452"/>
      <c r="R604" s="452"/>
      <c r="S604" s="452"/>
      <c r="T604" s="452"/>
      <c r="U604" s="452"/>
      <c r="V604" s="452"/>
      <c r="W604" s="452"/>
      <c r="X604" s="452"/>
      <c r="Y604" s="452"/>
      <c r="Z604" s="452"/>
      <c r="AA604" s="452"/>
      <c r="AB604" s="452"/>
      <c r="AC604" s="452"/>
      <c r="AD604" s="452"/>
      <c r="AG604" s="397">
        <f t="shared" si="24"/>
        <v>0</v>
      </c>
      <c r="AH604" s="266">
        <f t="shared" si="22"/>
        <v>0</v>
      </c>
      <c r="AI604" s="286">
        <f t="shared" si="23"/>
        <v>0</v>
      </c>
      <c r="AJ604" s="287" t="str">
        <f>IF(AI604=0,"",
IF(SUM($AI$591:AI604)=1,AK604,
IF($AI$711&gt;SUM($AI$591:AI604),_xlfn.CONCAT(", ",AK604),
IF($AI$711=SUM($AI$591:AI604),_xlfn.CONCAT(" y ",AK604)))))</f>
        <v/>
      </c>
      <c r="AK604" s="101" t="s">
        <v>5148</v>
      </c>
    </row>
    <row r="605" spans="1:37" ht="15" customHeight="1">
      <c r="A605" s="11"/>
      <c r="B605" s="8"/>
      <c r="C605" s="89" t="s">
        <v>5038</v>
      </c>
      <c r="D605" s="689" t="str">
        <f>IF(CNGE_2026_M1_Secc4_Sub3!$D51="","",CNGE_2026_M1_Secc4_Sub3!$D51)</f>
        <v/>
      </c>
      <c r="E605" s="572"/>
      <c r="F605" s="572"/>
      <c r="G605" s="572"/>
      <c r="H605" s="572"/>
      <c r="I605" s="572"/>
      <c r="J605" s="572"/>
      <c r="K605" s="572"/>
      <c r="L605" s="572"/>
      <c r="M605" s="572"/>
      <c r="N605" s="572"/>
      <c r="O605" s="572"/>
      <c r="P605" s="573"/>
      <c r="Q605" s="452"/>
      <c r="R605" s="452"/>
      <c r="S605" s="452"/>
      <c r="T605" s="452"/>
      <c r="U605" s="452"/>
      <c r="V605" s="452"/>
      <c r="W605" s="452"/>
      <c r="X605" s="452"/>
      <c r="Y605" s="452"/>
      <c r="Z605" s="452"/>
      <c r="AA605" s="452"/>
      <c r="AB605" s="452"/>
      <c r="AC605" s="452"/>
      <c r="AD605" s="452"/>
      <c r="AG605" s="397">
        <f t="shared" si="24"/>
        <v>0</v>
      </c>
      <c r="AH605" s="266">
        <f t="shared" si="22"/>
        <v>0</v>
      </c>
      <c r="AI605" s="286">
        <f t="shared" si="23"/>
        <v>0</v>
      </c>
      <c r="AJ605" s="287" t="str">
        <f>IF(AI605=0,"",
IF(SUM($AI$591:AI605)=1,AK605,
IF($AI$711&gt;SUM($AI$591:AI605),_xlfn.CONCAT(", ",AK605),
IF($AI$711=SUM($AI$591:AI605),_xlfn.CONCAT(" y ",AK605)))))</f>
        <v/>
      </c>
      <c r="AK605" s="101" t="s">
        <v>5149</v>
      </c>
    </row>
    <row r="606" spans="1:37" ht="15" customHeight="1">
      <c r="A606" s="11"/>
      <c r="B606" s="8"/>
      <c r="C606" s="89" t="s">
        <v>5039</v>
      </c>
      <c r="D606" s="689" t="str">
        <f>IF(CNGE_2026_M1_Secc4_Sub3!$D52="","",CNGE_2026_M1_Secc4_Sub3!$D52)</f>
        <v/>
      </c>
      <c r="E606" s="572"/>
      <c r="F606" s="572"/>
      <c r="G606" s="572"/>
      <c r="H606" s="572"/>
      <c r="I606" s="572"/>
      <c r="J606" s="572"/>
      <c r="K606" s="572"/>
      <c r="L606" s="572"/>
      <c r="M606" s="572"/>
      <c r="N606" s="572"/>
      <c r="O606" s="572"/>
      <c r="P606" s="573"/>
      <c r="Q606" s="452"/>
      <c r="R606" s="452"/>
      <c r="S606" s="452"/>
      <c r="T606" s="452"/>
      <c r="U606" s="452"/>
      <c r="V606" s="452"/>
      <c r="W606" s="452"/>
      <c r="X606" s="452"/>
      <c r="Y606" s="452"/>
      <c r="Z606" s="452"/>
      <c r="AA606" s="452"/>
      <c r="AB606" s="452"/>
      <c r="AC606" s="452"/>
      <c r="AD606" s="452"/>
      <c r="AG606" s="397">
        <f t="shared" si="24"/>
        <v>0</v>
      </c>
      <c r="AH606" s="266">
        <f t="shared" si="22"/>
        <v>0</v>
      </c>
      <c r="AI606" s="286">
        <f t="shared" si="23"/>
        <v>0</v>
      </c>
      <c r="AJ606" s="287" t="str">
        <f>IF(AI606=0,"",
IF(SUM($AI$591:AI606)=1,AK606,
IF($AI$711&gt;SUM($AI$591:AI606),_xlfn.CONCAT(", ",AK606),
IF($AI$711=SUM($AI$591:AI606),_xlfn.CONCAT(" y ",AK606)))))</f>
        <v/>
      </c>
      <c r="AK606" s="101" t="s">
        <v>5150</v>
      </c>
    </row>
    <row r="607" spans="1:37" ht="15" customHeight="1">
      <c r="A607" s="11"/>
      <c r="B607" s="8"/>
      <c r="C607" s="89" t="s">
        <v>5040</v>
      </c>
      <c r="D607" s="689" t="str">
        <f>IF(CNGE_2026_M1_Secc4_Sub3!$D53="","",CNGE_2026_M1_Secc4_Sub3!$D53)</f>
        <v/>
      </c>
      <c r="E607" s="572"/>
      <c r="F607" s="572"/>
      <c r="G607" s="572"/>
      <c r="H607" s="572"/>
      <c r="I607" s="572"/>
      <c r="J607" s="572"/>
      <c r="K607" s="572"/>
      <c r="L607" s="572"/>
      <c r="M607" s="572"/>
      <c r="N607" s="572"/>
      <c r="O607" s="572"/>
      <c r="P607" s="573"/>
      <c r="Q607" s="452"/>
      <c r="R607" s="452"/>
      <c r="S607" s="452"/>
      <c r="T607" s="452"/>
      <c r="U607" s="452"/>
      <c r="V607" s="452"/>
      <c r="W607" s="452"/>
      <c r="X607" s="452"/>
      <c r="Y607" s="452"/>
      <c r="Z607" s="452"/>
      <c r="AA607" s="452"/>
      <c r="AB607" s="452"/>
      <c r="AC607" s="452"/>
      <c r="AD607" s="452"/>
      <c r="AG607" s="397">
        <f t="shared" si="24"/>
        <v>0</v>
      </c>
      <c r="AH607" s="266">
        <f t="shared" si="22"/>
        <v>0</v>
      </c>
      <c r="AI607" s="286">
        <f t="shared" si="23"/>
        <v>0</v>
      </c>
      <c r="AJ607" s="287" t="str">
        <f>IF(AI607=0,"",
IF(SUM($AI$591:AI607)=1,AK607,
IF($AI$711&gt;SUM($AI$591:AI607),_xlfn.CONCAT(", ",AK607),
IF($AI$711=SUM($AI$591:AI607),_xlfn.CONCAT(" y ",AK607)))))</f>
        <v/>
      </c>
      <c r="AK607" s="101" t="s">
        <v>5151</v>
      </c>
    </row>
    <row r="608" spans="1:37" ht="15" customHeight="1">
      <c r="A608" s="11"/>
      <c r="B608" s="8"/>
      <c r="C608" s="89" t="s">
        <v>5041</v>
      </c>
      <c r="D608" s="689" t="str">
        <f>IF(CNGE_2026_M1_Secc4_Sub3!$D54="","",CNGE_2026_M1_Secc4_Sub3!$D54)</f>
        <v/>
      </c>
      <c r="E608" s="572"/>
      <c r="F608" s="572"/>
      <c r="G608" s="572"/>
      <c r="H608" s="572"/>
      <c r="I608" s="572"/>
      <c r="J608" s="572"/>
      <c r="K608" s="572"/>
      <c r="L608" s="572"/>
      <c r="M608" s="572"/>
      <c r="N608" s="572"/>
      <c r="O608" s="572"/>
      <c r="P608" s="573"/>
      <c r="Q608" s="452"/>
      <c r="R608" s="452"/>
      <c r="S608" s="452"/>
      <c r="T608" s="452"/>
      <c r="U608" s="452"/>
      <c r="V608" s="452"/>
      <c r="W608" s="452"/>
      <c r="X608" s="452"/>
      <c r="Y608" s="452"/>
      <c r="Z608" s="452"/>
      <c r="AA608" s="452"/>
      <c r="AB608" s="452"/>
      <c r="AC608" s="452"/>
      <c r="AD608" s="452"/>
      <c r="AG608" s="397">
        <f t="shared" si="24"/>
        <v>0</v>
      </c>
      <c r="AH608" s="266">
        <f t="shared" si="22"/>
        <v>0</v>
      </c>
      <c r="AI608" s="286">
        <f t="shared" si="23"/>
        <v>0</v>
      </c>
      <c r="AJ608" s="287" t="str">
        <f>IF(AI608=0,"",
IF(SUM($AI$591:AI608)=1,AK608,
IF($AI$711&gt;SUM($AI$591:AI608),_xlfn.CONCAT(", ",AK608),
IF($AI$711=SUM($AI$591:AI608),_xlfn.CONCAT(" y ",AK608)))))</f>
        <v/>
      </c>
      <c r="AK608" s="101" t="s">
        <v>5152</v>
      </c>
    </row>
    <row r="609" spans="1:37" ht="15" customHeight="1">
      <c r="A609" s="11"/>
      <c r="B609" s="8"/>
      <c r="C609" s="89" t="s">
        <v>5042</v>
      </c>
      <c r="D609" s="689" t="str">
        <f>IF(CNGE_2026_M1_Secc4_Sub3!$D55="","",CNGE_2026_M1_Secc4_Sub3!$D55)</f>
        <v/>
      </c>
      <c r="E609" s="572"/>
      <c r="F609" s="572"/>
      <c r="G609" s="572"/>
      <c r="H609" s="572"/>
      <c r="I609" s="572"/>
      <c r="J609" s="572"/>
      <c r="K609" s="572"/>
      <c r="L609" s="572"/>
      <c r="M609" s="572"/>
      <c r="N609" s="572"/>
      <c r="O609" s="572"/>
      <c r="P609" s="573"/>
      <c r="Q609" s="452"/>
      <c r="R609" s="452"/>
      <c r="S609" s="452"/>
      <c r="T609" s="452"/>
      <c r="U609" s="452"/>
      <c r="V609" s="452"/>
      <c r="W609" s="452"/>
      <c r="X609" s="452"/>
      <c r="Y609" s="452"/>
      <c r="Z609" s="452"/>
      <c r="AA609" s="452"/>
      <c r="AB609" s="452"/>
      <c r="AC609" s="452"/>
      <c r="AD609" s="452"/>
      <c r="AG609" s="397">
        <f t="shared" si="24"/>
        <v>0</v>
      </c>
      <c r="AH609" s="266">
        <f t="shared" si="22"/>
        <v>0</v>
      </c>
      <c r="AI609" s="286">
        <f t="shared" si="23"/>
        <v>0</v>
      </c>
      <c r="AJ609" s="287" t="str">
        <f>IF(AI609=0,"",
IF(SUM($AI$591:AI609)=1,AK609,
IF($AI$711&gt;SUM($AI$591:AI609),_xlfn.CONCAT(", ",AK609),
IF($AI$711=SUM($AI$591:AI609),_xlfn.CONCAT(" y ",AK609)))))</f>
        <v/>
      </c>
      <c r="AK609" s="101" t="s">
        <v>5153</v>
      </c>
    </row>
    <row r="610" spans="1:37" ht="15" customHeight="1">
      <c r="A610" s="11"/>
      <c r="B610" s="8"/>
      <c r="C610" s="89" t="s">
        <v>5043</v>
      </c>
      <c r="D610" s="689" t="str">
        <f>IF(CNGE_2026_M1_Secc4_Sub3!$D56="","",CNGE_2026_M1_Secc4_Sub3!$D56)</f>
        <v/>
      </c>
      <c r="E610" s="572"/>
      <c r="F610" s="572"/>
      <c r="G610" s="572"/>
      <c r="H610" s="572"/>
      <c r="I610" s="572"/>
      <c r="J610" s="572"/>
      <c r="K610" s="572"/>
      <c r="L610" s="572"/>
      <c r="M610" s="572"/>
      <c r="N610" s="572"/>
      <c r="O610" s="572"/>
      <c r="P610" s="573"/>
      <c r="Q610" s="452"/>
      <c r="R610" s="452"/>
      <c r="S610" s="452"/>
      <c r="T610" s="452"/>
      <c r="U610" s="452"/>
      <c r="V610" s="452"/>
      <c r="W610" s="452"/>
      <c r="X610" s="452"/>
      <c r="Y610" s="452"/>
      <c r="Z610" s="452"/>
      <c r="AA610" s="452"/>
      <c r="AB610" s="452"/>
      <c r="AC610" s="452"/>
      <c r="AD610" s="452"/>
      <c r="AG610" s="397">
        <f t="shared" si="24"/>
        <v>0</v>
      </c>
      <c r="AH610" s="266">
        <f t="shared" si="22"/>
        <v>0</v>
      </c>
      <c r="AI610" s="286">
        <f t="shared" si="23"/>
        <v>0</v>
      </c>
      <c r="AJ610" s="287" t="str">
        <f>IF(AI610=0,"",
IF(SUM($AI$591:AI610)=1,AK610,
IF($AI$711&gt;SUM($AI$591:AI610),_xlfn.CONCAT(", ",AK610),
IF($AI$711=SUM($AI$591:AI610),_xlfn.CONCAT(" y ",AK610)))))</f>
        <v/>
      </c>
      <c r="AK610" s="101" t="s">
        <v>5154</v>
      </c>
    </row>
    <row r="611" spans="1:37" ht="15" customHeight="1">
      <c r="A611" s="11"/>
      <c r="B611" s="8"/>
      <c r="C611" s="89" t="s">
        <v>5044</v>
      </c>
      <c r="D611" s="689" t="str">
        <f>IF(CNGE_2026_M1_Secc4_Sub3!$D57="","",CNGE_2026_M1_Secc4_Sub3!$D57)</f>
        <v/>
      </c>
      <c r="E611" s="572"/>
      <c r="F611" s="572"/>
      <c r="G611" s="572"/>
      <c r="H611" s="572"/>
      <c r="I611" s="572"/>
      <c r="J611" s="572"/>
      <c r="K611" s="572"/>
      <c r="L611" s="572"/>
      <c r="M611" s="572"/>
      <c r="N611" s="572"/>
      <c r="O611" s="572"/>
      <c r="P611" s="573"/>
      <c r="Q611" s="452"/>
      <c r="R611" s="452"/>
      <c r="S611" s="452"/>
      <c r="T611" s="452"/>
      <c r="U611" s="452"/>
      <c r="V611" s="452"/>
      <c r="W611" s="452"/>
      <c r="X611" s="452"/>
      <c r="Y611" s="452"/>
      <c r="Z611" s="452"/>
      <c r="AA611" s="452"/>
      <c r="AB611" s="452"/>
      <c r="AC611" s="452"/>
      <c r="AD611" s="452"/>
      <c r="AG611" s="397">
        <f t="shared" si="24"/>
        <v>0</v>
      </c>
      <c r="AH611" s="266">
        <f t="shared" si="22"/>
        <v>0</v>
      </c>
      <c r="AI611" s="286">
        <f t="shared" si="23"/>
        <v>0</v>
      </c>
      <c r="AJ611" s="287" t="str">
        <f>IF(AI611=0,"",
IF(SUM($AI$591:AI611)=1,AK611,
IF($AI$711&gt;SUM($AI$591:AI611),_xlfn.CONCAT(", ",AK611),
IF($AI$711=SUM($AI$591:AI611),_xlfn.CONCAT(" y ",AK611)))))</f>
        <v/>
      </c>
      <c r="AK611" s="101" t="s">
        <v>5155</v>
      </c>
    </row>
    <row r="612" spans="1:37" ht="15" customHeight="1">
      <c r="A612" s="11"/>
      <c r="B612" s="8"/>
      <c r="C612" s="89" t="s">
        <v>5045</v>
      </c>
      <c r="D612" s="689" t="str">
        <f>IF(CNGE_2026_M1_Secc4_Sub3!$D58="","",CNGE_2026_M1_Secc4_Sub3!$D58)</f>
        <v/>
      </c>
      <c r="E612" s="572"/>
      <c r="F612" s="572"/>
      <c r="G612" s="572"/>
      <c r="H612" s="572"/>
      <c r="I612" s="572"/>
      <c r="J612" s="572"/>
      <c r="K612" s="572"/>
      <c r="L612" s="572"/>
      <c r="M612" s="572"/>
      <c r="N612" s="572"/>
      <c r="O612" s="572"/>
      <c r="P612" s="573"/>
      <c r="Q612" s="452"/>
      <c r="R612" s="452"/>
      <c r="S612" s="452"/>
      <c r="T612" s="452"/>
      <c r="U612" s="452"/>
      <c r="V612" s="452"/>
      <c r="W612" s="452"/>
      <c r="X612" s="452"/>
      <c r="Y612" s="452"/>
      <c r="Z612" s="452"/>
      <c r="AA612" s="452"/>
      <c r="AB612" s="452"/>
      <c r="AC612" s="452"/>
      <c r="AD612" s="452"/>
      <c r="AG612" s="397">
        <f t="shared" si="24"/>
        <v>0</v>
      </c>
      <c r="AH612" s="266">
        <f t="shared" si="22"/>
        <v>0</v>
      </c>
      <c r="AI612" s="286">
        <f t="shared" si="23"/>
        <v>0</v>
      </c>
      <c r="AJ612" s="287" t="str">
        <f>IF(AI612=0,"",
IF(SUM($AI$591:AI612)=1,AK612,
IF($AI$711&gt;SUM($AI$591:AI612),_xlfn.CONCAT(", ",AK612),
IF($AI$711=SUM($AI$591:AI612),_xlfn.CONCAT(" y ",AK612)))))</f>
        <v/>
      </c>
      <c r="AK612" s="101" t="s">
        <v>5156</v>
      </c>
    </row>
    <row r="613" spans="1:37" ht="15" customHeight="1">
      <c r="A613" s="11"/>
      <c r="B613" s="8"/>
      <c r="C613" s="89" t="s">
        <v>5046</v>
      </c>
      <c r="D613" s="689" t="str">
        <f>IF(CNGE_2026_M1_Secc4_Sub3!$D59="","",CNGE_2026_M1_Secc4_Sub3!$D59)</f>
        <v/>
      </c>
      <c r="E613" s="572"/>
      <c r="F613" s="572"/>
      <c r="G613" s="572"/>
      <c r="H613" s="572"/>
      <c r="I613" s="572"/>
      <c r="J613" s="572"/>
      <c r="K613" s="572"/>
      <c r="L613" s="572"/>
      <c r="M613" s="572"/>
      <c r="N613" s="572"/>
      <c r="O613" s="572"/>
      <c r="P613" s="573"/>
      <c r="Q613" s="452"/>
      <c r="R613" s="452"/>
      <c r="S613" s="452"/>
      <c r="T613" s="452"/>
      <c r="U613" s="452"/>
      <c r="V613" s="452"/>
      <c r="W613" s="452"/>
      <c r="X613" s="452"/>
      <c r="Y613" s="452"/>
      <c r="Z613" s="452"/>
      <c r="AA613" s="452"/>
      <c r="AB613" s="452"/>
      <c r="AC613" s="452"/>
      <c r="AD613" s="452"/>
      <c r="AG613" s="397">
        <f t="shared" si="24"/>
        <v>0</v>
      </c>
      <c r="AH613" s="266">
        <f t="shared" si="22"/>
        <v>0</v>
      </c>
      <c r="AI613" s="286">
        <f t="shared" si="23"/>
        <v>0</v>
      </c>
      <c r="AJ613" s="287" t="str">
        <f>IF(AI613=0,"",
IF(SUM($AI$591:AI613)=1,AK613,
IF($AI$711&gt;SUM($AI$591:AI613),_xlfn.CONCAT(", ",AK613),
IF($AI$711=SUM($AI$591:AI613),_xlfn.CONCAT(" y ",AK613)))))</f>
        <v/>
      </c>
      <c r="AK613" s="101" t="s">
        <v>5157</v>
      </c>
    </row>
    <row r="614" spans="1:37" ht="15" customHeight="1">
      <c r="A614" s="11"/>
      <c r="B614" s="8"/>
      <c r="C614" s="89" t="s">
        <v>5047</v>
      </c>
      <c r="D614" s="689" t="str">
        <f>IF(CNGE_2026_M1_Secc4_Sub3!$D60="","",CNGE_2026_M1_Secc4_Sub3!$D60)</f>
        <v/>
      </c>
      <c r="E614" s="572"/>
      <c r="F614" s="572"/>
      <c r="G614" s="572"/>
      <c r="H614" s="572"/>
      <c r="I614" s="572"/>
      <c r="J614" s="572"/>
      <c r="K614" s="572"/>
      <c r="L614" s="572"/>
      <c r="M614" s="572"/>
      <c r="N614" s="572"/>
      <c r="O614" s="572"/>
      <c r="P614" s="573"/>
      <c r="Q614" s="452"/>
      <c r="R614" s="452"/>
      <c r="S614" s="452"/>
      <c r="T614" s="452"/>
      <c r="U614" s="452"/>
      <c r="V614" s="452"/>
      <c r="W614" s="452"/>
      <c r="X614" s="452"/>
      <c r="Y614" s="452"/>
      <c r="Z614" s="452"/>
      <c r="AA614" s="452"/>
      <c r="AB614" s="452"/>
      <c r="AC614" s="452"/>
      <c r="AD614" s="452"/>
      <c r="AG614" s="397">
        <f t="shared" si="24"/>
        <v>0</v>
      </c>
      <c r="AH614" s="266">
        <f t="shared" si="22"/>
        <v>0</v>
      </c>
      <c r="AI614" s="286">
        <f t="shared" si="23"/>
        <v>0</v>
      </c>
      <c r="AJ614" s="287" t="str">
        <f>IF(AI614=0,"",
IF(SUM($AI$591:AI614)=1,AK614,
IF($AI$711&gt;SUM($AI$591:AI614),_xlfn.CONCAT(", ",AK614),
IF($AI$711=SUM($AI$591:AI614),_xlfn.CONCAT(" y ",AK614)))))</f>
        <v/>
      </c>
      <c r="AK614" s="101" t="s">
        <v>5158</v>
      </c>
    </row>
    <row r="615" spans="1:37" ht="15" customHeight="1">
      <c r="A615" s="11"/>
      <c r="B615" s="8"/>
      <c r="C615" s="89" t="s">
        <v>5048</v>
      </c>
      <c r="D615" s="689" t="str">
        <f>IF(CNGE_2026_M1_Secc4_Sub3!$D61="","",CNGE_2026_M1_Secc4_Sub3!$D61)</f>
        <v/>
      </c>
      <c r="E615" s="572"/>
      <c r="F615" s="572"/>
      <c r="G615" s="572"/>
      <c r="H615" s="572"/>
      <c r="I615" s="572"/>
      <c r="J615" s="572"/>
      <c r="K615" s="572"/>
      <c r="L615" s="572"/>
      <c r="M615" s="572"/>
      <c r="N615" s="572"/>
      <c r="O615" s="572"/>
      <c r="P615" s="573"/>
      <c r="Q615" s="452"/>
      <c r="R615" s="452"/>
      <c r="S615" s="452"/>
      <c r="T615" s="452"/>
      <c r="U615" s="452"/>
      <c r="V615" s="452"/>
      <c r="W615" s="452"/>
      <c r="X615" s="452"/>
      <c r="Y615" s="452"/>
      <c r="Z615" s="452"/>
      <c r="AA615" s="452"/>
      <c r="AB615" s="452"/>
      <c r="AC615" s="452"/>
      <c r="AD615" s="452"/>
      <c r="AG615" s="397">
        <f t="shared" si="24"/>
        <v>0</v>
      </c>
      <c r="AH615" s="266">
        <f t="shared" si="22"/>
        <v>0</v>
      </c>
      <c r="AI615" s="286">
        <f t="shared" si="23"/>
        <v>0</v>
      </c>
      <c r="AJ615" s="287" t="str">
        <f>IF(AI615=0,"",
IF(SUM($AI$591:AI615)=1,AK615,
IF($AI$711&gt;SUM($AI$591:AI615),_xlfn.CONCAT(", ",AK615),
IF($AI$711=SUM($AI$591:AI615),_xlfn.CONCAT(" y ",AK615)))))</f>
        <v/>
      </c>
      <c r="AK615" s="101" t="s">
        <v>5159</v>
      </c>
    </row>
    <row r="616" spans="1:37" ht="15" customHeight="1">
      <c r="A616" s="11"/>
      <c r="B616" s="8"/>
      <c r="C616" s="89" t="s">
        <v>5049</v>
      </c>
      <c r="D616" s="689" t="str">
        <f>IF(CNGE_2026_M1_Secc4_Sub3!$D62="","",CNGE_2026_M1_Secc4_Sub3!$D62)</f>
        <v/>
      </c>
      <c r="E616" s="572"/>
      <c r="F616" s="572"/>
      <c r="G616" s="572"/>
      <c r="H616" s="572"/>
      <c r="I616" s="572"/>
      <c r="J616" s="572"/>
      <c r="K616" s="572"/>
      <c r="L616" s="572"/>
      <c r="M616" s="572"/>
      <c r="N616" s="572"/>
      <c r="O616" s="572"/>
      <c r="P616" s="573"/>
      <c r="Q616" s="452"/>
      <c r="R616" s="452"/>
      <c r="S616" s="452"/>
      <c r="T616" s="452"/>
      <c r="U616" s="452"/>
      <c r="V616" s="452"/>
      <c r="W616" s="452"/>
      <c r="X616" s="452"/>
      <c r="Y616" s="452"/>
      <c r="Z616" s="452"/>
      <c r="AA616" s="452"/>
      <c r="AB616" s="452"/>
      <c r="AC616" s="452"/>
      <c r="AD616" s="452"/>
      <c r="AG616" s="397">
        <f t="shared" si="24"/>
        <v>0</v>
      </c>
      <c r="AH616" s="266">
        <f t="shared" si="22"/>
        <v>0</v>
      </c>
      <c r="AI616" s="286">
        <f t="shared" si="23"/>
        <v>0</v>
      </c>
      <c r="AJ616" s="287" t="str">
        <f>IF(AI616=0,"",
IF(SUM($AI$591:AI616)=1,AK616,
IF($AI$711&gt;SUM($AI$591:AI616),_xlfn.CONCAT(", ",AK616),
IF($AI$711=SUM($AI$591:AI616),_xlfn.CONCAT(" y ",AK616)))))</f>
        <v/>
      </c>
      <c r="AK616" s="101" t="s">
        <v>5160</v>
      </c>
    </row>
    <row r="617" spans="1:37" ht="15" customHeight="1">
      <c r="A617" s="11"/>
      <c r="B617" s="8"/>
      <c r="C617" s="89" t="s">
        <v>5050</v>
      </c>
      <c r="D617" s="689" t="str">
        <f>IF(CNGE_2026_M1_Secc4_Sub3!$D63="","",CNGE_2026_M1_Secc4_Sub3!$D63)</f>
        <v/>
      </c>
      <c r="E617" s="572"/>
      <c r="F617" s="572"/>
      <c r="G617" s="572"/>
      <c r="H617" s="572"/>
      <c r="I617" s="572"/>
      <c r="J617" s="572"/>
      <c r="K617" s="572"/>
      <c r="L617" s="572"/>
      <c r="M617" s="572"/>
      <c r="N617" s="572"/>
      <c r="O617" s="572"/>
      <c r="P617" s="573"/>
      <c r="Q617" s="452"/>
      <c r="R617" s="452"/>
      <c r="S617" s="452"/>
      <c r="T617" s="452"/>
      <c r="U617" s="452"/>
      <c r="V617" s="452"/>
      <c r="W617" s="452"/>
      <c r="X617" s="452"/>
      <c r="Y617" s="452"/>
      <c r="Z617" s="452"/>
      <c r="AA617" s="452"/>
      <c r="AB617" s="452"/>
      <c r="AC617" s="452"/>
      <c r="AD617" s="452"/>
      <c r="AG617" s="397">
        <f t="shared" si="24"/>
        <v>0</v>
      </c>
      <c r="AH617" s="266">
        <f t="shared" si="22"/>
        <v>0</v>
      </c>
      <c r="AI617" s="286">
        <f t="shared" si="23"/>
        <v>0</v>
      </c>
      <c r="AJ617" s="287" t="str">
        <f>IF(AI617=0,"",
IF(SUM($AI$591:AI617)=1,AK617,
IF($AI$711&gt;SUM($AI$591:AI617),_xlfn.CONCAT(", ",AK617),
IF($AI$711=SUM($AI$591:AI617),_xlfn.CONCAT(" y ",AK617)))))</f>
        <v/>
      </c>
      <c r="AK617" s="101" t="s">
        <v>5161</v>
      </c>
    </row>
    <row r="618" spans="1:37" ht="15" customHeight="1">
      <c r="A618" s="11"/>
      <c r="B618" s="8"/>
      <c r="C618" s="89" t="s">
        <v>5051</v>
      </c>
      <c r="D618" s="689" t="str">
        <f>IF(CNGE_2026_M1_Secc4_Sub3!$D64="","",CNGE_2026_M1_Secc4_Sub3!$D64)</f>
        <v/>
      </c>
      <c r="E618" s="572"/>
      <c r="F618" s="572"/>
      <c r="G618" s="572"/>
      <c r="H618" s="572"/>
      <c r="I618" s="572"/>
      <c r="J618" s="572"/>
      <c r="K618" s="572"/>
      <c r="L618" s="572"/>
      <c r="M618" s="572"/>
      <c r="N618" s="572"/>
      <c r="O618" s="572"/>
      <c r="P618" s="573"/>
      <c r="Q618" s="452"/>
      <c r="R618" s="452"/>
      <c r="S618" s="452"/>
      <c r="T618" s="452"/>
      <c r="U618" s="452"/>
      <c r="V618" s="452"/>
      <c r="W618" s="452"/>
      <c r="X618" s="452"/>
      <c r="Y618" s="452"/>
      <c r="Z618" s="452"/>
      <c r="AA618" s="452"/>
      <c r="AB618" s="452"/>
      <c r="AC618" s="452"/>
      <c r="AD618" s="452"/>
      <c r="AG618" s="397">
        <f t="shared" si="24"/>
        <v>0</v>
      </c>
      <c r="AH618" s="266">
        <f t="shared" si="22"/>
        <v>0</v>
      </c>
      <c r="AI618" s="286">
        <f t="shared" si="23"/>
        <v>0</v>
      </c>
      <c r="AJ618" s="287" t="str">
        <f>IF(AI618=0,"",
IF(SUM($AI$591:AI618)=1,AK618,
IF($AI$711&gt;SUM($AI$591:AI618),_xlfn.CONCAT(", ",AK618),
IF($AI$711=SUM($AI$591:AI618),_xlfn.CONCAT(" y ",AK618)))))</f>
        <v/>
      </c>
      <c r="AK618" s="101" t="s">
        <v>5162</v>
      </c>
    </row>
    <row r="619" spans="1:37" ht="15" customHeight="1">
      <c r="A619" s="11"/>
      <c r="B619" s="8"/>
      <c r="C619" s="89" t="s">
        <v>5052</v>
      </c>
      <c r="D619" s="689" t="str">
        <f>IF(CNGE_2026_M1_Secc4_Sub3!$D65="","",CNGE_2026_M1_Secc4_Sub3!$D65)</f>
        <v/>
      </c>
      <c r="E619" s="572"/>
      <c r="F619" s="572"/>
      <c r="G619" s="572"/>
      <c r="H619" s="572"/>
      <c r="I619" s="572"/>
      <c r="J619" s="572"/>
      <c r="K619" s="572"/>
      <c r="L619" s="572"/>
      <c r="M619" s="572"/>
      <c r="N619" s="572"/>
      <c r="O619" s="572"/>
      <c r="P619" s="573"/>
      <c r="Q619" s="452"/>
      <c r="R619" s="452"/>
      <c r="S619" s="452"/>
      <c r="T619" s="452"/>
      <c r="U619" s="452"/>
      <c r="V619" s="452"/>
      <c r="W619" s="452"/>
      <c r="X619" s="452"/>
      <c r="Y619" s="452"/>
      <c r="Z619" s="452"/>
      <c r="AA619" s="452"/>
      <c r="AB619" s="452"/>
      <c r="AC619" s="452"/>
      <c r="AD619" s="452"/>
      <c r="AG619" s="397">
        <f t="shared" si="24"/>
        <v>0</v>
      </c>
      <c r="AH619" s="266">
        <f t="shared" si="22"/>
        <v>0</v>
      </c>
      <c r="AI619" s="286">
        <f t="shared" si="23"/>
        <v>0</v>
      </c>
      <c r="AJ619" s="287" t="str">
        <f>IF(AI619=0,"",
IF(SUM($AI$591:AI619)=1,AK619,
IF($AI$711&gt;SUM($AI$591:AI619),_xlfn.CONCAT(", ",AK619),
IF($AI$711=SUM($AI$591:AI619),_xlfn.CONCAT(" y ",AK619)))))</f>
        <v/>
      </c>
      <c r="AK619" s="101" t="s">
        <v>5163</v>
      </c>
    </row>
    <row r="620" spans="1:37" ht="15" customHeight="1">
      <c r="A620" s="11"/>
      <c r="B620" s="8"/>
      <c r="C620" s="89" t="s">
        <v>5053</v>
      </c>
      <c r="D620" s="689" t="str">
        <f>IF(CNGE_2026_M1_Secc4_Sub3!$D66="","",CNGE_2026_M1_Secc4_Sub3!$D66)</f>
        <v/>
      </c>
      <c r="E620" s="572"/>
      <c r="F620" s="572"/>
      <c r="G620" s="572"/>
      <c r="H620" s="572"/>
      <c r="I620" s="572"/>
      <c r="J620" s="572"/>
      <c r="K620" s="572"/>
      <c r="L620" s="572"/>
      <c r="M620" s="572"/>
      <c r="N620" s="572"/>
      <c r="O620" s="572"/>
      <c r="P620" s="573"/>
      <c r="Q620" s="452"/>
      <c r="R620" s="452"/>
      <c r="S620" s="452"/>
      <c r="T620" s="452"/>
      <c r="U620" s="452"/>
      <c r="V620" s="452"/>
      <c r="W620" s="452"/>
      <c r="X620" s="452"/>
      <c r="Y620" s="452"/>
      <c r="Z620" s="452"/>
      <c r="AA620" s="452"/>
      <c r="AB620" s="452"/>
      <c r="AC620" s="452"/>
      <c r="AD620" s="452"/>
      <c r="AG620" s="397">
        <f t="shared" si="24"/>
        <v>0</v>
      </c>
      <c r="AH620" s="266">
        <f t="shared" si="22"/>
        <v>0</v>
      </c>
      <c r="AI620" s="286">
        <f t="shared" si="23"/>
        <v>0</v>
      </c>
      <c r="AJ620" s="287" t="str">
        <f>IF(AI620=0,"",
IF(SUM($AI$591:AI620)=1,AK620,
IF($AI$711&gt;SUM($AI$591:AI620),_xlfn.CONCAT(", ",AK620),
IF($AI$711=SUM($AI$591:AI620),_xlfn.CONCAT(" y ",AK620)))))</f>
        <v/>
      </c>
      <c r="AK620" s="101" t="s">
        <v>5164</v>
      </c>
    </row>
    <row r="621" spans="1:37" ht="15" customHeight="1">
      <c r="A621" s="11"/>
      <c r="B621" s="8"/>
      <c r="C621" s="89" t="s">
        <v>5054</v>
      </c>
      <c r="D621" s="689" t="str">
        <f>IF(CNGE_2026_M1_Secc4_Sub3!$D67="","",CNGE_2026_M1_Secc4_Sub3!$D67)</f>
        <v/>
      </c>
      <c r="E621" s="572"/>
      <c r="F621" s="572"/>
      <c r="G621" s="572"/>
      <c r="H621" s="572"/>
      <c r="I621" s="572"/>
      <c r="J621" s="572"/>
      <c r="K621" s="572"/>
      <c r="L621" s="572"/>
      <c r="M621" s="572"/>
      <c r="N621" s="572"/>
      <c r="O621" s="572"/>
      <c r="P621" s="573"/>
      <c r="Q621" s="452"/>
      <c r="R621" s="452"/>
      <c r="S621" s="452"/>
      <c r="T621" s="452"/>
      <c r="U621" s="452"/>
      <c r="V621" s="452"/>
      <c r="W621" s="452"/>
      <c r="X621" s="452"/>
      <c r="Y621" s="452"/>
      <c r="Z621" s="452"/>
      <c r="AA621" s="452"/>
      <c r="AB621" s="452"/>
      <c r="AC621" s="452"/>
      <c r="AD621" s="452"/>
      <c r="AG621" s="397">
        <f t="shared" si="24"/>
        <v>0</v>
      </c>
      <c r="AH621" s="266">
        <f t="shared" si="22"/>
        <v>0</v>
      </c>
      <c r="AI621" s="286">
        <f t="shared" si="23"/>
        <v>0</v>
      </c>
      <c r="AJ621" s="287" t="str">
        <f>IF(AI621=0,"",
IF(SUM($AI$591:AI621)=1,AK621,
IF($AI$711&gt;SUM($AI$591:AI621),_xlfn.CONCAT(", ",AK621),
IF($AI$711=SUM($AI$591:AI621),_xlfn.CONCAT(" y ",AK621)))))</f>
        <v/>
      </c>
      <c r="AK621" s="101" t="s">
        <v>5165</v>
      </c>
    </row>
    <row r="622" spans="1:37" ht="15" customHeight="1">
      <c r="A622" s="11"/>
      <c r="B622" s="8"/>
      <c r="C622" s="89" t="s">
        <v>5055</v>
      </c>
      <c r="D622" s="689" t="str">
        <f>IF(CNGE_2026_M1_Secc4_Sub3!$D68="","",CNGE_2026_M1_Secc4_Sub3!$D68)</f>
        <v/>
      </c>
      <c r="E622" s="572"/>
      <c r="F622" s="572"/>
      <c r="G622" s="572"/>
      <c r="H622" s="572"/>
      <c r="I622" s="572"/>
      <c r="J622" s="572"/>
      <c r="K622" s="572"/>
      <c r="L622" s="572"/>
      <c r="M622" s="572"/>
      <c r="N622" s="572"/>
      <c r="O622" s="572"/>
      <c r="P622" s="573"/>
      <c r="Q622" s="452"/>
      <c r="R622" s="452"/>
      <c r="S622" s="452"/>
      <c r="T622" s="452"/>
      <c r="U622" s="452"/>
      <c r="V622" s="452"/>
      <c r="W622" s="452"/>
      <c r="X622" s="452"/>
      <c r="Y622" s="452"/>
      <c r="Z622" s="452"/>
      <c r="AA622" s="452"/>
      <c r="AB622" s="452"/>
      <c r="AC622" s="452"/>
      <c r="AD622" s="452"/>
      <c r="AG622" s="397">
        <f t="shared" si="24"/>
        <v>0</v>
      </c>
      <c r="AH622" s="266">
        <f t="shared" si="22"/>
        <v>0</v>
      </c>
      <c r="AI622" s="286">
        <f t="shared" si="23"/>
        <v>0</v>
      </c>
      <c r="AJ622" s="287" t="str">
        <f>IF(AI622=0,"",
IF(SUM($AI$591:AI622)=1,AK622,
IF($AI$711&gt;SUM($AI$591:AI622),_xlfn.CONCAT(", ",AK622),
IF($AI$711=SUM($AI$591:AI622),_xlfn.CONCAT(" y ",AK622)))))</f>
        <v/>
      </c>
      <c r="AK622" s="101" t="s">
        <v>5166</v>
      </c>
    </row>
    <row r="623" spans="1:37" ht="15" customHeight="1">
      <c r="A623" s="11"/>
      <c r="B623" s="8"/>
      <c r="C623" s="89" t="s">
        <v>5056</v>
      </c>
      <c r="D623" s="689" t="str">
        <f>IF(CNGE_2026_M1_Secc4_Sub3!$D69="","",CNGE_2026_M1_Secc4_Sub3!$D69)</f>
        <v/>
      </c>
      <c r="E623" s="572"/>
      <c r="F623" s="572"/>
      <c r="G623" s="572"/>
      <c r="H623" s="572"/>
      <c r="I623" s="572"/>
      <c r="J623" s="572"/>
      <c r="K623" s="572"/>
      <c r="L623" s="572"/>
      <c r="M623" s="572"/>
      <c r="N623" s="572"/>
      <c r="O623" s="572"/>
      <c r="P623" s="573"/>
      <c r="Q623" s="452"/>
      <c r="R623" s="452"/>
      <c r="S623" s="452"/>
      <c r="T623" s="452"/>
      <c r="U623" s="452"/>
      <c r="V623" s="452"/>
      <c r="W623" s="452"/>
      <c r="X623" s="452"/>
      <c r="Y623" s="452"/>
      <c r="Z623" s="452"/>
      <c r="AA623" s="452"/>
      <c r="AB623" s="452"/>
      <c r="AC623" s="452"/>
      <c r="AD623" s="452"/>
      <c r="AG623" s="397">
        <f t="shared" ref="AG623:AG654" si="25">IF(AND($N473&lt;&gt;"",$N473&lt;&gt;1,COUNTA(Q623:AD623)&gt;0),1,0)</f>
        <v>0</v>
      </c>
      <c r="AH623" s="266">
        <f t="shared" ref="AH623:AH654" si="26">IF(AND(N473&lt;&gt;"",N473&lt;&gt;1,COUNTBLANK(D623)=0,COUNTA(Q623:AD623)=0),0,IF(AND(N473&lt;&gt;"",N473=1,COUNTBLANK(D623)=0,COUNTA(Q623:AD623)&gt;0),0,IF(AND(COUNTBLANK(D623)=1,COUNTA(Q623:AD623)=0),0,1)))</f>
        <v>0</v>
      </c>
      <c r="AI623" s="286">
        <f t="shared" ref="AI623:AI654" si="27">IF(AH623=0,0,1)</f>
        <v>0</v>
      </c>
      <c r="AJ623" s="287" t="str">
        <f>IF(AI623=0,"",
IF(SUM($AI$591:AI623)=1,AK623,
IF($AI$711&gt;SUM($AI$591:AI623),_xlfn.CONCAT(", ",AK623),
IF($AI$711=SUM($AI$591:AI623),_xlfn.CONCAT(" y ",AK623)))))</f>
        <v/>
      </c>
      <c r="AK623" s="101" t="s">
        <v>5167</v>
      </c>
    </row>
    <row r="624" spans="1:37" ht="15" customHeight="1">
      <c r="A624" s="11"/>
      <c r="B624" s="8"/>
      <c r="C624" s="89" t="s">
        <v>5057</v>
      </c>
      <c r="D624" s="689" t="str">
        <f>IF(CNGE_2026_M1_Secc4_Sub3!$D70="","",CNGE_2026_M1_Secc4_Sub3!$D70)</f>
        <v/>
      </c>
      <c r="E624" s="572"/>
      <c r="F624" s="572"/>
      <c r="G624" s="572"/>
      <c r="H624" s="572"/>
      <c r="I624" s="572"/>
      <c r="J624" s="572"/>
      <c r="K624" s="572"/>
      <c r="L624" s="572"/>
      <c r="M624" s="572"/>
      <c r="N624" s="572"/>
      <c r="O624" s="572"/>
      <c r="P624" s="573"/>
      <c r="Q624" s="452"/>
      <c r="R624" s="452"/>
      <c r="S624" s="452"/>
      <c r="T624" s="452"/>
      <c r="U624" s="452"/>
      <c r="V624" s="452"/>
      <c r="W624" s="452"/>
      <c r="X624" s="452"/>
      <c r="Y624" s="452"/>
      <c r="Z624" s="452"/>
      <c r="AA624" s="452"/>
      <c r="AB624" s="452"/>
      <c r="AC624" s="452"/>
      <c r="AD624" s="452"/>
      <c r="AG624" s="397">
        <f t="shared" si="25"/>
        <v>0</v>
      </c>
      <c r="AH624" s="266">
        <f t="shared" si="26"/>
        <v>0</v>
      </c>
      <c r="AI624" s="286">
        <f t="shared" si="27"/>
        <v>0</v>
      </c>
      <c r="AJ624" s="287" t="str">
        <f>IF(AI624=0,"",
IF(SUM($AI$591:AI624)=1,AK624,
IF($AI$711&gt;SUM($AI$591:AI624),_xlfn.CONCAT(", ",AK624),
IF($AI$711=SUM($AI$591:AI624),_xlfn.CONCAT(" y ",AK624)))))</f>
        <v/>
      </c>
      <c r="AK624" s="101" t="s">
        <v>5168</v>
      </c>
    </row>
    <row r="625" spans="1:37" ht="15" customHeight="1">
      <c r="A625" s="11"/>
      <c r="B625" s="8"/>
      <c r="C625" s="89" t="s">
        <v>5058</v>
      </c>
      <c r="D625" s="689" t="str">
        <f>IF(CNGE_2026_M1_Secc4_Sub3!$D71="","",CNGE_2026_M1_Secc4_Sub3!$D71)</f>
        <v/>
      </c>
      <c r="E625" s="572"/>
      <c r="F625" s="572"/>
      <c r="G625" s="572"/>
      <c r="H625" s="572"/>
      <c r="I625" s="572"/>
      <c r="J625" s="572"/>
      <c r="K625" s="572"/>
      <c r="L625" s="572"/>
      <c r="M625" s="572"/>
      <c r="N625" s="572"/>
      <c r="O625" s="572"/>
      <c r="P625" s="573"/>
      <c r="Q625" s="452"/>
      <c r="R625" s="452"/>
      <c r="S625" s="452"/>
      <c r="T625" s="452"/>
      <c r="U625" s="452"/>
      <c r="V625" s="452"/>
      <c r="W625" s="452"/>
      <c r="X625" s="452"/>
      <c r="Y625" s="452"/>
      <c r="Z625" s="452"/>
      <c r="AA625" s="452"/>
      <c r="AB625" s="452"/>
      <c r="AC625" s="452"/>
      <c r="AD625" s="452"/>
      <c r="AG625" s="397">
        <f t="shared" si="25"/>
        <v>0</v>
      </c>
      <c r="AH625" s="266">
        <f t="shared" si="26"/>
        <v>0</v>
      </c>
      <c r="AI625" s="286">
        <f t="shared" si="27"/>
        <v>0</v>
      </c>
      <c r="AJ625" s="287" t="str">
        <f>IF(AI625=0,"",
IF(SUM($AI$591:AI625)=1,AK625,
IF($AI$711&gt;SUM($AI$591:AI625),_xlfn.CONCAT(", ",AK625),
IF($AI$711=SUM($AI$591:AI625),_xlfn.CONCAT(" y ",AK625)))))</f>
        <v/>
      </c>
      <c r="AK625" s="101" t="s">
        <v>5169</v>
      </c>
    </row>
    <row r="626" spans="1:37" ht="15" customHeight="1">
      <c r="A626" s="11"/>
      <c r="B626" s="8"/>
      <c r="C626" s="89" t="s">
        <v>5170</v>
      </c>
      <c r="D626" s="689" t="str">
        <f>IF(CNGE_2026_M1_Secc4_Sub3!$D72="","",CNGE_2026_M1_Secc4_Sub3!$D72)</f>
        <v/>
      </c>
      <c r="E626" s="572"/>
      <c r="F626" s="572"/>
      <c r="G626" s="572"/>
      <c r="H626" s="572"/>
      <c r="I626" s="572"/>
      <c r="J626" s="572"/>
      <c r="K626" s="572"/>
      <c r="L626" s="572"/>
      <c r="M626" s="572"/>
      <c r="N626" s="572"/>
      <c r="O626" s="572"/>
      <c r="P626" s="573"/>
      <c r="Q626" s="452"/>
      <c r="R626" s="452"/>
      <c r="S626" s="452"/>
      <c r="T626" s="452"/>
      <c r="U626" s="452"/>
      <c r="V626" s="452"/>
      <c r="W626" s="452"/>
      <c r="X626" s="452"/>
      <c r="Y626" s="452"/>
      <c r="Z626" s="452"/>
      <c r="AA626" s="452"/>
      <c r="AB626" s="452"/>
      <c r="AC626" s="452"/>
      <c r="AD626" s="452"/>
      <c r="AG626" s="397">
        <f t="shared" si="25"/>
        <v>0</v>
      </c>
      <c r="AH626" s="266">
        <f t="shared" si="26"/>
        <v>0</v>
      </c>
      <c r="AI626" s="286">
        <f t="shared" si="27"/>
        <v>0</v>
      </c>
      <c r="AJ626" s="287" t="str">
        <f>IF(AI626=0,"",
IF(SUM($AI$591:AI626)=1,AK626,
IF($AI$711&gt;SUM($AI$591:AI626),_xlfn.CONCAT(", ",AK626),
IF($AI$711=SUM($AI$591:AI626),_xlfn.CONCAT(" y ",AK626)))))</f>
        <v/>
      </c>
      <c r="AK626" s="101" t="s">
        <v>5171</v>
      </c>
    </row>
    <row r="627" spans="1:37" ht="15" customHeight="1">
      <c r="A627" s="11"/>
      <c r="B627" s="8"/>
      <c r="C627" s="89" t="s">
        <v>5172</v>
      </c>
      <c r="D627" s="689" t="str">
        <f>IF(CNGE_2026_M1_Secc4_Sub3!$D73="","",CNGE_2026_M1_Secc4_Sub3!$D73)</f>
        <v/>
      </c>
      <c r="E627" s="572"/>
      <c r="F627" s="572"/>
      <c r="G627" s="572"/>
      <c r="H627" s="572"/>
      <c r="I627" s="572"/>
      <c r="J627" s="572"/>
      <c r="K627" s="572"/>
      <c r="L627" s="572"/>
      <c r="M627" s="572"/>
      <c r="N627" s="572"/>
      <c r="O627" s="572"/>
      <c r="P627" s="573"/>
      <c r="Q627" s="452"/>
      <c r="R627" s="452"/>
      <c r="S627" s="452"/>
      <c r="T627" s="452"/>
      <c r="U627" s="452"/>
      <c r="V627" s="452"/>
      <c r="W627" s="452"/>
      <c r="X627" s="452"/>
      <c r="Y627" s="452"/>
      <c r="Z627" s="452"/>
      <c r="AA627" s="452"/>
      <c r="AB627" s="452"/>
      <c r="AC627" s="452"/>
      <c r="AD627" s="452"/>
      <c r="AG627" s="397">
        <f t="shared" si="25"/>
        <v>0</v>
      </c>
      <c r="AH627" s="266">
        <f t="shared" si="26"/>
        <v>0</v>
      </c>
      <c r="AI627" s="286">
        <f t="shared" si="27"/>
        <v>0</v>
      </c>
      <c r="AJ627" s="287" t="str">
        <f>IF(AI627=0,"",
IF(SUM($AI$591:AI627)=1,AK627,
IF($AI$711&gt;SUM($AI$591:AI627),_xlfn.CONCAT(", ",AK627),
IF($AI$711=SUM($AI$591:AI627),_xlfn.CONCAT(" y ",AK627)))))</f>
        <v/>
      </c>
      <c r="AK627" s="101" t="s">
        <v>5173</v>
      </c>
    </row>
    <row r="628" spans="1:37" ht="15" customHeight="1">
      <c r="A628" s="11"/>
      <c r="B628" s="8"/>
      <c r="C628" s="89" t="s">
        <v>5174</v>
      </c>
      <c r="D628" s="689" t="str">
        <f>IF(CNGE_2026_M1_Secc4_Sub3!$D74="","",CNGE_2026_M1_Secc4_Sub3!$D74)</f>
        <v/>
      </c>
      <c r="E628" s="572"/>
      <c r="F628" s="572"/>
      <c r="G628" s="572"/>
      <c r="H628" s="572"/>
      <c r="I628" s="572"/>
      <c r="J628" s="572"/>
      <c r="K628" s="572"/>
      <c r="L628" s="572"/>
      <c r="M628" s="572"/>
      <c r="N628" s="572"/>
      <c r="O628" s="572"/>
      <c r="P628" s="573"/>
      <c r="Q628" s="452"/>
      <c r="R628" s="452"/>
      <c r="S628" s="452"/>
      <c r="T628" s="452"/>
      <c r="U628" s="452"/>
      <c r="V628" s="452"/>
      <c r="W628" s="452"/>
      <c r="X628" s="452"/>
      <c r="Y628" s="452"/>
      <c r="Z628" s="452"/>
      <c r="AA628" s="452"/>
      <c r="AB628" s="452"/>
      <c r="AC628" s="452"/>
      <c r="AD628" s="452"/>
      <c r="AG628" s="397">
        <f t="shared" si="25"/>
        <v>0</v>
      </c>
      <c r="AH628" s="266">
        <f t="shared" si="26"/>
        <v>0</v>
      </c>
      <c r="AI628" s="286">
        <f t="shared" si="27"/>
        <v>0</v>
      </c>
      <c r="AJ628" s="287" t="str">
        <f>IF(AI628=0,"",
IF(SUM($AI$591:AI628)=1,AK628,
IF($AI$711&gt;SUM($AI$591:AI628),_xlfn.CONCAT(", ",AK628),
IF($AI$711=SUM($AI$591:AI628),_xlfn.CONCAT(" y ",AK628)))))</f>
        <v/>
      </c>
      <c r="AK628" s="101" t="s">
        <v>5175</v>
      </c>
    </row>
    <row r="629" spans="1:37" ht="15" customHeight="1">
      <c r="A629" s="11"/>
      <c r="B629" s="8"/>
      <c r="C629" s="89" t="s">
        <v>5176</v>
      </c>
      <c r="D629" s="689" t="str">
        <f>IF(CNGE_2026_M1_Secc4_Sub3!$D75="","",CNGE_2026_M1_Secc4_Sub3!$D75)</f>
        <v/>
      </c>
      <c r="E629" s="572"/>
      <c r="F629" s="572"/>
      <c r="G629" s="572"/>
      <c r="H629" s="572"/>
      <c r="I629" s="572"/>
      <c r="J629" s="572"/>
      <c r="K629" s="572"/>
      <c r="L629" s="572"/>
      <c r="M629" s="572"/>
      <c r="N629" s="572"/>
      <c r="O629" s="572"/>
      <c r="P629" s="573"/>
      <c r="Q629" s="452"/>
      <c r="R629" s="452"/>
      <c r="S629" s="452"/>
      <c r="T629" s="452"/>
      <c r="U629" s="452"/>
      <c r="V629" s="452"/>
      <c r="W629" s="452"/>
      <c r="X629" s="452"/>
      <c r="Y629" s="452"/>
      <c r="Z629" s="452"/>
      <c r="AA629" s="452"/>
      <c r="AB629" s="452"/>
      <c r="AC629" s="452"/>
      <c r="AD629" s="452"/>
      <c r="AG629" s="397">
        <f t="shared" si="25"/>
        <v>0</v>
      </c>
      <c r="AH629" s="266">
        <f t="shared" si="26"/>
        <v>0</v>
      </c>
      <c r="AI629" s="286">
        <f t="shared" si="27"/>
        <v>0</v>
      </c>
      <c r="AJ629" s="287" t="str">
        <f>IF(AI629=0,"",
IF(SUM($AI$591:AI629)=1,AK629,
IF($AI$711&gt;SUM($AI$591:AI629),_xlfn.CONCAT(", ",AK629),
IF($AI$711=SUM($AI$591:AI629),_xlfn.CONCAT(" y ",AK629)))))</f>
        <v/>
      </c>
      <c r="AK629" s="101" t="s">
        <v>5177</v>
      </c>
    </row>
    <row r="630" spans="1:37" ht="15" customHeight="1">
      <c r="A630" s="11"/>
      <c r="B630" s="8"/>
      <c r="C630" s="89" t="s">
        <v>5178</v>
      </c>
      <c r="D630" s="689" t="str">
        <f>IF(CNGE_2026_M1_Secc4_Sub3!$D76="","",CNGE_2026_M1_Secc4_Sub3!$D76)</f>
        <v/>
      </c>
      <c r="E630" s="572"/>
      <c r="F630" s="572"/>
      <c r="G630" s="572"/>
      <c r="H630" s="572"/>
      <c r="I630" s="572"/>
      <c r="J630" s="572"/>
      <c r="K630" s="572"/>
      <c r="L630" s="572"/>
      <c r="M630" s="572"/>
      <c r="N630" s="572"/>
      <c r="O630" s="572"/>
      <c r="P630" s="573"/>
      <c r="Q630" s="452"/>
      <c r="R630" s="452"/>
      <c r="S630" s="452"/>
      <c r="T630" s="452"/>
      <c r="U630" s="452"/>
      <c r="V630" s="452"/>
      <c r="W630" s="452"/>
      <c r="X630" s="452"/>
      <c r="Y630" s="452"/>
      <c r="Z630" s="452"/>
      <c r="AA630" s="452"/>
      <c r="AB630" s="452"/>
      <c r="AC630" s="452"/>
      <c r="AD630" s="452"/>
      <c r="AG630" s="397">
        <f t="shared" si="25"/>
        <v>0</v>
      </c>
      <c r="AH630" s="266">
        <f t="shared" si="26"/>
        <v>0</v>
      </c>
      <c r="AI630" s="286">
        <f t="shared" si="27"/>
        <v>0</v>
      </c>
      <c r="AJ630" s="287" t="str">
        <f>IF(AI630=0,"",
IF(SUM($AI$591:AI630)=1,AK630,
IF($AI$711&gt;SUM($AI$591:AI630),_xlfn.CONCAT(", ",AK630),
IF($AI$711=SUM($AI$591:AI630),_xlfn.CONCAT(" y ",AK630)))))</f>
        <v/>
      </c>
      <c r="AK630" s="101" t="s">
        <v>5179</v>
      </c>
    </row>
    <row r="631" spans="1:37" ht="15" customHeight="1">
      <c r="A631" s="11"/>
      <c r="B631" s="8"/>
      <c r="C631" s="89" t="s">
        <v>5180</v>
      </c>
      <c r="D631" s="689" t="str">
        <f>IF(CNGE_2026_M1_Secc4_Sub3!$D77="","",CNGE_2026_M1_Secc4_Sub3!$D77)</f>
        <v/>
      </c>
      <c r="E631" s="572"/>
      <c r="F631" s="572"/>
      <c r="G631" s="572"/>
      <c r="H631" s="572"/>
      <c r="I631" s="572"/>
      <c r="J631" s="572"/>
      <c r="K631" s="572"/>
      <c r="L631" s="572"/>
      <c r="M631" s="572"/>
      <c r="N631" s="572"/>
      <c r="O631" s="572"/>
      <c r="P631" s="573"/>
      <c r="Q631" s="452"/>
      <c r="R631" s="452"/>
      <c r="S631" s="452"/>
      <c r="T631" s="452"/>
      <c r="U631" s="452"/>
      <c r="V631" s="452"/>
      <c r="W631" s="452"/>
      <c r="X631" s="452"/>
      <c r="Y631" s="452"/>
      <c r="Z631" s="452"/>
      <c r="AA631" s="452"/>
      <c r="AB631" s="452"/>
      <c r="AC631" s="452"/>
      <c r="AD631" s="452"/>
      <c r="AG631" s="397">
        <f t="shared" si="25"/>
        <v>0</v>
      </c>
      <c r="AH631" s="266">
        <f t="shared" si="26"/>
        <v>0</v>
      </c>
      <c r="AI631" s="286">
        <f t="shared" si="27"/>
        <v>0</v>
      </c>
      <c r="AJ631" s="287" t="str">
        <f>IF(AI631=0,"",
IF(SUM($AI$591:AI631)=1,AK631,
IF($AI$711&gt;SUM($AI$591:AI631),_xlfn.CONCAT(", ",AK631),
IF($AI$711=SUM($AI$591:AI631),_xlfn.CONCAT(" y ",AK631)))))</f>
        <v/>
      </c>
      <c r="AK631" s="101" t="s">
        <v>5181</v>
      </c>
    </row>
    <row r="632" spans="1:37" ht="15" customHeight="1">
      <c r="A632" s="11"/>
      <c r="B632" s="8"/>
      <c r="C632" s="89" t="s">
        <v>5182</v>
      </c>
      <c r="D632" s="689" t="str">
        <f>IF(CNGE_2026_M1_Secc4_Sub3!$D78="","",CNGE_2026_M1_Secc4_Sub3!$D78)</f>
        <v/>
      </c>
      <c r="E632" s="572"/>
      <c r="F632" s="572"/>
      <c r="G632" s="572"/>
      <c r="H632" s="572"/>
      <c r="I632" s="572"/>
      <c r="J632" s="572"/>
      <c r="K632" s="572"/>
      <c r="L632" s="572"/>
      <c r="M632" s="572"/>
      <c r="N632" s="572"/>
      <c r="O632" s="572"/>
      <c r="P632" s="573"/>
      <c r="Q632" s="452"/>
      <c r="R632" s="452"/>
      <c r="S632" s="452"/>
      <c r="T632" s="452"/>
      <c r="U632" s="452"/>
      <c r="V632" s="452"/>
      <c r="W632" s="452"/>
      <c r="X632" s="452"/>
      <c r="Y632" s="452"/>
      <c r="Z632" s="452"/>
      <c r="AA632" s="452"/>
      <c r="AB632" s="452"/>
      <c r="AC632" s="452"/>
      <c r="AD632" s="452"/>
      <c r="AG632" s="397">
        <f t="shared" si="25"/>
        <v>0</v>
      </c>
      <c r="AH632" s="266">
        <f t="shared" si="26"/>
        <v>0</v>
      </c>
      <c r="AI632" s="286">
        <f t="shared" si="27"/>
        <v>0</v>
      </c>
      <c r="AJ632" s="287" t="str">
        <f>IF(AI632=0,"",
IF(SUM($AI$591:AI632)=1,AK632,
IF($AI$711&gt;SUM($AI$591:AI632),_xlfn.CONCAT(", ",AK632),
IF($AI$711=SUM($AI$591:AI632),_xlfn.CONCAT(" y ",AK632)))))</f>
        <v/>
      </c>
      <c r="AK632" s="101" t="s">
        <v>5183</v>
      </c>
    </row>
    <row r="633" spans="1:37" ht="15" customHeight="1">
      <c r="A633" s="11"/>
      <c r="B633" s="8"/>
      <c r="C633" s="89" t="s">
        <v>5184</v>
      </c>
      <c r="D633" s="689" t="str">
        <f>IF(CNGE_2026_M1_Secc4_Sub3!$D79="","",CNGE_2026_M1_Secc4_Sub3!$D79)</f>
        <v/>
      </c>
      <c r="E633" s="572"/>
      <c r="F633" s="572"/>
      <c r="G633" s="572"/>
      <c r="H633" s="572"/>
      <c r="I633" s="572"/>
      <c r="J633" s="572"/>
      <c r="K633" s="572"/>
      <c r="L633" s="572"/>
      <c r="M633" s="572"/>
      <c r="N633" s="572"/>
      <c r="O633" s="572"/>
      <c r="P633" s="573"/>
      <c r="Q633" s="452"/>
      <c r="R633" s="452"/>
      <c r="S633" s="452"/>
      <c r="T633" s="452"/>
      <c r="U633" s="452"/>
      <c r="V633" s="452"/>
      <c r="W633" s="452"/>
      <c r="X633" s="452"/>
      <c r="Y633" s="452"/>
      <c r="Z633" s="452"/>
      <c r="AA633" s="452"/>
      <c r="AB633" s="452"/>
      <c r="AC633" s="452"/>
      <c r="AD633" s="452"/>
      <c r="AG633" s="397">
        <f t="shared" si="25"/>
        <v>0</v>
      </c>
      <c r="AH633" s="266">
        <f t="shared" si="26"/>
        <v>0</v>
      </c>
      <c r="AI633" s="286">
        <f t="shared" si="27"/>
        <v>0</v>
      </c>
      <c r="AJ633" s="287" t="str">
        <f>IF(AI633=0,"",
IF(SUM($AI$591:AI633)=1,AK633,
IF($AI$711&gt;SUM($AI$591:AI633),_xlfn.CONCAT(", ",AK633),
IF($AI$711=SUM($AI$591:AI633),_xlfn.CONCAT(" y ",AK633)))))</f>
        <v/>
      </c>
      <c r="AK633" s="101" t="s">
        <v>5185</v>
      </c>
    </row>
    <row r="634" spans="1:37" ht="15" customHeight="1">
      <c r="A634" s="34"/>
      <c r="B634" s="16"/>
      <c r="C634" s="89" t="s">
        <v>5186</v>
      </c>
      <c r="D634" s="689" t="str">
        <f>IF(CNGE_2026_M1_Secc4_Sub3!$D80="","",CNGE_2026_M1_Secc4_Sub3!$D80)</f>
        <v/>
      </c>
      <c r="E634" s="572"/>
      <c r="F634" s="572"/>
      <c r="G634" s="572"/>
      <c r="H634" s="572"/>
      <c r="I634" s="572"/>
      <c r="J634" s="572"/>
      <c r="K634" s="572"/>
      <c r="L634" s="572"/>
      <c r="M634" s="572"/>
      <c r="N634" s="572"/>
      <c r="O634" s="572"/>
      <c r="P634" s="573"/>
      <c r="Q634" s="452"/>
      <c r="R634" s="452"/>
      <c r="S634" s="452"/>
      <c r="T634" s="452"/>
      <c r="U634" s="452"/>
      <c r="V634" s="452"/>
      <c r="W634" s="452"/>
      <c r="X634" s="452"/>
      <c r="Y634" s="452"/>
      <c r="Z634" s="452"/>
      <c r="AA634" s="452"/>
      <c r="AB634" s="452"/>
      <c r="AC634" s="452"/>
      <c r="AD634" s="452"/>
      <c r="AG634" s="397">
        <f t="shared" si="25"/>
        <v>0</v>
      </c>
      <c r="AH634" s="266">
        <f t="shared" si="26"/>
        <v>0</v>
      </c>
      <c r="AI634" s="286">
        <f t="shared" si="27"/>
        <v>0</v>
      </c>
      <c r="AJ634" s="287" t="str">
        <f>IF(AI634=0,"",
IF(SUM($AI$591:AI634)=1,AK634,
IF($AI$711&gt;SUM($AI$591:AI634),_xlfn.CONCAT(", ",AK634),
IF($AI$711=SUM($AI$591:AI634),_xlfn.CONCAT(" y ",AK634)))))</f>
        <v/>
      </c>
      <c r="AK634" s="101" t="s">
        <v>5187</v>
      </c>
    </row>
    <row r="635" spans="1:37" ht="15" customHeight="1">
      <c r="A635" s="34"/>
      <c r="B635" s="16"/>
      <c r="C635" s="89" t="s">
        <v>5188</v>
      </c>
      <c r="D635" s="689" t="str">
        <f>IF(CNGE_2026_M1_Secc4_Sub3!$D81="","",CNGE_2026_M1_Secc4_Sub3!$D81)</f>
        <v/>
      </c>
      <c r="E635" s="572"/>
      <c r="F635" s="572"/>
      <c r="G635" s="572"/>
      <c r="H635" s="572"/>
      <c r="I635" s="572"/>
      <c r="J635" s="572"/>
      <c r="K635" s="572"/>
      <c r="L635" s="572"/>
      <c r="M635" s="572"/>
      <c r="N635" s="572"/>
      <c r="O635" s="572"/>
      <c r="P635" s="573"/>
      <c r="Q635" s="452"/>
      <c r="R635" s="452"/>
      <c r="S635" s="452"/>
      <c r="T635" s="452"/>
      <c r="U635" s="452"/>
      <c r="V635" s="452"/>
      <c r="W635" s="452"/>
      <c r="X635" s="452"/>
      <c r="Y635" s="452"/>
      <c r="Z635" s="452"/>
      <c r="AA635" s="452"/>
      <c r="AB635" s="452"/>
      <c r="AC635" s="452"/>
      <c r="AD635" s="452"/>
      <c r="AG635" s="397">
        <f t="shared" si="25"/>
        <v>0</v>
      </c>
      <c r="AH635" s="266">
        <f t="shared" si="26"/>
        <v>0</v>
      </c>
      <c r="AI635" s="286">
        <f t="shared" si="27"/>
        <v>0</v>
      </c>
      <c r="AJ635" s="287" t="str">
        <f>IF(AI635=0,"",
IF(SUM($AI$591:AI635)=1,AK635,
IF($AI$711&gt;SUM($AI$591:AI635),_xlfn.CONCAT(", ",AK635),
IF($AI$711=SUM($AI$591:AI635),_xlfn.CONCAT(" y ",AK635)))))</f>
        <v/>
      </c>
      <c r="AK635" s="101" t="s">
        <v>5189</v>
      </c>
    </row>
    <row r="636" spans="1:37" ht="15" customHeight="1">
      <c r="A636" s="34"/>
      <c r="B636" s="16"/>
      <c r="C636" s="89" t="s">
        <v>5190</v>
      </c>
      <c r="D636" s="689" t="str">
        <f>IF(CNGE_2026_M1_Secc4_Sub3!$D82="","",CNGE_2026_M1_Secc4_Sub3!$D82)</f>
        <v/>
      </c>
      <c r="E636" s="572"/>
      <c r="F636" s="572"/>
      <c r="G636" s="572"/>
      <c r="H636" s="572"/>
      <c r="I636" s="572"/>
      <c r="J636" s="572"/>
      <c r="K636" s="572"/>
      <c r="L636" s="572"/>
      <c r="M636" s="572"/>
      <c r="N636" s="572"/>
      <c r="O636" s="572"/>
      <c r="P636" s="573"/>
      <c r="Q636" s="452"/>
      <c r="R636" s="452"/>
      <c r="S636" s="452"/>
      <c r="T636" s="452"/>
      <c r="U636" s="452"/>
      <c r="V636" s="452"/>
      <c r="W636" s="452"/>
      <c r="X636" s="452"/>
      <c r="Y636" s="452"/>
      <c r="Z636" s="452"/>
      <c r="AA636" s="452"/>
      <c r="AB636" s="452"/>
      <c r="AC636" s="452"/>
      <c r="AD636" s="452"/>
      <c r="AG636" s="397">
        <f t="shared" si="25"/>
        <v>0</v>
      </c>
      <c r="AH636" s="266">
        <f t="shared" si="26"/>
        <v>0</v>
      </c>
      <c r="AI636" s="286">
        <f t="shared" si="27"/>
        <v>0</v>
      </c>
      <c r="AJ636" s="287" t="str">
        <f>IF(AI636=0,"",
IF(SUM($AI$591:AI636)=1,AK636,
IF($AI$711&gt;SUM($AI$591:AI636),_xlfn.CONCAT(", ",AK636),
IF($AI$711=SUM($AI$591:AI636),_xlfn.CONCAT(" y ",AK636)))))</f>
        <v/>
      </c>
      <c r="AK636" s="101" t="s">
        <v>5191</v>
      </c>
    </row>
    <row r="637" spans="1:37" ht="15" customHeight="1">
      <c r="A637" s="34"/>
      <c r="B637" s="16"/>
      <c r="C637" s="89" t="s">
        <v>5192</v>
      </c>
      <c r="D637" s="689" t="str">
        <f>IF(CNGE_2026_M1_Secc4_Sub3!$D83="","",CNGE_2026_M1_Secc4_Sub3!$D83)</f>
        <v/>
      </c>
      <c r="E637" s="572"/>
      <c r="F637" s="572"/>
      <c r="G637" s="572"/>
      <c r="H637" s="572"/>
      <c r="I637" s="572"/>
      <c r="J637" s="572"/>
      <c r="K637" s="572"/>
      <c r="L637" s="572"/>
      <c r="M637" s="572"/>
      <c r="N637" s="572"/>
      <c r="O637" s="572"/>
      <c r="P637" s="573"/>
      <c r="Q637" s="452"/>
      <c r="R637" s="452"/>
      <c r="S637" s="452"/>
      <c r="T637" s="452"/>
      <c r="U637" s="452"/>
      <c r="V637" s="452"/>
      <c r="W637" s="452"/>
      <c r="X637" s="452"/>
      <c r="Y637" s="452"/>
      <c r="Z637" s="452"/>
      <c r="AA637" s="452"/>
      <c r="AB637" s="452"/>
      <c r="AC637" s="452"/>
      <c r="AD637" s="452"/>
      <c r="AG637" s="397">
        <f t="shared" si="25"/>
        <v>0</v>
      </c>
      <c r="AH637" s="266">
        <f t="shared" si="26"/>
        <v>0</v>
      </c>
      <c r="AI637" s="286">
        <f t="shared" si="27"/>
        <v>0</v>
      </c>
      <c r="AJ637" s="287" t="str">
        <f>IF(AI637=0,"",
IF(SUM($AI$591:AI637)=1,AK637,
IF($AI$711&gt;SUM($AI$591:AI637),_xlfn.CONCAT(", ",AK637),
IF($AI$711=SUM($AI$591:AI637),_xlfn.CONCAT(" y ",AK637)))))</f>
        <v/>
      </c>
      <c r="AK637" s="101" t="s">
        <v>5193</v>
      </c>
    </row>
    <row r="638" spans="1:37" ht="15" customHeight="1">
      <c r="A638" s="34"/>
      <c r="B638" s="16"/>
      <c r="C638" s="89" t="s">
        <v>5194</v>
      </c>
      <c r="D638" s="689" t="str">
        <f>IF(CNGE_2026_M1_Secc4_Sub3!$D84="","",CNGE_2026_M1_Secc4_Sub3!$D84)</f>
        <v/>
      </c>
      <c r="E638" s="572"/>
      <c r="F638" s="572"/>
      <c r="G638" s="572"/>
      <c r="H638" s="572"/>
      <c r="I638" s="572"/>
      <c r="J638" s="572"/>
      <c r="K638" s="572"/>
      <c r="L638" s="572"/>
      <c r="M638" s="572"/>
      <c r="N638" s="572"/>
      <c r="O638" s="572"/>
      <c r="P638" s="573"/>
      <c r="Q638" s="452"/>
      <c r="R638" s="452"/>
      <c r="S638" s="452"/>
      <c r="T638" s="452"/>
      <c r="U638" s="452"/>
      <c r="V638" s="452"/>
      <c r="W638" s="452"/>
      <c r="X638" s="452"/>
      <c r="Y638" s="452"/>
      <c r="Z638" s="452"/>
      <c r="AA638" s="452"/>
      <c r="AB638" s="452"/>
      <c r="AC638" s="452"/>
      <c r="AD638" s="452"/>
      <c r="AG638" s="397">
        <f t="shared" si="25"/>
        <v>0</v>
      </c>
      <c r="AH638" s="266">
        <f t="shared" si="26"/>
        <v>0</v>
      </c>
      <c r="AI638" s="286">
        <f t="shared" si="27"/>
        <v>0</v>
      </c>
      <c r="AJ638" s="287" t="str">
        <f>IF(AI638=0,"",
IF(SUM($AI$591:AI638)=1,AK638,
IF($AI$711&gt;SUM($AI$591:AI638),_xlfn.CONCAT(", ",AK638),
IF($AI$711=SUM($AI$591:AI638),_xlfn.CONCAT(" y ",AK638)))))</f>
        <v/>
      </c>
      <c r="AK638" s="101" t="s">
        <v>5195</v>
      </c>
    </row>
    <row r="639" spans="1:37" ht="15" customHeight="1">
      <c r="A639" s="34"/>
      <c r="B639" s="16"/>
      <c r="C639" s="89" t="s">
        <v>5196</v>
      </c>
      <c r="D639" s="689" t="str">
        <f>IF(CNGE_2026_M1_Secc4_Sub3!$D85="","",CNGE_2026_M1_Secc4_Sub3!$D85)</f>
        <v/>
      </c>
      <c r="E639" s="572"/>
      <c r="F639" s="572"/>
      <c r="G639" s="572"/>
      <c r="H639" s="572"/>
      <c r="I639" s="572"/>
      <c r="J639" s="572"/>
      <c r="K639" s="572"/>
      <c r="L639" s="572"/>
      <c r="M639" s="572"/>
      <c r="N639" s="572"/>
      <c r="O639" s="572"/>
      <c r="P639" s="573"/>
      <c r="Q639" s="452"/>
      <c r="R639" s="452"/>
      <c r="S639" s="452"/>
      <c r="T639" s="452"/>
      <c r="U639" s="452"/>
      <c r="V639" s="452"/>
      <c r="W639" s="452"/>
      <c r="X639" s="452"/>
      <c r="Y639" s="452"/>
      <c r="Z639" s="452"/>
      <c r="AA639" s="452"/>
      <c r="AB639" s="452"/>
      <c r="AC639" s="452"/>
      <c r="AD639" s="452"/>
      <c r="AG639" s="397">
        <f t="shared" si="25"/>
        <v>0</v>
      </c>
      <c r="AH639" s="266">
        <f t="shared" si="26"/>
        <v>0</v>
      </c>
      <c r="AI639" s="286">
        <f t="shared" si="27"/>
        <v>0</v>
      </c>
      <c r="AJ639" s="287" t="str">
        <f>IF(AI639=0,"",
IF(SUM($AI$591:AI639)=1,AK639,
IF($AI$711&gt;SUM($AI$591:AI639),_xlfn.CONCAT(", ",AK639),
IF($AI$711=SUM($AI$591:AI639),_xlfn.CONCAT(" y ",AK639)))))</f>
        <v/>
      </c>
      <c r="AK639" s="101" t="s">
        <v>5197</v>
      </c>
    </row>
    <row r="640" spans="1:37" ht="15" customHeight="1">
      <c r="A640" s="34"/>
      <c r="B640" s="16"/>
      <c r="C640" s="89" t="s">
        <v>5198</v>
      </c>
      <c r="D640" s="689" t="str">
        <f>IF(CNGE_2026_M1_Secc4_Sub3!$D86="","",CNGE_2026_M1_Secc4_Sub3!$D86)</f>
        <v/>
      </c>
      <c r="E640" s="572"/>
      <c r="F640" s="572"/>
      <c r="G640" s="572"/>
      <c r="H640" s="572"/>
      <c r="I640" s="572"/>
      <c r="J640" s="572"/>
      <c r="K640" s="572"/>
      <c r="L640" s="572"/>
      <c r="M640" s="572"/>
      <c r="N640" s="572"/>
      <c r="O640" s="572"/>
      <c r="P640" s="573"/>
      <c r="Q640" s="452"/>
      <c r="R640" s="452"/>
      <c r="S640" s="452"/>
      <c r="T640" s="452"/>
      <c r="U640" s="452"/>
      <c r="V640" s="452"/>
      <c r="W640" s="452"/>
      <c r="X640" s="452"/>
      <c r="Y640" s="452"/>
      <c r="Z640" s="452"/>
      <c r="AA640" s="452"/>
      <c r="AB640" s="452"/>
      <c r="AC640" s="452"/>
      <c r="AD640" s="452"/>
      <c r="AG640" s="397">
        <f t="shared" si="25"/>
        <v>0</v>
      </c>
      <c r="AH640" s="266">
        <f t="shared" si="26"/>
        <v>0</v>
      </c>
      <c r="AI640" s="286">
        <f t="shared" si="27"/>
        <v>0</v>
      </c>
      <c r="AJ640" s="287" t="str">
        <f>IF(AI640=0,"",
IF(SUM($AI$591:AI640)=1,AK640,
IF($AI$711&gt;SUM($AI$591:AI640),_xlfn.CONCAT(", ",AK640),
IF($AI$711=SUM($AI$591:AI640),_xlfn.CONCAT(" y ",AK640)))))</f>
        <v/>
      </c>
      <c r="AK640" s="101" t="s">
        <v>5199</v>
      </c>
    </row>
    <row r="641" spans="1:37" ht="15" customHeight="1">
      <c r="A641" s="34"/>
      <c r="B641" s="16"/>
      <c r="C641" s="89" t="s">
        <v>5200</v>
      </c>
      <c r="D641" s="689" t="str">
        <f>IF(CNGE_2026_M1_Secc4_Sub3!$D87="","",CNGE_2026_M1_Secc4_Sub3!$D87)</f>
        <v/>
      </c>
      <c r="E641" s="572"/>
      <c r="F641" s="572"/>
      <c r="G641" s="572"/>
      <c r="H641" s="572"/>
      <c r="I641" s="572"/>
      <c r="J641" s="572"/>
      <c r="K641" s="572"/>
      <c r="L641" s="572"/>
      <c r="M641" s="572"/>
      <c r="N641" s="572"/>
      <c r="O641" s="572"/>
      <c r="P641" s="573"/>
      <c r="Q641" s="452"/>
      <c r="R641" s="452"/>
      <c r="S641" s="452"/>
      <c r="T641" s="452"/>
      <c r="U641" s="452"/>
      <c r="V641" s="452"/>
      <c r="W641" s="452"/>
      <c r="X641" s="452"/>
      <c r="Y641" s="452"/>
      <c r="Z641" s="452"/>
      <c r="AA641" s="452"/>
      <c r="AB641" s="452"/>
      <c r="AC641" s="452"/>
      <c r="AD641" s="452"/>
      <c r="AG641" s="397">
        <f t="shared" si="25"/>
        <v>0</v>
      </c>
      <c r="AH641" s="266">
        <f t="shared" si="26"/>
        <v>0</v>
      </c>
      <c r="AI641" s="286">
        <f t="shared" si="27"/>
        <v>0</v>
      </c>
      <c r="AJ641" s="287" t="str">
        <f>IF(AI641=0,"",
IF(SUM($AI$591:AI641)=1,AK641,
IF($AI$711&gt;SUM($AI$591:AI641),_xlfn.CONCAT(", ",AK641),
IF($AI$711=SUM($AI$591:AI641),_xlfn.CONCAT(" y ",AK641)))))</f>
        <v/>
      </c>
      <c r="AK641" s="101" t="s">
        <v>5201</v>
      </c>
    </row>
    <row r="642" spans="1:37" ht="15" customHeight="1">
      <c r="A642" s="34"/>
      <c r="B642" s="16"/>
      <c r="C642" s="89" t="s">
        <v>5202</v>
      </c>
      <c r="D642" s="689" t="str">
        <f>IF(CNGE_2026_M1_Secc4_Sub3!$D88="","",CNGE_2026_M1_Secc4_Sub3!$D88)</f>
        <v/>
      </c>
      <c r="E642" s="572"/>
      <c r="F642" s="572"/>
      <c r="G642" s="572"/>
      <c r="H642" s="572"/>
      <c r="I642" s="572"/>
      <c r="J642" s="572"/>
      <c r="K642" s="572"/>
      <c r="L642" s="572"/>
      <c r="M642" s="572"/>
      <c r="N642" s="572"/>
      <c r="O642" s="572"/>
      <c r="P642" s="573"/>
      <c r="Q642" s="452"/>
      <c r="R642" s="452"/>
      <c r="S642" s="452"/>
      <c r="T642" s="452"/>
      <c r="U642" s="452"/>
      <c r="V642" s="452"/>
      <c r="W642" s="452"/>
      <c r="X642" s="452"/>
      <c r="Y642" s="452"/>
      <c r="Z642" s="452"/>
      <c r="AA642" s="452"/>
      <c r="AB642" s="452"/>
      <c r="AC642" s="452"/>
      <c r="AD642" s="452"/>
      <c r="AG642" s="397">
        <f t="shared" si="25"/>
        <v>0</v>
      </c>
      <c r="AH642" s="266">
        <f t="shared" si="26"/>
        <v>0</v>
      </c>
      <c r="AI642" s="286">
        <f t="shared" si="27"/>
        <v>0</v>
      </c>
      <c r="AJ642" s="287" t="str">
        <f>IF(AI642=0,"",
IF(SUM($AI$591:AI642)=1,AK642,
IF($AI$711&gt;SUM($AI$591:AI642),_xlfn.CONCAT(", ",AK642),
IF($AI$711=SUM($AI$591:AI642),_xlfn.CONCAT(" y ",AK642)))))</f>
        <v/>
      </c>
      <c r="AK642" s="101" t="s">
        <v>5203</v>
      </c>
    </row>
    <row r="643" spans="1:37" ht="15" customHeight="1">
      <c r="A643" s="34"/>
      <c r="B643" s="16"/>
      <c r="C643" s="89" t="s">
        <v>5204</v>
      </c>
      <c r="D643" s="689" t="str">
        <f>IF(CNGE_2026_M1_Secc4_Sub3!$D89="","",CNGE_2026_M1_Secc4_Sub3!$D89)</f>
        <v/>
      </c>
      <c r="E643" s="572"/>
      <c r="F643" s="572"/>
      <c r="G643" s="572"/>
      <c r="H643" s="572"/>
      <c r="I643" s="572"/>
      <c r="J643" s="572"/>
      <c r="K643" s="572"/>
      <c r="L643" s="572"/>
      <c r="M643" s="572"/>
      <c r="N643" s="572"/>
      <c r="O643" s="572"/>
      <c r="P643" s="573"/>
      <c r="Q643" s="452"/>
      <c r="R643" s="452"/>
      <c r="S643" s="452"/>
      <c r="T643" s="452"/>
      <c r="U643" s="452"/>
      <c r="V643" s="452"/>
      <c r="W643" s="452"/>
      <c r="X643" s="452"/>
      <c r="Y643" s="452"/>
      <c r="Z643" s="452"/>
      <c r="AA643" s="452"/>
      <c r="AB643" s="452"/>
      <c r="AC643" s="452"/>
      <c r="AD643" s="452"/>
      <c r="AG643" s="397">
        <f t="shared" si="25"/>
        <v>0</v>
      </c>
      <c r="AH643" s="266">
        <f t="shared" si="26"/>
        <v>0</v>
      </c>
      <c r="AI643" s="286">
        <f t="shared" si="27"/>
        <v>0</v>
      </c>
      <c r="AJ643" s="287" t="str">
        <f>IF(AI643=0,"",
IF(SUM($AI$591:AI643)=1,AK643,
IF($AI$711&gt;SUM($AI$591:AI643),_xlfn.CONCAT(", ",AK643),
IF($AI$711=SUM($AI$591:AI643),_xlfn.CONCAT(" y ",AK643)))))</f>
        <v/>
      </c>
      <c r="AK643" s="101" t="s">
        <v>5205</v>
      </c>
    </row>
    <row r="644" spans="1:37" ht="15" customHeight="1">
      <c r="A644" s="34"/>
      <c r="B644" s="16"/>
      <c r="C644" s="89" t="s">
        <v>5206</v>
      </c>
      <c r="D644" s="689" t="str">
        <f>IF(CNGE_2026_M1_Secc4_Sub3!$D90="","",CNGE_2026_M1_Secc4_Sub3!$D90)</f>
        <v/>
      </c>
      <c r="E644" s="572"/>
      <c r="F644" s="572"/>
      <c r="G644" s="572"/>
      <c r="H644" s="572"/>
      <c r="I644" s="572"/>
      <c r="J644" s="572"/>
      <c r="K644" s="572"/>
      <c r="L644" s="572"/>
      <c r="M644" s="572"/>
      <c r="N644" s="572"/>
      <c r="O644" s="572"/>
      <c r="P644" s="573"/>
      <c r="Q644" s="452"/>
      <c r="R644" s="452"/>
      <c r="S644" s="452"/>
      <c r="T644" s="452"/>
      <c r="U644" s="452"/>
      <c r="V644" s="452"/>
      <c r="W644" s="452"/>
      <c r="X644" s="452"/>
      <c r="Y644" s="452"/>
      <c r="Z644" s="452"/>
      <c r="AA644" s="452"/>
      <c r="AB644" s="452"/>
      <c r="AC644" s="452"/>
      <c r="AD644" s="452"/>
      <c r="AG644" s="397">
        <f t="shared" si="25"/>
        <v>0</v>
      </c>
      <c r="AH644" s="266">
        <f t="shared" si="26"/>
        <v>0</v>
      </c>
      <c r="AI644" s="286">
        <f t="shared" si="27"/>
        <v>0</v>
      </c>
      <c r="AJ644" s="287" t="str">
        <f>IF(AI644=0,"",
IF(SUM($AI$591:AI644)=1,AK644,
IF($AI$711&gt;SUM($AI$591:AI644),_xlfn.CONCAT(", ",AK644),
IF($AI$711=SUM($AI$591:AI644),_xlfn.CONCAT(" y ",AK644)))))</f>
        <v/>
      </c>
      <c r="AK644" s="101" t="s">
        <v>5207</v>
      </c>
    </row>
    <row r="645" spans="1:37" ht="15" customHeight="1">
      <c r="A645" s="34"/>
      <c r="B645" s="16"/>
      <c r="C645" s="89" t="s">
        <v>5208</v>
      </c>
      <c r="D645" s="689" t="str">
        <f>IF(CNGE_2026_M1_Secc4_Sub3!$D91="","",CNGE_2026_M1_Secc4_Sub3!$D91)</f>
        <v/>
      </c>
      <c r="E645" s="572"/>
      <c r="F645" s="572"/>
      <c r="G645" s="572"/>
      <c r="H645" s="572"/>
      <c r="I645" s="572"/>
      <c r="J645" s="572"/>
      <c r="K645" s="572"/>
      <c r="L645" s="572"/>
      <c r="M645" s="572"/>
      <c r="N645" s="572"/>
      <c r="O645" s="572"/>
      <c r="P645" s="573"/>
      <c r="Q645" s="452"/>
      <c r="R645" s="452"/>
      <c r="S645" s="452"/>
      <c r="T645" s="452"/>
      <c r="U645" s="452"/>
      <c r="V645" s="452"/>
      <c r="W645" s="452"/>
      <c r="X645" s="452"/>
      <c r="Y645" s="452"/>
      <c r="Z645" s="452"/>
      <c r="AA645" s="452"/>
      <c r="AB645" s="452"/>
      <c r="AC645" s="452"/>
      <c r="AD645" s="452"/>
      <c r="AG645" s="397">
        <f t="shared" si="25"/>
        <v>0</v>
      </c>
      <c r="AH645" s="266">
        <f t="shared" si="26"/>
        <v>0</v>
      </c>
      <c r="AI645" s="286">
        <f t="shared" si="27"/>
        <v>0</v>
      </c>
      <c r="AJ645" s="287" t="str">
        <f>IF(AI645=0,"",
IF(SUM($AI$591:AI645)=1,AK645,
IF($AI$711&gt;SUM($AI$591:AI645),_xlfn.CONCAT(", ",AK645),
IF($AI$711=SUM($AI$591:AI645),_xlfn.CONCAT(" y ",AK645)))))</f>
        <v/>
      </c>
      <c r="AK645" s="101" t="s">
        <v>5209</v>
      </c>
    </row>
    <row r="646" spans="1:37" ht="15" customHeight="1">
      <c r="A646" s="34"/>
      <c r="B646" s="16"/>
      <c r="C646" s="89" t="s">
        <v>5210</v>
      </c>
      <c r="D646" s="689" t="str">
        <f>IF(CNGE_2026_M1_Secc4_Sub3!$D92="","",CNGE_2026_M1_Secc4_Sub3!$D92)</f>
        <v/>
      </c>
      <c r="E646" s="572"/>
      <c r="F646" s="572"/>
      <c r="G646" s="572"/>
      <c r="H646" s="572"/>
      <c r="I646" s="572"/>
      <c r="J646" s="572"/>
      <c r="K646" s="572"/>
      <c r="L646" s="572"/>
      <c r="M646" s="572"/>
      <c r="N646" s="572"/>
      <c r="O646" s="572"/>
      <c r="P646" s="573"/>
      <c r="Q646" s="452"/>
      <c r="R646" s="452"/>
      <c r="S646" s="452"/>
      <c r="T646" s="452"/>
      <c r="U646" s="452"/>
      <c r="V646" s="452"/>
      <c r="W646" s="452"/>
      <c r="X646" s="452"/>
      <c r="Y646" s="452"/>
      <c r="Z646" s="452"/>
      <c r="AA646" s="452"/>
      <c r="AB646" s="452"/>
      <c r="AC646" s="452"/>
      <c r="AD646" s="452"/>
      <c r="AG646" s="397">
        <f t="shared" si="25"/>
        <v>0</v>
      </c>
      <c r="AH646" s="266">
        <f t="shared" si="26"/>
        <v>0</v>
      </c>
      <c r="AI646" s="286">
        <f t="shared" si="27"/>
        <v>0</v>
      </c>
      <c r="AJ646" s="287" t="str">
        <f>IF(AI646=0,"",
IF(SUM($AI$591:AI646)=1,AK646,
IF($AI$711&gt;SUM($AI$591:AI646),_xlfn.CONCAT(", ",AK646),
IF($AI$711=SUM($AI$591:AI646),_xlfn.CONCAT(" y ",AK646)))))</f>
        <v/>
      </c>
      <c r="AK646" s="101" t="s">
        <v>5211</v>
      </c>
    </row>
    <row r="647" spans="1:37" ht="15" customHeight="1">
      <c r="A647" s="34"/>
      <c r="B647" s="16"/>
      <c r="C647" s="89" t="s">
        <v>5212</v>
      </c>
      <c r="D647" s="689" t="str">
        <f>IF(CNGE_2026_M1_Secc4_Sub3!$D93="","",CNGE_2026_M1_Secc4_Sub3!$D93)</f>
        <v/>
      </c>
      <c r="E647" s="572"/>
      <c r="F647" s="572"/>
      <c r="G647" s="572"/>
      <c r="H647" s="572"/>
      <c r="I647" s="572"/>
      <c r="J647" s="572"/>
      <c r="K647" s="572"/>
      <c r="L647" s="572"/>
      <c r="M647" s="572"/>
      <c r="N647" s="572"/>
      <c r="O647" s="572"/>
      <c r="P647" s="573"/>
      <c r="Q647" s="452"/>
      <c r="R647" s="452"/>
      <c r="S647" s="452"/>
      <c r="T647" s="452"/>
      <c r="U647" s="452"/>
      <c r="V647" s="452"/>
      <c r="W647" s="452"/>
      <c r="X647" s="452"/>
      <c r="Y647" s="452"/>
      <c r="Z647" s="452"/>
      <c r="AA647" s="452"/>
      <c r="AB647" s="452"/>
      <c r="AC647" s="452"/>
      <c r="AD647" s="452"/>
      <c r="AG647" s="397">
        <f t="shared" si="25"/>
        <v>0</v>
      </c>
      <c r="AH647" s="266">
        <f t="shared" si="26"/>
        <v>0</v>
      </c>
      <c r="AI647" s="286">
        <f t="shared" si="27"/>
        <v>0</v>
      </c>
      <c r="AJ647" s="287" t="str">
        <f>IF(AI647=0,"",
IF(SUM($AI$591:AI647)=1,AK647,
IF($AI$711&gt;SUM($AI$591:AI647),_xlfn.CONCAT(", ",AK647),
IF($AI$711=SUM($AI$591:AI647),_xlfn.CONCAT(" y ",AK647)))))</f>
        <v/>
      </c>
      <c r="AK647" s="101" t="s">
        <v>5213</v>
      </c>
    </row>
    <row r="648" spans="1:37" ht="15" customHeight="1">
      <c r="A648" s="34"/>
      <c r="B648" s="16"/>
      <c r="C648" s="89" t="s">
        <v>5214</v>
      </c>
      <c r="D648" s="689" t="str">
        <f>IF(CNGE_2026_M1_Secc4_Sub3!$D94="","",CNGE_2026_M1_Secc4_Sub3!$D94)</f>
        <v/>
      </c>
      <c r="E648" s="572"/>
      <c r="F648" s="572"/>
      <c r="G648" s="572"/>
      <c r="H648" s="572"/>
      <c r="I648" s="572"/>
      <c r="J648" s="572"/>
      <c r="K648" s="572"/>
      <c r="L648" s="572"/>
      <c r="M648" s="572"/>
      <c r="N648" s="572"/>
      <c r="O648" s="572"/>
      <c r="P648" s="573"/>
      <c r="Q648" s="452"/>
      <c r="R648" s="452"/>
      <c r="S648" s="452"/>
      <c r="T648" s="452"/>
      <c r="U648" s="452"/>
      <c r="V648" s="452"/>
      <c r="W648" s="452"/>
      <c r="X648" s="452"/>
      <c r="Y648" s="452"/>
      <c r="Z648" s="452"/>
      <c r="AA648" s="452"/>
      <c r="AB648" s="452"/>
      <c r="AC648" s="452"/>
      <c r="AD648" s="452"/>
      <c r="AG648" s="397">
        <f t="shared" si="25"/>
        <v>0</v>
      </c>
      <c r="AH648" s="266">
        <f t="shared" si="26"/>
        <v>0</v>
      </c>
      <c r="AI648" s="286">
        <f t="shared" si="27"/>
        <v>0</v>
      </c>
      <c r="AJ648" s="287" t="str">
        <f>IF(AI648=0,"",
IF(SUM($AI$591:AI648)=1,AK648,
IF($AI$711&gt;SUM($AI$591:AI648),_xlfn.CONCAT(", ",AK648),
IF($AI$711=SUM($AI$591:AI648),_xlfn.CONCAT(" y ",AK648)))))</f>
        <v/>
      </c>
      <c r="AK648" s="101" t="s">
        <v>5215</v>
      </c>
    </row>
    <row r="649" spans="1:37" ht="15" customHeight="1">
      <c r="A649" s="34"/>
      <c r="B649" s="16"/>
      <c r="C649" s="89" t="s">
        <v>5216</v>
      </c>
      <c r="D649" s="689" t="str">
        <f>IF(CNGE_2026_M1_Secc4_Sub3!$D95="","",CNGE_2026_M1_Secc4_Sub3!$D95)</f>
        <v/>
      </c>
      <c r="E649" s="572"/>
      <c r="F649" s="572"/>
      <c r="G649" s="572"/>
      <c r="H649" s="572"/>
      <c r="I649" s="572"/>
      <c r="J649" s="572"/>
      <c r="K649" s="572"/>
      <c r="L649" s="572"/>
      <c r="M649" s="572"/>
      <c r="N649" s="572"/>
      <c r="O649" s="572"/>
      <c r="P649" s="573"/>
      <c r="Q649" s="452"/>
      <c r="R649" s="452"/>
      <c r="S649" s="452"/>
      <c r="T649" s="452"/>
      <c r="U649" s="452"/>
      <c r="V649" s="452"/>
      <c r="W649" s="452"/>
      <c r="X649" s="452"/>
      <c r="Y649" s="452"/>
      <c r="Z649" s="452"/>
      <c r="AA649" s="452"/>
      <c r="AB649" s="452"/>
      <c r="AC649" s="452"/>
      <c r="AD649" s="452"/>
      <c r="AG649" s="397">
        <f t="shared" si="25"/>
        <v>0</v>
      </c>
      <c r="AH649" s="266">
        <f t="shared" si="26"/>
        <v>0</v>
      </c>
      <c r="AI649" s="286">
        <f t="shared" si="27"/>
        <v>0</v>
      </c>
      <c r="AJ649" s="287" t="str">
        <f>IF(AI649=0,"",
IF(SUM($AI$591:AI649)=1,AK649,
IF($AI$711&gt;SUM($AI$591:AI649),_xlfn.CONCAT(", ",AK649),
IF($AI$711=SUM($AI$591:AI649),_xlfn.CONCAT(" y ",AK649)))))</f>
        <v/>
      </c>
      <c r="AK649" s="101" t="s">
        <v>5217</v>
      </c>
    </row>
    <row r="650" spans="1:37" ht="15" customHeight="1">
      <c r="A650" s="34"/>
      <c r="B650" s="16"/>
      <c r="C650" s="89" t="s">
        <v>5218</v>
      </c>
      <c r="D650" s="689" t="str">
        <f>IF(CNGE_2026_M1_Secc4_Sub3!$D96="","",CNGE_2026_M1_Secc4_Sub3!$D96)</f>
        <v/>
      </c>
      <c r="E650" s="572"/>
      <c r="F650" s="572"/>
      <c r="G650" s="572"/>
      <c r="H650" s="572"/>
      <c r="I650" s="572"/>
      <c r="J650" s="572"/>
      <c r="K650" s="572"/>
      <c r="L650" s="572"/>
      <c r="M650" s="572"/>
      <c r="N650" s="572"/>
      <c r="O650" s="572"/>
      <c r="P650" s="573"/>
      <c r="Q650" s="452"/>
      <c r="R650" s="452"/>
      <c r="S650" s="452"/>
      <c r="T650" s="452"/>
      <c r="U650" s="452"/>
      <c r="V650" s="452"/>
      <c r="W650" s="452"/>
      <c r="X650" s="452"/>
      <c r="Y650" s="452"/>
      <c r="Z650" s="452"/>
      <c r="AA650" s="452"/>
      <c r="AB650" s="452"/>
      <c r="AC650" s="452"/>
      <c r="AD650" s="452"/>
      <c r="AG650" s="397">
        <f t="shared" si="25"/>
        <v>0</v>
      </c>
      <c r="AH650" s="266">
        <f t="shared" si="26"/>
        <v>0</v>
      </c>
      <c r="AI650" s="286">
        <f t="shared" si="27"/>
        <v>0</v>
      </c>
      <c r="AJ650" s="287" t="str">
        <f>IF(AI650=0,"",
IF(SUM($AI$591:AI650)=1,AK650,
IF($AI$711&gt;SUM($AI$591:AI650),_xlfn.CONCAT(", ",AK650),
IF($AI$711=SUM($AI$591:AI650),_xlfn.CONCAT(" y ",AK650)))))</f>
        <v/>
      </c>
      <c r="AK650" s="101" t="s">
        <v>5219</v>
      </c>
    </row>
    <row r="651" spans="1:37" ht="15" customHeight="1">
      <c r="A651" s="34"/>
      <c r="B651" s="16"/>
      <c r="C651" s="89" t="s">
        <v>5220</v>
      </c>
      <c r="D651" s="689" t="str">
        <f>IF(CNGE_2026_M1_Secc4_Sub3!$D97="","",CNGE_2026_M1_Secc4_Sub3!$D97)</f>
        <v/>
      </c>
      <c r="E651" s="572"/>
      <c r="F651" s="572"/>
      <c r="G651" s="572"/>
      <c r="H651" s="572"/>
      <c r="I651" s="572"/>
      <c r="J651" s="572"/>
      <c r="K651" s="572"/>
      <c r="L651" s="572"/>
      <c r="M651" s="572"/>
      <c r="N651" s="572"/>
      <c r="O651" s="572"/>
      <c r="P651" s="573"/>
      <c r="Q651" s="452"/>
      <c r="R651" s="452"/>
      <c r="S651" s="452"/>
      <c r="T651" s="452"/>
      <c r="U651" s="452"/>
      <c r="V651" s="452"/>
      <c r="W651" s="452"/>
      <c r="X651" s="452"/>
      <c r="Y651" s="452"/>
      <c r="Z651" s="452"/>
      <c r="AA651" s="452"/>
      <c r="AB651" s="452"/>
      <c r="AC651" s="452"/>
      <c r="AD651" s="452"/>
      <c r="AG651" s="397">
        <f t="shared" si="25"/>
        <v>0</v>
      </c>
      <c r="AH651" s="266">
        <f t="shared" si="26"/>
        <v>0</v>
      </c>
      <c r="AI651" s="286">
        <f t="shared" si="27"/>
        <v>0</v>
      </c>
      <c r="AJ651" s="287" t="str">
        <f>IF(AI651=0,"",
IF(SUM($AI$591:AI651)=1,AK651,
IF($AI$711&gt;SUM($AI$591:AI651),_xlfn.CONCAT(", ",AK651),
IF($AI$711=SUM($AI$591:AI651),_xlfn.CONCAT(" y ",AK651)))))</f>
        <v/>
      </c>
      <c r="AK651" s="101" t="s">
        <v>5221</v>
      </c>
    </row>
    <row r="652" spans="1:37" ht="15" customHeight="1">
      <c r="A652" s="34"/>
      <c r="B652" s="16"/>
      <c r="C652" s="89" t="s">
        <v>5222</v>
      </c>
      <c r="D652" s="689" t="str">
        <f>IF(CNGE_2026_M1_Secc4_Sub3!$D98="","",CNGE_2026_M1_Secc4_Sub3!$D98)</f>
        <v/>
      </c>
      <c r="E652" s="572"/>
      <c r="F652" s="572"/>
      <c r="G652" s="572"/>
      <c r="H652" s="572"/>
      <c r="I652" s="572"/>
      <c r="J652" s="572"/>
      <c r="K652" s="572"/>
      <c r="L652" s="572"/>
      <c r="M652" s="572"/>
      <c r="N652" s="572"/>
      <c r="O652" s="572"/>
      <c r="P652" s="573"/>
      <c r="Q652" s="452"/>
      <c r="R652" s="452"/>
      <c r="S652" s="452"/>
      <c r="T652" s="452"/>
      <c r="U652" s="452"/>
      <c r="V652" s="452"/>
      <c r="W652" s="452"/>
      <c r="X652" s="452"/>
      <c r="Y652" s="452"/>
      <c r="Z652" s="452"/>
      <c r="AA652" s="452"/>
      <c r="AB652" s="452"/>
      <c r="AC652" s="452"/>
      <c r="AD652" s="452"/>
      <c r="AG652" s="397">
        <f t="shared" si="25"/>
        <v>0</v>
      </c>
      <c r="AH652" s="266">
        <f t="shared" si="26"/>
        <v>0</v>
      </c>
      <c r="AI652" s="286">
        <f t="shared" si="27"/>
        <v>0</v>
      </c>
      <c r="AJ652" s="287" t="str">
        <f>IF(AI652=0,"",
IF(SUM($AI$591:AI652)=1,AK652,
IF($AI$711&gt;SUM($AI$591:AI652),_xlfn.CONCAT(", ",AK652),
IF($AI$711=SUM($AI$591:AI652),_xlfn.CONCAT(" y ",AK652)))))</f>
        <v/>
      </c>
      <c r="AK652" s="101" t="s">
        <v>5223</v>
      </c>
    </row>
    <row r="653" spans="1:37" ht="15" customHeight="1">
      <c r="A653" s="34"/>
      <c r="B653" s="16"/>
      <c r="C653" s="89" t="s">
        <v>5224</v>
      </c>
      <c r="D653" s="689" t="str">
        <f>IF(CNGE_2026_M1_Secc4_Sub3!$D99="","",CNGE_2026_M1_Secc4_Sub3!$D99)</f>
        <v/>
      </c>
      <c r="E653" s="572"/>
      <c r="F653" s="572"/>
      <c r="G653" s="572"/>
      <c r="H653" s="572"/>
      <c r="I653" s="572"/>
      <c r="J653" s="572"/>
      <c r="K653" s="572"/>
      <c r="L653" s="572"/>
      <c r="M653" s="572"/>
      <c r="N653" s="572"/>
      <c r="O653" s="572"/>
      <c r="P653" s="573"/>
      <c r="Q653" s="452"/>
      <c r="R653" s="452"/>
      <c r="S653" s="452"/>
      <c r="T653" s="452"/>
      <c r="U653" s="452"/>
      <c r="V653" s="452"/>
      <c r="W653" s="452"/>
      <c r="X653" s="452"/>
      <c r="Y653" s="452"/>
      <c r="Z653" s="452"/>
      <c r="AA653" s="452"/>
      <c r="AB653" s="452"/>
      <c r="AC653" s="452"/>
      <c r="AD653" s="452"/>
      <c r="AG653" s="397">
        <f t="shared" si="25"/>
        <v>0</v>
      </c>
      <c r="AH653" s="266">
        <f t="shared" si="26"/>
        <v>0</v>
      </c>
      <c r="AI653" s="286">
        <f t="shared" si="27"/>
        <v>0</v>
      </c>
      <c r="AJ653" s="287" t="str">
        <f>IF(AI653=0,"",
IF(SUM($AI$591:AI653)=1,AK653,
IF($AI$711&gt;SUM($AI$591:AI653),_xlfn.CONCAT(", ",AK653),
IF($AI$711=SUM($AI$591:AI653),_xlfn.CONCAT(" y ",AK653)))))</f>
        <v/>
      </c>
      <c r="AK653" s="101" t="s">
        <v>5225</v>
      </c>
    </row>
    <row r="654" spans="1:37" ht="15" customHeight="1">
      <c r="A654" s="34"/>
      <c r="B654" s="16"/>
      <c r="C654" s="89" t="s">
        <v>5226</v>
      </c>
      <c r="D654" s="689" t="str">
        <f>IF(CNGE_2026_M1_Secc4_Sub3!$D100="","",CNGE_2026_M1_Secc4_Sub3!$D100)</f>
        <v/>
      </c>
      <c r="E654" s="572"/>
      <c r="F654" s="572"/>
      <c r="G654" s="572"/>
      <c r="H654" s="572"/>
      <c r="I654" s="572"/>
      <c r="J654" s="572"/>
      <c r="K654" s="572"/>
      <c r="L654" s="572"/>
      <c r="M654" s="572"/>
      <c r="N654" s="572"/>
      <c r="O654" s="572"/>
      <c r="P654" s="573"/>
      <c r="Q654" s="452"/>
      <c r="R654" s="452"/>
      <c r="S654" s="452"/>
      <c r="T654" s="452"/>
      <c r="U654" s="452"/>
      <c r="V654" s="452"/>
      <c r="W654" s="452"/>
      <c r="X654" s="452"/>
      <c r="Y654" s="452"/>
      <c r="Z654" s="452"/>
      <c r="AA654" s="452"/>
      <c r="AB654" s="452"/>
      <c r="AC654" s="452"/>
      <c r="AD654" s="452"/>
      <c r="AG654" s="397">
        <f t="shared" si="25"/>
        <v>0</v>
      </c>
      <c r="AH654" s="266">
        <f t="shared" si="26"/>
        <v>0</v>
      </c>
      <c r="AI654" s="286">
        <f t="shared" si="27"/>
        <v>0</v>
      </c>
      <c r="AJ654" s="287" t="str">
        <f>IF(AI654=0,"",
IF(SUM($AI$591:AI654)=1,AK654,
IF($AI$711&gt;SUM($AI$591:AI654),_xlfn.CONCAT(", ",AK654),
IF($AI$711=SUM($AI$591:AI654),_xlfn.CONCAT(" y ",AK654)))))</f>
        <v/>
      </c>
      <c r="AK654" s="101" t="s">
        <v>5227</v>
      </c>
    </row>
    <row r="655" spans="1:37" ht="15" customHeight="1">
      <c r="A655" s="34"/>
      <c r="B655" s="16"/>
      <c r="C655" s="89" t="s">
        <v>5228</v>
      </c>
      <c r="D655" s="689" t="str">
        <f>IF(CNGE_2026_M1_Secc4_Sub3!$D101="","",CNGE_2026_M1_Secc4_Sub3!$D101)</f>
        <v/>
      </c>
      <c r="E655" s="572"/>
      <c r="F655" s="572"/>
      <c r="G655" s="572"/>
      <c r="H655" s="572"/>
      <c r="I655" s="572"/>
      <c r="J655" s="572"/>
      <c r="K655" s="572"/>
      <c r="L655" s="572"/>
      <c r="M655" s="572"/>
      <c r="N655" s="572"/>
      <c r="O655" s="572"/>
      <c r="P655" s="573"/>
      <c r="Q655" s="452"/>
      <c r="R655" s="452"/>
      <c r="S655" s="452"/>
      <c r="T655" s="452"/>
      <c r="U655" s="452"/>
      <c r="V655" s="452"/>
      <c r="W655" s="452"/>
      <c r="X655" s="452"/>
      <c r="Y655" s="452"/>
      <c r="Z655" s="452"/>
      <c r="AA655" s="452"/>
      <c r="AB655" s="452"/>
      <c r="AC655" s="452"/>
      <c r="AD655" s="452"/>
      <c r="AG655" s="397">
        <f t="shared" ref="AG655:AG686" si="28">IF(AND($N505&lt;&gt;"",$N505&lt;&gt;1,COUNTA(Q655:AD655)&gt;0),1,0)</f>
        <v>0</v>
      </c>
      <c r="AH655" s="266">
        <f t="shared" ref="AH655:AH686" si="29">IF(AND(N505&lt;&gt;"",N505&lt;&gt;1,COUNTBLANK(D655)=0,COUNTA(Q655:AD655)=0),0,IF(AND(N505&lt;&gt;"",N505=1,COUNTBLANK(D655)=0,COUNTA(Q655:AD655)&gt;0),0,IF(AND(COUNTBLANK(D655)=1,COUNTA(Q655:AD655)=0),0,1)))</f>
        <v>0</v>
      </c>
      <c r="AI655" s="286">
        <f t="shared" ref="AI655:AI686" si="30">IF(AH655=0,0,1)</f>
        <v>0</v>
      </c>
      <c r="AJ655" s="287" t="str">
        <f>IF(AI655=0,"",
IF(SUM($AI$591:AI655)=1,AK655,
IF($AI$711&gt;SUM($AI$591:AI655),_xlfn.CONCAT(", ",AK655),
IF($AI$711=SUM($AI$591:AI655),_xlfn.CONCAT(" y ",AK655)))))</f>
        <v/>
      </c>
      <c r="AK655" s="101" t="s">
        <v>5229</v>
      </c>
    </row>
    <row r="656" spans="1:37" ht="15" customHeight="1">
      <c r="A656" s="34"/>
      <c r="B656" s="16"/>
      <c r="C656" s="89" t="s">
        <v>5230</v>
      </c>
      <c r="D656" s="689" t="str">
        <f>IF(CNGE_2026_M1_Secc4_Sub3!$D102="","",CNGE_2026_M1_Secc4_Sub3!$D102)</f>
        <v/>
      </c>
      <c r="E656" s="572"/>
      <c r="F656" s="572"/>
      <c r="G656" s="572"/>
      <c r="H656" s="572"/>
      <c r="I656" s="572"/>
      <c r="J656" s="572"/>
      <c r="K656" s="572"/>
      <c r="L656" s="572"/>
      <c r="M656" s="572"/>
      <c r="N656" s="572"/>
      <c r="O656" s="572"/>
      <c r="P656" s="573"/>
      <c r="Q656" s="452"/>
      <c r="R656" s="452"/>
      <c r="S656" s="452"/>
      <c r="T656" s="452"/>
      <c r="U656" s="452"/>
      <c r="V656" s="452"/>
      <c r="W656" s="452"/>
      <c r="X656" s="452"/>
      <c r="Y656" s="452"/>
      <c r="Z656" s="452"/>
      <c r="AA656" s="452"/>
      <c r="AB656" s="452"/>
      <c r="AC656" s="452"/>
      <c r="AD656" s="452"/>
      <c r="AG656" s="397">
        <f t="shared" si="28"/>
        <v>0</v>
      </c>
      <c r="AH656" s="266">
        <f t="shared" si="29"/>
        <v>0</v>
      </c>
      <c r="AI656" s="286">
        <f t="shared" si="30"/>
        <v>0</v>
      </c>
      <c r="AJ656" s="287" t="str">
        <f>IF(AI656=0,"",
IF(SUM($AI$591:AI656)=1,AK656,
IF($AI$711&gt;SUM($AI$591:AI656),_xlfn.CONCAT(", ",AK656),
IF($AI$711=SUM($AI$591:AI656),_xlfn.CONCAT(" y ",AK656)))))</f>
        <v/>
      </c>
      <c r="AK656" s="101" t="s">
        <v>5231</v>
      </c>
    </row>
    <row r="657" spans="1:37" ht="15" customHeight="1">
      <c r="A657" s="34"/>
      <c r="B657" s="16"/>
      <c r="C657" s="89" t="s">
        <v>5232</v>
      </c>
      <c r="D657" s="689" t="str">
        <f>IF(CNGE_2026_M1_Secc4_Sub3!$D103="","",CNGE_2026_M1_Secc4_Sub3!$D103)</f>
        <v/>
      </c>
      <c r="E657" s="572"/>
      <c r="F657" s="572"/>
      <c r="G657" s="572"/>
      <c r="H657" s="572"/>
      <c r="I657" s="572"/>
      <c r="J657" s="572"/>
      <c r="K657" s="572"/>
      <c r="L657" s="572"/>
      <c r="M657" s="572"/>
      <c r="N657" s="572"/>
      <c r="O657" s="572"/>
      <c r="P657" s="573"/>
      <c r="Q657" s="452"/>
      <c r="R657" s="452"/>
      <c r="S657" s="452"/>
      <c r="T657" s="452"/>
      <c r="U657" s="452"/>
      <c r="V657" s="452"/>
      <c r="W657" s="452"/>
      <c r="X657" s="452"/>
      <c r="Y657" s="452"/>
      <c r="Z657" s="452"/>
      <c r="AA657" s="452"/>
      <c r="AB657" s="452"/>
      <c r="AC657" s="452"/>
      <c r="AD657" s="452"/>
      <c r="AG657" s="397">
        <f t="shared" si="28"/>
        <v>0</v>
      </c>
      <c r="AH657" s="266">
        <f t="shared" si="29"/>
        <v>0</v>
      </c>
      <c r="AI657" s="286">
        <f t="shared" si="30"/>
        <v>0</v>
      </c>
      <c r="AJ657" s="287" t="str">
        <f>IF(AI657=0,"",
IF(SUM($AI$591:AI657)=1,AK657,
IF($AI$711&gt;SUM($AI$591:AI657),_xlfn.CONCAT(", ",AK657),
IF($AI$711=SUM($AI$591:AI657),_xlfn.CONCAT(" y ",AK657)))))</f>
        <v/>
      </c>
      <c r="AK657" s="101" t="s">
        <v>5233</v>
      </c>
    </row>
    <row r="658" spans="1:37" ht="15" customHeight="1">
      <c r="A658" s="34"/>
      <c r="B658" s="16"/>
      <c r="C658" s="89" t="s">
        <v>5234</v>
      </c>
      <c r="D658" s="689" t="str">
        <f>IF(CNGE_2026_M1_Secc4_Sub3!$D104="","",CNGE_2026_M1_Secc4_Sub3!$D104)</f>
        <v/>
      </c>
      <c r="E658" s="572"/>
      <c r="F658" s="572"/>
      <c r="G658" s="572"/>
      <c r="H658" s="572"/>
      <c r="I658" s="572"/>
      <c r="J658" s="572"/>
      <c r="K658" s="572"/>
      <c r="L658" s="572"/>
      <c r="M658" s="572"/>
      <c r="N658" s="572"/>
      <c r="O658" s="572"/>
      <c r="P658" s="573"/>
      <c r="Q658" s="452"/>
      <c r="R658" s="452"/>
      <c r="S658" s="452"/>
      <c r="T658" s="452"/>
      <c r="U658" s="452"/>
      <c r="V658" s="452"/>
      <c r="W658" s="452"/>
      <c r="X658" s="452"/>
      <c r="Y658" s="452"/>
      <c r="Z658" s="452"/>
      <c r="AA658" s="452"/>
      <c r="AB658" s="452"/>
      <c r="AC658" s="452"/>
      <c r="AD658" s="452"/>
      <c r="AG658" s="397">
        <f t="shared" si="28"/>
        <v>0</v>
      </c>
      <c r="AH658" s="266">
        <f t="shared" si="29"/>
        <v>0</v>
      </c>
      <c r="AI658" s="286">
        <f t="shared" si="30"/>
        <v>0</v>
      </c>
      <c r="AJ658" s="287" t="str">
        <f>IF(AI658=0,"",
IF(SUM($AI$591:AI658)=1,AK658,
IF($AI$711&gt;SUM($AI$591:AI658),_xlfn.CONCAT(", ",AK658),
IF($AI$711=SUM($AI$591:AI658),_xlfn.CONCAT(" y ",AK658)))))</f>
        <v/>
      </c>
      <c r="AK658" s="101" t="s">
        <v>5235</v>
      </c>
    </row>
    <row r="659" spans="1:37" ht="15" customHeight="1">
      <c r="A659" s="34"/>
      <c r="B659" s="16"/>
      <c r="C659" s="89" t="s">
        <v>5236</v>
      </c>
      <c r="D659" s="689" t="str">
        <f>IF(CNGE_2026_M1_Secc4_Sub3!$D105="","",CNGE_2026_M1_Secc4_Sub3!$D105)</f>
        <v/>
      </c>
      <c r="E659" s="572"/>
      <c r="F659" s="572"/>
      <c r="G659" s="572"/>
      <c r="H659" s="572"/>
      <c r="I659" s="572"/>
      <c r="J659" s="572"/>
      <c r="K659" s="572"/>
      <c r="L659" s="572"/>
      <c r="M659" s="572"/>
      <c r="N659" s="572"/>
      <c r="O659" s="572"/>
      <c r="P659" s="573"/>
      <c r="Q659" s="452"/>
      <c r="R659" s="452"/>
      <c r="S659" s="452"/>
      <c r="T659" s="452"/>
      <c r="U659" s="452"/>
      <c r="V659" s="452"/>
      <c r="W659" s="452"/>
      <c r="X659" s="452"/>
      <c r="Y659" s="452"/>
      <c r="Z659" s="452"/>
      <c r="AA659" s="452"/>
      <c r="AB659" s="452"/>
      <c r="AC659" s="452"/>
      <c r="AD659" s="452"/>
      <c r="AG659" s="397">
        <f t="shared" si="28"/>
        <v>0</v>
      </c>
      <c r="AH659" s="266">
        <f t="shared" si="29"/>
        <v>0</v>
      </c>
      <c r="AI659" s="286">
        <f t="shared" si="30"/>
        <v>0</v>
      </c>
      <c r="AJ659" s="287" t="str">
        <f>IF(AI659=0,"",
IF(SUM($AI$591:AI659)=1,AK659,
IF($AI$711&gt;SUM($AI$591:AI659),_xlfn.CONCAT(", ",AK659),
IF($AI$711=SUM($AI$591:AI659),_xlfn.CONCAT(" y ",AK659)))))</f>
        <v/>
      </c>
      <c r="AK659" s="101" t="s">
        <v>5237</v>
      </c>
    </row>
    <row r="660" spans="1:37" ht="15" customHeight="1">
      <c r="A660" s="34"/>
      <c r="B660" s="16"/>
      <c r="C660" s="89" t="s">
        <v>5238</v>
      </c>
      <c r="D660" s="689" t="str">
        <f>IF(CNGE_2026_M1_Secc4_Sub3!$D106="","",CNGE_2026_M1_Secc4_Sub3!$D106)</f>
        <v/>
      </c>
      <c r="E660" s="572"/>
      <c r="F660" s="572"/>
      <c r="G660" s="572"/>
      <c r="H660" s="572"/>
      <c r="I660" s="572"/>
      <c r="J660" s="572"/>
      <c r="K660" s="572"/>
      <c r="L660" s="572"/>
      <c r="M660" s="572"/>
      <c r="N660" s="572"/>
      <c r="O660" s="572"/>
      <c r="P660" s="573"/>
      <c r="Q660" s="452"/>
      <c r="R660" s="452"/>
      <c r="S660" s="452"/>
      <c r="T660" s="452"/>
      <c r="U660" s="452"/>
      <c r="V660" s="452"/>
      <c r="W660" s="452"/>
      <c r="X660" s="452"/>
      <c r="Y660" s="452"/>
      <c r="Z660" s="452"/>
      <c r="AA660" s="452"/>
      <c r="AB660" s="452"/>
      <c r="AC660" s="452"/>
      <c r="AD660" s="452"/>
      <c r="AG660" s="397">
        <f t="shared" si="28"/>
        <v>0</v>
      </c>
      <c r="AH660" s="266">
        <f t="shared" si="29"/>
        <v>0</v>
      </c>
      <c r="AI660" s="286">
        <f t="shared" si="30"/>
        <v>0</v>
      </c>
      <c r="AJ660" s="287" t="str">
        <f>IF(AI660=0,"",
IF(SUM($AI$591:AI660)=1,AK660,
IF($AI$711&gt;SUM($AI$591:AI660),_xlfn.CONCAT(", ",AK660),
IF($AI$711=SUM($AI$591:AI660),_xlfn.CONCAT(" y ",AK660)))))</f>
        <v/>
      </c>
      <c r="AK660" s="101" t="s">
        <v>5239</v>
      </c>
    </row>
    <row r="661" spans="1:37" ht="15" customHeight="1">
      <c r="A661" s="34"/>
      <c r="B661" s="16"/>
      <c r="C661" s="89" t="s">
        <v>5240</v>
      </c>
      <c r="D661" s="689" t="str">
        <f>IF(CNGE_2026_M1_Secc4_Sub3!$D107="","",CNGE_2026_M1_Secc4_Sub3!$D107)</f>
        <v/>
      </c>
      <c r="E661" s="572"/>
      <c r="F661" s="572"/>
      <c r="G661" s="572"/>
      <c r="H661" s="572"/>
      <c r="I661" s="572"/>
      <c r="J661" s="572"/>
      <c r="K661" s="572"/>
      <c r="L661" s="572"/>
      <c r="M661" s="572"/>
      <c r="N661" s="572"/>
      <c r="O661" s="572"/>
      <c r="P661" s="573"/>
      <c r="Q661" s="452"/>
      <c r="R661" s="452"/>
      <c r="S661" s="452"/>
      <c r="T661" s="452"/>
      <c r="U661" s="452"/>
      <c r="V661" s="452"/>
      <c r="W661" s="452"/>
      <c r="X661" s="452"/>
      <c r="Y661" s="452"/>
      <c r="Z661" s="452"/>
      <c r="AA661" s="452"/>
      <c r="AB661" s="452"/>
      <c r="AC661" s="452"/>
      <c r="AD661" s="452"/>
      <c r="AG661" s="397">
        <f t="shared" si="28"/>
        <v>0</v>
      </c>
      <c r="AH661" s="266">
        <f t="shared" si="29"/>
        <v>0</v>
      </c>
      <c r="AI661" s="286">
        <f t="shared" si="30"/>
        <v>0</v>
      </c>
      <c r="AJ661" s="287" t="str">
        <f>IF(AI661=0,"",
IF(SUM($AI$591:AI661)=1,AK661,
IF($AI$711&gt;SUM($AI$591:AI661),_xlfn.CONCAT(", ",AK661),
IF($AI$711=SUM($AI$591:AI661),_xlfn.CONCAT(" y ",AK661)))))</f>
        <v/>
      </c>
      <c r="AK661" s="101" t="s">
        <v>5241</v>
      </c>
    </row>
    <row r="662" spans="1:37" ht="15" customHeight="1">
      <c r="A662" s="34"/>
      <c r="B662" s="16"/>
      <c r="C662" s="89" t="s">
        <v>5242</v>
      </c>
      <c r="D662" s="689" t="str">
        <f>IF(CNGE_2026_M1_Secc4_Sub3!$D108="","",CNGE_2026_M1_Secc4_Sub3!$D108)</f>
        <v/>
      </c>
      <c r="E662" s="572"/>
      <c r="F662" s="572"/>
      <c r="G662" s="572"/>
      <c r="H662" s="572"/>
      <c r="I662" s="572"/>
      <c r="J662" s="572"/>
      <c r="K662" s="572"/>
      <c r="L662" s="572"/>
      <c r="M662" s="572"/>
      <c r="N662" s="572"/>
      <c r="O662" s="572"/>
      <c r="P662" s="573"/>
      <c r="Q662" s="452"/>
      <c r="R662" s="452"/>
      <c r="S662" s="452"/>
      <c r="T662" s="452"/>
      <c r="U662" s="452"/>
      <c r="V662" s="452"/>
      <c r="W662" s="452"/>
      <c r="X662" s="452"/>
      <c r="Y662" s="452"/>
      <c r="Z662" s="452"/>
      <c r="AA662" s="452"/>
      <c r="AB662" s="452"/>
      <c r="AC662" s="452"/>
      <c r="AD662" s="452"/>
      <c r="AG662" s="397">
        <f t="shared" si="28"/>
        <v>0</v>
      </c>
      <c r="AH662" s="266">
        <f t="shared" si="29"/>
        <v>0</v>
      </c>
      <c r="AI662" s="286">
        <f t="shared" si="30"/>
        <v>0</v>
      </c>
      <c r="AJ662" s="287" t="str">
        <f>IF(AI662=0,"",
IF(SUM($AI$591:AI662)=1,AK662,
IF($AI$711&gt;SUM($AI$591:AI662),_xlfn.CONCAT(", ",AK662),
IF($AI$711=SUM($AI$591:AI662),_xlfn.CONCAT(" y ",AK662)))))</f>
        <v/>
      </c>
      <c r="AK662" s="101" t="s">
        <v>5243</v>
      </c>
    </row>
    <row r="663" spans="1:37" ht="15" customHeight="1">
      <c r="A663" s="34"/>
      <c r="B663" s="16"/>
      <c r="C663" s="89" t="s">
        <v>5244</v>
      </c>
      <c r="D663" s="689" t="str">
        <f>IF(CNGE_2026_M1_Secc4_Sub3!$D109="","",CNGE_2026_M1_Secc4_Sub3!$D109)</f>
        <v/>
      </c>
      <c r="E663" s="572"/>
      <c r="F663" s="572"/>
      <c r="G663" s="572"/>
      <c r="H663" s="572"/>
      <c r="I663" s="572"/>
      <c r="J663" s="572"/>
      <c r="K663" s="572"/>
      <c r="L663" s="572"/>
      <c r="M663" s="572"/>
      <c r="N663" s="572"/>
      <c r="O663" s="572"/>
      <c r="P663" s="573"/>
      <c r="Q663" s="452"/>
      <c r="R663" s="452"/>
      <c r="S663" s="452"/>
      <c r="T663" s="452"/>
      <c r="U663" s="452"/>
      <c r="V663" s="452"/>
      <c r="W663" s="452"/>
      <c r="X663" s="452"/>
      <c r="Y663" s="452"/>
      <c r="Z663" s="452"/>
      <c r="AA663" s="452"/>
      <c r="AB663" s="452"/>
      <c r="AC663" s="452"/>
      <c r="AD663" s="452"/>
      <c r="AG663" s="397">
        <f t="shared" si="28"/>
        <v>0</v>
      </c>
      <c r="AH663" s="266">
        <f t="shared" si="29"/>
        <v>0</v>
      </c>
      <c r="AI663" s="286">
        <f t="shared" si="30"/>
        <v>0</v>
      </c>
      <c r="AJ663" s="287" t="str">
        <f>IF(AI663=0,"",
IF(SUM($AI$591:AI663)=1,AK663,
IF($AI$711&gt;SUM($AI$591:AI663),_xlfn.CONCAT(", ",AK663),
IF($AI$711=SUM($AI$591:AI663),_xlfn.CONCAT(" y ",AK663)))))</f>
        <v/>
      </c>
      <c r="AK663" s="101" t="s">
        <v>5245</v>
      </c>
    </row>
    <row r="664" spans="1:37" ht="15" customHeight="1">
      <c r="A664" s="34"/>
      <c r="B664" s="16"/>
      <c r="C664" s="89" t="s">
        <v>5246</v>
      </c>
      <c r="D664" s="689" t="str">
        <f>IF(CNGE_2026_M1_Secc4_Sub3!$D110="","",CNGE_2026_M1_Secc4_Sub3!$D110)</f>
        <v/>
      </c>
      <c r="E664" s="572"/>
      <c r="F664" s="572"/>
      <c r="G664" s="572"/>
      <c r="H664" s="572"/>
      <c r="I664" s="572"/>
      <c r="J664" s="572"/>
      <c r="K664" s="572"/>
      <c r="L664" s="572"/>
      <c r="M664" s="572"/>
      <c r="N664" s="572"/>
      <c r="O664" s="572"/>
      <c r="P664" s="573"/>
      <c r="Q664" s="452"/>
      <c r="R664" s="452"/>
      <c r="S664" s="452"/>
      <c r="T664" s="452"/>
      <c r="U664" s="452"/>
      <c r="V664" s="452"/>
      <c r="W664" s="452"/>
      <c r="X664" s="452"/>
      <c r="Y664" s="452"/>
      <c r="Z664" s="452"/>
      <c r="AA664" s="452"/>
      <c r="AB664" s="452"/>
      <c r="AC664" s="452"/>
      <c r="AD664" s="452"/>
      <c r="AG664" s="397">
        <f t="shared" si="28"/>
        <v>0</v>
      </c>
      <c r="AH664" s="266">
        <f t="shared" si="29"/>
        <v>0</v>
      </c>
      <c r="AI664" s="286">
        <f t="shared" si="30"/>
        <v>0</v>
      </c>
      <c r="AJ664" s="287" t="str">
        <f>IF(AI664=0,"",
IF(SUM($AI$591:AI664)=1,AK664,
IF($AI$711&gt;SUM($AI$591:AI664),_xlfn.CONCAT(", ",AK664),
IF($AI$711=SUM($AI$591:AI664),_xlfn.CONCAT(" y ",AK664)))))</f>
        <v/>
      </c>
      <c r="AK664" s="101" t="s">
        <v>5247</v>
      </c>
    </row>
    <row r="665" spans="1:37" ht="15" customHeight="1">
      <c r="A665" s="34"/>
      <c r="B665" s="16"/>
      <c r="C665" s="89" t="s">
        <v>5248</v>
      </c>
      <c r="D665" s="689" t="str">
        <f>IF(CNGE_2026_M1_Secc4_Sub3!$D111="","",CNGE_2026_M1_Secc4_Sub3!$D111)</f>
        <v/>
      </c>
      <c r="E665" s="572"/>
      <c r="F665" s="572"/>
      <c r="G665" s="572"/>
      <c r="H665" s="572"/>
      <c r="I665" s="572"/>
      <c r="J665" s="572"/>
      <c r="K665" s="572"/>
      <c r="L665" s="572"/>
      <c r="M665" s="572"/>
      <c r="N665" s="572"/>
      <c r="O665" s="572"/>
      <c r="P665" s="573"/>
      <c r="Q665" s="452"/>
      <c r="R665" s="452"/>
      <c r="S665" s="452"/>
      <c r="T665" s="452"/>
      <c r="U665" s="452"/>
      <c r="V665" s="452"/>
      <c r="W665" s="452"/>
      <c r="X665" s="452"/>
      <c r="Y665" s="452"/>
      <c r="Z665" s="452"/>
      <c r="AA665" s="452"/>
      <c r="AB665" s="452"/>
      <c r="AC665" s="452"/>
      <c r="AD665" s="452"/>
      <c r="AG665" s="397">
        <f t="shared" si="28"/>
        <v>0</v>
      </c>
      <c r="AH665" s="266">
        <f t="shared" si="29"/>
        <v>0</v>
      </c>
      <c r="AI665" s="286">
        <f t="shared" si="30"/>
        <v>0</v>
      </c>
      <c r="AJ665" s="287" t="str">
        <f>IF(AI665=0,"",
IF(SUM($AI$591:AI665)=1,AK665,
IF($AI$711&gt;SUM($AI$591:AI665),_xlfn.CONCAT(", ",AK665),
IF($AI$711=SUM($AI$591:AI665),_xlfn.CONCAT(" y ",AK665)))))</f>
        <v/>
      </c>
      <c r="AK665" s="101" t="s">
        <v>5249</v>
      </c>
    </row>
    <row r="666" spans="1:37" ht="15" customHeight="1">
      <c r="A666" s="34"/>
      <c r="B666" s="16"/>
      <c r="C666" s="89" t="s">
        <v>5250</v>
      </c>
      <c r="D666" s="689" t="str">
        <f>IF(CNGE_2026_M1_Secc4_Sub3!$D112="","",CNGE_2026_M1_Secc4_Sub3!$D112)</f>
        <v/>
      </c>
      <c r="E666" s="572"/>
      <c r="F666" s="572"/>
      <c r="G666" s="572"/>
      <c r="H666" s="572"/>
      <c r="I666" s="572"/>
      <c r="J666" s="572"/>
      <c r="K666" s="572"/>
      <c r="L666" s="572"/>
      <c r="M666" s="572"/>
      <c r="N666" s="572"/>
      <c r="O666" s="572"/>
      <c r="P666" s="573"/>
      <c r="Q666" s="452"/>
      <c r="R666" s="452"/>
      <c r="S666" s="452"/>
      <c r="T666" s="452"/>
      <c r="U666" s="452"/>
      <c r="V666" s="452"/>
      <c r="W666" s="452"/>
      <c r="X666" s="452"/>
      <c r="Y666" s="452"/>
      <c r="Z666" s="452"/>
      <c r="AA666" s="452"/>
      <c r="AB666" s="452"/>
      <c r="AC666" s="452"/>
      <c r="AD666" s="452"/>
      <c r="AG666" s="397">
        <f t="shared" si="28"/>
        <v>0</v>
      </c>
      <c r="AH666" s="266">
        <f t="shared" si="29"/>
        <v>0</v>
      </c>
      <c r="AI666" s="286">
        <f t="shared" si="30"/>
        <v>0</v>
      </c>
      <c r="AJ666" s="287" t="str">
        <f>IF(AI666=0,"",
IF(SUM($AI$591:AI666)=1,AK666,
IF($AI$711&gt;SUM($AI$591:AI666),_xlfn.CONCAT(", ",AK666),
IF($AI$711=SUM($AI$591:AI666),_xlfn.CONCAT(" y ",AK666)))))</f>
        <v/>
      </c>
      <c r="AK666" s="101" t="s">
        <v>5251</v>
      </c>
    </row>
    <row r="667" spans="1:37" ht="15" customHeight="1">
      <c r="A667" s="34"/>
      <c r="B667" s="16"/>
      <c r="C667" s="89" t="s">
        <v>5252</v>
      </c>
      <c r="D667" s="689" t="str">
        <f>IF(CNGE_2026_M1_Secc4_Sub3!$D113="","",CNGE_2026_M1_Secc4_Sub3!$D113)</f>
        <v/>
      </c>
      <c r="E667" s="572"/>
      <c r="F667" s="572"/>
      <c r="G667" s="572"/>
      <c r="H667" s="572"/>
      <c r="I667" s="572"/>
      <c r="J667" s="572"/>
      <c r="K667" s="572"/>
      <c r="L667" s="572"/>
      <c r="M667" s="572"/>
      <c r="N667" s="572"/>
      <c r="O667" s="572"/>
      <c r="P667" s="573"/>
      <c r="Q667" s="452"/>
      <c r="R667" s="452"/>
      <c r="S667" s="452"/>
      <c r="T667" s="452"/>
      <c r="U667" s="452"/>
      <c r="V667" s="452"/>
      <c r="W667" s="452"/>
      <c r="X667" s="452"/>
      <c r="Y667" s="452"/>
      <c r="Z667" s="452"/>
      <c r="AA667" s="452"/>
      <c r="AB667" s="452"/>
      <c r="AC667" s="452"/>
      <c r="AD667" s="452"/>
      <c r="AG667" s="397">
        <f t="shared" si="28"/>
        <v>0</v>
      </c>
      <c r="AH667" s="266">
        <f t="shared" si="29"/>
        <v>0</v>
      </c>
      <c r="AI667" s="286">
        <f t="shared" si="30"/>
        <v>0</v>
      </c>
      <c r="AJ667" s="287" t="str">
        <f>IF(AI667=0,"",
IF(SUM($AI$591:AI667)=1,AK667,
IF($AI$711&gt;SUM($AI$591:AI667),_xlfn.CONCAT(", ",AK667),
IF($AI$711=SUM($AI$591:AI667),_xlfn.CONCAT(" y ",AK667)))))</f>
        <v/>
      </c>
      <c r="AK667" s="101" t="s">
        <v>5253</v>
      </c>
    </row>
    <row r="668" spans="1:37" ht="15" customHeight="1">
      <c r="A668" s="34"/>
      <c r="B668" s="16"/>
      <c r="C668" s="89" t="s">
        <v>5254</v>
      </c>
      <c r="D668" s="689" t="str">
        <f>IF(CNGE_2026_M1_Secc4_Sub3!$D114="","",CNGE_2026_M1_Secc4_Sub3!$D114)</f>
        <v/>
      </c>
      <c r="E668" s="572"/>
      <c r="F668" s="572"/>
      <c r="G668" s="572"/>
      <c r="H668" s="572"/>
      <c r="I668" s="572"/>
      <c r="J668" s="572"/>
      <c r="K668" s="572"/>
      <c r="L668" s="572"/>
      <c r="M668" s="572"/>
      <c r="N668" s="572"/>
      <c r="O668" s="572"/>
      <c r="P668" s="573"/>
      <c r="Q668" s="452"/>
      <c r="R668" s="452"/>
      <c r="S668" s="452"/>
      <c r="T668" s="452"/>
      <c r="U668" s="452"/>
      <c r="V668" s="452"/>
      <c r="W668" s="452"/>
      <c r="X668" s="452"/>
      <c r="Y668" s="452"/>
      <c r="Z668" s="452"/>
      <c r="AA668" s="452"/>
      <c r="AB668" s="452"/>
      <c r="AC668" s="452"/>
      <c r="AD668" s="452"/>
      <c r="AG668" s="397">
        <f t="shared" si="28"/>
        <v>0</v>
      </c>
      <c r="AH668" s="266">
        <f t="shared" si="29"/>
        <v>0</v>
      </c>
      <c r="AI668" s="286">
        <f t="shared" si="30"/>
        <v>0</v>
      </c>
      <c r="AJ668" s="287" t="str">
        <f>IF(AI668=0,"",
IF(SUM($AI$591:AI668)=1,AK668,
IF($AI$711&gt;SUM($AI$591:AI668),_xlfn.CONCAT(", ",AK668),
IF($AI$711=SUM($AI$591:AI668),_xlfn.CONCAT(" y ",AK668)))))</f>
        <v/>
      </c>
      <c r="AK668" s="101" t="s">
        <v>5255</v>
      </c>
    </row>
    <row r="669" spans="1:37" ht="15" customHeight="1">
      <c r="A669" s="34"/>
      <c r="B669" s="16"/>
      <c r="C669" s="90" t="s">
        <v>5256</v>
      </c>
      <c r="D669" s="689" t="str">
        <f>IF(CNGE_2026_M1_Secc4_Sub3!$D115="","",CNGE_2026_M1_Secc4_Sub3!$D115)</f>
        <v/>
      </c>
      <c r="E669" s="572"/>
      <c r="F669" s="572"/>
      <c r="G669" s="572"/>
      <c r="H669" s="572"/>
      <c r="I669" s="572"/>
      <c r="J669" s="572"/>
      <c r="K669" s="572"/>
      <c r="L669" s="572"/>
      <c r="M669" s="572"/>
      <c r="N669" s="572"/>
      <c r="O669" s="572"/>
      <c r="P669" s="573"/>
      <c r="Q669" s="452"/>
      <c r="R669" s="452"/>
      <c r="S669" s="452"/>
      <c r="T669" s="452"/>
      <c r="U669" s="452"/>
      <c r="V669" s="452"/>
      <c r="W669" s="452"/>
      <c r="X669" s="452"/>
      <c r="Y669" s="452"/>
      <c r="Z669" s="452"/>
      <c r="AA669" s="452"/>
      <c r="AB669" s="452"/>
      <c r="AC669" s="452"/>
      <c r="AD669" s="452"/>
      <c r="AG669" s="397">
        <f t="shared" si="28"/>
        <v>0</v>
      </c>
      <c r="AH669" s="266">
        <f t="shared" si="29"/>
        <v>0</v>
      </c>
      <c r="AI669" s="286">
        <f t="shared" si="30"/>
        <v>0</v>
      </c>
      <c r="AJ669" s="287" t="str">
        <f>IF(AI669=0,"",
IF(SUM($AI$591:AI669)=1,AK669,
IF($AI$711&gt;SUM($AI$591:AI669),_xlfn.CONCAT(", ",AK669),
IF($AI$711=SUM($AI$591:AI669),_xlfn.CONCAT(" y ",AK669)))))</f>
        <v/>
      </c>
      <c r="AK669" s="101" t="s">
        <v>5257</v>
      </c>
    </row>
    <row r="670" spans="1:37" ht="15" customHeight="1">
      <c r="A670" s="34"/>
      <c r="B670" s="16"/>
      <c r="C670" s="89" t="s">
        <v>5258</v>
      </c>
      <c r="D670" s="689" t="str">
        <f>IF(CNGE_2026_M1_Secc4_Sub3!$D116="","",CNGE_2026_M1_Secc4_Sub3!$D116)</f>
        <v/>
      </c>
      <c r="E670" s="572"/>
      <c r="F670" s="572"/>
      <c r="G670" s="572"/>
      <c r="H670" s="572"/>
      <c r="I670" s="572"/>
      <c r="J670" s="572"/>
      <c r="K670" s="572"/>
      <c r="L670" s="572"/>
      <c r="M670" s="572"/>
      <c r="N670" s="572"/>
      <c r="O670" s="572"/>
      <c r="P670" s="573"/>
      <c r="Q670" s="452"/>
      <c r="R670" s="452"/>
      <c r="S670" s="452"/>
      <c r="T670" s="452"/>
      <c r="U670" s="452"/>
      <c r="V670" s="452"/>
      <c r="W670" s="452"/>
      <c r="X670" s="452"/>
      <c r="Y670" s="452"/>
      <c r="Z670" s="452"/>
      <c r="AA670" s="452"/>
      <c r="AB670" s="452"/>
      <c r="AC670" s="452"/>
      <c r="AD670" s="452"/>
      <c r="AG670" s="397">
        <f t="shared" si="28"/>
        <v>0</v>
      </c>
      <c r="AH670" s="266">
        <f t="shared" si="29"/>
        <v>0</v>
      </c>
      <c r="AI670" s="286">
        <f t="shared" si="30"/>
        <v>0</v>
      </c>
      <c r="AJ670" s="287" t="str">
        <f>IF(AI670=0,"",
IF(SUM($AI$591:AI670)=1,AK670,
IF($AI$711&gt;SUM($AI$591:AI670),_xlfn.CONCAT(", ",AK670),
IF($AI$711=SUM($AI$591:AI670),_xlfn.CONCAT(" y ",AK670)))))</f>
        <v/>
      </c>
      <c r="AK670" s="101" t="s">
        <v>5259</v>
      </c>
    </row>
    <row r="671" spans="1:37" ht="15" customHeight="1">
      <c r="A671" s="34"/>
      <c r="B671" s="16"/>
      <c r="C671" s="89" t="s">
        <v>5260</v>
      </c>
      <c r="D671" s="689" t="str">
        <f>IF(CNGE_2026_M1_Secc4_Sub3!$D117="","",CNGE_2026_M1_Secc4_Sub3!$D117)</f>
        <v/>
      </c>
      <c r="E671" s="572"/>
      <c r="F671" s="572"/>
      <c r="G671" s="572"/>
      <c r="H671" s="572"/>
      <c r="I671" s="572"/>
      <c r="J671" s="572"/>
      <c r="K671" s="572"/>
      <c r="L671" s="572"/>
      <c r="M671" s="572"/>
      <c r="N671" s="572"/>
      <c r="O671" s="572"/>
      <c r="P671" s="573"/>
      <c r="Q671" s="452"/>
      <c r="R671" s="452"/>
      <c r="S671" s="452"/>
      <c r="T671" s="452"/>
      <c r="U671" s="452"/>
      <c r="V671" s="452"/>
      <c r="W671" s="452"/>
      <c r="X671" s="452"/>
      <c r="Y671" s="452"/>
      <c r="Z671" s="452"/>
      <c r="AA671" s="452"/>
      <c r="AB671" s="452"/>
      <c r="AC671" s="452"/>
      <c r="AD671" s="452"/>
      <c r="AG671" s="397">
        <f t="shared" si="28"/>
        <v>0</v>
      </c>
      <c r="AH671" s="266">
        <f t="shared" si="29"/>
        <v>0</v>
      </c>
      <c r="AI671" s="286">
        <f t="shared" si="30"/>
        <v>0</v>
      </c>
      <c r="AJ671" s="287" t="str">
        <f>IF(AI671=0,"",
IF(SUM($AI$591:AI671)=1,AK671,
IF($AI$711&gt;SUM($AI$591:AI671),_xlfn.CONCAT(", ",AK671),
IF($AI$711=SUM($AI$591:AI671),_xlfn.CONCAT(" y ",AK671)))))</f>
        <v/>
      </c>
      <c r="AK671" s="101" t="s">
        <v>5261</v>
      </c>
    </row>
    <row r="672" spans="1:37" ht="15" customHeight="1">
      <c r="A672" s="34"/>
      <c r="B672" s="16"/>
      <c r="C672" s="89" t="s">
        <v>5262</v>
      </c>
      <c r="D672" s="689" t="str">
        <f>IF(CNGE_2026_M1_Secc4_Sub3!$D118="","",CNGE_2026_M1_Secc4_Sub3!$D118)</f>
        <v/>
      </c>
      <c r="E672" s="572"/>
      <c r="F672" s="572"/>
      <c r="G672" s="572"/>
      <c r="H672" s="572"/>
      <c r="I672" s="572"/>
      <c r="J672" s="572"/>
      <c r="K672" s="572"/>
      <c r="L672" s="572"/>
      <c r="M672" s="572"/>
      <c r="N672" s="572"/>
      <c r="O672" s="572"/>
      <c r="P672" s="573"/>
      <c r="Q672" s="452"/>
      <c r="R672" s="452"/>
      <c r="S672" s="452"/>
      <c r="T672" s="452"/>
      <c r="U672" s="452"/>
      <c r="V672" s="452"/>
      <c r="W672" s="452"/>
      <c r="X672" s="452"/>
      <c r="Y672" s="452"/>
      <c r="Z672" s="452"/>
      <c r="AA672" s="452"/>
      <c r="AB672" s="452"/>
      <c r="AC672" s="452"/>
      <c r="AD672" s="452"/>
      <c r="AG672" s="397">
        <f t="shared" si="28"/>
        <v>0</v>
      </c>
      <c r="AH672" s="266">
        <f t="shared" si="29"/>
        <v>0</v>
      </c>
      <c r="AI672" s="286">
        <f t="shared" si="30"/>
        <v>0</v>
      </c>
      <c r="AJ672" s="287" t="str">
        <f>IF(AI672=0,"",
IF(SUM($AI$591:AI672)=1,AK672,
IF($AI$711&gt;SUM($AI$591:AI672),_xlfn.CONCAT(", ",AK672),
IF($AI$711=SUM($AI$591:AI672),_xlfn.CONCAT(" y ",AK672)))))</f>
        <v/>
      </c>
      <c r="AK672" s="101" t="s">
        <v>5263</v>
      </c>
    </row>
    <row r="673" spans="1:37" ht="15" customHeight="1">
      <c r="A673" s="34"/>
      <c r="B673" s="16"/>
      <c r="C673" s="89" t="s">
        <v>5264</v>
      </c>
      <c r="D673" s="689" t="str">
        <f>IF(CNGE_2026_M1_Secc4_Sub3!$D119="","",CNGE_2026_M1_Secc4_Sub3!$D119)</f>
        <v/>
      </c>
      <c r="E673" s="572"/>
      <c r="F673" s="572"/>
      <c r="G673" s="572"/>
      <c r="H673" s="572"/>
      <c r="I673" s="572"/>
      <c r="J673" s="572"/>
      <c r="K673" s="572"/>
      <c r="L673" s="572"/>
      <c r="M673" s="572"/>
      <c r="N673" s="572"/>
      <c r="O673" s="572"/>
      <c r="P673" s="573"/>
      <c r="Q673" s="452"/>
      <c r="R673" s="452"/>
      <c r="S673" s="452"/>
      <c r="T673" s="452"/>
      <c r="U673" s="452"/>
      <c r="V673" s="452"/>
      <c r="W673" s="452"/>
      <c r="X673" s="452"/>
      <c r="Y673" s="452"/>
      <c r="Z673" s="452"/>
      <c r="AA673" s="452"/>
      <c r="AB673" s="452"/>
      <c r="AC673" s="452"/>
      <c r="AD673" s="452"/>
      <c r="AG673" s="397">
        <f t="shared" si="28"/>
        <v>0</v>
      </c>
      <c r="AH673" s="266">
        <f t="shared" si="29"/>
        <v>0</v>
      </c>
      <c r="AI673" s="286">
        <f t="shared" si="30"/>
        <v>0</v>
      </c>
      <c r="AJ673" s="287" t="str">
        <f>IF(AI673=0,"",
IF(SUM($AI$591:AI673)=1,AK673,
IF($AI$711&gt;SUM($AI$591:AI673),_xlfn.CONCAT(", ",AK673),
IF($AI$711=SUM($AI$591:AI673),_xlfn.CONCAT(" y ",AK673)))))</f>
        <v/>
      </c>
      <c r="AK673" s="101" t="s">
        <v>5265</v>
      </c>
    </row>
    <row r="674" spans="1:37" ht="15" customHeight="1">
      <c r="A674" s="34"/>
      <c r="B674" s="16"/>
      <c r="C674" s="89" t="s">
        <v>5266</v>
      </c>
      <c r="D674" s="689" t="str">
        <f>IF(CNGE_2026_M1_Secc4_Sub3!$D120="","",CNGE_2026_M1_Secc4_Sub3!$D120)</f>
        <v/>
      </c>
      <c r="E674" s="572"/>
      <c r="F674" s="572"/>
      <c r="G674" s="572"/>
      <c r="H674" s="572"/>
      <c r="I674" s="572"/>
      <c r="J674" s="572"/>
      <c r="K674" s="572"/>
      <c r="L674" s="572"/>
      <c r="M674" s="572"/>
      <c r="N674" s="572"/>
      <c r="O674" s="572"/>
      <c r="P674" s="573"/>
      <c r="Q674" s="452"/>
      <c r="R674" s="452"/>
      <c r="S674" s="452"/>
      <c r="T674" s="452"/>
      <c r="U674" s="452"/>
      <c r="V674" s="452"/>
      <c r="W674" s="452"/>
      <c r="X674" s="452"/>
      <c r="Y674" s="452"/>
      <c r="Z674" s="452"/>
      <c r="AA674" s="452"/>
      <c r="AB674" s="452"/>
      <c r="AC674" s="452"/>
      <c r="AD674" s="452"/>
      <c r="AG674" s="397">
        <f t="shared" si="28"/>
        <v>0</v>
      </c>
      <c r="AH674" s="266">
        <f t="shared" si="29"/>
        <v>0</v>
      </c>
      <c r="AI674" s="286">
        <f t="shared" si="30"/>
        <v>0</v>
      </c>
      <c r="AJ674" s="287" t="str">
        <f>IF(AI674=0,"",
IF(SUM($AI$591:AI674)=1,AK674,
IF($AI$711&gt;SUM($AI$591:AI674),_xlfn.CONCAT(", ",AK674),
IF($AI$711=SUM($AI$591:AI674),_xlfn.CONCAT(" y ",AK674)))))</f>
        <v/>
      </c>
      <c r="AK674" s="101" t="s">
        <v>5267</v>
      </c>
    </row>
    <row r="675" spans="1:37" ht="15" customHeight="1">
      <c r="A675" s="34"/>
      <c r="B675" s="16"/>
      <c r="C675" s="89" t="s">
        <v>5268</v>
      </c>
      <c r="D675" s="689" t="str">
        <f>IF(CNGE_2026_M1_Secc4_Sub3!$D121="","",CNGE_2026_M1_Secc4_Sub3!$D121)</f>
        <v/>
      </c>
      <c r="E675" s="572"/>
      <c r="F675" s="572"/>
      <c r="G675" s="572"/>
      <c r="H675" s="572"/>
      <c r="I675" s="572"/>
      <c r="J675" s="572"/>
      <c r="K675" s="572"/>
      <c r="L675" s="572"/>
      <c r="M675" s="572"/>
      <c r="N675" s="572"/>
      <c r="O675" s="572"/>
      <c r="P675" s="573"/>
      <c r="Q675" s="452"/>
      <c r="R675" s="452"/>
      <c r="S675" s="452"/>
      <c r="T675" s="452"/>
      <c r="U675" s="452"/>
      <c r="V675" s="452"/>
      <c r="W675" s="452"/>
      <c r="X675" s="452"/>
      <c r="Y675" s="452"/>
      <c r="Z675" s="452"/>
      <c r="AA675" s="452"/>
      <c r="AB675" s="452"/>
      <c r="AC675" s="452"/>
      <c r="AD675" s="452"/>
      <c r="AG675" s="397">
        <f t="shared" si="28"/>
        <v>0</v>
      </c>
      <c r="AH675" s="266">
        <f t="shared" si="29"/>
        <v>0</v>
      </c>
      <c r="AI675" s="286">
        <f t="shared" si="30"/>
        <v>0</v>
      </c>
      <c r="AJ675" s="287" t="str">
        <f>IF(AI675=0,"",
IF(SUM($AI$591:AI675)=1,AK675,
IF($AI$711&gt;SUM($AI$591:AI675),_xlfn.CONCAT(", ",AK675),
IF($AI$711=SUM($AI$591:AI675),_xlfn.CONCAT(" y ",AK675)))))</f>
        <v/>
      </c>
      <c r="AK675" s="101" t="s">
        <v>5269</v>
      </c>
    </row>
    <row r="676" spans="1:37" ht="15" customHeight="1">
      <c r="A676" s="34"/>
      <c r="B676" s="16"/>
      <c r="C676" s="89" t="s">
        <v>5270</v>
      </c>
      <c r="D676" s="689" t="str">
        <f>IF(CNGE_2026_M1_Secc4_Sub3!$D122="","",CNGE_2026_M1_Secc4_Sub3!$D122)</f>
        <v/>
      </c>
      <c r="E676" s="572"/>
      <c r="F676" s="572"/>
      <c r="G676" s="572"/>
      <c r="H676" s="572"/>
      <c r="I676" s="572"/>
      <c r="J676" s="572"/>
      <c r="K676" s="572"/>
      <c r="L676" s="572"/>
      <c r="M676" s="572"/>
      <c r="N676" s="572"/>
      <c r="O676" s="572"/>
      <c r="P676" s="573"/>
      <c r="Q676" s="452"/>
      <c r="R676" s="452"/>
      <c r="S676" s="452"/>
      <c r="T676" s="452"/>
      <c r="U676" s="452"/>
      <c r="V676" s="452"/>
      <c r="W676" s="452"/>
      <c r="X676" s="452"/>
      <c r="Y676" s="452"/>
      <c r="Z676" s="452"/>
      <c r="AA676" s="452"/>
      <c r="AB676" s="452"/>
      <c r="AC676" s="452"/>
      <c r="AD676" s="452"/>
      <c r="AG676" s="397">
        <f t="shared" si="28"/>
        <v>0</v>
      </c>
      <c r="AH676" s="266">
        <f t="shared" si="29"/>
        <v>0</v>
      </c>
      <c r="AI676" s="286">
        <f t="shared" si="30"/>
        <v>0</v>
      </c>
      <c r="AJ676" s="287" t="str">
        <f>IF(AI676=0,"",
IF(SUM($AI$591:AI676)=1,AK676,
IF($AI$711&gt;SUM($AI$591:AI676),_xlfn.CONCAT(", ",AK676),
IF($AI$711=SUM($AI$591:AI676),_xlfn.CONCAT(" y ",AK676)))))</f>
        <v/>
      </c>
      <c r="AK676" s="101" t="s">
        <v>5271</v>
      </c>
    </row>
    <row r="677" spans="1:37" ht="15" customHeight="1">
      <c r="A677" s="34"/>
      <c r="B677" s="16"/>
      <c r="C677" s="89" t="s">
        <v>5272</v>
      </c>
      <c r="D677" s="689" t="str">
        <f>IF(CNGE_2026_M1_Secc4_Sub3!$D123="","",CNGE_2026_M1_Secc4_Sub3!$D123)</f>
        <v/>
      </c>
      <c r="E677" s="572"/>
      <c r="F677" s="572"/>
      <c r="G677" s="572"/>
      <c r="H677" s="572"/>
      <c r="I677" s="572"/>
      <c r="J677" s="572"/>
      <c r="K677" s="572"/>
      <c r="L677" s="572"/>
      <c r="M677" s="572"/>
      <c r="N677" s="572"/>
      <c r="O677" s="572"/>
      <c r="P677" s="573"/>
      <c r="Q677" s="452"/>
      <c r="R677" s="452"/>
      <c r="S677" s="452"/>
      <c r="T677" s="452"/>
      <c r="U677" s="452"/>
      <c r="V677" s="452"/>
      <c r="W677" s="452"/>
      <c r="X677" s="452"/>
      <c r="Y677" s="452"/>
      <c r="Z677" s="452"/>
      <c r="AA677" s="452"/>
      <c r="AB677" s="452"/>
      <c r="AC677" s="452"/>
      <c r="AD677" s="452"/>
      <c r="AG677" s="397">
        <f t="shared" si="28"/>
        <v>0</v>
      </c>
      <c r="AH677" s="266">
        <f t="shared" si="29"/>
        <v>0</v>
      </c>
      <c r="AI677" s="286">
        <f t="shared" si="30"/>
        <v>0</v>
      </c>
      <c r="AJ677" s="287" t="str">
        <f>IF(AI677=0,"",
IF(SUM($AI$591:AI677)=1,AK677,
IF($AI$711&gt;SUM($AI$591:AI677),_xlfn.CONCAT(", ",AK677),
IF($AI$711=SUM($AI$591:AI677),_xlfn.CONCAT(" y ",AK677)))))</f>
        <v/>
      </c>
      <c r="AK677" s="101" t="s">
        <v>5273</v>
      </c>
    </row>
    <row r="678" spans="1:37" ht="15" customHeight="1">
      <c r="A678" s="34"/>
      <c r="B678" s="16"/>
      <c r="C678" s="89" t="s">
        <v>5274</v>
      </c>
      <c r="D678" s="689" t="str">
        <f>IF(CNGE_2026_M1_Secc4_Sub3!$D124="","",CNGE_2026_M1_Secc4_Sub3!$D124)</f>
        <v/>
      </c>
      <c r="E678" s="572"/>
      <c r="F678" s="572"/>
      <c r="G678" s="572"/>
      <c r="H678" s="572"/>
      <c r="I678" s="572"/>
      <c r="J678" s="572"/>
      <c r="K678" s="572"/>
      <c r="L678" s="572"/>
      <c r="M678" s="572"/>
      <c r="N678" s="572"/>
      <c r="O678" s="572"/>
      <c r="P678" s="573"/>
      <c r="Q678" s="452"/>
      <c r="R678" s="452"/>
      <c r="S678" s="452"/>
      <c r="T678" s="452"/>
      <c r="U678" s="452"/>
      <c r="V678" s="452"/>
      <c r="W678" s="452"/>
      <c r="X678" s="452"/>
      <c r="Y678" s="452"/>
      <c r="Z678" s="452"/>
      <c r="AA678" s="452"/>
      <c r="AB678" s="452"/>
      <c r="AC678" s="452"/>
      <c r="AD678" s="452"/>
      <c r="AG678" s="397">
        <f t="shared" si="28"/>
        <v>0</v>
      </c>
      <c r="AH678" s="266">
        <f t="shared" si="29"/>
        <v>0</v>
      </c>
      <c r="AI678" s="286">
        <f t="shared" si="30"/>
        <v>0</v>
      </c>
      <c r="AJ678" s="287" t="str">
        <f>IF(AI678=0,"",
IF(SUM($AI$591:AI678)=1,AK678,
IF($AI$711&gt;SUM($AI$591:AI678),_xlfn.CONCAT(", ",AK678),
IF($AI$711=SUM($AI$591:AI678),_xlfn.CONCAT(" y ",AK678)))))</f>
        <v/>
      </c>
      <c r="AK678" s="101" t="s">
        <v>5275</v>
      </c>
    </row>
    <row r="679" spans="1:37" ht="15" customHeight="1">
      <c r="A679" s="34"/>
      <c r="B679" s="16"/>
      <c r="C679" s="89" t="s">
        <v>5276</v>
      </c>
      <c r="D679" s="689" t="str">
        <f>IF(CNGE_2026_M1_Secc4_Sub3!$D125="","",CNGE_2026_M1_Secc4_Sub3!$D125)</f>
        <v/>
      </c>
      <c r="E679" s="572"/>
      <c r="F679" s="572"/>
      <c r="G679" s="572"/>
      <c r="H679" s="572"/>
      <c r="I679" s="572"/>
      <c r="J679" s="572"/>
      <c r="K679" s="572"/>
      <c r="L679" s="572"/>
      <c r="M679" s="572"/>
      <c r="N679" s="572"/>
      <c r="O679" s="572"/>
      <c r="P679" s="573"/>
      <c r="Q679" s="452"/>
      <c r="R679" s="452"/>
      <c r="S679" s="452"/>
      <c r="T679" s="452"/>
      <c r="U679" s="452"/>
      <c r="V679" s="452"/>
      <c r="W679" s="452"/>
      <c r="X679" s="452"/>
      <c r="Y679" s="452"/>
      <c r="Z679" s="452"/>
      <c r="AA679" s="452"/>
      <c r="AB679" s="452"/>
      <c r="AC679" s="452"/>
      <c r="AD679" s="452"/>
      <c r="AG679" s="397">
        <f t="shared" si="28"/>
        <v>0</v>
      </c>
      <c r="AH679" s="266">
        <f t="shared" si="29"/>
        <v>0</v>
      </c>
      <c r="AI679" s="286">
        <f t="shared" si="30"/>
        <v>0</v>
      </c>
      <c r="AJ679" s="287" t="str">
        <f>IF(AI679=0,"",
IF(SUM($AI$591:AI679)=1,AK679,
IF($AI$711&gt;SUM($AI$591:AI679),_xlfn.CONCAT(", ",AK679),
IF($AI$711=SUM($AI$591:AI679),_xlfn.CONCAT(" y ",AK679)))))</f>
        <v/>
      </c>
      <c r="AK679" s="101" t="s">
        <v>5277</v>
      </c>
    </row>
    <row r="680" spans="1:37" ht="15" customHeight="1">
      <c r="A680" s="34"/>
      <c r="B680" s="16"/>
      <c r="C680" s="89" t="s">
        <v>5278</v>
      </c>
      <c r="D680" s="689" t="str">
        <f>IF(CNGE_2026_M1_Secc4_Sub3!$D126="","",CNGE_2026_M1_Secc4_Sub3!$D126)</f>
        <v/>
      </c>
      <c r="E680" s="572"/>
      <c r="F680" s="572"/>
      <c r="G680" s="572"/>
      <c r="H680" s="572"/>
      <c r="I680" s="572"/>
      <c r="J680" s="572"/>
      <c r="K680" s="572"/>
      <c r="L680" s="572"/>
      <c r="M680" s="572"/>
      <c r="N680" s="572"/>
      <c r="O680" s="572"/>
      <c r="P680" s="573"/>
      <c r="Q680" s="452"/>
      <c r="R680" s="452"/>
      <c r="S680" s="452"/>
      <c r="T680" s="452"/>
      <c r="U680" s="452"/>
      <c r="V680" s="452"/>
      <c r="W680" s="452"/>
      <c r="X680" s="452"/>
      <c r="Y680" s="452"/>
      <c r="Z680" s="452"/>
      <c r="AA680" s="452"/>
      <c r="AB680" s="452"/>
      <c r="AC680" s="452"/>
      <c r="AD680" s="452"/>
      <c r="AG680" s="397">
        <f t="shared" si="28"/>
        <v>0</v>
      </c>
      <c r="AH680" s="266">
        <f t="shared" si="29"/>
        <v>0</v>
      </c>
      <c r="AI680" s="286">
        <f t="shared" si="30"/>
        <v>0</v>
      </c>
      <c r="AJ680" s="287" t="str">
        <f>IF(AI680=0,"",
IF(SUM($AI$591:AI680)=1,AK680,
IF($AI$711&gt;SUM($AI$591:AI680),_xlfn.CONCAT(", ",AK680),
IF($AI$711=SUM($AI$591:AI680),_xlfn.CONCAT(" y ",AK680)))))</f>
        <v/>
      </c>
      <c r="AK680" s="101" t="s">
        <v>5279</v>
      </c>
    </row>
    <row r="681" spans="1:37" ht="15" customHeight="1">
      <c r="A681" s="34"/>
      <c r="B681" s="16"/>
      <c r="C681" s="89" t="s">
        <v>5280</v>
      </c>
      <c r="D681" s="689" t="str">
        <f>IF(CNGE_2026_M1_Secc4_Sub3!$D127="","",CNGE_2026_M1_Secc4_Sub3!$D127)</f>
        <v/>
      </c>
      <c r="E681" s="572"/>
      <c r="F681" s="572"/>
      <c r="G681" s="572"/>
      <c r="H681" s="572"/>
      <c r="I681" s="572"/>
      <c r="J681" s="572"/>
      <c r="K681" s="572"/>
      <c r="L681" s="572"/>
      <c r="M681" s="572"/>
      <c r="N681" s="572"/>
      <c r="O681" s="572"/>
      <c r="P681" s="573"/>
      <c r="Q681" s="452"/>
      <c r="R681" s="452"/>
      <c r="S681" s="452"/>
      <c r="T681" s="452"/>
      <c r="U681" s="452"/>
      <c r="V681" s="452"/>
      <c r="W681" s="452"/>
      <c r="X681" s="452"/>
      <c r="Y681" s="452"/>
      <c r="Z681" s="452"/>
      <c r="AA681" s="452"/>
      <c r="AB681" s="452"/>
      <c r="AC681" s="452"/>
      <c r="AD681" s="452"/>
      <c r="AG681" s="397">
        <f t="shared" si="28"/>
        <v>0</v>
      </c>
      <c r="AH681" s="266">
        <f t="shared" si="29"/>
        <v>0</v>
      </c>
      <c r="AI681" s="286">
        <f t="shared" si="30"/>
        <v>0</v>
      </c>
      <c r="AJ681" s="287" t="str">
        <f>IF(AI681=0,"",
IF(SUM($AI$591:AI681)=1,AK681,
IF($AI$711&gt;SUM($AI$591:AI681),_xlfn.CONCAT(", ",AK681),
IF($AI$711=SUM($AI$591:AI681),_xlfn.CONCAT(" y ",AK681)))))</f>
        <v/>
      </c>
      <c r="AK681" s="101" t="s">
        <v>5281</v>
      </c>
    </row>
    <row r="682" spans="1:37" ht="15" customHeight="1">
      <c r="A682" s="34"/>
      <c r="B682" s="16"/>
      <c r="C682" s="89" t="s">
        <v>5282</v>
      </c>
      <c r="D682" s="689" t="str">
        <f>IF(CNGE_2026_M1_Secc4_Sub3!$D128="","",CNGE_2026_M1_Secc4_Sub3!$D128)</f>
        <v/>
      </c>
      <c r="E682" s="572"/>
      <c r="F682" s="572"/>
      <c r="G682" s="572"/>
      <c r="H682" s="572"/>
      <c r="I682" s="572"/>
      <c r="J682" s="572"/>
      <c r="K682" s="572"/>
      <c r="L682" s="572"/>
      <c r="M682" s="572"/>
      <c r="N682" s="572"/>
      <c r="O682" s="572"/>
      <c r="P682" s="573"/>
      <c r="Q682" s="452"/>
      <c r="R682" s="452"/>
      <c r="S682" s="452"/>
      <c r="T682" s="452"/>
      <c r="U682" s="452"/>
      <c r="V682" s="452"/>
      <c r="W682" s="452"/>
      <c r="X682" s="452"/>
      <c r="Y682" s="452"/>
      <c r="Z682" s="452"/>
      <c r="AA682" s="452"/>
      <c r="AB682" s="452"/>
      <c r="AC682" s="452"/>
      <c r="AD682" s="452"/>
      <c r="AG682" s="397">
        <f t="shared" si="28"/>
        <v>0</v>
      </c>
      <c r="AH682" s="266">
        <f t="shared" si="29"/>
        <v>0</v>
      </c>
      <c r="AI682" s="286">
        <f t="shared" si="30"/>
        <v>0</v>
      </c>
      <c r="AJ682" s="287" t="str">
        <f>IF(AI682=0,"",
IF(SUM($AI$591:AI682)=1,AK682,
IF($AI$711&gt;SUM($AI$591:AI682),_xlfn.CONCAT(", ",AK682),
IF($AI$711=SUM($AI$591:AI682),_xlfn.CONCAT(" y ",AK682)))))</f>
        <v/>
      </c>
      <c r="AK682" s="101" t="s">
        <v>5283</v>
      </c>
    </row>
    <row r="683" spans="1:37" ht="15" customHeight="1">
      <c r="A683" s="34"/>
      <c r="B683" s="16"/>
      <c r="C683" s="89" t="s">
        <v>5284</v>
      </c>
      <c r="D683" s="689" t="str">
        <f>IF(CNGE_2026_M1_Secc4_Sub3!$D129="","",CNGE_2026_M1_Secc4_Sub3!$D129)</f>
        <v/>
      </c>
      <c r="E683" s="572"/>
      <c r="F683" s="572"/>
      <c r="G683" s="572"/>
      <c r="H683" s="572"/>
      <c r="I683" s="572"/>
      <c r="J683" s="572"/>
      <c r="K683" s="572"/>
      <c r="L683" s="572"/>
      <c r="M683" s="572"/>
      <c r="N683" s="572"/>
      <c r="O683" s="572"/>
      <c r="P683" s="573"/>
      <c r="Q683" s="452"/>
      <c r="R683" s="452"/>
      <c r="S683" s="452"/>
      <c r="T683" s="452"/>
      <c r="U683" s="452"/>
      <c r="V683" s="452"/>
      <c r="W683" s="452"/>
      <c r="X683" s="452"/>
      <c r="Y683" s="452"/>
      <c r="Z683" s="452"/>
      <c r="AA683" s="452"/>
      <c r="AB683" s="452"/>
      <c r="AC683" s="452"/>
      <c r="AD683" s="452"/>
      <c r="AG683" s="397">
        <f t="shared" si="28"/>
        <v>0</v>
      </c>
      <c r="AH683" s="266">
        <f t="shared" si="29"/>
        <v>0</v>
      </c>
      <c r="AI683" s="286">
        <f t="shared" si="30"/>
        <v>0</v>
      </c>
      <c r="AJ683" s="287" t="str">
        <f>IF(AI683=0,"",
IF(SUM($AI$591:AI683)=1,AK683,
IF($AI$711&gt;SUM($AI$591:AI683),_xlfn.CONCAT(", ",AK683),
IF($AI$711=SUM($AI$591:AI683),_xlfn.CONCAT(" y ",AK683)))))</f>
        <v/>
      </c>
      <c r="AK683" s="101" t="s">
        <v>5285</v>
      </c>
    </row>
    <row r="684" spans="1:37" ht="15" customHeight="1">
      <c r="A684" s="34"/>
      <c r="B684" s="16"/>
      <c r="C684" s="89" t="s">
        <v>5286</v>
      </c>
      <c r="D684" s="689" t="str">
        <f>IF(CNGE_2026_M1_Secc4_Sub3!$D130="","",CNGE_2026_M1_Secc4_Sub3!$D130)</f>
        <v/>
      </c>
      <c r="E684" s="572"/>
      <c r="F684" s="572"/>
      <c r="G684" s="572"/>
      <c r="H684" s="572"/>
      <c r="I684" s="572"/>
      <c r="J684" s="572"/>
      <c r="K684" s="572"/>
      <c r="L684" s="572"/>
      <c r="M684" s="572"/>
      <c r="N684" s="572"/>
      <c r="O684" s="572"/>
      <c r="P684" s="573"/>
      <c r="Q684" s="452"/>
      <c r="R684" s="452"/>
      <c r="S684" s="452"/>
      <c r="T684" s="452"/>
      <c r="U684" s="452"/>
      <c r="V684" s="452"/>
      <c r="W684" s="452"/>
      <c r="X684" s="452"/>
      <c r="Y684" s="452"/>
      <c r="Z684" s="452"/>
      <c r="AA684" s="452"/>
      <c r="AB684" s="452"/>
      <c r="AC684" s="452"/>
      <c r="AD684" s="452"/>
      <c r="AG684" s="397">
        <f t="shared" si="28"/>
        <v>0</v>
      </c>
      <c r="AH684" s="266">
        <f t="shared" si="29"/>
        <v>0</v>
      </c>
      <c r="AI684" s="286">
        <f t="shared" si="30"/>
        <v>0</v>
      </c>
      <c r="AJ684" s="287" t="str">
        <f>IF(AI684=0,"",
IF(SUM($AI$591:AI684)=1,AK684,
IF($AI$711&gt;SUM($AI$591:AI684),_xlfn.CONCAT(", ",AK684),
IF($AI$711=SUM($AI$591:AI684),_xlfn.CONCAT(" y ",AK684)))))</f>
        <v/>
      </c>
      <c r="AK684" s="101" t="s">
        <v>5287</v>
      </c>
    </row>
    <row r="685" spans="1:37" ht="15" customHeight="1">
      <c r="A685" s="34"/>
      <c r="B685" s="16"/>
      <c r="C685" s="89" t="s">
        <v>5288</v>
      </c>
      <c r="D685" s="689" t="str">
        <f>IF(CNGE_2026_M1_Secc4_Sub3!$D131="","",CNGE_2026_M1_Secc4_Sub3!$D131)</f>
        <v/>
      </c>
      <c r="E685" s="572"/>
      <c r="F685" s="572"/>
      <c r="G685" s="572"/>
      <c r="H685" s="572"/>
      <c r="I685" s="572"/>
      <c r="J685" s="572"/>
      <c r="K685" s="572"/>
      <c r="L685" s="572"/>
      <c r="M685" s="572"/>
      <c r="N685" s="572"/>
      <c r="O685" s="572"/>
      <c r="P685" s="573"/>
      <c r="Q685" s="452"/>
      <c r="R685" s="452"/>
      <c r="S685" s="452"/>
      <c r="T685" s="452"/>
      <c r="U685" s="452"/>
      <c r="V685" s="452"/>
      <c r="W685" s="452"/>
      <c r="X685" s="452"/>
      <c r="Y685" s="452"/>
      <c r="Z685" s="452"/>
      <c r="AA685" s="452"/>
      <c r="AB685" s="452"/>
      <c r="AC685" s="452"/>
      <c r="AD685" s="452"/>
      <c r="AG685" s="397">
        <f t="shared" si="28"/>
        <v>0</v>
      </c>
      <c r="AH685" s="266">
        <f t="shared" si="29"/>
        <v>0</v>
      </c>
      <c r="AI685" s="286">
        <f t="shared" si="30"/>
        <v>0</v>
      </c>
      <c r="AJ685" s="287" t="str">
        <f>IF(AI685=0,"",
IF(SUM($AI$591:AI685)=1,AK685,
IF($AI$711&gt;SUM($AI$591:AI685),_xlfn.CONCAT(", ",AK685),
IF($AI$711=SUM($AI$591:AI685),_xlfn.CONCAT(" y ",AK685)))))</f>
        <v/>
      </c>
      <c r="AK685" s="101" t="s">
        <v>5289</v>
      </c>
    </row>
    <row r="686" spans="1:37" ht="15" customHeight="1">
      <c r="A686" s="34"/>
      <c r="B686" s="16"/>
      <c r="C686" s="89" t="s">
        <v>5290</v>
      </c>
      <c r="D686" s="689" t="str">
        <f>IF(CNGE_2026_M1_Secc4_Sub3!$D132="","",CNGE_2026_M1_Secc4_Sub3!$D132)</f>
        <v/>
      </c>
      <c r="E686" s="572"/>
      <c r="F686" s="572"/>
      <c r="G686" s="572"/>
      <c r="H686" s="572"/>
      <c r="I686" s="572"/>
      <c r="J686" s="572"/>
      <c r="K686" s="572"/>
      <c r="L686" s="572"/>
      <c r="M686" s="572"/>
      <c r="N686" s="572"/>
      <c r="O686" s="572"/>
      <c r="P686" s="573"/>
      <c r="Q686" s="452"/>
      <c r="R686" s="452"/>
      <c r="S686" s="452"/>
      <c r="T686" s="452"/>
      <c r="U686" s="452"/>
      <c r="V686" s="452"/>
      <c r="W686" s="452"/>
      <c r="X686" s="452"/>
      <c r="Y686" s="452"/>
      <c r="Z686" s="452"/>
      <c r="AA686" s="452"/>
      <c r="AB686" s="452"/>
      <c r="AC686" s="452"/>
      <c r="AD686" s="452"/>
      <c r="AG686" s="397">
        <f t="shared" si="28"/>
        <v>0</v>
      </c>
      <c r="AH686" s="266">
        <f t="shared" si="29"/>
        <v>0</v>
      </c>
      <c r="AI686" s="286">
        <f t="shared" si="30"/>
        <v>0</v>
      </c>
      <c r="AJ686" s="287" t="str">
        <f>IF(AI686=0,"",
IF(SUM($AI$591:AI686)=1,AK686,
IF($AI$711&gt;SUM($AI$591:AI686),_xlfn.CONCAT(", ",AK686),
IF($AI$711=SUM($AI$591:AI686),_xlfn.CONCAT(" y ",AK686)))))</f>
        <v/>
      </c>
      <c r="AK686" s="101" t="s">
        <v>5291</v>
      </c>
    </row>
    <row r="687" spans="1:37" ht="15" customHeight="1">
      <c r="A687" s="34"/>
      <c r="B687" s="16"/>
      <c r="C687" s="89" t="s">
        <v>5292</v>
      </c>
      <c r="D687" s="689" t="str">
        <f>IF(CNGE_2026_M1_Secc4_Sub3!$D133="","",CNGE_2026_M1_Secc4_Sub3!$D133)</f>
        <v/>
      </c>
      <c r="E687" s="572"/>
      <c r="F687" s="572"/>
      <c r="G687" s="572"/>
      <c r="H687" s="572"/>
      <c r="I687" s="572"/>
      <c r="J687" s="572"/>
      <c r="K687" s="572"/>
      <c r="L687" s="572"/>
      <c r="M687" s="572"/>
      <c r="N687" s="572"/>
      <c r="O687" s="572"/>
      <c r="P687" s="573"/>
      <c r="Q687" s="452"/>
      <c r="R687" s="452"/>
      <c r="S687" s="452"/>
      <c r="T687" s="452"/>
      <c r="U687" s="452"/>
      <c r="V687" s="452"/>
      <c r="W687" s="452"/>
      <c r="X687" s="452"/>
      <c r="Y687" s="452"/>
      <c r="Z687" s="452"/>
      <c r="AA687" s="452"/>
      <c r="AB687" s="452"/>
      <c r="AC687" s="452"/>
      <c r="AD687" s="452"/>
      <c r="AG687" s="397">
        <f t="shared" ref="AG687:AG710" si="31">IF(AND($N537&lt;&gt;"",$N537&lt;&gt;1,COUNTA(Q687:AD687)&gt;0),1,0)</f>
        <v>0</v>
      </c>
      <c r="AH687" s="266">
        <f t="shared" ref="AH687:AH710" si="32">IF(AND(N537&lt;&gt;"",N537&lt;&gt;1,COUNTBLANK(D687)=0,COUNTA(Q687:AD687)=0),0,IF(AND(N537&lt;&gt;"",N537=1,COUNTBLANK(D687)=0,COUNTA(Q687:AD687)&gt;0),0,IF(AND(COUNTBLANK(D687)=1,COUNTA(Q687:AD687)=0),0,1)))</f>
        <v>0</v>
      </c>
      <c r="AI687" s="286">
        <f t="shared" ref="AI687:AI710" si="33">IF(AH687=0,0,1)</f>
        <v>0</v>
      </c>
      <c r="AJ687" s="287" t="str">
        <f>IF(AI687=0,"",
IF(SUM($AI$591:AI687)=1,AK687,
IF($AI$711&gt;SUM($AI$591:AI687),_xlfn.CONCAT(", ",AK687),
IF($AI$711=SUM($AI$591:AI687),_xlfn.CONCAT(" y ",AK687)))))</f>
        <v/>
      </c>
      <c r="AK687" s="101" t="s">
        <v>5293</v>
      </c>
    </row>
    <row r="688" spans="1:37" ht="15" customHeight="1">
      <c r="A688" s="34"/>
      <c r="B688" s="16"/>
      <c r="C688" s="89" t="s">
        <v>5294</v>
      </c>
      <c r="D688" s="689" t="str">
        <f>IF(CNGE_2026_M1_Secc4_Sub3!$D134="","",CNGE_2026_M1_Secc4_Sub3!$D134)</f>
        <v/>
      </c>
      <c r="E688" s="572"/>
      <c r="F688" s="572"/>
      <c r="G688" s="572"/>
      <c r="H688" s="572"/>
      <c r="I688" s="572"/>
      <c r="J688" s="572"/>
      <c r="K688" s="572"/>
      <c r="L688" s="572"/>
      <c r="M688" s="572"/>
      <c r="N688" s="572"/>
      <c r="O688" s="572"/>
      <c r="P688" s="573"/>
      <c r="Q688" s="452"/>
      <c r="R688" s="452"/>
      <c r="S688" s="452"/>
      <c r="T688" s="452"/>
      <c r="U688" s="452"/>
      <c r="V688" s="452"/>
      <c r="W688" s="452"/>
      <c r="X688" s="452"/>
      <c r="Y688" s="452"/>
      <c r="Z688" s="452"/>
      <c r="AA688" s="452"/>
      <c r="AB688" s="452"/>
      <c r="AC688" s="452"/>
      <c r="AD688" s="452"/>
      <c r="AG688" s="397">
        <f t="shared" si="31"/>
        <v>0</v>
      </c>
      <c r="AH688" s="266">
        <f t="shared" si="32"/>
        <v>0</v>
      </c>
      <c r="AI688" s="286">
        <f t="shared" si="33"/>
        <v>0</v>
      </c>
      <c r="AJ688" s="287" t="str">
        <f>IF(AI688=0,"",
IF(SUM($AI$591:AI688)=1,AK688,
IF($AI$711&gt;SUM($AI$591:AI688),_xlfn.CONCAT(", ",AK688),
IF($AI$711=SUM($AI$591:AI688),_xlfn.CONCAT(" y ",AK688)))))</f>
        <v/>
      </c>
      <c r="AK688" s="101" t="s">
        <v>5295</v>
      </c>
    </row>
    <row r="689" spans="1:37" ht="15" customHeight="1">
      <c r="A689" s="34"/>
      <c r="B689" s="16"/>
      <c r="C689" s="89" t="s">
        <v>5296</v>
      </c>
      <c r="D689" s="689" t="str">
        <f>IF(CNGE_2026_M1_Secc4_Sub3!$D135="","",CNGE_2026_M1_Secc4_Sub3!$D135)</f>
        <v/>
      </c>
      <c r="E689" s="572"/>
      <c r="F689" s="572"/>
      <c r="G689" s="572"/>
      <c r="H689" s="572"/>
      <c r="I689" s="572"/>
      <c r="J689" s="572"/>
      <c r="K689" s="572"/>
      <c r="L689" s="572"/>
      <c r="M689" s="572"/>
      <c r="N689" s="572"/>
      <c r="O689" s="572"/>
      <c r="P689" s="573"/>
      <c r="Q689" s="452"/>
      <c r="R689" s="452"/>
      <c r="S689" s="452"/>
      <c r="T689" s="452"/>
      <c r="U689" s="452"/>
      <c r="V689" s="452"/>
      <c r="W689" s="452"/>
      <c r="X689" s="452"/>
      <c r="Y689" s="452"/>
      <c r="Z689" s="452"/>
      <c r="AA689" s="452"/>
      <c r="AB689" s="452"/>
      <c r="AC689" s="452"/>
      <c r="AD689" s="452"/>
      <c r="AG689" s="397">
        <f t="shared" si="31"/>
        <v>0</v>
      </c>
      <c r="AH689" s="266">
        <f t="shared" si="32"/>
        <v>0</v>
      </c>
      <c r="AI689" s="286">
        <f t="shared" si="33"/>
        <v>0</v>
      </c>
      <c r="AJ689" s="287" t="str">
        <f>IF(AI689=0,"",
IF(SUM($AI$591:AI689)=1,AK689,
IF($AI$711&gt;SUM($AI$591:AI689),_xlfn.CONCAT(", ",AK689),
IF($AI$711=SUM($AI$591:AI689),_xlfn.CONCAT(" y ",AK689)))))</f>
        <v/>
      </c>
      <c r="AK689" s="101" t="s">
        <v>5297</v>
      </c>
    </row>
    <row r="690" spans="1:37" ht="15" customHeight="1">
      <c r="A690" s="34"/>
      <c r="B690" s="16"/>
      <c r="C690" s="91" t="s">
        <v>5298</v>
      </c>
      <c r="D690" s="689" t="str">
        <f>IF(CNGE_2026_M1_Secc4_Sub3!$D136="","",CNGE_2026_M1_Secc4_Sub3!$D136)</f>
        <v/>
      </c>
      <c r="E690" s="572"/>
      <c r="F690" s="572"/>
      <c r="G690" s="572"/>
      <c r="H690" s="572"/>
      <c r="I690" s="572"/>
      <c r="J690" s="572"/>
      <c r="K690" s="572"/>
      <c r="L690" s="572"/>
      <c r="M690" s="572"/>
      <c r="N690" s="572"/>
      <c r="O690" s="572"/>
      <c r="P690" s="573"/>
      <c r="Q690" s="452"/>
      <c r="R690" s="452"/>
      <c r="S690" s="452"/>
      <c r="T690" s="452"/>
      <c r="U690" s="452"/>
      <c r="V690" s="452"/>
      <c r="W690" s="452"/>
      <c r="X690" s="452"/>
      <c r="Y690" s="452"/>
      <c r="Z690" s="452"/>
      <c r="AA690" s="452"/>
      <c r="AB690" s="452"/>
      <c r="AC690" s="452"/>
      <c r="AD690" s="452"/>
      <c r="AG690" s="397">
        <f t="shared" si="31"/>
        <v>0</v>
      </c>
      <c r="AH690" s="266">
        <f t="shared" si="32"/>
        <v>0</v>
      </c>
      <c r="AI690" s="286">
        <f t="shared" si="33"/>
        <v>0</v>
      </c>
      <c r="AJ690" s="287" t="str">
        <f>IF(AI690=0,"",
IF(SUM($AI$591:AI690)=1,AK690,
IF($AI$711&gt;SUM($AI$591:AI690),_xlfn.CONCAT(", ",AK690),
IF($AI$711=SUM($AI$591:AI690),_xlfn.CONCAT(" y ",AK690)))))</f>
        <v/>
      </c>
      <c r="AK690" s="101" t="s">
        <v>5299</v>
      </c>
    </row>
    <row r="691" spans="1:37" ht="15" customHeight="1">
      <c r="A691" s="34"/>
      <c r="B691" s="16"/>
      <c r="C691" s="91" t="s">
        <v>5300</v>
      </c>
      <c r="D691" s="689" t="str">
        <f>IF(CNGE_2026_M1_Secc4_Sub3!$D137="","",CNGE_2026_M1_Secc4_Sub3!$D137)</f>
        <v/>
      </c>
      <c r="E691" s="572"/>
      <c r="F691" s="572"/>
      <c r="G691" s="572"/>
      <c r="H691" s="572"/>
      <c r="I691" s="572"/>
      <c r="J691" s="572"/>
      <c r="K691" s="572"/>
      <c r="L691" s="572"/>
      <c r="M691" s="572"/>
      <c r="N691" s="572"/>
      <c r="O691" s="572"/>
      <c r="P691" s="573"/>
      <c r="Q691" s="452"/>
      <c r="R691" s="452"/>
      <c r="S691" s="452"/>
      <c r="T691" s="452"/>
      <c r="U691" s="452"/>
      <c r="V691" s="452"/>
      <c r="W691" s="452"/>
      <c r="X691" s="452"/>
      <c r="Y691" s="452"/>
      <c r="Z691" s="452"/>
      <c r="AA691" s="452"/>
      <c r="AB691" s="452"/>
      <c r="AC691" s="452"/>
      <c r="AD691" s="452"/>
      <c r="AG691" s="397">
        <f t="shared" si="31"/>
        <v>0</v>
      </c>
      <c r="AH691" s="266">
        <f t="shared" si="32"/>
        <v>0</v>
      </c>
      <c r="AI691" s="286">
        <f t="shared" si="33"/>
        <v>0</v>
      </c>
      <c r="AJ691" s="287" t="str">
        <f>IF(AI691=0,"",
IF(SUM($AI$591:AI691)=1,AK691,
IF($AI$711&gt;SUM($AI$591:AI691),_xlfn.CONCAT(", ",AK691),
IF($AI$711=SUM($AI$591:AI691),_xlfn.CONCAT(" y ",AK691)))))</f>
        <v/>
      </c>
      <c r="AK691" s="101" t="s">
        <v>5301</v>
      </c>
    </row>
    <row r="692" spans="1:37" ht="15" customHeight="1">
      <c r="A692" s="34"/>
      <c r="B692" s="16"/>
      <c r="C692" s="91" t="s">
        <v>5302</v>
      </c>
      <c r="D692" s="689" t="str">
        <f>IF(CNGE_2026_M1_Secc4_Sub3!$D138="","",CNGE_2026_M1_Secc4_Sub3!$D138)</f>
        <v/>
      </c>
      <c r="E692" s="572"/>
      <c r="F692" s="572"/>
      <c r="G692" s="572"/>
      <c r="H692" s="572"/>
      <c r="I692" s="572"/>
      <c r="J692" s="572"/>
      <c r="K692" s="572"/>
      <c r="L692" s="572"/>
      <c r="M692" s="572"/>
      <c r="N692" s="572"/>
      <c r="O692" s="572"/>
      <c r="P692" s="573"/>
      <c r="Q692" s="452"/>
      <c r="R692" s="452"/>
      <c r="S692" s="452"/>
      <c r="T692" s="452"/>
      <c r="U692" s="452"/>
      <c r="V692" s="452"/>
      <c r="W692" s="452"/>
      <c r="X692" s="452"/>
      <c r="Y692" s="452"/>
      <c r="Z692" s="452"/>
      <c r="AA692" s="452"/>
      <c r="AB692" s="452"/>
      <c r="AC692" s="452"/>
      <c r="AD692" s="452"/>
      <c r="AG692" s="397">
        <f t="shared" si="31"/>
        <v>0</v>
      </c>
      <c r="AH692" s="266">
        <f t="shared" si="32"/>
        <v>0</v>
      </c>
      <c r="AI692" s="286">
        <f t="shared" si="33"/>
        <v>0</v>
      </c>
      <c r="AJ692" s="287" t="str">
        <f>IF(AI692=0,"",
IF(SUM($AI$591:AI692)=1,AK692,
IF($AI$711&gt;SUM($AI$591:AI692),_xlfn.CONCAT(", ",AK692),
IF($AI$711=SUM($AI$591:AI692),_xlfn.CONCAT(" y ",AK692)))))</f>
        <v/>
      </c>
      <c r="AK692" s="101" t="s">
        <v>5303</v>
      </c>
    </row>
    <row r="693" spans="1:37" ht="15" customHeight="1">
      <c r="A693" s="34"/>
      <c r="B693" s="16"/>
      <c r="C693" s="91" t="s">
        <v>5304</v>
      </c>
      <c r="D693" s="689" t="str">
        <f>IF(CNGE_2026_M1_Secc4_Sub3!$D139="","",CNGE_2026_M1_Secc4_Sub3!$D139)</f>
        <v/>
      </c>
      <c r="E693" s="572"/>
      <c r="F693" s="572"/>
      <c r="G693" s="572"/>
      <c r="H693" s="572"/>
      <c r="I693" s="572"/>
      <c r="J693" s="572"/>
      <c r="K693" s="572"/>
      <c r="L693" s="572"/>
      <c r="M693" s="572"/>
      <c r="N693" s="572"/>
      <c r="O693" s="572"/>
      <c r="P693" s="573"/>
      <c r="Q693" s="452"/>
      <c r="R693" s="452"/>
      <c r="S693" s="452"/>
      <c r="T693" s="452"/>
      <c r="U693" s="452"/>
      <c r="V693" s="452"/>
      <c r="W693" s="452"/>
      <c r="X693" s="452"/>
      <c r="Y693" s="452"/>
      <c r="Z693" s="452"/>
      <c r="AA693" s="452"/>
      <c r="AB693" s="452"/>
      <c r="AC693" s="452"/>
      <c r="AD693" s="452"/>
      <c r="AG693" s="397">
        <f t="shared" si="31"/>
        <v>0</v>
      </c>
      <c r="AH693" s="266">
        <f t="shared" si="32"/>
        <v>0</v>
      </c>
      <c r="AI693" s="286">
        <f t="shared" si="33"/>
        <v>0</v>
      </c>
      <c r="AJ693" s="287" t="str">
        <f>IF(AI693=0,"",
IF(SUM($AI$591:AI693)=1,AK693,
IF($AI$711&gt;SUM($AI$591:AI693),_xlfn.CONCAT(", ",AK693),
IF($AI$711=SUM($AI$591:AI693),_xlfn.CONCAT(" y ",AK693)))))</f>
        <v/>
      </c>
      <c r="AK693" s="101" t="s">
        <v>5305</v>
      </c>
    </row>
    <row r="694" spans="1:37" ht="15" customHeight="1">
      <c r="A694" s="34"/>
      <c r="B694" s="16"/>
      <c r="C694" s="91" t="s">
        <v>5306</v>
      </c>
      <c r="D694" s="689" t="str">
        <f>IF(CNGE_2026_M1_Secc4_Sub3!$D140="","",CNGE_2026_M1_Secc4_Sub3!$D140)</f>
        <v/>
      </c>
      <c r="E694" s="572"/>
      <c r="F694" s="572"/>
      <c r="G694" s="572"/>
      <c r="H694" s="572"/>
      <c r="I694" s="572"/>
      <c r="J694" s="572"/>
      <c r="K694" s="572"/>
      <c r="L694" s="572"/>
      <c r="M694" s="572"/>
      <c r="N694" s="572"/>
      <c r="O694" s="572"/>
      <c r="P694" s="573"/>
      <c r="Q694" s="452"/>
      <c r="R694" s="452"/>
      <c r="S694" s="452"/>
      <c r="T694" s="452"/>
      <c r="U694" s="452"/>
      <c r="V694" s="452"/>
      <c r="W694" s="452"/>
      <c r="X694" s="452"/>
      <c r="Y694" s="452"/>
      <c r="Z694" s="452"/>
      <c r="AA694" s="452"/>
      <c r="AB694" s="452"/>
      <c r="AC694" s="452"/>
      <c r="AD694" s="452"/>
      <c r="AG694" s="397">
        <f t="shared" si="31"/>
        <v>0</v>
      </c>
      <c r="AH694" s="266">
        <f t="shared" si="32"/>
        <v>0</v>
      </c>
      <c r="AI694" s="286">
        <f t="shared" si="33"/>
        <v>0</v>
      </c>
      <c r="AJ694" s="287" t="str">
        <f>IF(AI694=0,"",
IF(SUM($AI$591:AI694)=1,AK694,
IF($AI$711&gt;SUM($AI$591:AI694),_xlfn.CONCAT(", ",AK694),
IF($AI$711=SUM($AI$591:AI694),_xlfn.CONCAT(" y ",AK694)))))</f>
        <v/>
      </c>
      <c r="AK694" s="101" t="s">
        <v>5307</v>
      </c>
    </row>
    <row r="695" spans="1:37" ht="15" customHeight="1">
      <c r="A695" s="34"/>
      <c r="B695" s="16"/>
      <c r="C695" s="91" t="s">
        <v>5308</v>
      </c>
      <c r="D695" s="689" t="str">
        <f>IF(CNGE_2026_M1_Secc4_Sub3!$D141="","",CNGE_2026_M1_Secc4_Sub3!$D141)</f>
        <v/>
      </c>
      <c r="E695" s="572"/>
      <c r="F695" s="572"/>
      <c r="G695" s="572"/>
      <c r="H695" s="572"/>
      <c r="I695" s="572"/>
      <c r="J695" s="572"/>
      <c r="K695" s="572"/>
      <c r="L695" s="572"/>
      <c r="M695" s="572"/>
      <c r="N695" s="572"/>
      <c r="O695" s="572"/>
      <c r="P695" s="573"/>
      <c r="Q695" s="452"/>
      <c r="R695" s="452"/>
      <c r="S695" s="452"/>
      <c r="T695" s="452"/>
      <c r="U695" s="452"/>
      <c r="V695" s="452"/>
      <c r="W695" s="452"/>
      <c r="X695" s="452"/>
      <c r="Y695" s="452"/>
      <c r="Z695" s="452"/>
      <c r="AA695" s="452"/>
      <c r="AB695" s="452"/>
      <c r="AC695" s="452"/>
      <c r="AD695" s="452"/>
      <c r="AG695" s="397">
        <f t="shared" si="31"/>
        <v>0</v>
      </c>
      <c r="AH695" s="266">
        <f t="shared" si="32"/>
        <v>0</v>
      </c>
      <c r="AI695" s="286">
        <f t="shared" si="33"/>
        <v>0</v>
      </c>
      <c r="AJ695" s="287" t="str">
        <f>IF(AI695=0,"",
IF(SUM($AI$591:AI695)=1,AK695,
IF($AI$711&gt;SUM($AI$591:AI695),_xlfn.CONCAT(", ",AK695),
IF($AI$711=SUM($AI$591:AI695),_xlfn.CONCAT(" y ",AK695)))))</f>
        <v/>
      </c>
      <c r="AK695" s="101" t="s">
        <v>5309</v>
      </c>
    </row>
    <row r="696" spans="1:37" ht="15" customHeight="1">
      <c r="A696" s="34"/>
      <c r="B696" s="16"/>
      <c r="C696" s="91" t="s">
        <v>5310</v>
      </c>
      <c r="D696" s="689" t="str">
        <f>IF(CNGE_2026_M1_Secc4_Sub3!$D142="","",CNGE_2026_M1_Secc4_Sub3!$D142)</f>
        <v/>
      </c>
      <c r="E696" s="572"/>
      <c r="F696" s="572"/>
      <c r="G696" s="572"/>
      <c r="H696" s="572"/>
      <c r="I696" s="572"/>
      <c r="J696" s="572"/>
      <c r="K696" s="572"/>
      <c r="L696" s="572"/>
      <c r="M696" s="572"/>
      <c r="N696" s="572"/>
      <c r="O696" s="572"/>
      <c r="P696" s="573"/>
      <c r="Q696" s="452"/>
      <c r="R696" s="452"/>
      <c r="S696" s="452"/>
      <c r="T696" s="452"/>
      <c r="U696" s="452"/>
      <c r="V696" s="452"/>
      <c r="W696" s="452"/>
      <c r="X696" s="452"/>
      <c r="Y696" s="452"/>
      <c r="Z696" s="452"/>
      <c r="AA696" s="452"/>
      <c r="AB696" s="452"/>
      <c r="AC696" s="452"/>
      <c r="AD696" s="452"/>
      <c r="AG696" s="397">
        <f t="shared" si="31"/>
        <v>0</v>
      </c>
      <c r="AH696" s="266">
        <f t="shared" si="32"/>
        <v>0</v>
      </c>
      <c r="AI696" s="286">
        <f t="shared" si="33"/>
        <v>0</v>
      </c>
      <c r="AJ696" s="287" t="str">
        <f>IF(AI696=0,"",
IF(SUM($AI$591:AI696)=1,AK696,
IF($AI$711&gt;SUM($AI$591:AI696),_xlfn.CONCAT(", ",AK696),
IF($AI$711=SUM($AI$591:AI696),_xlfn.CONCAT(" y ",AK696)))))</f>
        <v/>
      </c>
      <c r="AK696" s="101" t="s">
        <v>5311</v>
      </c>
    </row>
    <row r="697" spans="1:37" ht="15" customHeight="1">
      <c r="A697" s="34"/>
      <c r="B697" s="16"/>
      <c r="C697" s="91" t="s">
        <v>5312</v>
      </c>
      <c r="D697" s="689" t="str">
        <f>IF(CNGE_2026_M1_Secc4_Sub3!$D143="","",CNGE_2026_M1_Secc4_Sub3!$D143)</f>
        <v/>
      </c>
      <c r="E697" s="572"/>
      <c r="F697" s="572"/>
      <c r="G697" s="572"/>
      <c r="H697" s="572"/>
      <c r="I697" s="572"/>
      <c r="J697" s="572"/>
      <c r="K697" s="572"/>
      <c r="L697" s="572"/>
      <c r="M697" s="572"/>
      <c r="N697" s="572"/>
      <c r="O697" s="572"/>
      <c r="P697" s="573"/>
      <c r="Q697" s="452"/>
      <c r="R697" s="452"/>
      <c r="S697" s="452"/>
      <c r="T697" s="452"/>
      <c r="U697" s="452"/>
      <c r="V697" s="452"/>
      <c r="W697" s="452"/>
      <c r="X697" s="452"/>
      <c r="Y697" s="452"/>
      <c r="Z697" s="452"/>
      <c r="AA697" s="452"/>
      <c r="AB697" s="452"/>
      <c r="AC697" s="452"/>
      <c r="AD697" s="452"/>
      <c r="AG697" s="397">
        <f t="shared" si="31"/>
        <v>0</v>
      </c>
      <c r="AH697" s="266">
        <f t="shared" si="32"/>
        <v>0</v>
      </c>
      <c r="AI697" s="286">
        <f t="shared" si="33"/>
        <v>0</v>
      </c>
      <c r="AJ697" s="287" t="str">
        <f>IF(AI697=0,"",
IF(SUM($AI$591:AI697)=1,AK697,
IF($AI$711&gt;SUM($AI$591:AI697),_xlfn.CONCAT(", ",AK697),
IF($AI$711=SUM($AI$591:AI697),_xlfn.CONCAT(" y ",AK697)))))</f>
        <v/>
      </c>
      <c r="AK697" s="101" t="s">
        <v>5313</v>
      </c>
    </row>
    <row r="698" spans="1:37" ht="15" customHeight="1">
      <c r="A698" s="34"/>
      <c r="B698" s="16"/>
      <c r="C698" s="91" t="s">
        <v>5314</v>
      </c>
      <c r="D698" s="689" t="str">
        <f>IF(CNGE_2026_M1_Secc4_Sub3!$D144="","",CNGE_2026_M1_Secc4_Sub3!$D144)</f>
        <v/>
      </c>
      <c r="E698" s="572"/>
      <c r="F698" s="572"/>
      <c r="G698" s="572"/>
      <c r="H698" s="572"/>
      <c r="I698" s="572"/>
      <c r="J698" s="572"/>
      <c r="K698" s="572"/>
      <c r="L698" s="572"/>
      <c r="M698" s="572"/>
      <c r="N698" s="572"/>
      <c r="O698" s="572"/>
      <c r="P698" s="573"/>
      <c r="Q698" s="452"/>
      <c r="R698" s="452"/>
      <c r="S698" s="452"/>
      <c r="T698" s="452"/>
      <c r="U698" s="452"/>
      <c r="V698" s="452"/>
      <c r="W698" s="452"/>
      <c r="X698" s="452"/>
      <c r="Y698" s="452"/>
      <c r="Z698" s="452"/>
      <c r="AA698" s="452"/>
      <c r="AB698" s="452"/>
      <c r="AC698" s="452"/>
      <c r="AD698" s="452"/>
      <c r="AG698" s="397">
        <f t="shared" si="31"/>
        <v>0</v>
      </c>
      <c r="AH698" s="266">
        <f t="shared" si="32"/>
        <v>0</v>
      </c>
      <c r="AI698" s="286">
        <f t="shared" si="33"/>
        <v>0</v>
      </c>
      <c r="AJ698" s="287" t="str">
        <f>IF(AI698=0,"",
IF(SUM($AI$591:AI698)=1,AK698,
IF($AI$711&gt;SUM($AI$591:AI698),_xlfn.CONCAT(", ",AK698),
IF($AI$711=SUM($AI$591:AI698),_xlfn.CONCAT(" y ",AK698)))))</f>
        <v/>
      </c>
      <c r="AK698" s="101" t="s">
        <v>5315</v>
      </c>
    </row>
    <row r="699" spans="1:37" ht="15" customHeight="1">
      <c r="A699" s="34"/>
      <c r="B699" s="16"/>
      <c r="C699" s="91" t="s">
        <v>5316</v>
      </c>
      <c r="D699" s="689" t="str">
        <f>IF(CNGE_2026_M1_Secc4_Sub3!$D145="","",CNGE_2026_M1_Secc4_Sub3!$D145)</f>
        <v/>
      </c>
      <c r="E699" s="572"/>
      <c r="F699" s="572"/>
      <c r="G699" s="572"/>
      <c r="H699" s="572"/>
      <c r="I699" s="572"/>
      <c r="J699" s="572"/>
      <c r="K699" s="572"/>
      <c r="L699" s="572"/>
      <c r="M699" s="572"/>
      <c r="N699" s="572"/>
      <c r="O699" s="572"/>
      <c r="P699" s="573"/>
      <c r="Q699" s="452"/>
      <c r="R699" s="452"/>
      <c r="S699" s="452"/>
      <c r="T699" s="452"/>
      <c r="U699" s="452"/>
      <c r="V699" s="452"/>
      <c r="W699" s="452"/>
      <c r="X699" s="452"/>
      <c r="Y699" s="452"/>
      <c r="Z699" s="452"/>
      <c r="AA699" s="452"/>
      <c r="AB699" s="452"/>
      <c r="AC699" s="452"/>
      <c r="AD699" s="452"/>
      <c r="AG699" s="397">
        <f t="shared" si="31"/>
        <v>0</v>
      </c>
      <c r="AH699" s="266">
        <f t="shared" si="32"/>
        <v>0</v>
      </c>
      <c r="AI699" s="286">
        <f t="shared" si="33"/>
        <v>0</v>
      </c>
      <c r="AJ699" s="287" t="str">
        <f>IF(AI699=0,"",
IF(SUM($AI$591:AI699)=1,AK699,
IF($AI$711&gt;SUM($AI$591:AI699),_xlfn.CONCAT(", ",AK699),
IF($AI$711=SUM($AI$591:AI699),_xlfn.CONCAT(" y ",AK699)))))</f>
        <v/>
      </c>
      <c r="AK699" s="101" t="s">
        <v>5317</v>
      </c>
    </row>
    <row r="700" spans="1:37" ht="15" customHeight="1">
      <c r="A700" s="34"/>
      <c r="B700" s="16"/>
      <c r="C700" s="91" t="s">
        <v>5318</v>
      </c>
      <c r="D700" s="689" t="str">
        <f>IF(CNGE_2026_M1_Secc4_Sub3!$D146="","",CNGE_2026_M1_Secc4_Sub3!$D146)</f>
        <v/>
      </c>
      <c r="E700" s="572"/>
      <c r="F700" s="572"/>
      <c r="G700" s="572"/>
      <c r="H700" s="572"/>
      <c r="I700" s="572"/>
      <c r="J700" s="572"/>
      <c r="K700" s="572"/>
      <c r="L700" s="572"/>
      <c r="M700" s="572"/>
      <c r="N700" s="572"/>
      <c r="O700" s="572"/>
      <c r="P700" s="573"/>
      <c r="Q700" s="452"/>
      <c r="R700" s="452"/>
      <c r="S700" s="452"/>
      <c r="T700" s="452"/>
      <c r="U700" s="452"/>
      <c r="V700" s="452"/>
      <c r="W700" s="452"/>
      <c r="X700" s="452"/>
      <c r="Y700" s="452"/>
      <c r="Z700" s="452"/>
      <c r="AA700" s="452"/>
      <c r="AB700" s="452"/>
      <c r="AC700" s="452"/>
      <c r="AD700" s="452"/>
      <c r="AG700" s="397">
        <f t="shared" si="31"/>
        <v>0</v>
      </c>
      <c r="AH700" s="266">
        <f t="shared" si="32"/>
        <v>0</v>
      </c>
      <c r="AI700" s="286">
        <f t="shared" si="33"/>
        <v>0</v>
      </c>
      <c r="AJ700" s="287" t="str">
        <f>IF(AI700=0,"",
IF(SUM($AI$591:AI700)=1,AK700,
IF($AI$711&gt;SUM($AI$591:AI700),_xlfn.CONCAT(", ",AK700),
IF($AI$711=SUM($AI$591:AI700),_xlfn.CONCAT(" y ",AK700)))))</f>
        <v/>
      </c>
      <c r="AK700" s="101" t="s">
        <v>5319</v>
      </c>
    </row>
    <row r="701" spans="1:37" ht="15" customHeight="1">
      <c r="A701" s="34"/>
      <c r="B701" s="16"/>
      <c r="C701" s="91" t="s">
        <v>5497</v>
      </c>
      <c r="D701" s="689" t="str">
        <f>IF(CNGE_2026_M1_Secc4_Sub3!$D147="","",CNGE_2026_M1_Secc4_Sub3!$D147)</f>
        <v/>
      </c>
      <c r="E701" s="572"/>
      <c r="F701" s="572"/>
      <c r="G701" s="572"/>
      <c r="H701" s="572"/>
      <c r="I701" s="572"/>
      <c r="J701" s="572"/>
      <c r="K701" s="572"/>
      <c r="L701" s="572"/>
      <c r="M701" s="572"/>
      <c r="N701" s="572"/>
      <c r="O701" s="572"/>
      <c r="P701" s="573"/>
      <c r="Q701" s="452"/>
      <c r="R701" s="452"/>
      <c r="S701" s="452"/>
      <c r="T701" s="452"/>
      <c r="U701" s="452"/>
      <c r="V701" s="452"/>
      <c r="W701" s="452"/>
      <c r="X701" s="452"/>
      <c r="Y701" s="452"/>
      <c r="Z701" s="452"/>
      <c r="AA701" s="452"/>
      <c r="AB701" s="452"/>
      <c r="AC701" s="452"/>
      <c r="AD701" s="452"/>
      <c r="AG701" s="397">
        <f t="shared" si="31"/>
        <v>0</v>
      </c>
      <c r="AH701" s="266">
        <f t="shared" si="32"/>
        <v>0</v>
      </c>
      <c r="AI701" s="286">
        <f t="shared" si="33"/>
        <v>0</v>
      </c>
      <c r="AJ701" s="287" t="str">
        <f>IF(AI701=0,"",
IF(SUM($AI$591:AI701)=1,AK701,
IF($AI$711&gt;SUM($AI$591:AI701),_xlfn.CONCAT(", ",AK701),
IF($AI$711=SUM($AI$591:AI701),_xlfn.CONCAT(" y ",AK701)))))</f>
        <v/>
      </c>
      <c r="AK701" s="101" t="s">
        <v>5498</v>
      </c>
    </row>
    <row r="702" spans="1:37" ht="15" customHeight="1">
      <c r="A702" s="34"/>
      <c r="B702" s="16"/>
      <c r="C702" s="91" t="s">
        <v>5499</v>
      </c>
      <c r="D702" s="689" t="str">
        <f>IF(CNGE_2026_M1_Secc4_Sub3!$D148="","",CNGE_2026_M1_Secc4_Sub3!$D148)</f>
        <v/>
      </c>
      <c r="E702" s="572"/>
      <c r="F702" s="572"/>
      <c r="G702" s="572"/>
      <c r="H702" s="572"/>
      <c r="I702" s="572"/>
      <c r="J702" s="572"/>
      <c r="K702" s="572"/>
      <c r="L702" s="572"/>
      <c r="M702" s="572"/>
      <c r="N702" s="572"/>
      <c r="O702" s="572"/>
      <c r="P702" s="573"/>
      <c r="Q702" s="452"/>
      <c r="R702" s="452"/>
      <c r="S702" s="452"/>
      <c r="T702" s="452"/>
      <c r="U702" s="452"/>
      <c r="V702" s="452"/>
      <c r="W702" s="452"/>
      <c r="X702" s="452"/>
      <c r="Y702" s="452"/>
      <c r="Z702" s="452"/>
      <c r="AA702" s="452"/>
      <c r="AB702" s="452"/>
      <c r="AC702" s="452"/>
      <c r="AD702" s="452"/>
      <c r="AG702" s="397">
        <f t="shared" si="31"/>
        <v>0</v>
      </c>
      <c r="AH702" s="266">
        <f t="shared" si="32"/>
        <v>0</v>
      </c>
      <c r="AI702" s="286">
        <f t="shared" si="33"/>
        <v>0</v>
      </c>
      <c r="AJ702" s="287" t="str">
        <f>IF(AI702=0,"",
IF(SUM($AI$591:AI702)=1,AK702,
IF($AI$711&gt;SUM($AI$591:AI702),_xlfn.CONCAT(", ",AK702),
IF($AI$711=SUM($AI$591:AI702),_xlfn.CONCAT(" y ",AK702)))))</f>
        <v/>
      </c>
      <c r="AK702" s="101" t="s">
        <v>5500</v>
      </c>
    </row>
    <row r="703" spans="1:37" ht="15" customHeight="1">
      <c r="A703" s="34"/>
      <c r="B703" s="16"/>
      <c r="C703" s="91" t="s">
        <v>5501</v>
      </c>
      <c r="D703" s="689" t="str">
        <f>IF(CNGE_2026_M1_Secc4_Sub3!$D149="","",CNGE_2026_M1_Secc4_Sub3!$D149)</f>
        <v/>
      </c>
      <c r="E703" s="572"/>
      <c r="F703" s="572"/>
      <c r="G703" s="572"/>
      <c r="H703" s="572"/>
      <c r="I703" s="572"/>
      <c r="J703" s="572"/>
      <c r="K703" s="572"/>
      <c r="L703" s="572"/>
      <c r="M703" s="572"/>
      <c r="N703" s="572"/>
      <c r="O703" s="572"/>
      <c r="P703" s="573"/>
      <c r="Q703" s="452"/>
      <c r="R703" s="452"/>
      <c r="S703" s="452"/>
      <c r="T703" s="452"/>
      <c r="U703" s="452"/>
      <c r="V703" s="452"/>
      <c r="W703" s="452"/>
      <c r="X703" s="452"/>
      <c r="Y703" s="452"/>
      <c r="Z703" s="452"/>
      <c r="AA703" s="452"/>
      <c r="AB703" s="452"/>
      <c r="AC703" s="452"/>
      <c r="AD703" s="452"/>
      <c r="AG703" s="397">
        <f t="shared" si="31"/>
        <v>0</v>
      </c>
      <c r="AH703" s="266">
        <f t="shared" si="32"/>
        <v>0</v>
      </c>
      <c r="AI703" s="286">
        <f t="shared" si="33"/>
        <v>0</v>
      </c>
      <c r="AJ703" s="287" t="str">
        <f>IF(AI703=0,"",
IF(SUM($AI$591:AI703)=1,AK703,
IF($AI$711&gt;SUM($AI$591:AI703),_xlfn.CONCAT(", ",AK703),
IF($AI$711=SUM($AI$591:AI703),_xlfn.CONCAT(" y ",AK703)))))</f>
        <v/>
      </c>
      <c r="AK703" s="101" t="s">
        <v>5502</v>
      </c>
    </row>
    <row r="704" spans="1:37" ht="15" customHeight="1">
      <c r="A704" s="34"/>
      <c r="B704" s="16"/>
      <c r="C704" s="91" t="s">
        <v>5503</v>
      </c>
      <c r="D704" s="689" t="str">
        <f>IF(CNGE_2026_M1_Secc4_Sub3!$D150="","",CNGE_2026_M1_Secc4_Sub3!$D150)</f>
        <v/>
      </c>
      <c r="E704" s="572"/>
      <c r="F704" s="572"/>
      <c r="G704" s="572"/>
      <c r="H704" s="572"/>
      <c r="I704" s="572"/>
      <c r="J704" s="572"/>
      <c r="K704" s="572"/>
      <c r="L704" s="572"/>
      <c r="M704" s="572"/>
      <c r="N704" s="572"/>
      <c r="O704" s="572"/>
      <c r="P704" s="573"/>
      <c r="Q704" s="452"/>
      <c r="R704" s="452"/>
      <c r="S704" s="452"/>
      <c r="T704" s="452"/>
      <c r="U704" s="452"/>
      <c r="V704" s="452"/>
      <c r="W704" s="452"/>
      <c r="X704" s="452"/>
      <c r="Y704" s="452"/>
      <c r="Z704" s="452"/>
      <c r="AA704" s="452"/>
      <c r="AB704" s="452"/>
      <c r="AC704" s="452"/>
      <c r="AD704" s="452"/>
      <c r="AG704" s="397">
        <f t="shared" si="31"/>
        <v>0</v>
      </c>
      <c r="AH704" s="266">
        <f t="shared" si="32"/>
        <v>0</v>
      </c>
      <c r="AI704" s="286">
        <f t="shared" si="33"/>
        <v>0</v>
      </c>
      <c r="AJ704" s="287" t="str">
        <f>IF(AI704=0,"",
IF(SUM($AI$591:AI704)=1,AK704,
IF($AI$711&gt;SUM($AI$591:AI704),_xlfn.CONCAT(", ",AK704),
IF($AI$711=SUM($AI$591:AI704),_xlfn.CONCAT(" y ",AK704)))))</f>
        <v/>
      </c>
      <c r="AK704" s="101" t="s">
        <v>5504</v>
      </c>
    </row>
    <row r="705" spans="1:47" ht="15" customHeight="1">
      <c r="A705" s="34"/>
      <c r="B705" s="16"/>
      <c r="C705" s="91" t="s">
        <v>5505</v>
      </c>
      <c r="D705" s="689" t="str">
        <f>IF(CNGE_2026_M1_Secc4_Sub3!$D151="","",CNGE_2026_M1_Secc4_Sub3!$D151)</f>
        <v/>
      </c>
      <c r="E705" s="572"/>
      <c r="F705" s="572"/>
      <c r="G705" s="572"/>
      <c r="H705" s="572"/>
      <c r="I705" s="572"/>
      <c r="J705" s="572"/>
      <c r="K705" s="572"/>
      <c r="L705" s="572"/>
      <c r="M705" s="572"/>
      <c r="N705" s="572"/>
      <c r="O705" s="572"/>
      <c r="P705" s="573"/>
      <c r="Q705" s="452"/>
      <c r="R705" s="452"/>
      <c r="S705" s="452"/>
      <c r="T705" s="452"/>
      <c r="U705" s="452"/>
      <c r="V705" s="452"/>
      <c r="W705" s="452"/>
      <c r="X705" s="452"/>
      <c r="Y705" s="452"/>
      <c r="Z705" s="452"/>
      <c r="AA705" s="452"/>
      <c r="AB705" s="452"/>
      <c r="AC705" s="452"/>
      <c r="AD705" s="452"/>
      <c r="AG705" s="397">
        <f t="shared" si="31"/>
        <v>0</v>
      </c>
      <c r="AH705" s="266">
        <f t="shared" si="32"/>
        <v>0</v>
      </c>
      <c r="AI705" s="286">
        <f t="shared" si="33"/>
        <v>0</v>
      </c>
      <c r="AJ705" s="287" t="str">
        <f>IF(AI705=0,"",
IF(SUM($AI$591:AI705)=1,AK705,
IF($AI$711&gt;SUM($AI$591:AI705),_xlfn.CONCAT(", ",AK705),
IF($AI$711=SUM($AI$591:AI705),_xlfn.CONCAT(" y ",AK705)))))</f>
        <v/>
      </c>
      <c r="AK705" s="101" t="s">
        <v>5506</v>
      </c>
    </row>
    <row r="706" spans="1:47" ht="15" customHeight="1">
      <c r="A706" s="34"/>
      <c r="B706" s="16"/>
      <c r="C706" s="91" t="s">
        <v>5507</v>
      </c>
      <c r="D706" s="689" t="str">
        <f>IF(CNGE_2026_M1_Secc4_Sub3!$D152="","",CNGE_2026_M1_Secc4_Sub3!$D152)</f>
        <v/>
      </c>
      <c r="E706" s="572"/>
      <c r="F706" s="572"/>
      <c r="G706" s="572"/>
      <c r="H706" s="572"/>
      <c r="I706" s="572"/>
      <c r="J706" s="572"/>
      <c r="K706" s="572"/>
      <c r="L706" s="572"/>
      <c r="M706" s="572"/>
      <c r="N706" s="572"/>
      <c r="O706" s="572"/>
      <c r="P706" s="573"/>
      <c r="Q706" s="452"/>
      <c r="R706" s="452"/>
      <c r="S706" s="452"/>
      <c r="T706" s="452"/>
      <c r="U706" s="452"/>
      <c r="V706" s="452"/>
      <c r="W706" s="452"/>
      <c r="X706" s="452"/>
      <c r="Y706" s="452"/>
      <c r="Z706" s="452"/>
      <c r="AA706" s="452"/>
      <c r="AB706" s="452"/>
      <c r="AC706" s="452"/>
      <c r="AD706" s="452"/>
      <c r="AG706" s="397">
        <f t="shared" si="31"/>
        <v>0</v>
      </c>
      <c r="AH706" s="266">
        <f t="shared" si="32"/>
        <v>0</v>
      </c>
      <c r="AI706" s="286">
        <f>IF(AH706=0,0,1)</f>
        <v>0</v>
      </c>
      <c r="AJ706" s="287" t="str">
        <f>IF(AI706=0,"",
IF(SUM($AI$591:AI706)=1,AK706,
IF($AI$711&gt;SUM($AI$591:AI706),_xlfn.CONCAT(", ",AK706),
IF($AI$711=SUM($AI$591:AI706),_xlfn.CONCAT(" y ",AK706)))))</f>
        <v/>
      </c>
      <c r="AK706" s="101" t="s">
        <v>5508</v>
      </c>
    </row>
    <row r="707" spans="1:47" ht="15" customHeight="1">
      <c r="A707" s="34"/>
      <c r="B707" s="16"/>
      <c r="C707" s="91" t="s">
        <v>5509</v>
      </c>
      <c r="D707" s="689" t="str">
        <f>IF(CNGE_2026_M1_Secc4_Sub3!$D153="","",CNGE_2026_M1_Secc4_Sub3!$D153)</f>
        <v/>
      </c>
      <c r="E707" s="572"/>
      <c r="F707" s="572"/>
      <c r="G707" s="572"/>
      <c r="H707" s="572"/>
      <c r="I707" s="572"/>
      <c r="J707" s="572"/>
      <c r="K707" s="572"/>
      <c r="L707" s="572"/>
      <c r="M707" s="572"/>
      <c r="N707" s="572"/>
      <c r="O707" s="572"/>
      <c r="P707" s="573"/>
      <c r="Q707" s="452"/>
      <c r="R707" s="452"/>
      <c r="S707" s="452"/>
      <c r="T707" s="452"/>
      <c r="U707" s="452"/>
      <c r="V707" s="452"/>
      <c r="W707" s="452"/>
      <c r="X707" s="452"/>
      <c r="Y707" s="452"/>
      <c r="Z707" s="452"/>
      <c r="AA707" s="452"/>
      <c r="AB707" s="452"/>
      <c r="AC707" s="452"/>
      <c r="AD707" s="452"/>
      <c r="AG707" s="397">
        <f t="shared" si="31"/>
        <v>0</v>
      </c>
      <c r="AH707" s="266">
        <f t="shared" si="32"/>
        <v>0</v>
      </c>
      <c r="AI707" s="286">
        <f t="shared" si="33"/>
        <v>0</v>
      </c>
      <c r="AJ707" s="287" t="str">
        <f>IF(AI707=0,"",
IF(SUM($AI$591:AI707)=1,AK707,
IF($AI$711&gt;SUM($AI$591:AI707),_xlfn.CONCAT(", ",AK707),
IF($AI$711=SUM($AI$591:AI707),_xlfn.CONCAT(" y ",AK707)))))</f>
        <v/>
      </c>
      <c r="AK707" s="101" t="s">
        <v>5510</v>
      </c>
    </row>
    <row r="708" spans="1:47" ht="15" customHeight="1">
      <c r="A708" s="34"/>
      <c r="B708" s="16"/>
      <c r="C708" s="91" t="s">
        <v>5511</v>
      </c>
      <c r="D708" s="689" t="str">
        <f>IF(CNGE_2026_M1_Secc4_Sub3!$D154="","",CNGE_2026_M1_Secc4_Sub3!$D154)</f>
        <v/>
      </c>
      <c r="E708" s="572"/>
      <c r="F708" s="572"/>
      <c r="G708" s="572"/>
      <c r="H708" s="572"/>
      <c r="I708" s="572"/>
      <c r="J708" s="572"/>
      <c r="K708" s="572"/>
      <c r="L708" s="572"/>
      <c r="M708" s="572"/>
      <c r="N708" s="572"/>
      <c r="O708" s="572"/>
      <c r="P708" s="573"/>
      <c r="Q708" s="452"/>
      <c r="R708" s="452"/>
      <c r="S708" s="452"/>
      <c r="T708" s="452"/>
      <c r="U708" s="452"/>
      <c r="V708" s="452"/>
      <c r="W708" s="452"/>
      <c r="X708" s="452"/>
      <c r="Y708" s="452"/>
      <c r="Z708" s="452"/>
      <c r="AA708" s="452"/>
      <c r="AB708" s="452"/>
      <c r="AC708" s="452"/>
      <c r="AD708" s="452"/>
      <c r="AG708" s="397">
        <f t="shared" si="31"/>
        <v>0</v>
      </c>
      <c r="AH708" s="266">
        <f t="shared" si="32"/>
        <v>0</v>
      </c>
      <c r="AI708" s="286">
        <f t="shared" si="33"/>
        <v>0</v>
      </c>
      <c r="AJ708" s="287" t="str">
        <f>IF(AI708=0,"",
IF(SUM($AI$591:AI708)=1,AK708,
IF($AI$711&gt;SUM($AI$591:AI708),_xlfn.CONCAT(", ",AK708),
IF($AI$711=SUM($AI$591:AI708),_xlfn.CONCAT(" y ",AK708)))))</f>
        <v/>
      </c>
      <c r="AK708" s="101" t="s">
        <v>5512</v>
      </c>
    </row>
    <row r="709" spans="1:47" ht="15" customHeight="1">
      <c r="A709" s="34"/>
      <c r="B709" s="16"/>
      <c r="C709" s="91" t="s">
        <v>5513</v>
      </c>
      <c r="D709" s="689" t="str">
        <f>IF(CNGE_2026_M1_Secc4_Sub3!$D155="","",CNGE_2026_M1_Secc4_Sub3!$D155)</f>
        <v/>
      </c>
      <c r="E709" s="572"/>
      <c r="F709" s="572"/>
      <c r="G709" s="572"/>
      <c r="H709" s="572"/>
      <c r="I709" s="572"/>
      <c r="J709" s="572"/>
      <c r="K709" s="572"/>
      <c r="L709" s="572"/>
      <c r="M709" s="572"/>
      <c r="N709" s="572"/>
      <c r="O709" s="572"/>
      <c r="P709" s="573"/>
      <c r="Q709" s="452"/>
      <c r="R709" s="452"/>
      <c r="S709" s="452"/>
      <c r="T709" s="452"/>
      <c r="U709" s="452"/>
      <c r="V709" s="452"/>
      <c r="W709" s="452"/>
      <c r="X709" s="452"/>
      <c r="Y709" s="452"/>
      <c r="Z709" s="452"/>
      <c r="AA709" s="452"/>
      <c r="AB709" s="452"/>
      <c r="AC709" s="452"/>
      <c r="AD709" s="452"/>
      <c r="AG709" s="397">
        <f t="shared" si="31"/>
        <v>0</v>
      </c>
      <c r="AH709" s="266">
        <f t="shared" si="32"/>
        <v>0</v>
      </c>
      <c r="AI709" s="286">
        <f t="shared" si="33"/>
        <v>0</v>
      </c>
      <c r="AJ709" s="287" t="str">
        <f>IF(AI709=0,"",
IF(SUM($AI$591:AI709)=1,AK709,
IF($AI$711&gt;SUM($AI$591:AI709),_xlfn.CONCAT(", ",AK709),
IF($AI$711=SUM($AI$591:AI709),_xlfn.CONCAT(" y ",AK709)))))</f>
        <v/>
      </c>
      <c r="AK709" s="101" t="s">
        <v>5514</v>
      </c>
    </row>
    <row r="710" spans="1:47" ht="15" customHeight="1">
      <c r="A710" s="34"/>
      <c r="B710" s="16"/>
      <c r="C710" s="91" t="s">
        <v>5515</v>
      </c>
      <c r="D710" s="689" t="str">
        <f>IF(CNGE_2026_M1_Secc4_Sub3!$D156="","",CNGE_2026_M1_Secc4_Sub3!$D156)</f>
        <v/>
      </c>
      <c r="E710" s="572"/>
      <c r="F710" s="572"/>
      <c r="G710" s="572"/>
      <c r="H710" s="572"/>
      <c r="I710" s="572"/>
      <c r="J710" s="572"/>
      <c r="K710" s="572"/>
      <c r="L710" s="572"/>
      <c r="M710" s="572"/>
      <c r="N710" s="572"/>
      <c r="O710" s="572"/>
      <c r="P710" s="573"/>
      <c r="Q710" s="452"/>
      <c r="R710" s="452"/>
      <c r="S710" s="452"/>
      <c r="T710" s="452"/>
      <c r="U710" s="452"/>
      <c r="V710" s="452"/>
      <c r="W710" s="452"/>
      <c r="X710" s="452"/>
      <c r="Y710" s="452"/>
      <c r="Z710" s="452"/>
      <c r="AA710" s="452"/>
      <c r="AB710" s="452"/>
      <c r="AC710" s="452"/>
      <c r="AD710" s="452"/>
      <c r="AG710" s="397">
        <f t="shared" si="31"/>
        <v>0</v>
      </c>
      <c r="AH710" s="266">
        <f t="shared" si="32"/>
        <v>0</v>
      </c>
      <c r="AI710" s="286">
        <f t="shared" si="33"/>
        <v>0</v>
      </c>
      <c r="AJ710" s="287" t="str">
        <f>IF(AI710=0,"",
IF(SUM($AI$591:AI710)=1,AK710,
IF($AI$711&gt;SUM($AI$591:AI710),_xlfn.CONCAT(", ",AK710),
IF($AI$711=SUM($AI$591:AI710),_xlfn.CONCAT(" y ",AK710)))))</f>
        <v/>
      </c>
      <c r="AK710" s="101" t="s">
        <v>5516</v>
      </c>
    </row>
    <row r="711" spans="1:47" ht="15" customHeight="1">
      <c r="A711" s="34"/>
      <c r="B711" s="656" t="str">
        <f>IF(AK714&lt;&gt;"",AK714,IF(AP714&lt;&gt;"",AP714,IF(AU714&lt;&gt;"",AU714,"")))</f>
        <v/>
      </c>
      <c r="C711" s="656"/>
      <c r="D711" s="656"/>
      <c r="E711" s="656"/>
      <c r="F711" s="656"/>
      <c r="G711" s="656"/>
      <c r="H711" s="656"/>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G711" s="395">
        <f>SUM(AG586,AG591:AG710)</f>
        <v>0</v>
      </c>
      <c r="AI711" s="288">
        <f>SUM(AI591:AI710)</f>
        <v>0</v>
      </c>
      <c r="AJ711" s="288" t="str">
        <f>IF(AI711=0,"",_xlfn.CONCAT(AJ591:AJ710))</f>
        <v/>
      </c>
      <c r="AK711" s="289" t="str">
        <f>IF(AI711=0,"",
IF(AI711&gt;10,"Favor de ingresar toda la información requerida en la pregunta",
IF(AI711=1,_xlfn.CONCAT("Favor de revisar la información capturada en el numeral: ",AJ711),_xlfn.CONCAT("Favor de revisar la información capturada en los numerales: ",AJ711))))</f>
        <v/>
      </c>
    </row>
    <row r="712" spans="1:47" ht="45" customHeight="1">
      <c r="A712" s="63"/>
      <c r="B712" s="18"/>
      <c r="C712" s="807" t="s">
        <v>5902</v>
      </c>
      <c r="D712" s="558"/>
      <c r="E712" s="558"/>
      <c r="F712" s="621"/>
      <c r="G712" s="686"/>
      <c r="H712" s="570"/>
      <c r="I712" s="570"/>
      <c r="J712" s="570"/>
      <c r="K712" s="570"/>
      <c r="L712" s="570"/>
      <c r="M712" s="570"/>
      <c r="N712" s="570"/>
      <c r="O712" s="570"/>
      <c r="P712" s="570"/>
      <c r="Q712" s="570"/>
      <c r="R712" s="570"/>
      <c r="S712" s="570"/>
      <c r="T712" s="570"/>
      <c r="U712" s="570"/>
      <c r="V712" s="570"/>
      <c r="W712" s="570"/>
      <c r="X712" s="570"/>
      <c r="Y712" s="570"/>
      <c r="Z712" s="570"/>
      <c r="AA712" s="570"/>
      <c r="AB712" s="570"/>
      <c r="AC712" s="570"/>
      <c r="AD712" s="687"/>
      <c r="AF712" s="489" t="str">
        <f>SUBSTITUTE( SUBSTITUTE( SUBSTITUTE( SUBSTITUTE( SUBSTITUTE( SUBSTITUTE( SUBSTITUTE( SUBSTITUTE( SUBSTITUTE( SUBSTITUTE(G712, "á", "a"), "é", "e"), "í", "i"), "ó", "o"), "ú", "u"), "Á", "A"), "É", "E"), "Í", "I"), "Ó", "O"), "Ú", "U")</f>
        <v/>
      </c>
      <c r="AG712" s="7"/>
      <c r="AH712" s="652" t="s">
        <v>5647</v>
      </c>
      <c r="AI712" s="653"/>
      <c r="AJ712" s="653"/>
      <c r="AK712" s="653"/>
      <c r="AM712" s="652" t="s">
        <v>5647</v>
      </c>
      <c r="AN712" s="653"/>
      <c r="AO712" s="653"/>
      <c r="AP712" s="653"/>
      <c r="AR712" s="652" t="s">
        <v>5647</v>
      </c>
      <c r="AS712" s="653"/>
      <c r="AT712" s="653"/>
      <c r="AU712" s="653"/>
    </row>
    <row r="713" spans="1:47" ht="15" customHeight="1">
      <c r="A713" s="63"/>
      <c r="B713" s="666" t="str">
        <f>IF(AND(AL590&gt;0,G712=""),"Debido a que seleccionó el código 1.4, debe anotar el nombre de dicha(s) medida(s) de seguridad","")</f>
        <v/>
      </c>
      <c r="C713" s="666"/>
      <c r="D713" s="666"/>
      <c r="E713" s="666"/>
      <c r="F713" s="666"/>
      <c r="G713" s="666"/>
      <c r="H713" s="666"/>
      <c r="I713" s="666"/>
      <c r="J713" s="666"/>
      <c r="K713" s="666"/>
      <c r="L713" s="666"/>
      <c r="M713" s="666"/>
      <c r="N713" s="666"/>
      <c r="O713" s="666"/>
      <c r="P713" s="666"/>
      <c r="Q713" s="666"/>
      <c r="R713" s="666"/>
      <c r="S713" s="666"/>
      <c r="T713" s="666"/>
      <c r="U713" s="666"/>
      <c r="V713" s="666"/>
      <c r="W713" s="666"/>
      <c r="X713" s="666"/>
      <c r="Y713" s="666"/>
      <c r="Z713" s="666"/>
      <c r="AA713" s="666"/>
      <c r="AB713" s="666"/>
      <c r="AC713" s="666"/>
      <c r="AD713" s="666"/>
      <c r="AE713" s="527"/>
      <c r="AF713" s="7"/>
      <c r="AG713" s="7"/>
      <c r="AH713" s="490" t="s">
        <v>5112</v>
      </c>
      <c r="AI713" s="490" t="s">
        <v>5113</v>
      </c>
      <c r="AJ713" s="490" t="s">
        <v>5114</v>
      </c>
      <c r="AK713" s="490" t="s">
        <v>5115</v>
      </c>
      <c r="AM713" s="490" t="s">
        <v>5112</v>
      </c>
      <c r="AN713" s="490" t="s">
        <v>5113</v>
      </c>
      <c r="AO713" s="490" t="s">
        <v>5114</v>
      </c>
      <c r="AP713" s="490" t="s">
        <v>5115</v>
      </c>
      <c r="AR713" s="490" t="s">
        <v>5112</v>
      </c>
      <c r="AS713" s="490" t="s">
        <v>5113</v>
      </c>
      <c r="AT713" s="490" t="s">
        <v>5114</v>
      </c>
      <c r="AU713" s="490" t="s">
        <v>5115</v>
      </c>
    </row>
    <row r="714" spans="1:47" ht="45" customHeight="1">
      <c r="A714" s="63"/>
      <c r="B714" s="18"/>
      <c r="C714" s="807" t="s">
        <v>5903</v>
      </c>
      <c r="D714" s="558"/>
      <c r="E714" s="558"/>
      <c r="F714" s="621"/>
      <c r="G714" s="686"/>
      <c r="H714" s="570"/>
      <c r="I714" s="570"/>
      <c r="J714" s="570"/>
      <c r="K714" s="570"/>
      <c r="L714" s="570"/>
      <c r="M714" s="570"/>
      <c r="N714" s="570"/>
      <c r="O714" s="570"/>
      <c r="P714" s="570"/>
      <c r="Q714" s="570"/>
      <c r="R714" s="570"/>
      <c r="S714" s="570"/>
      <c r="T714" s="570"/>
      <c r="U714" s="570"/>
      <c r="V714" s="570"/>
      <c r="W714" s="570"/>
      <c r="X714" s="570"/>
      <c r="Y714" s="570"/>
      <c r="Z714" s="570"/>
      <c r="AA714" s="570"/>
      <c r="AB714" s="570"/>
      <c r="AC714" s="570"/>
      <c r="AD714" s="687"/>
      <c r="AF714" s="489" t="str">
        <f>SUBSTITUTE( SUBSTITUTE( SUBSTITUTE( SUBSTITUTE( SUBSTITUTE( SUBSTITUTE( SUBSTITUTE( SUBSTITUTE( SUBSTITUTE( SUBSTITUTE(G714, "á", "a"), "é", "e"), "í", "i"), "ó", "o"), "ú", "u"), "Á", "A"), "É", "E"), "Í", "I"), "Ó", "O"), "Ú", "U")</f>
        <v/>
      </c>
      <c r="AH714" t="s">
        <v>5904</v>
      </c>
      <c r="AI714" s="74" t="s">
        <v>5878</v>
      </c>
      <c r="AJ714" s="491" t="str" cm="1">
        <f t="array" ref="AJ714">IF(AF712&lt;&gt;"",_xlfn.TEXTJOIN(" / ", TRUE, _xlfn.UNIQUE(IF($AH$714:$AH$716&lt;&gt;"",IF(ISNUMBER(SEARCH(AF712, $AH$714:$AH$716)) + (_xlfn.MAP($AH$714:$AH$716, _xlfn.LAMBDA(_xlpm.r, SUM(--ISNUMBER(SEARCH(_xlfn.TEXTSPLIT(_xlpm.r, ","), AF712))))))&gt;0,$AI$714:$AI$716, ""), ""))), "")</f>
        <v/>
      </c>
      <c r="AK714" t="str">
        <f>IF(AJ714 = "", "", "Alerta: Revise el texto ingresado en el Especifique ya que podria existir en las opciones resaltadas en amarillo")</f>
        <v/>
      </c>
      <c r="AM714" t="s">
        <v>5905</v>
      </c>
      <c r="AN714" s="74" t="s">
        <v>5885</v>
      </c>
      <c r="AO714" s="491" t="str" cm="1">
        <f t="array" ref="AO714">IF(AF714&lt;&gt;"",_xlfn.TEXTJOIN(" / ", TRUE, _xlfn.UNIQUE(IF($AM$714:$AM$717&lt;&gt;"",IF(ISNUMBER(SEARCH(AF714, $AM$714:$AM$717)) + (_xlfn.MAP($AM$714:$AM$717, _xlfn.LAMBDA(_xlpm.r, SUM(--ISNUMBER(SEARCH(_xlfn.TEXTSPLIT(_xlpm.r, ","), AF714))))))&gt;0,$AN$714:$AN$717, ""), ""))), "")</f>
        <v/>
      </c>
      <c r="AP714" t="str">
        <f>IF(AO714 = "", "", "Alerta: Revise el texto ingresado en el Especifique ya que podria existir en las opciones resaltadas en amarillo")</f>
        <v/>
      </c>
      <c r="AR714" t="s">
        <v>5906</v>
      </c>
      <c r="AS714" s="74" t="s">
        <v>5894</v>
      </c>
      <c r="AT714" s="491" t="str" cm="1">
        <f t="array" ref="AT714">IF(AF716&lt;&gt;"",_xlfn.TEXTJOIN(" / ", TRUE, _xlfn.UNIQUE(IF($AR$714:$AR$717&lt;&gt;"",IF(ISNUMBER(SEARCH(AF716, $AR$714:$AR$717)) + (_xlfn.MAP($AR$714:$AR$717, _xlfn.LAMBDA(_xlpm.r, SUM(--ISNUMBER(SEARCH(_xlfn.TEXTSPLIT(_xlpm.r, ","), AF716))))))&gt;0,$AS$714:$AS$717, ""), ""))), "")</f>
        <v/>
      </c>
      <c r="AU714" t="str">
        <f>IF(AT714 = "", "", "Alerta: Revise el texto ingresado en el Especifique ya que podria existir en las opciones resaltadas en amarillo")</f>
        <v/>
      </c>
    </row>
    <row r="715" spans="1:47" ht="15" customHeight="1">
      <c r="A715" s="63"/>
      <c r="B715" s="666" t="str">
        <f>IF(AND(AM590&gt;0,G714=""),"Debido a que seleccionó el código 2.5, debe anotar el nombre de dicha(s) medida(s) de seguridad","")</f>
        <v/>
      </c>
      <c r="C715" s="666"/>
      <c r="D715" s="666"/>
      <c r="E715" s="666"/>
      <c r="F715" s="666"/>
      <c r="G715" s="666"/>
      <c r="H715" s="666"/>
      <c r="I715" s="666"/>
      <c r="J715" s="666"/>
      <c r="K715" s="666"/>
      <c r="L715" s="666"/>
      <c r="M715" s="666"/>
      <c r="N715" s="666"/>
      <c r="O715" s="666"/>
      <c r="P715" s="666"/>
      <c r="Q715" s="666"/>
      <c r="R715" s="666"/>
      <c r="S715" s="666"/>
      <c r="T715" s="666"/>
      <c r="U715" s="666"/>
      <c r="V715" s="666"/>
      <c r="W715" s="666"/>
      <c r="X715" s="666"/>
      <c r="Y715" s="666"/>
      <c r="Z715" s="666"/>
      <c r="AA715" s="666"/>
      <c r="AB715" s="666"/>
      <c r="AC715" s="666"/>
      <c r="AD715" s="666"/>
      <c r="AE715" s="527"/>
      <c r="AH715" t="s">
        <v>5907</v>
      </c>
      <c r="AI715" s="74" t="s">
        <v>5879</v>
      </c>
      <c r="AM715" t="s">
        <v>5908</v>
      </c>
      <c r="AN715" s="74" t="s">
        <v>5886</v>
      </c>
      <c r="AR715" t="s">
        <v>5909</v>
      </c>
      <c r="AS715" s="74" t="s">
        <v>5895</v>
      </c>
    </row>
    <row r="716" spans="1:47" ht="45" customHeight="1">
      <c r="A716" s="63"/>
      <c r="B716" s="18"/>
      <c r="C716" s="807" t="s">
        <v>5910</v>
      </c>
      <c r="D716" s="558"/>
      <c r="E716" s="558"/>
      <c r="F716" s="621"/>
      <c r="G716" s="686"/>
      <c r="H716" s="570"/>
      <c r="I716" s="570"/>
      <c r="J716" s="570"/>
      <c r="K716" s="570"/>
      <c r="L716" s="570"/>
      <c r="M716" s="570"/>
      <c r="N716" s="570"/>
      <c r="O716" s="570"/>
      <c r="P716" s="570"/>
      <c r="Q716" s="570"/>
      <c r="R716" s="570"/>
      <c r="S716" s="570"/>
      <c r="T716" s="570"/>
      <c r="U716" s="570"/>
      <c r="V716" s="570"/>
      <c r="W716" s="570"/>
      <c r="X716" s="570"/>
      <c r="Y716" s="570"/>
      <c r="Z716" s="570"/>
      <c r="AA716" s="570"/>
      <c r="AB716" s="570"/>
      <c r="AC716" s="570"/>
      <c r="AD716" s="687"/>
      <c r="AF716" s="489" t="str">
        <f>SUBSTITUTE( SUBSTITUTE( SUBSTITUTE( SUBSTITUTE( SUBSTITUTE( SUBSTITUTE( SUBSTITUTE( SUBSTITUTE( SUBSTITUTE( SUBSTITUTE(G716, "á", "a"), "é", "e"), "í", "i"), "ó", "o"), "ú", "u"), "Á", "A"), "É", "E"), "Í", "I"), "Ó", "O"), "Ú", "U")</f>
        <v/>
      </c>
      <c r="AH716" t="s">
        <v>5911</v>
      </c>
      <c r="AI716" s="74" t="s">
        <v>5881</v>
      </c>
      <c r="AM716" t="s">
        <v>5912</v>
      </c>
      <c r="AN716" s="74" t="s">
        <v>5888</v>
      </c>
      <c r="AR716" t="s">
        <v>5913</v>
      </c>
      <c r="AS716" s="74" t="s">
        <v>5914</v>
      </c>
    </row>
    <row r="717" spans="1:47" ht="15" customHeight="1">
      <c r="A717" s="63"/>
      <c r="B717" s="666" t="str">
        <f>IF(AND(AN590&gt;0,G716=""),"Debido a que seleccionó el código 3.5, debe anotar el nombre de dicha(s) medida(s) de seguridad","")</f>
        <v/>
      </c>
      <c r="C717" s="666"/>
      <c r="D717" s="666"/>
      <c r="E717" s="666"/>
      <c r="F717" s="666"/>
      <c r="G717" s="666"/>
      <c r="H717" s="666"/>
      <c r="I717" s="666"/>
      <c r="J717" s="666"/>
      <c r="K717" s="666"/>
      <c r="L717" s="666"/>
      <c r="M717" s="666"/>
      <c r="N717" s="666"/>
      <c r="O717" s="666"/>
      <c r="P717" s="666"/>
      <c r="Q717" s="666"/>
      <c r="R717" s="666"/>
      <c r="S717" s="666"/>
      <c r="T717" s="666"/>
      <c r="U717" s="666"/>
      <c r="V717" s="666"/>
      <c r="W717" s="666"/>
      <c r="X717" s="666"/>
      <c r="Y717" s="666"/>
      <c r="Z717" s="666"/>
      <c r="AA717" s="666"/>
      <c r="AB717" s="666"/>
      <c r="AC717" s="666"/>
      <c r="AD717" s="666"/>
      <c r="AE717" s="527"/>
      <c r="AM717" t="s">
        <v>5915</v>
      </c>
      <c r="AN717" s="74" t="s">
        <v>5890</v>
      </c>
      <c r="AR717" t="s">
        <v>5916</v>
      </c>
      <c r="AS717" s="74" t="s">
        <v>5899</v>
      </c>
    </row>
    <row r="718" spans="1:47" ht="15" customHeight="1">
      <c r="A718" s="63"/>
      <c r="B718" s="18"/>
      <c r="C718" s="688" t="s">
        <v>5874</v>
      </c>
      <c r="D718" s="572"/>
      <c r="E718" s="572"/>
      <c r="F718" s="572"/>
      <c r="G718" s="572"/>
      <c r="H718" s="572"/>
      <c r="I718" s="572"/>
      <c r="J718" s="572"/>
      <c r="K718" s="572"/>
      <c r="L718" s="572"/>
      <c r="M718" s="572"/>
      <c r="N718" s="572"/>
      <c r="O718" s="572"/>
      <c r="P718" s="572"/>
      <c r="Q718" s="572"/>
      <c r="R718" s="572"/>
      <c r="S718" s="572"/>
      <c r="T718" s="572"/>
      <c r="U718" s="572"/>
      <c r="V718" s="572"/>
      <c r="W718" s="572"/>
      <c r="X718" s="572"/>
      <c r="Y718" s="572"/>
      <c r="Z718" s="572"/>
      <c r="AA718" s="572"/>
      <c r="AB718" s="572"/>
      <c r="AC718" s="572"/>
      <c r="AD718" s="573"/>
    </row>
    <row r="719" spans="1:47" ht="20.100000000000001" customHeight="1">
      <c r="A719" s="63"/>
      <c r="B719" s="18"/>
      <c r="C719" s="678" t="s">
        <v>5877</v>
      </c>
      <c r="D719" s="703"/>
      <c r="E719" s="98" t="s">
        <v>5655</v>
      </c>
      <c r="F719" s="676" t="s">
        <v>5878</v>
      </c>
      <c r="G719" s="572"/>
      <c r="H719" s="572"/>
      <c r="I719" s="572"/>
      <c r="J719" s="572"/>
      <c r="K719" s="572"/>
      <c r="L719" s="572"/>
      <c r="M719" s="572"/>
      <c r="N719" s="572"/>
      <c r="O719" s="572"/>
      <c r="P719" s="572"/>
      <c r="Q719" s="572"/>
      <c r="R719" s="572"/>
      <c r="S719" s="572"/>
      <c r="T719" s="572"/>
      <c r="U719" s="572"/>
      <c r="V719" s="572"/>
      <c r="W719" s="572"/>
      <c r="X719" s="572"/>
      <c r="Y719" s="572"/>
      <c r="Z719" s="572"/>
      <c r="AA719" s="572"/>
      <c r="AB719" s="572"/>
      <c r="AC719" s="572"/>
      <c r="AD719" s="573"/>
    </row>
    <row r="720" spans="1:47" ht="20.100000000000001" customHeight="1">
      <c r="A720" s="63"/>
      <c r="B720" s="18"/>
      <c r="C720" s="734"/>
      <c r="D720" s="621"/>
      <c r="E720" s="98" t="s">
        <v>5656</v>
      </c>
      <c r="F720" s="676" t="s">
        <v>5879</v>
      </c>
      <c r="G720" s="572"/>
      <c r="H720" s="572"/>
      <c r="I720" s="572"/>
      <c r="J720" s="572"/>
      <c r="K720" s="572"/>
      <c r="L720" s="572"/>
      <c r="M720" s="572"/>
      <c r="N720" s="572"/>
      <c r="O720" s="572"/>
      <c r="P720" s="572"/>
      <c r="Q720" s="572"/>
      <c r="R720" s="572"/>
      <c r="S720" s="572"/>
      <c r="T720" s="572"/>
      <c r="U720" s="572"/>
      <c r="V720" s="572"/>
      <c r="W720" s="572"/>
      <c r="X720" s="572"/>
      <c r="Y720" s="572"/>
      <c r="Z720" s="572"/>
      <c r="AA720" s="572"/>
      <c r="AB720" s="572"/>
      <c r="AC720" s="572"/>
      <c r="AD720" s="573"/>
    </row>
    <row r="721" spans="1:30" ht="20.100000000000001" customHeight="1">
      <c r="A721" s="63"/>
      <c r="B721" s="18"/>
      <c r="C721" s="734"/>
      <c r="D721" s="621"/>
      <c r="E721" s="98" t="s">
        <v>5657</v>
      </c>
      <c r="F721" s="676" t="s">
        <v>5881</v>
      </c>
      <c r="G721" s="572"/>
      <c r="H721" s="572"/>
      <c r="I721" s="572"/>
      <c r="J721" s="572"/>
      <c r="K721" s="572"/>
      <c r="L721" s="572"/>
      <c r="M721" s="572"/>
      <c r="N721" s="572"/>
      <c r="O721" s="572"/>
      <c r="P721" s="572"/>
      <c r="Q721" s="572"/>
      <c r="R721" s="572"/>
      <c r="S721" s="572"/>
      <c r="T721" s="572"/>
      <c r="U721" s="572"/>
      <c r="V721" s="572"/>
      <c r="W721" s="572"/>
      <c r="X721" s="572"/>
      <c r="Y721" s="572"/>
      <c r="Z721" s="572"/>
      <c r="AA721" s="572"/>
      <c r="AB721" s="572"/>
      <c r="AC721" s="572"/>
      <c r="AD721" s="573"/>
    </row>
    <row r="722" spans="1:30" ht="20.100000000000001" customHeight="1">
      <c r="A722" s="63"/>
      <c r="B722" s="18"/>
      <c r="C722" s="704"/>
      <c r="D722" s="647"/>
      <c r="E722" s="98" t="s">
        <v>5658</v>
      </c>
      <c r="F722" s="676" t="s">
        <v>5882</v>
      </c>
      <c r="G722" s="572"/>
      <c r="H722" s="572"/>
      <c r="I722" s="572"/>
      <c r="J722" s="572"/>
      <c r="K722" s="572"/>
      <c r="L722" s="572"/>
      <c r="M722" s="572"/>
      <c r="N722" s="572"/>
      <c r="O722" s="572"/>
      <c r="P722" s="572"/>
      <c r="Q722" s="572"/>
      <c r="R722" s="572"/>
      <c r="S722" s="572"/>
      <c r="T722" s="572"/>
      <c r="U722" s="572"/>
      <c r="V722" s="572"/>
      <c r="W722" s="572"/>
      <c r="X722" s="572"/>
      <c r="Y722" s="572"/>
      <c r="Z722" s="572"/>
      <c r="AA722" s="572"/>
      <c r="AB722" s="572"/>
      <c r="AC722" s="572"/>
      <c r="AD722" s="573"/>
    </row>
    <row r="723" spans="1:30" ht="24" customHeight="1">
      <c r="A723" s="63"/>
      <c r="B723" s="18"/>
      <c r="C723" s="678" t="s">
        <v>5884</v>
      </c>
      <c r="D723" s="703"/>
      <c r="E723" s="98" t="s">
        <v>5343</v>
      </c>
      <c r="F723" s="676" t="s">
        <v>5885</v>
      </c>
      <c r="G723" s="572"/>
      <c r="H723" s="572"/>
      <c r="I723" s="572"/>
      <c r="J723" s="572"/>
      <c r="K723" s="572"/>
      <c r="L723" s="572"/>
      <c r="M723" s="572"/>
      <c r="N723" s="572"/>
      <c r="O723" s="572"/>
      <c r="P723" s="572"/>
      <c r="Q723" s="572"/>
      <c r="R723" s="572"/>
      <c r="S723" s="572"/>
      <c r="T723" s="572"/>
      <c r="U723" s="572"/>
      <c r="V723" s="572"/>
      <c r="W723" s="572"/>
      <c r="X723" s="572"/>
      <c r="Y723" s="572"/>
      <c r="Z723" s="572"/>
      <c r="AA723" s="572"/>
      <c r="AB723" s="572"/>
      <c r="AC723" s="572"/>
      <c r="AD723" s="573"/>
    </row>
    <row r="724" spans="1:30" ht="15" customHeight="1">
      <c r="A724" s="63"/>
      <c r="B724" s="18"/>
      <c r="C724" s="734"/>
      <c r="D724" s="621"/>
      <c r="E724" s="98" t="s">
        <v>5345</v>
      </c>
      <c r="F724" s="676" t="s">
        <v>5886</v>
      </c>
      <c r="G724" s="572"/>
      <c r="H724" s="572"/>
      <c r="I724" s="572"/>
      <c r="J724" s="572"/>
      <c r="K724" s="572"/>
      <c r="L724" s="572"/>
      <c r="M724" s="572"/>
      <c r="N724" s="572"/>
      <c r="O724" s="572"/>
      <c r="P724" s="572"/>
      <c r="Q724" s="572"/>
      <c r="R724" s="572"/>
      <c r="S724" s="572"/>
      <c r="T724" s="572"/>
      <c r="U724" s="572"/>
      <c r="V724" s="572"/>
      <c r="W724" s="572"/>
      <c r="X724" s="572"/>
      <c r="Y724" s="572"/>
      <c r="Z724" s="572"/>
      <c r="AA724" s="572"/>
      <c r="AB724" s="572"/>
      <c r="AC724" s="572"/>
      <c r="AD724" s="573"/>
    </row>
    <row r="725" spans="1:30" ht="15" customHeight="1">
      <c r="A725" s="63"/>
      <c r="B725" s="18"/>
      <c r="C725" s="734"/>
      <c r="D725" s="621"/>
      <c r="E725" s="98" t="s">
        <v>5887</v>
      </c>
      <c r="F725" s="676" t="s">
        <v>5888</v>
      </c>
      <c r="G725" s="572"/>
      <c r="H725" s="572"/>
      <c r="I725" s="572"/>
      <c r="J725" s="572"/>
      <c r="K725" s="572"/>
      <c r="L725" s="572"/>
      <c r="M725" s="572"/>
      <c r="N725" s="572"/>
      <c r="O725" s="572"/>
      <c r="P725" s="572"/>
      <c r="Q725" s="572"/>
      <c r="R725" s="572"/>
      <c r="S725" s="572"/>
      <c r="T725" s="572"/>
      <c r="U725" s="572"/>
      <c r="V725" s="572"/>
      <c r="W725" s="572"/>
      <c r="X725" s="572"/>
      <c r="Y725" s="572"/>
      <c r="Z725" s="572"/>
      <c r="AA725" s="572"/>
      <c r="AB725" s="572"/>
      <c r="AC725" s="572"/>
      <c r="AD725" s="573"/>
    </row>
    <row r="726" spans="1:30" ht="24" customHeight="1">
      <c r="A726" s="63"/>
      <c r="B726" s="18"/>
      <c r="C726" s="734"/>
      <c r="D726" s="621"/>
      <c r="E726" s="98" t="s">
        <v>5889</v>
      </c>
      <c r="F726" s="676" t="s">
        <v>5890</v>
      </c>
      <c r="G726" s="572"/>
      <c r="H726" s="572"/>
      <c r="I726" s="572"/>
      <c r="J726" s="572"/>
      <c r="K726" s="572"/>
      <c r="L726" s="572"/>
      <c r="M726" s="572"/>
      <c r="N726" s="572"/>
      <c r="O726" s="572"/>
      <c r="P726" s="572"/>
      <c r="Q726" s="572"/>
      <c r="R726" s="572"/>
      <c r="S726" s="572"/>
      <c r="T726" s="572"/>
      <c r="U726" s="572"/>
      <c r="V726" s="572"/>
      <c r="W726" s="572"/>
      <c r="X726" s="572"/>
      <c r="Y726" s="572"/>
      <c r="Z726" s="572"/>
      <c r="AA726" s="572"/>
      <c r="AB726" s="572"/>
      <c r="AC726" s="572"/>
      <c r="AD726" s="573"/>
    </row>
    <row r="727" spans="1:30" ht="15" customHeight="1">
      <c r="A727" s="63"/>
      <c r="B727" s="18"/>
      <c r="C727" s="704"/>
      <c r="D727" s="647"/>
      <c r="E727" s="98" t="s">
        <v>5891</v>
      </c>
      <c r="F727" s="676" t="s">
        <v>5892</v>
      </c>
      <c r="G727" s="572"/>
      <c r="H727" s="572"/>
      <c r="I727" s="572"/>
      <c r="J727" s="572"/>
      <c r="K727" s="572"/>
      <c r="L727" s="572"/>
      <c r="M727" s="572"/>
      <c r="N727" s="572"/>
      <c r="O727" s="572"/>
      <c r="P727" s="572"/>
      <c r="Q727" s="572"/>
      <c r="R727" s="572"/>
      <c r="S727" s="572"/>
      <c r="T727" s="572"/>
      <c r="U727" s="572"/>
      <c r="V727" s="572"/>
      <c r="W727" s="572"/>
      <c r="X727" s="572"/>
      <c r="Y727" s="572"/>
      <c r="Z727" s="572"/>
      <c r="AA727" s="572"/>
      <c r="AB727" s="572"/>
      <c r="AC727" s="572"/>
      <c r="AD727" s="573"/>
    </row>
    <row r="728" spans="1:30" ht="24" customHeight="1">
      <c r="A728" s="63"/>
      <c r="B728" s="18"/>
      <c r="C728" s="678" t="s">
        <v>5893</v>
      </c>
      <c r="D728" s="703"/>
      <c r="E728" s="98" t="s">
        <v>5494</v>
      </c>
      <c r="F728" s="676" t="s">
        <v>5894</v>
      </c>
      <c r="G728" s="572"/>
      <c r="H728" s="572"/>
      <c r="I728" s="572"/>
      <c r="J728" s="572"/>
      <c r="K728" s="572"/>
      <c r="L728" s="572"/>
      <c r="M728" s="572"/>
      <c r="N728" s="572"/>
      <c r="O728" s="572"/>
      <c r="P728" s="572"/>
      <c r="Q728" s="572"/>
      <c r="R728" s="572"/>
      <c r="S728" s="572"/>
      <c r="T728" s="572"/>
      <c r="U728" s="572"/>
      <c r="V728" s="572"/>
      <c r="W728" s="572"/>
      <c r="X728" s="572"/>
      <c r="Y728" s="572"/>
      <c r="Z728" s="572"/>
      <c r="AA728" s="572"/>
      <c r="AB728" s="572"/>
      <c r="AC728" s="572"/>
      <c r="AD728" s="573"/>
    </row>
    <row r="729" spans="1:30" ht="24" customHeight="1">
      <c r="A729" s="63"/>
      <c r="B729" s="18"/>
      <c r="C729" s="734"/>
      <c r="D729" s="621"/>
      <c r="E729" s="98" t="s">
        <v>5495</v>
      </c>
      <c r="F729" s="676" t="s">
        <v>5895</v>
      </c>
      <c r="G729" s="572"/>
      <c r="H729" s="572"/>
      <c r="I729" s="572"/>
      <c r="J729" s="572"/>
      <c r="K729" s="572"/>
      <c r="L729" s="572"/>
      <c r="M729" s="572"/>
      <c r="N729" s="572"/>
      <c r="O729" s="572"/>
      <c r="P729" s="572"/>
      <c r="Q729" s="572"/>
      <c r="R729" s="572"/>
      <c r="S729" s="572"/>
      <c r="T729" s="572"/>
      <c r="U729" s="572"/>
      <c r="V729" s="572"/>
      <c r="W729" s="572"/>
      <c r="X729" s="572"/>
      <c r="Y729" s="572"/>
      <c r="Z729" s="572"/>
      <c r="AA729" s="572"/>
      <c r="AB729" s="572"/>
      <c r="AC729" s="572"/>
      <c r="AD729" s="573"/>
    </row>
    <row r="730" spans="1:30" ht="24" customHeight="1">
      <c r="A730" s="63"/>
      <c r="B730" s="18"/>
      <c r="C730" s="734"/>
      <c r="D730" s="621"/>
      <c r="E730" s="98" t="s">
        <v>5896</v>
      </c>
      <c r="F730" s="676" t="s">
        <v>5897</v>
      </c>
      <c r="G730" s="572"/>
      <c r="H730" s="572"/>
      <c r="I730" s="572"/>
      <c r="J730" s="572"/>
      <c r="K730" s="572"/>
      <c r="L730" s="572"/>
      <c r="M730" s="572"/>
      <c r="N730" s="572"/>
      <c r="O730" s="572"/>
      <c r="P730" s="572"/>
      <c r="Q730" s="572"/>
      <c r="R730" s="572"/>
      <c r="S730" s="572"/>
      <c r="T730" s="572"/>
      <c r="U730" s="572"/>
      <c r="V730" s="572"/>
      <c r="W730" s="572"/>
      <c r="X730" s="572"/>
      <c r="Y730" s="572"/>
      <c r="Z730" s="572"/>
      <c r="AA730" s="572"/>
      <c r="AB730" s="572"/>
      <c r="AC730" s="572"/>
      <c r="AD730" s="573"/>
    </row>
    <row r="731" spans="1:30" ht="24" customHeight="1">
      <c r="A731" s="63"/>
      <c r="B731" s="18"/>
      <c r="C731" s="734"/>
      <c r="D731" s="621"/>
      <c r="E731" s="98" t="s">
        <v>5898</v>
      </c>
      <c r="F731" s="676" t="s">
        <v>5899</v>
      </c>
      <c r="G731" s="572"/>
      <c r="H731" s="572"/>
      <c r="I731" s="572"/>
      <c r="J731" s="572"/>
      <c r="K731" s="572"/>
      <c r="L731" s="572"/>
      <c r="M731" s="572"/>
      <c r="N731" s="572"/>
      <c r="O731" s="572"/>
      <c r="P731" s="572"/>
      <c r="Q731" s="572"/>
      <c r="R731" s="572"/>
      <c r="S731" s="572"/>
      <c r="T731" s="572"/>
      <c r="U731" s="572"/>
      <c r="V731" s="572"/>
      <c r="W731" s="572"/>
      <c r="X731" s="572"/>
      <c r="Y731" s="572"/>
      <c r="Z731" s="572"/>
      <c r="AA731" s="572"/>
      <c r="AB731" s="572"/>
      <c r="AC731" s="572"/>
      <c r="AD731" s="573"/>
    </row>
    <row r="732" spans="1:30" ht="15" customHeight="1">
      <c r="A732" s="63"/>
      <c r="B732" s="18"/>
      <c r="C732" s="704"/>
      <c r="D732" s="647"/>
      <c r="E732" s="98" t="s">
        <v>5900</v>
      </c>
      <c r="F732" s="676" t="s">
        <v>5901</v>
      </c>
      <c r="G732" s="572"/>
      <c r="H732" s="572"/>
      <c r="I732" s="572"/>
      <c r="J732" s="572"/>
      <c r="K732" s="572"/>
      <c r="L732" s="572"/>
      <c r="M732" s="572"/>
      <c r="N732" s="572"/>
      <c r="O732" s="572"/>
      <c r="P732" s="572"/>
      <c r="Q732" s="572"/>
      <c r="R732" s="572"/>
      <c r="S732" s="572"/>
      <c r="T732" s="572"/>
      <c r="U732" s="572"/>
      <c r="V732" s="572"/>
      <c r="W732" s="572"/>
      <c r="X732" s="572"/>
      <c r="Y732" s="572"/>
      <c r="Z732" s="572"/>
      <c r="AA732" s="572"/>
      <c r="AB732" s="572"/>
      <c r="AC732" s="572"/>
      <c r="AD732" s="573"/>
    </row>
    <row r="733" spans="1:30" ht="15" customHeight="1">
      <c r="A733" s="63"/>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row>
    <row r="734" spans="1:30" ht="24" customHeight="1">
      <c r="A734" s="63"/>
      <c r="B734" s="18"/>
      <c r="C734" s="714" t="s">
        <v>5116</v>
      </c>
      <c r="D734" s="646"/>
      <c r="E734" s="646"/>
      <c r="F734" s="646"/>
      <c r="G734" s="646"/>
      <c r="H734" s="646"/>
      <c r="I734" s="646"/>
      <c r="J734" s="646"/>
      <c r="K734" s="646"/>
      <c r="L734" s="646"/>
      <c r="M734" s="646"/>
      <c r="N734" s="646"/>
      <c r="O734" s="646"/>
      <c r="P734" s="646"/>
      <c r="Q734" s="646"/>
      <c r="R734" s="646"/>
      <c r="S734" s="646"/>
      <c r="T734" s="646"/>
      <c r="U734" s="646"/>
      <c r="V734" s="646"/>
      <c r="W734" s="646"/>
      <c r="X734" s="646"/>
      <c r="Y734" s="646"/>
      <c r="Z734" s="646"/>
      <c r="AA734" s="646"/>
      <c r="AB734" s="646"/>
      <c r="AC734" s="646"/>
      <c r="AD734" s="646"/>
    </row>
    <row r="735" spans="1:30" ht="60" customHeight="1">
      <c r="A735" s="105"/>
      <c r="B735" s="18"/>
      <c r="C735" s="788"/>
      <c r="D735" s="570"/>
      <c r="E735" s="570"/>
      <c r="F735" s="570"/>
      <c r="G735" s="570"/>
      <c r="H735" s="570"/>
      <c r="I735" s="570"/>
      <c r="J735" s="570"/>
      <c r="K735" s="570"/>
      <c r="L735" s="570"/>
      <c r="M735" s="570"/>
      <c r="N735" s="570"/>
      <c r="O735" s="570"/>
      <c r="P735" s="570"/>
      <c r="Q735" s="570"/>
      <c r="R735" s="570"/>
      <c r="S735" s="570"/>
      <c r="T735" s="570"/>
      <c r="U735" s="570"/>
      <c r="V735" s="570"/>
      <c r="W735" s="570"/>
      <c r="X735" s="570"/>
      <c r="Y735" s="570"/>
      <c r="Z735" s="570"/>
      <c r="AA735" s="570"/>
      <c r="AB735" s="570"/>
      <c r="AC735" s="570"/>
      <c r="AD735" s="687"/>
    </row>
    <row r="736" spans="1:30" ht="15" customHeight="1">
      <c r="B736" s="670" t="str">
        <f>AK711</f>
        <v/>
      </c>
      <c r="C736" s="558"/>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row>
    <row r="737" spans="2:30" ht="15" customHeight="1">
      <c r="B737" s="672" t="str">
        <f>IF(AG711&gt;0,"Favor de verificar que no tenga información en celdas sombreadas","")</f>
        <v/>
      </c>
      <c r="C737" s="673"/>
      <c r="D737" s="673"/>
      <c r="E737" s="673"/>
      <c r="F737" s="673"/>
      <c r="G737" s="673"/>
      <c r="H737" s="673"/>
      <c r="I737" s="673"/>
      <c r="J737" s="673"/>
      <c r="K737" s="673"/>
      <c r="L737" s="673"/>
      <c r="M737" s="673"/>
      <c r="N737" s="673"/>
      <c r="O737" s="673"/>
      <c r="P737" s="673"/>
      <c r="Q737" s="673"/>
      <c r="R737" s="673"/>
      <c r="S737" s="673"/>
      <c r="T737" s="673"/>
      <c r="U737" s="673"/>
      <c r="V737" s="673"/>
      <c r="W737" s="673"/>
      <c r="X737" s="673"/>
      <c r="Y737" s="673"/>
      <c r="Z737" s="673"/>
      <c r="AA737" s="673"/>
      <c r="AB737" s="673"/>
      <c r="AC737" s="673"/>
      <c r="AD737" s="673"/>
    </row>
    <row r="738" spans="2:30" ht="15" customHeight="1"/>
    <row r="739" spans="2:30" ht="15" customHeight="1"/>
    <row r="740" spans="2:30" ht="15" customHeight="1"/>
    <row r="741" spans="2:30" ht="15" customHeight="1"/>
  </sheetData>
  <sheetProtection algorithmName="SHA-512" hashValue="2UNzbzsJX595mV+EFehA8uloekE+qIyMcHCSNR9o8hizpXqe8N7OINd7l12V4qbfr5u+iwJVe3KqMgAWt9s8zg==" saltValue="epL5O+a+2kxfhF1jjMeEUg==" spinCount="100000" sheet="1" objects="1" scenarios="1"/>
  <mergeCells count="1478">
    <mergeCell ref="D115:R115"/>
    <mergeCell ref="C423:AD423"/>
    <mergeCell ref="N529:Q529"/>
    <mergeCell ref="Y307:AD307"/>
    <mergeCell ref="S138:X138"/>
    <mergeCell ref="D113:R113"/>
    <mergeCell ref="S276:X276"/>
    <mergeCell ref="Y257:AD257"/>
    <mergeCell ref="Y249:AD249"/>
    <mergeCell ref="S264:X264"/>
    <mergeCell ref="Y242:AD242"/>
    <mergeCell ref="C187:AD187"/>
    <mergeCell ref="D194:AD194"/>
    <mergeCell ref="D169:R169"/>
    <mergeCell ref="F407:X407"/>
    <mergeCell ref="D384:AD384"/>
    <mergeCell ref="S332:X332"/>
    <mergeCell ref="S139:X139"/>
    <mergeCell ref="S169:X169"/>
    <mergeCell ref="D238:R238"/>
    <mergeCell ref="D164:R164"/>
    <mergeCell ref="C212:R212"/>
    <mergeCell ref="Y250:AD250"/>
    <mergeCell ref="Y240:AD240"/>
    <mergeCell ref="D114:R114"/>
    <mergeCell ref="S247:X247"/>
    <mergeCell ref="D504:M504"/>
    <mergeCell ref="D492:M492"/>
    <mergeCell ref="R486:U486"/>
    <mergeCell ref="R448:U448"/>
    <mergeCell ref="N504:Q504"/>
    <mergeCell ref="R467:U467"/>
    <mergeCell ref="D88:R88"/>
    <mergeCell ref="S87:X87"/>
    <mergeCell ref="Y143:AD143"/>
    <mergeCell ref="S105:X105"/>
    <mergeCell ref="G716:AD716"/>
    <mergeCell ref="Y103:AD103"/>
    <mergeCell ref="S240:X240"/>
    <mergeCell ref="D658:P658"/>
    <mergeCell ref="D710:P710"/>
    <mergeCell ref="C210:AD210"/>
    <mergeCell ref="C368:AD368"/>
    <mergeCell ref="D237:R237"/>
    <mergeCell ref="Y269:AD269"/>
    <mergeCell ref="Y271:AD271"/>
    <mergeCell ref="D262:R262"/>
    <mergeCell ref="S101:X101"/>
    <mergeCell ref="N542:Q542"/>
    <mergeCell ref="F414:X414"/>
    <mergeCell ref="N545:Q545"/>
    <mergeCell ref="S141:X141"/>
    <mergeCell ref="S106:X106"/>
    <mergeCell ref="S131:X131"/>
    <mergeCell ref="Y231:AD231"/>
    <mergeCell ref="Y169:AD169"/>
    <mergeCell ref="D123:R123"/>
    <mergeCell ref="D141:R141"/>
    <mergeCell ref="Y258:AD258"/>
    <mergeCell ref="Y259:AD259"/>
    <mergeCell ref="D682:P682"/>
    <mergeCell ref="N485:Q485"/>
    <mergeCell ref="N512:Q512"/>
    <mergeCell ref="R443:U443"/>
    <mergeCell ref="B3:AD3"/>
    <mergeCell ref="Y57:AD57"/>
    <mergeCell ref="B5:AD5"/>
    <mergeCell ref="Y62:AD62"/>
    <mergeCell ref="D100:R100"/>
    <mergeCell ref="Y99:AD99"/>
    <mergeCell ref="Y108:AD108"/>
    <mergeCell ref="D124:R124"/>
    <mergeCell ref="D102:R102"/>
    <mergeCell ref="D301:R301"/>
    <mergeCell ref="S120:X120"/>
    <mergeCell ref="Y161:AD161"/>
    <mergeCell ref="S137:X137"/>
    <mergeCell ref="S166:X166"/>
    <mergeCell ref="S90:X90"/>
    <mergeCell ref="S77:X77"/>
    <mergeCell ref="D23:AD23"/>
    <mergeCell ref="S70:X70"/>
    <mergeCell ref="C17:AD17"/>
    <mergeCell ref="S56:X56"/>
    <mergeCell ref="D292:R292"/>
    <mergeCell ref="D131:R131"/>
    <mergeCell ref="S236:X236"/>
    <mergeCell ref="D239:R239"/>
    <mergeCell ref="Y256:AD256"/>
    <mergeCell ref="Y283:AD283"/>
    <mergeCell ref="Y232:AD232"/>
    <mergeCell ref="Y235:AD235"/>
    <mergeCell ref="Y105:AD105"/>
    <mergeCell ref="Y116:AD116"/>
    <mergeCell ref="S145:X145"/>
    <mergeCell ref="D163:R163"/>
    <mergeCell ref="AG584:AG585"/>
    <mergeCell ref="AG589:AG590"/>
    <mergeCell ref="AH589:AH590"/>
    <mergeCell ref="AI589:AK589"/>
    <mergeCell ref="C20:AD20"/>
    <mergeCell ref="C22:AD22"/>
    <mergeCell ref="D642:P642"/>
    <mergeCell ref="Y407:AD407"/>
    <mergeCell ref="C14:AD14"/>
    <mergeCell ref="D480:M480"/>
    <mergeCell ref="Y409:AD409"/>
    <mergeCell ref="N472:Q472"/>
    <mergeCell ref="Y63:AD63"/>
    <mergeCell ref="Y65:AD65"/>
    <mergeCell ref="Y121:AD121"/>
    <mergeCell ref="Y122:AD122"/>
    <mergeCell ref="S227:X227"/>
    <mergeCell ref="D130:R130"/>
    <mergeCell ref="Y151:AD151"/>
    <mergeCell ref="D223:R223"/>
    <mergeCell ref="S243:X243"/>
    <mergeCell ref="C199:AD199"/>
    <mergeCell ref="D83:R83"/>
    <mergeCell ref="S115:X115"/>
    <mergeCell ref="D267:R267"/>
    <mergeCell ref="S107:X107"/>
    <mergeCell ref="D456:M456"/>
    <mergeCell ref="Y268:AD268"/>
    <mergeCell ref="D259:R259"/>
    <mergeCell ref="N444:Q444"/>
    <mergeCell ref="F197:AD197"/>
    <mergeCell ref="N534:Q534"/>
    <mergeCell ref="F725:AD725"/>
    <mergeCell ref="S325:X325"/>
    <mergeCell ref="R529:U529"/>
    <mergeCell ref="S318:X318"/>
    <mergeCell ref="F720:AD720"/>
    <mergeCell ref="D387:AD387"/>
    <mergeCell ref="D274:R274"/>
    <mergeCell ref="D310:R310"/>
    <mergeCell ref="R511:U511"/>
    <mergeCell ref="D276:R276"/>
    <mergeCell ref="D303:R303"/>
    <mergeCell ref="R513:U513"/>
    <mergeCell ref="N547:Q547"/>
    <mergeCell ref="R498:U498"/>
    <mergeCell ref="F723:AD723"/>
    <mergeCell ref="N474:Q474"/>
    <mergeCell ref="D520:M520"/>
    <mergeCell ref="D536:M536"/>
    <mergeCell ref="D446:M446"/>
    <mergeCell ref="C348:P348"/>
    <mergeCell ref="D517:M517"/>
    <mergeCell ref="S308:X308"/>
    <mergeCell ref="S326:X326"/>
    <mergeCell ref="Y324:AD324"/>
    <mergeCell ref="D528:M528"/>
    <mergeCell ref="Y309:AD309"/>
    <mergeCell ref="D325:R325"/>
    <mergeCell ref="N540:Q540"/>
    <mergeCell ref="D539:M539"/>
    <mergeCell ref="D670:P670"/>
    <mergeCell ref="Y305:AD305"/>
    <mergeCell ref="N514:Q514"/>
    <mergeCell ref="D122:R122"/>
    <mergeCell ref="D272:R272"/>
    <mergeCell ref="D190:AD190"/>
    <mergeCell ref="D149:R149"/>
    <mergeCell ref="Y274:AD274"/>
    <mergeCell ref="D556:M556"/>
    <mergeCell ref="D383:AD383"/>
    <mergeCell ref="N501:Q501"/>
    <mergeCell ref="D481:M481"/>
    <mergeCell ref="R510:U510"/>
    <mergeCell ref="R452:U452"/>
    <mergeCell ref="D532:M532"/>
    <mergeCell ref="D534:M534"/>
    <mergeCell ref="D505:M505"/>
    <mergeCell ref="D522:M522"/>
    <mergeCell ref="N478:Q478"/>
    <mergeCell ref="R527:U527"/>
    <mergeCell ref="R520:U520"/>
    <mergeCell ref="D610:P610"/>
    <mergeCell ref="D597:P597"/>
    <mergeCell ref="R557:U557"/>
    <mergeCell ref="C584:AD584"/>
    <mergeCell ref="D535:M535"/>
    <mergeCell ref="D462:M462"/>
    <mergeCell ref="B578:AD578"/>
    <mergeCell ref="D530:M530"/>
    <mergeCell ref="S245:X245"/>
    <mergeCell ref="S162:X162"/>
    <mergeCell ref="Y140:AD140"/>
    <mergeCell ref="D441:M441"/>
    <mergeCell ref="D443:M443"/>
    <mergeCell ref="D327:R327"/>
    <mergeCell ref="Y224:AD224"/>
    <mergeCell ref="D329:R329"/>
    <mergeCell ref="S329:X329"/>
    <mergeCell ref="D215:R215"/>
    <mergeCell ref="Y167:AD167"/>
    <mergeCell ref="S140:X140"/>
    <mergeCell ref="D116:R116"/>
    <mergeCell ref="Y89:AD89"/>
    <mergeCell ref="S84:X84"/>
    <mergeCell ref="C402:D405"/>
    <mergeCell ref="D98:R98"/>
    <mergeCell ref="S152:X152"/>
    <mergeCell ref="Y56:AD56"/>
    <mergeCell ref="C723:D727"/>
    <mergeCell ref="D697:P697"/>
    <mergeCell ref="D679:P679"/>
    <mergeCell ref="D275:R275"/>
    <mergeCell ref="S291:X291"/>
    <mergeCell ref="D306:R306"/>
    <mergeCell ref="Y306:AD306"/>
    <mergeCell ref="Y300:AD300"/>
    <mergeCell ref="D641:P641"/>
    <mergeCell ref="F727:AD727"/>
    <mergeCell ref="D547:M547"/>
    <mergeCell ref="C716:F716"/>
    <mergeCell ref="D519:M519"/>
    <mergeCell ref="R482:U482"/>
    <mergeCell ref="D701:P701"/>
    <mergeCell ref="C357:AD357"/>
    <mergeCell ref="Y308:AD308"/>
    <mergeCell ref="N525:Q525"/>
    <mergeCell ref="D704:P704"/>
    <mergeCell ref="D513:M513"/>
    <mergeCell ref="N528:Q528"/>
    <mergeCell ref="D699:P699"/>
    <mergeCell ref="N494:Q494"/>
    <mergeCell ref="N530:Q530"/>
    <mergeCell ref="R522:U522"/>
    <mergeCell ref="Y126:AD126"/>
    <mergeCell ref="C369:AD369"/>
    <mergeCell ref="Y112:AD112"/>
    <mergeCell ref="C435:AD435"/>
    <mergeCell ref="D263:R263"/>
    <mergeCell ref="S153:X153"/>
    <mergeCell ref="Y415:AD415"/>
    <mergeCell ref="S112:X112"/>
    <mergeCell ref="D502:M502"/>
    <mergeCell ref="N488:Q488"/>
    <mergeCell ref="N519:Q519"/>
    <mergeCell ref="D171:R171"/>
    <mergeCell ref="B10:AD10"/>
    <mergeCell ref="D476:M476"/>
    <mergeCell ref="D120:R120"/>
    <mergeCell ref="R445:U445"/>
    <mergeCell ref="Y165:AD165"/>
    <mergeCell ref="D235:R235"/>
    <mergeCell ref="D484:M484"/>
    <mergeCell ref="Y158:AD158"/>
    <mergeCell ref="R447:U447"/>
    <mergeCell ref="S67:X67"/>
    <mergeCell ref="N445:Q445"/>
    <mergeCell ref="D482:M482"/>
    <mergeCell ref="S125:X125"/>
    <mergeCell ref="N447:Q447"/>
    <mergeCell ref="S57:X57"/>
    <mergeCell ref="S216:X216"/>
    <mergeCell ref="Y64:AD64"/>
    <mergeCell ref="S160:X160"/>
    <mergeCell ref="S154:X154"/>
    <mergeCell ref="D153:R153"/>
    <mergeCell ref="N549:Q549"/>
    <mergeCell ref="Y221:AD221"/>
    <mergeCell ref="N551:Q551"/>
    <mergeCell ref="D318:R318"/>
    <mergeCell ref="C419:F419"/>
    <mergeCell ref="N477:Q477"/>
    <mergeCell ref="D260:R260"/>
    <mergeCell ref="R459:U459"/>
    <mergeCell ref="S263:X263"/>
    <mergeCell ref="C343:AD343"/>
    <mergeCell ref="N465:Q465"/>
    <mergeCell ref="R532:U532"/>
    <mergeCell ref="R534:U534"/>
    <mergeCell ref="R533:U533"/>
    <mergeCell ref="R539:U539"/>
    <mergeCell ref="D331:R331"/>
    <mergeCell ref="N550:Q550"/>
    <mergeCell ref="Y328:AD328"/>
    <mergeCell ref="D319:R319"/>
    <mergeCell ref="N543:Q543"/>
    <mergeCell ref="R551:U551"/>
    <mergeCell ref="C376:E376"/>
    <mergeCell ref="N469:Q469"/>
    <mergeCell ref="D328:R328"/>
    <mergeCell ref="S269:X269"/>
    <mergeCell ref="S262:X262"/>
    <mergeCell ref="S223:X223"/>
    <mergeCell ref="Y247:AD247"/>
    <mergeCell ref="D448:M448"/>
    <mergeCell ref="D332:R332"/>
    <mergeCell ref="Y272:AD272"/>
    <mergeCell ref="S280:X280"/>
    <mergeCell ref="R480:U480"/>
    <mergeCell ref="N457:Q457"/>
    <mergeCell ref="N510:Q510"/>
    <mergeCell ref="N532:Q532"/>
    <mergeCell ref="D491:M491"/>
    <mergeCell ref="R456:U456"/>
    <mergeCell ref="R500:U500"/>
    <mergeCell ref="Y315:AD315"/>
    <mergeCell ref="N493:Q493"/>
    <mergeCell ref="D529:M529"/>
    <mergeCell ref="Y408:AD408"/>
    <mergeCell ref="R444:U444"/>
    <mergeCell ref="D108:R108"/>
    <mergeCell ref="R466:U466"/>
    <mergeCell ref="D231:R231"/>
    <mergeCell ref="S161:X161"/>
    <mergeCell ref="D142:R142"/>
    <mergeCell ref="D136:R136"/>
    <mergeCell ref="D244:R244"/>
    <mergeCell ref="Y111:AD111"/>
    <mergeCell ref="S310:X310"/>
    <mergeCell ref="Y171:AD171"/>
    <mergeCell ref="D474:M474"/>
    <mergeCell ref="S299:X299"/>
    <mergeCell ref="D133:R133"/>
    <mergeCell ref="F376:AD376"/>
    <mergeCell ref="S296:X296"/>
    <mergeCell ref="S214:X214"/>
    <mergeCell ref="R474:U474"/>
    <mergeCell ref="S293:X293"/>
    <mergeCell ref="S324:X324"/>
    <mergeCell ref="D168:R168"/>
    <mergeCell ref="B27:AD27"/>
    <mergeCell ref="C52:AD52"/>
    <mergeCell ref="Y73:AD73"/>
    <mergeCell ref="Y294:AD294"/>
    <mergeCell ref="D118:R118"/>
    <mergeCell ref="D469:M469"/>
    <mergeCell ref="B207:AD207"/>
    <mergeCell ref="D486:M486"/>
    <mergeCell ref="C334:AD334"/>
    <mergeCell ref="D461:M461"/>
    <mergeCell ref="D463:M463"/>
    <mergeCell ref="S317:X317"/>
    <mergeCell ref="C411:D415"/>
    <mergeCell ref="D515:M515"/>
    <mergeCell ref="S226:X226"/>
    <mergeCell ref="Y313:AD313"/>
    <mergeCell ref="D135:R135"/>
    <mergeCell ref="D217:R217"/>
    <mergeCell ref="S132:X132"/>
    <mergeCell ref="N466:Q466"/>
    <mergeCell ref="C335:AD335"/>
    <mergeCell ref="Y302:AD302"/>
    <mergeCell ref="D386:AD386"/>
    <mergeCell ref="S229:X229"/>
    <mergeCell ref="Y290:AD290"/>
    <mergeCell ref="Y234:AD234"/>
    <mergeCell ref="G419:AD419"/>
    <mergeCell ref="Y243:AD243"/>
    <mergeCell ref="D464:M464"/>
    <mergeCell ref="Y245:AD245"/>
    <mergeCell ref="S284:X284"/>
    <mergeCell ref="D59:R59"/>
    <mergeCell ref="S63:X63"/>
    <mergeCell ref="Y137:AD137"/>
    <mergeCell ref="S268:X268"/>
    <mergeCell ref="S270:X270"/>
    <mergeCell ref="Y132:AD132"/>
    <mergeCell ref="S173:X173"/>
    <mergeCell ref="Y239:AD239"/>
    <mergeCell ref="S159:X159"/>
    <mergeCell ref="Y241:AD241"/>
    <mergeCell ref="S252:X252"/>
    <mergeCell ref="D151:R151"/>
    <mergeCell ref="Y150:AD150"/>
    <mergeCell ref="D219:R219"/>
    <mergeCell ref="D96:R96"/>
    <mergeCell ref="D280:R280"/>
    <mergeCell ref="Y162:AD162"/>
    <mergeCell ref="S55:X55"/>
    <mergeCell ref="S86:X86"/>
    <mergeCell ref="D75:R75"/>
    <mergeCell ref="D64:R64"/>
    <mergeCell ref="Y119:AD119"/>
    <mergeCell ref="D67:R67"/>
    <mergeCell ref="S72:X72"/>
    <mergeCell ref="S104:X104"/>
    <mergeCell ref="D106:R106"/>
    <mergeCell ref="S74:X74"/>
    <mergeCell ref="Y80:AD80"/>
    <mergeCell ref="Y82:AD82"/>
    <mergeCell ref="Y91:AD91"/>
    <mergeCell ref="D76:R76"/>
    <mergeCell ref="D162:R162"/>
    <mergeCell ref="D170:R170"/>
    <mergeCell ref="Y94:AD94"/>
    <mergeCell ref="S69:X69"/>
    <mergeCell ref="S133:X133"/>
    <mergeCell ref="Y317:AD317"/>
    <mergeCell ref="Y289:AD289"/>
    <mergeCell ref="Y110:AD110"/>
    <mergeCell ref="Y219:AD219"/>
    <mergeCell ref="D69:R69"/>
    <mergeCell ref="Y120:AD120"/>
    <mergeCell ref="S288:X288"/>
    <mergeCell ref="D316:R316"/>
    <mergeCell ref="Y214:AD214"/>
    <mergeCell ref="D160:R160"/>
    <mergeCell ref="Y84:AD84"/>
    <mergeCell ref="S92:X92"/>
    <mergeCell ref="D107:R107"/>
    <mergeCell ref="C186:AD186"/>
    <mergeCell ref="S219:X219"/>
    <mergeCell ref="S225:X225"/>
    <mergeCell ref="Y86:AD86"/>
    <mergeCell ref="S217:X217"/>
    <mergeCell ref="D155:R155"/>
    <mergeCell ref="D87:R87"/>
    <mergeCell ref="Y166:AD166"/>
    <mergeCell ref="S103:X103"/>
    <mergeCell ref="Y149:AD149"/>
    <mergeCell ref="S121:X121"/>
    <mergeCell ref="D101:R101"/>
    <mergeCell ref="D222:R222"/>
    <mergeCell ref="Y297:AD297"/>
    <mergeCell ref="Y296:AD296"/>
    <mergeCell ref="S315:X315"/>
    <mergeCell ref="N497:Q497"/>
    <mergeCell ref="R457:U457"/>
    <mergeCell ref="S283:X283"/>
    <mergeCell ref="Y410:AD410"/>
    <mergeCell ref="C712:F712"/>
    <mergeCell ref="D455:M455"/>
    <mergeCell ref="V439:AD439"/>
    <mergeCell ref="C21:AD21"/>
    <mergeCell ref="D264:R264"/>
    <mergeCell ref="N463:Q463"/>
    <mergeCell ref="C424:AD424"/>
    <mergeCell ref="D293:R293"/>
    <mergeCell ref="R461:U461"/>
    <mergeCell ref="C55:R55"/>
    <mergeCell ref="S65:X65"/>
    <mergeCell ref="Y78:AD78"/>
    <mergeCell ref="Y97:AD97"/>
    <mergeCell ref="D138:R138"/>
    <mergeCell ref="Y93:AD93"/>
    <mergeCell ref="Y95:AD95"/>
    <mergeCell ref="S99:X99"/>
    <mergeCell ref="Y55:AD55"/>
    <mergeCell ref="Y58:AD58"/>
    <mergeCell ref="S73:X73"/>
    <mergeCell ref="S88:X88"/>
    <mergeCell ref="Y101:AD101"/>
    <mergeCell ref="D65:R65"/>
    <mergeCell ref="D66:R66"/>
    <mergeCell ref="D453:M453"/>
    <mergeCell ref="S75:X75"/>
    <mergeCell ref="D299:R299"/>
    <mergeCell ref="Y92:AD92"/>
    <mergeCell ref="D615:P615"/>
    <mergeCell ref="D214:R214"/>
    <mergeCell ref="Y148:AD148"/>
    <mergeCell ref="N491:Q491"/>
    <mergeCell ref="D507:M507"/>
    <mergeCell ref="D501:M501"/>
    <mergeCell ref="R525:U525"/>
    <mergeCell ref="F730:AD730"/>
    <mergeCell ref="D617:P617"/>
    <mergeCell ref="R519:U519"/>
    <mergeCell ref="D311:R311"/>
    <mergeCell ref="Y76:AD76"/>
    <mergeCell ref="Y233:AD233"/>
    <mergeCell ref="R548:U548"/>
    <mergeCell ref="D154:R154"/>
    <mergeCell ref="D313:R313"/>
    <mergeCell ref="R514:U514"/>
    <mergeCell ref="S215:X215"/>
    <mergeCell ref="R550:U550"/>
    <mergeCell ref="C586:AD586"/>
    <mergeCell ref="D540:M540"/>
    <mergeCell ref="C585:AD585"/>
    <mergeCell ref="Y215:AD215"/>
    <mergeCell ref="Y217:AD217"/>
    <mergeCell ref="D253:R253"/>
    <mergeCell ref="D465:M465"/>
    <mergeCell ref="S123:X123"/>
    <mergeCell ref="C209:AD209"/>
    <mergeCell ref="D173:R173"/>
    <mergeCell ref="D521:M521"/>
    <mergeCell ref="D477:M477"/>
    <mergeCell ref="N450:Q450"/>
    <mergeCell ref="D70:R70"/>
    <mergeCell ref="C197:E197"/>
    <mergeCell ref="D139:R139"/>
    <mergeCell ref="C434:AD434"/>
    <mergeCell ref="S170:X170"/>
    <mergeCell ref="D691:P691"/>
    <mergeCell ref="S168:X168"/>
    <mergeCell ref="F413:X413"/>
    <mergeCell ref="D678:P678"/>
    <mergeCell ref="D468:M468"/>
    <mergeCell ref="R462:U462"/>
    <mergeCell ref="D126:R126"/>
    <mergeCell ref="C575:AD575"/>
    <mergeCell ref="N559:Q559"/>
    <mergeCell ref="N515:Q515"/>
    <mergeCell ref="D143:R143"/>
    <mergeCell ref="D558:M558"/>
    <mergeCell ref="N544:Q544"/>
    <mergeCell ref="D145:R145"/>
    <mergeCell ref="D560:M560"/>
    <mergeCell ref="S171:X171"/>
    <mergeCell ref="S233:X233"/>
    <mergeCell ref="N541:Q541"/>
    <mergeCell ref="D478:M478"/>
    <mergeCell ref="R483:U483"/>
    <mergeCell ref="D489:M489"/>
    <mergeCell ref="D490:M490"/>
    <mergeCell ref="R476:U476"/>
    <mergeCell ref="D550:M550"/>
    <mergeCell ref="G421:AD421"/>
    <mergeCell ref="D508:M508"/>
    <mergeCell ref="N498:Q498"/>
    <mergeCell ref="R506:U506"/>
    <mergeCell ref="D271:R271"/>
    <mergeCell ref="Y220:AD220"/>
    <mergeCell ref="D172:R172"/>
    <mergeCell ref="R508:U508"/>
    <mergeCell ref="Y251:AD251"/>
    <mergeCell ref="D25:AD25"/>
    <mergeCell ref="R471:U471"/>
    <mergeCell ref="C18:AD18"/>
    <mergeCell ref="Y147:AD147"/>
    <mergeCell ref="R558:U558"/>
    <mergeCell ref="D81:R81"/>
    <mergeCell ref="D709:P709"/>
    <mergeCell ref="N531:Q531"/>
    <mergeCell ref="N506:Q506"/>
    <mergeCell ref="Y168:AD168"/>
    <mergeCell ref="D132:R132"/>
    <mergeCell ref="F403:X403"/>
    <mergeCell ref="Y170:AD170"/>
    <mergeCell ref="C401:X401"/>
    <mergeCell ref="S301:X301"/>
    <mergeCell ref="D117:R117"/>
    <mergeCell ref="S143:X143"/>
    <mergeCell ref="Z589:AD589"/>
    <mergeCell ref="R479:U479"/>
    <mergeCell ref="N458:Q458"/>
    <mergeCell ref="D570:AD570"/>
    <mergeCell ref="F411:X411"/>
    <mergeCell ref="D68:R68"/>
    <mergeCell ref="S244:X244"/>
    <mergeCell ref="D60:R60"/>
    <mergeCell ref="S254:X254"/>
    <mergeCell ref="R503:U503"/>
    <mergeCell ref="D646:P646"/>
    <mergeCell ref="S272:X272"/>
    <mergeCell ref="D644:P644"/>
    <mergeCell ref="S253:X253"/>
    <mergeCell ref="R449:U449"/>
    <mergeCell ref="C345:AD345"/>
    <mergeCell ref="F728:AD728"/>
    <mergeCell ref="D681:P681"/>
    <mergeCell ref="D684:P684"/>
    <mergeCell ref="C43:AD43"/>
    <mergeCell ref="AA7:AD7"/>
    <mergeCell ref="D654:P654"/>
    <mergeCell ref="Y114:AD114"/>
    <mergeCell ref="D648:P648"/>
    <mergeCell ref="N449:Q449"/>
    <mergeCell ref="Y332:AD332"/>
    <mergeCell ref="Y326:AD326"/>
    <mergeCell ref="D650:P650"/>
    <mergeCell ref="Y298:AD298"/>
    <mergeCell ref="S129:X129"/>
    <mergeCell ref="D104:R104"/>
    <mergeCell ref="Y327:AD327"/>
    <mergeCell ref="S158:X158"/>
    <mergeCell ref="C378:AD378"/>
    <mergeCell ref="D548:M548"/>
    <mergeCell ref="S130:X130"/>
    <mergeCell ref="S124:X124"/>
    <mergeCell ref="Y329:AD329"/>
    <mergeCell ref="D99:R99"/>
    <mergeCell ref="D633:P633"/>
    <mergeCell ref="Y225:AD225"/>
    <mergeCell ref="D612:P612"/>
    <mergeCell ref="Y273:AD273"/>
    <mergeCell ref="Y267:AD267"/>
    <mergeCell ref="D304:R304"/>
    <mergeCell ref="D493:M493"/>
    <mergeCell ref="D567:AD567"/>
    <mergeCell ref="R535:U535"/>
    <mergeCell ref="S231:X231"/>
    <mergeCell ref="D543:M543"/>
    <mergeCell ref="N524:Q524"/>
    <mergeCell ref="N526:Q526"/>
    <mergeCell ref="F731:AD731"/>
    <mergeCell ref="D320:R320"/>
    <mergeCell ref="D600:P600"/>
    <mergeCell ref="F724:AD724"/>
    <mergeCell ref="R559:U559"/>
    <mergeCell ref="R515:U515"/>
    <mergeCell ref="Y260:AD260"/>
    <mergeCell ref="D611:P611"/>
    <mergeCell ref="R541:U541"/>
    <mergeCell ref="Y262:AD262"/>
    <mergeCell ref="D449:M449"/>
    <mergeCell ref="Y261:AD261"/>
    <mergeCell ref="Y255:AD255"/>
    <mergeCell ref="R502:U502"/>
    <mergeCell ref="S319:X319"/>
    <mergeCell ref="D379:AD379"/>
    <mergeCell ref="D294:R294"/>
    <mergeCell ref="R504:U504"/>
    <mergeCell ref="S327:X327"/>
    <mergeCell ref="S321:X321"/>
    <mergeCell ref="D296:R296"/>
    <mergeCell ref="B11:AD11"/>
    <mergeCell ref="Y77:AD77"/>
    <mergeCell ref="N558:Q558"/>
    <mergeCell ref="D380:AD380"/>
    <mergeCell ref="N560:Q560"/>
    <mergeCell ref="Y223:AD223"/>
    <mergeCell ref="N553:Q553"/>
    <mergeCell ref="Y139:AD139"/>
    <mergeCell ref="Y133:AD133"/>
    <mergeCell ref="C12:AD12"/>
    <mergeCell ref="S58:X58"/>
    <mergeCell ref="Y96:AD96"/>
    <mergeCell ref="D174:R174"/>
    <mergeCell ref="S76:X76"/>
    <mergeCell ref="S235:X235"/>
    <mergeCell ref="S111:X111"/>
    <mergeCell ref="D614:P614"/>
    <mergeCell ref="S237:X237"/>
    <mergeCell ref="Y280:AD280"/>
    <mergeCell ref="N502:Q502"/>
    <mergeCell ref="N496:Q496"/>
    <mergeCell ref="Y246:AD246"/>
    <mergeCell ref="D467:M467"/>
    <mergeCell ref="Y314:AD314"/>
    <mergeCell ref="S151:X151"/>
    <mergeCell ref="R549:U549"/>
    <mergeCell ref="D591:P591"/>
    <mergeCell ref="Q589:T589"/>
    <mergeCell ref="Y402:AD402"/>
    <mergeCell ref="Y404:AD404"/>
    <mergeCell ref="D538:M538"/>
    <mergeCell ref="Y411:AD411"/>
    <mergeCell ref="S71:X71"/>
    <mergeCell ref="Y301:AD301"/>
    <mergeCell ref="D552:M552"/>
    <mergeCell ref="D278:R278"/>
    <mergeCell ref="D460:M460"/>
    <mergeCell ref="Y304:AD304"/>
    <mergeCell ref="C432:AD432"/>
    <mergeCell ref="D487:M487"/>
    <mergeCell ref="D352:AD352"/>
    <mergeCell ref="S285:X285"/>
    <mergeCell ref="D256:R256"/>
    <mergeCell ref="S110:X110"/>
    <mergeCell ref="Y278:AD278"/>
    <mergeCell ref="S128:X128"/>
    <mergeCell ref="Y81:AD81"/>
    <mergeCell ref="S218:X218"/>
    <mergeCell ref="S212:X212"/>
    <mergeCell ref="Y413:AD413"/>
    <mergeCell ref="R487:U487"/>
    <mergeCell ref="S136:X136"/>
    <mergeCell ref="D444:M444"/>
    <mergeCell ref="D74:R74"/>
    <mergeCell ref="D233:R233"/>
    <mergeCell ref="Y135:AD135"/>
    <mergeCell ref="S134:X134"/>
    <mergeCell ref="S287:X287"/>
    <mergeCell ref="S113:X113"/>
    <mergeCell ref="Q348:AD348"/>
    <mergeCell ref="Y414:AD414"/>
    <mergeCell ref="D92:R92"/>
    <mergeCell ref="Y316:AD316"/>
    <mergeCell ref="S322:X322"/>
    <mergeCell ref="S98:X98"/>
    <mergeCell ref="S286:X286"/>
    <mergeCell ref="Y264:AD264"/>
    <mergeCell ref="S116:X116"/>
    <mergeCell ref="R458:U458"/>
    <mergeCell ref="S275:X275"/>
    <mergeCell ref="D91:R91"/>
    <mergeCell ref="D125:R125"/>
    <mergeCell ref="D103:R103"/>
    <mergeCell ref="S163:X163"/>
    <mergeCell ref="D134:R134"/>
    <mergeCell ref="D355:AD355"/>
    <mergeCell ref="D105:R105"/>
    <mergeCell ref="S109:X109"/>
    <mergeCell ref="S93:X93"/>
    <mergeCell ref="S95:X95"/>
    <mergeCell ref="Y138:AD138"/>
    <mergeCell ref="D127:R127"/>
    <mergeCell ref="Y129:AD129"/>
    <mergeCell ref="S260:X260"/>
    <mergeCell ref="Y164:AD164"/>
    <mergeCell ref="D128:R128"/>
    <mergeCell ref="D119:R119"/>
    <mergeCell ref="D249:R249"/>
    <mergeCell ref="N448:Q448"/>
    <mergeCell ref="D251:R251"/>
    <mergeCell ref="D157:R157"/>
    <mergeCell ref="Y172:AD172"/>
    <mergeCell ref="S273:X273"/>
    <mergeCell ref="F408:X408"/>
    <mergeCell ref="S220:X220"/>
    <mergeCell ref="Y226:AD226"/>
    <mergeCell ref="C734:AD734"/>
    <mergeCell ref="N523:Q523"/>
    <mergeCell ref="Y160:AD160"/>
    <mergeCell ref="Y154:AD154"/>
    <mergeCell ref="N489:Q489"/>
    <mergeCell ref="C714:F714"/>
    <mergeCell ref="S146:X146"/>
    <mergeCell ref="N516:Q516"/>
    <mergeCell ref="C562:E562"/>
    <mergeCell ref="N552:Q552"/>
    <mergeCell ref="D601:P601"/>
    <mergeCell ref="Y401:AD401"/>
    <mergeCell ref="N554:Q554"/>
    <mergeCell ref="D594:P594"/>
    <mergeCell ref="D596:P596"/>
    <mergeCell ref="Y244:AD244"/>
    <mergeCell ref="S164:X164"/>
    <mergeCell ref="D652:P652"/>
    <mergeCell ref="C728:D732"/>
    <mergeCell ref="F719:AD719"/>
    <mergeCell ref="D708:P708"/>
    <mergeCell ref="F722:AD722"/>
    <mergeCell ref="D146:R146"/>
    <mergeCell ref="S331:X331"/>
    <mergeCell ref="D452:M452"/>
    <mergeCell ref="D307:R307"/>
    <mergeCell ref="R553:U553"/>
    <mergeCell ref="F729:AD729"/>
    <mergeCell ref="D683:P683"/>
    <mergeCell ref="D635:P635"/>
    <mergeCell ref="D625:P625"/>
    <mergeCell ref="D604:P604"/>
    <mergeCell ref="D668:P668"/>
    <mergeCell ref="D506:M506"/>
    <mergeCell ref="B8:L8"/>
    <mergeCell ref="C30:AD30"/>
    <mergeCell ref="N486:Q486"/>
    <mergeCell ref="Y117:AD117"/>
    <mergeCell ref="D496:M496"/>
    <mergeCell ref="Y299:AD299"/>
    <mergeCell ref="N452:Q452"/>
    <mergeCell ref="D495:M495"/>
    <mergeCell ref="N454:Q454"/>
    <mergeCell ref="N481:Q481"/>
    <mergeCell ref="D248:R248"/>
    <mergeCell ref="R439:U440"/>
    <mergeCell ref="S249:X249"/>
    <mergeCell ref="Y330:AD330"/>
    <mergeCell ref="D250:R250"/>
    <mergeCell ref="D277:R277"/>
    <mergeCell ref="Y173:AD173"/>
    <mergeCell ref="D279:R279"/>
    <mergeCell ref="N470:Q470"/>
    <mergeCell ref="N480:Q480"/>
    <mergeCell ref="Y319:AD319"/>
    <mergeCell ref="Y75:AD75"/>
    <mergeCell ref="Y60:AD60"/>
    <mergeCell ref="Y113:AD113"/>
    <mergeCell ref="Y115:AD115"/>
    <mergeCell ref="D273:R273"/>
    <mergeCell ref="C372:U373"/>
    <mergeCell ref="R484:U484"/>
    <mergeCell ref="N442:Q442"/>
    <mergeCell ref="D254:R254"/>
    <mergeCell ref="C13:AD13"/>
    <mergeCell ref="R542:U542"/>
    <mergeCell ref="F410:X410"/>
    <mergeCell ref="S155:X155"/>
    <mergeCell ref="D450:M450"/>
    <mergeCell ref="C15:AD15"/>
    <mergeCell ref="F412:X412"/>
    <mergeCell ref="F40:AD40"/>
    <mergeCell ref="S61:X61"/>
    <mergeCell ref="S238:X238"/>
    <mergeCell ref="N467:Q467"/>
    <mergeCell ref="Y104:AD104"/>
    <mergeCell ref="N520:Q520"/>
    <mergeCell ref="Y403:AD403"/>
    <mergeCell ref="D24:AD24"/>
    <mergeCell ref="C16:AD16"/>
    <mergeCell ref="S119:X119"/>
    <mergeCell ref="N495:Q495"/>
    <mergeCell ref="D94:R94"/>
    <mergeCell ref="D509:M509"/>
    <mergeCell ref="S148:X148"/>
    <mergeCell ref="D193:AD193"/>
    <mergeCell ref="N490:Q490"/>
    <mergeCell ref="D252:R252"/>
    <mergeCell ref="D110:R110"/>
    <mergeCell ref="R491:U491"/>
    <mergeCell ref="D323:R323"/>
    <mergeCell ref="S156:X156"/>
    <mergeCell ref="D161:R161"/>
    <mergeCell ref="S323:X323"/>
    <mergeCell ref="S278:X278"/>
    <mergeCell ref="B393:AD393"/>
    <mergeCell ref="D33:AD33"/>
    <mergeCell ref="N471:Q471"/>
    <mergeCell ref="Y310:AD310"/>
    <mergeCell ref="D470:M470"/>
    <mergeCell ref="N443:Q443"/>
    <mergeCell ref="Y282:AD282"/>
    <mergeCell ref="Y276:AD276"/>
    <mergeCell ref="D121:R121"/>
    <mergeCell ref="D34:AD34"/>
    <mergeCell ref="Y85:AD85"/>
    <mergeCell ref="Y87:AD87"/>
    <mergeCell ref="Y322:AD322"/>
    <mergeCell ref="Y68:AD68"/>
    <mergeCell ref="D93:R93"/>
    <mergeCell ref="D147:R147"/>
    <mergeCell ref="Y71:AD71"/>
    <mergeCell ref="Y98:AD98"/>
    <mergeCell ref="D112:R112"/>
    <mergeCell ref="D165:R165"/>
    <mergeCell ref="D226:R226"/>
    <mergeCell ref="S257:X257"/>
    <mergeCell ref="D247:R247"/>
    <mergeCell ref="D454:M454"/>
    <mergeCell ref="C344:AD344"/>
    <mergeCell ref="D213:R213"/>
    <mergeCell ref="S250:X250"/>
    <mergeCell ref="R469:U469"/>
    <mergeCell ref="S66:X66"/>
    <mergeCell ref="Y156:AD156"/>
    <mergeCell ref="Y252:AD252"/>
    <mergeCell ref="D330:R330"/>
    <mergeCell ref="S294:X294"/>
    <mergeCell ref="Y66:AD66"/>
    <mergeCell ref="D144:R144"/>
    <mergeCell ref="F406:X406"/>
    <mergeCell ref="S221:X221"/>
    <mergeCell ref="Y288:AD288"/>
    <mergeCell ref="D243:R243"/>
    <mergeCell ref="D242:R242"/>
    <mergeCell ref="S248:X248"/>
    <mergeCell ref="D230:R230"/>
    <mergeCell ref="F415:X415"/>
    <mergeCell ref="S297:X297"/>
    <mergeCell ref="Y281:AD281"/>
    <mergeCell ref="D245:R245"/>
    <mergeCell ref="S300:X300"/>
    <mergeCell ref="C53:AD53"/>
    <mergeCell ref="D78:R78"/>
    <mergeCell ref="D261:R261"/>
    <mergeCell ref="S251:X251"/>
    <mergeCell ref="D297:R297"/>
    <mergeCell ref="Y67:AD67"/>
    <mergeCell ref="S62:X62"/>
    <mergeCell ref="D62:R62"/>
    <mergeCell ref="D79:R79"/>
    <mergeCell ref="Y69:AD69"/>
    <mergeCell ref="S68:X68"/>
    <mergeCell ref="Y131:AD131"/>
    <mergeCell ref="Y238:AD238"/>
    <mergeCell ref="S82:X82"/>
    <mergeCell ref="C177:AD177"/>
    <mergeCell ref="S85:X85"/>
    <mergeCell ref="D288:R288"/>
    <mergeCell ref="D89:R89"/>
    <mergeCell ref="Y123:AD123"/>
    <mergeCell ref="C178:AD178"/>
    <mergeCell ref="D466:M466"/>
    <mergeCell ref="S97:X97"/>
    <mergeCell ref="R451:U451"/>
    <mergeCell ref="S274:X274"/>
    <mergeCell ref="N451:Q451"/>
    <mergeCell ref="D494:M494"/>
    <mergeCell ref="N508:Q508"/>
    <mergeCell ref="D73:R73"/>
    <mergeCell ref="Y141:AD141"/>
    <mergeCell ref="N503:Q503"/>
    <mergeCell ref="D90:R90"/>
    <mergeCell ref="N505:Q505"/>
    <mergeCell ref="D500:M500"/>
    <mergeCell ref="D287:R287"/>
    <mergeCell ref="R488:U488"/>
    <mergeCell ref="S311:X311"/>
    <mergeCell ref="D354:AD354"/>
    <mergeCell ref="D216:R216"/>
    <mergeCell ref="Y130:AD130"/>
    <mergeCell ref="N492:Q492"/>
    <mergeCell ref="Y331:AD331"/>
    <mergeCell ref="D85:R85"/>
    <mergeCell ref="Y79:AD79"/>
    <mergeCell ref="S78:X78"/>
    <mergeCell ref="N479:Q479"/>
    <mergeCell ref="D457:M457"/>
    <mergeCell ref="N439:Q440"/>
    <mergeCell ref="S94:X94"/>
    <mergeCell ref="D234:R234"/>
    <mergeCell ref="D167:R167"/>
    <mergeCell ref="C735:AD735"/>
    <mergeCell ref="S330:X330"/>
    <mergeCell ref="D140:R140"/>
    <mergeCell ref="F732:AD732"/>
    <mergeCell ref="D533:M533"/>
    <mergeCell ref="D286:R286"/>
    <mergeCell ref="R523:U523"/>
    <mergeCell ref="D315:R315"/>
    <mergeCell ref="D166:R166"/>
    <mergeCell ref="R516:U516"/>
    <mergeCell ref="Y212:AD212"/>
    <mergeCell ref="D281:R281"/>
    <mergeCell ref="R524:U524"/>
    <mergeCell ref="Y155:AD155"/>
    <mergeCell ref="Y134:AD134"/>
    <mergeCell ref="Y128:AD128"/>
    <mergeCell ref="Y287:AD287"/>
    <mergeCell ref="S135:X135"/>
    <mergeCell ref="Y163:AD163"/>
    <mergeCell ref="S147:X147"/>
    <mergeCell ref="S222:X222"/>
    <mergeCell ref="B342:AD342"/>
    <mergeCell ref="B391:AD391"/>
    <mergeCell ref="D608:P608"/>
    <mergeCell ref="R470:U470"/>
    <mergeCell ref="R544:U544"/>
    <mergeCell ref="D225:R225"/>
    <mergeCell ref="D283:R283"/>
    <mergeCell ref="S298:X298"/>
    <mergeCell ref="S271:X271"/>
    <mergeCell ref="Y286:AD286"/>
    <mergeCell ref="D220:R220"/>
    <mergeCell ref="N8:O8"/>
    <mergeCell ref="S239:X239"/>
    <mergeCell ref="C398:AD398"/>
    <mergeCell ref="S232:X232"/>
    <mergeCell ref="C188:AD188"/>
    <mergeCell ref="C370:AD370"/>
    <mergeCell ref="S144:X144"/>
    <mergeCell ref="S234:X234"/>
    <mergeCell ref="C366:AD366"/>
    <mergeCell ref="D479:M479"/>
    <mergeCell ref="D191:AD191"/>
    <mergeCell ref="R442:U442"/>
    <mergeCell ref="S292:X292"/>
    <mergeCell ref="S122:X122"/>
    <mergeCell ref="D97:R97"/>
    <mergeCell ref="Y321:AD321"/>
    <mergeCell ref="Y293:AD293"/>
    <mergeCell ref="S117:X117"/>
    <mergeCell ref="Y284:AD284"/>
    <mergeCell ref="Y311:AD311"/>
    <mergeCell ref="Y237:AD237"/>
    <mergeCell ref="Y127:AD127"/>
    <mergeCell ref="D80:R80"/>
    <mergeCell ref="S83:X83"/>
    <mergeCell ref="S242:X242"/>
    <mergeCell ref="S213:X213"/>
    <mergeCell ref="D36:AD36"/>
    <mergeCell ref="D268:R268"/>
    <mergeCell ref="S108:X108"/>
    <mergeCell ref="S295:X295"/>
    <mergeCell ref="Y279:AD279"/>
    <mergeCell ref="D270:R270"/>
    <mergeCell ref="B19:AD19"/>
    <mergeCell ref="S303:X303"/>
    <mergeCell ref="D129:R129"/>
    <mergeCell ref="Y174:AD174"/>
    <mergeCell ref="R481:U481"/>
    <mergeCell ref="F402:X402"/>
    <mergeCell ref="S306:X306"/>
    <mergeCell ref="F404:X404"/>
    <mergeCell ref="D228:R228"/>
    <mergeCell ref="D57:R57"/>
    <mergeCell ref="Y102:AD102"/>
    <mergeCell ref="D290:R290"/>
    <mergeCell ref="Y124:AD124"/>
    <mergeCell ref="S261:X261"/>
    <mergeCell ref="D71:R71"/>
    <mergeCell ref="S89:X89"/>
    <mergeCell ref="S64:X64"/>
    <mergeCell ref="C389:AD389"/>
    <mergeCell ref="D258:R258"/>
    <mergeCell ref="D224:R224"/>
    <mergeCell ref="S91:X91"/>
    <mergeCell ref="S127:X127"/>
    <mergeCell ref="D109:R109"/>
    <mergeCell ref="Y277:AD277"/>
    <mergeCell ref="D241:R241"/>
    <mergeCell ref="S142:X142"/>
    <mergeCell ref="Y152:AD152"/>
    <mergeCell ref="Y216:AD216"/>
    <mergeCell ref="R463:U463"/>
    <mergeCell ref="D257:R257"/>
    <mergeCell ref="C28:AD28"/>
    <mergeCell ref="S114:X114"/>
    <mergeCell ref="R521:U521"/>
    <mergeCell ref="D630:P630"/>
    <mergeCell ref="D546:M546"/>
    <mergeCell ref="D544:M544"/>
    <mergeCell ref="D510:M510"/>
    <mergeCell ref="N487:Q487"/>
    <mergeCell ref="D605:P605"/>
    <mergeCell ref="R507:U507"/>
    <mergeCell ref="R543:U543"/>
    <mergeCell ref="R509:U509"/>
    <mergeCell ref="B365:AD365"/>
    <mergeCell ref="D322:R322"/>
    <mergeCell ref="D527:M527"/>
    <mergeCell ref="N521:Q521"/>
    <mergeCell ref="R472:U472"/>
    <mergeCell ref="R554:U554"/>
    <mergeCell ref="D619:P619"/>
    <mergeCell ref="R492:U492"/>
    <mergeCell ref="N484:Q484"/>
    <mergeCell ref="N556:Q556"/>
    <mergeCell ref="Y405:AD405"/>
    <mergeCell ref="D537:M537"/>
    <mergeCell ref="R494:U494"/>
    <mergeCell ref="C390:AD390"/>
    <mergeCell ref="D595:P595"/>
    <mergeCell ref="R496:U496"/>
    <mergeCell ref="N548:Q548"/>
    <mergeCell ref="D542:M542"/>
    <mergeCell ref="D523:M523"/>
    <mergeCell ref="D571:AD571"/>
    <mergeCell ref="D541:M541"/>
    <mergeCell ref="D565:AD565"/>
    <mergeCell ref="C42:AD42"/>
    <mergeCell ref="C439:M440"/>
    <mergeCell ref="C718:AD718"/>
    <mergeCell ref="S313:X313"/>
    <mergeCell ref="Y320:AD320"/>
    <mergeCell ref="N517:Q517"/>
    <mergeCell ref="N473:Q473"/>
    <mergeCell ref="S126:X126"/>
    <mergeCell ref="D516:M516"/>
    <mergeCell ref="C417:F417"/>
    <mergeCell ref="D381:AD381"/>
    <mergeCell ref="N475:Q475"/>
    <mergeCell ref="D518:M518"/>
    <mergeCell ref="N468:Q468"/>
    <mergeCell ref="D298:R298"/>
    <mergeCell ref="D308:R308"/>
    <mergeCell ref="N499:Q499"/>
    <mergeCell ref="D300:R300"/>
    <mergeCell ref="B185:AD185"/>
    <mergeCell ref="D602:P602"/>
    <mergeCell ref="D621:P621"/>
    <mergeCell ref="D631:P631"/>
    <mergeCell ref="D634:P634"/>
    <mergeCell ref="D627:P627"/>
    <mergeCell ref="R526:U526"/>
    <mergeCell ref="R555:U555"/>
    <mergeCell ref="Y254:AD254"/>
    <mergeCell ref="D284:R284"/>
    <mergeCell ref="R485:U485"/>
    <mergeCell ref="D447:M447"/>
    <mergeCell ref="D551:M551"/>
    <mergeCell ref="D499:M499"/>
    <mergeCell ref="D56:R56"/>
    <mergeCell ref="D471:M471"/>
    <mergeCell ref="S80:X80"/>
    <mergeCell ref="G714:AD714"/>
    <mergeCell ref="Y230:AD230"/>
    <mergeCell ref="Y406:AD406"/>
    <mergeCell ref="Y106:AD106"/>
    <mergeCell ref="D640:P640"/>
    <mergeCell ref="Y100:AD100"/>
    <mergeCell ref="C29:AD29"/>
    <mergeCell ref="D472:M472"/>
    <mergeCell ref="D659:P659"/>
    <mergeCell ref="C31:AD31"/>
    <mergeCell ref="N460:Q460"/>
    <mergeCell ref="C367:AD367"/>
    <mergeCell ref="D503:M503"/>
    <mergeCell ref="D497:M497"/>
    <mergeCell ref="N453:Q453"/>
    <mergeCell ref="N483:Q483"/>
    <mergeCell ref="D526:M526"/>
    <mergeCell ref="N455:Q455"/>
    <mergeCell ref="D498:M498"/>
    <mergeCell ref="D285:R285"/>
    <mergeCell ref="S100:X100"/>
    <mergeCell ref="D326:R326"/>
    <mergeCell ref="Y275:AD275"/>
    <mergeCell ref="S167:X167"/>
    <mergeCell ref="Y125:AD125"/>
    <mergeCell ref="S256:X256"/>
    <mergeCell ref="D72:R72"/>
    <mergeCell ref="R489:U489"/>
    <mergeCell ref="D553:M553"/>
    <mergeCell ref="S96:X96"/>
    <mergeCell ref="Y295:AD295"/>
    <mergeCell ref="Y292:AD292"/>
    <mergeCell ref="D321:R321"/>
    <mergeCell ref="D305:R305"/>
    <mergeCell ref="S289:X289"/>
    <mergeCell ref="S60:X60"/>
    <mergeCell ref="D61:R61"/>
    <mergeCell ref="S228:X228"/>
    <mergeCell ref="D175:R175"/>
    <mergeCell ref="S230:X230"/>
    <mergeCell ref="G417:AD417"/>
    <mergeCell ref="D63:R63"/>
    <mergeCell ref="Y248:AD248"/>
    <mergeCell ref="S224:X224"/>
    <mergeCell ref="D227:R227"/>
    <mergeCell ref="D246:R246"/>
    <mergeCell ref="C358:AD358"/>
    <mergeCell ref="D353:AD353"/>
    <mergeCell ref="S312:X312"/>
    <mergeCell ref="D84:R84"/>
    <mergeCell ref="Y142:AD142"/>
    <mergeCell ref="S307:X307"/>
    <mergeCell ref="D282:R282"/>
    <mergeCell ref="S309:X309"/>
    <mergeCell ref="D158:R158"/>
    <mergeCell ref="Y227:AD227"/>
    <mergeCell ref="Y229:AD229"/>
    <mergeCell ref="Y285:AD285"/>
    <mergeCell ref="S79:X79"/>
    <mergeCell ref="D266:R266"/>
    <mergeCell ref="S81:X81"/>
    <mergeCell ref="Y253:AD253"/>
    <mergeCell ref="S328:X328"/>
    <mergeCell ref="C399:AD399"/>
    <mergeCell ref="S174:X174"/>
    <mergeCell ref="D475:M475"/>
    <mergeCell ref="N476:Q476"/>
    <mergeCell ref="D156:R156"/>
    <mergeCell ref="D218:R218"/>
    <mergeCell ref="R450:U450"/>
    <mergeCell ref="C433:AD433"/>
    <mergeCell ref="Y228:AD228"/>
    <mergeCell ref="Y222:AD222"/>
    <mergeCell ref="D302:R302"/>
    <mergeCell ref="S246:X246"/>
    <mergeCell ref="D232:R232"/>
    <mergeCell ref="Y266:AD266"/>
    <mergeCell ref="D317:R317"/>
    <mergeCell ref="S175:X175"/>
    <mergeCell ref="Y270:AD270"/>
    <mergeCell ref="S282:X282"/>
    <mergeCell ref="D442:M442"/>
    <mergeCell ref="D458:M458"/>
    <mergeCell ref="D295:R295"/>
    <mergeCell ref="C351:AD351"/>
    <mergeCell ref="S255:X255"/>
    <mergeCell ref="Y291:AD291"/>
    <mergeCell ref="D451:M451"/>
    <mergeCell ref="C200:AD200"/>
    <mergeCell ref="D269:R269"/>
    <mergeCell ref="Y218:AD218"/>
    <mergeCell ref="D265:R265"/>
    <mergeCell ref="D312:R312"/>
    <mergeCell ref="D545:M545"/>
    <mergeCell ref="D385:AD385"/>
    <mergeCell ref="D636:P636"/>
    <mergeCell ref="D707:P707"/>
    <mergeCell ref="N546:Q546"/>
    <mergeCell ref="R497:U497"/>
    <mergeCell ref="S320:X320"/>
    <mergeCell ref="S314:X314"/>
    <mergeCell ref="S316:X316"/>
    <mergeCell ref="N555:Q555"/>
    <mergeCell ref="D324:R324"/>
    <mergeCell ref="D696:P696"/>
    <mergeCell ref="D698:P698"/>
    <mergeCell ref="D620:P620"/>
    <mergeCell ref="D706:P706"/>
    <mergeCell ref="R512:U512"/>
    <mergeCell ref="D703:P703"/>
    <mergeCell ref="D689:P689"/>
    <mergeCell ref="D693:P693"/>
    <mergeCell ref="D568:AD568"/>
    <mergeCell ref="C576:AD576"/>
    <mergeCell ref="D525:M525"/>
    <mergeCell ref="R454:U454"/>
    <mergeCell ref="C437:AD437"/>
    <mergeCell ref="C436:AD436"/>
    <mergeCell ref="N446:Q446"/>
    <mergeCell ref="R478:U478"/>
    <mergeCell ref="R464:U464"/>
    <mergeCell ref="N539:Q539"/>
    <mergeCell ref="R493:U493"/>
    <mergeCell ref="R560:U560"/>
    <mergeCell ref="C564:AD564"/>
    <mergeCell ref="D671:P671"/>
    <mergeCell ref="R441:U441"/>
    <mergeCell ref="B397:AD397"/>
    <mergeCell ref="R446:U446"/>
    <mergeCell ref="B563:AD563"/>
    <mergeCell ref="D705:P705"/>
    <mergeCell ref="C588:P590"/>
    <mergeCell ref="D677:P677"/>
    <mergeCell ref="D675:P675"/>
    <mergeCell ref="D637:P637"/>
    <mergeCell ref="D645:P645"/>
    <mergeCell ref="D626:P626"/>
    <mergeCell ref="D524:M524"/>
    <mergeCell ref="D554:M554"/>
    <mergeCell ref="D618:P618"/>
    <mergeCell ref="D573:AD573"/>
    <mergeCell ref="N537:Q537"/>
    <mergeCell ref="R460:U460"/>
    <mergeCell ref="C406:D410"/>
    <mergeCell ref="D607:P607"/>
    <mergeCell ref="D549:M549"/>
    <mergeCell ref="N535:Q535"/>
    <mergeCell ref="D609:P609"/>
    <mergeCell ref="R528:U528"/>
    <mergeCell ref="R540:U540"/>
    <mergeCell ref="R495:U495"/>
    <mergeCell ref="D649:P649"/>
    <mergeCell ref="D674:P674"/>
    <mergeCell ref="D660:P660"/>
    <mergeCell ref="D653:P653"/>
    <mergeCell ref="D632:P632"/>
    <mergeCell ref="D572:AD572"/>
    <mergeCell ref="C719:D722"/>
    <mergeCell ref="S302:X302"/>
    <mergeCell ref="R477:U477"/>
    <mergeCell ref="D599:P599"/>
    <mergeCell ref="D623:P623"/>
    <mergeCell ref="D616:P616"/>
    <mergeCell ref="B577:AD577"/>
    <mergeCell ref="B579:AD579"/>
    <mergeCell ref="D557:M557"/>
    <mergeCell ref="R547:U547"/>
    <mergeCell ref="R538:U538"/>
    <mergeCell ref="U589:Y589"/>
    <mergeCell ref="B583:AD583"/>
    <mergeCell ref="R531:U531"/>
    <mergeCell ref="F721:AD721"/>
    <mergeCell ref="G712:AD712"/>
    <mergeCell ref="D666:P666"/>
    <mergeCell ref="R556:U556"/>
    <mergeCell ref="D559:M559"/>
    <mergeCell ref="D566:AD566"/>
    <mergeCell ref="D680:P680"/>
    <mergeCell ref="D569:AD569"/>
    <mergeCell ref="D606:P606"/>
    <mergeCell ref="D673:P673"/>
    <mergeCell ref="F409:X409"/>
    <mergeCell ref="Y325:AD325"/>
    <mergeCell ref="N461:Q461"/>
    <mergeCell ref="R465:U465"/>
    <mergeCell ref="D702:P702"/>
    <mergeCell ref="D663:P663"/>
    <mergeCell ref="D700:P700"/>
    <mergeCell ref="N464:Q464"/>
    <mergeCell ref="D694:P694"/>
    <mergeCell ref="D688:P688"/>
    <mergeCell ref="D473:M473"/>
    <mergeCell ref="N500:Q500"/>
    <mergeCell ref="F562:AD562"/>
    <mergeCell ref="R505:U505"/>
    <mergeCell ref="D488:M488"/>
    <mergeCell ref="N518:Q518"/>
    <mergeCell ref="D485:M485"/>
    <mergeCell ref="D483:M483"/>
    <mergeCell ref="Y412:AD412"/>
    <mergeCell ref="Q588:AD588"/>
    <mergeCell ref="D531:M531"/>
    <mergeCell ref="D593:P593"/>
    <mergeCell ref="D511:M511"/>
    <mergeCell ref="D656:P656"/>
    <mergeCell ref="D669:P669"/>
    <mergeCell ref="D555:M555"/>
    <mergeCell ref="N536:Q536"/>
    <mergeCell ref="R536:U536"/>
    <mergeCell ref="N557:Q557"/>
    <mergeCell ref="R537:U537"/>
    <mergeCell ref="D512:M512"/>
    <mergeCell ref="D514:M514"/>
    <mergeCell ref="N441:Q441"/>
    <mergeCell ref="N533:Q533"/>
    <mergeCell ref="D676:P676"/>
    <mergeCell ref="D592:P592"/>
    <mergeCell ref="D667:P667"/>
    <mergeCell ref="D647:P647"/>
    <mergeCell ref="D662:P662"/>
    <mergeCell ref="D672:P672"/>
    <mergeCell ref="B1:AD1"/>
    <mergeCell ref="D111:R111"/>
    <mergeCell ref="D86:R86"/>
    <mergeCell ref="S165:X165"/>
    <mergeCell ref="N482:Q482"/>
    <mergeCell ref="N511:Q511"/>
    <mergeCell ref="R530:U530"/>
    <mergeCell ref="Y118:AD118"/>
    <mergeCell ref="S266:X266"/>
    <mergeCell ref="D82:R82"/>
    <mergeCell ref="S259:X259"/>
    <mergeCell ref="S102:X102"/>
    <mergeCell ref="D77:R77"/>
    <mergeCell ref="B50:AD50"/>
    <mergeCell ref="Y109:AD109"/>
    <mergeCell ref="C40:E40"/>
    <mergeCell ref="D236:R236"/>
    <mergeCell ref="Y70:AD70"/>
    <mergeCell ref="B180:AE180"/>
    <mergeCell ref="N522:Q522"/>
    <mergeCell ref="Y159:AD159"/>
    <mergeCell ref="D148:R148"/>
    <mergeCell ref="R473:U473"/>
    <mergeCell ref="S290:X290"/>
    <mergeCell ref="S172:X172"/>
    <mergeCell ref="R475:U475"/>
    <mergeCell ref="R468:U468"/>
    <mergeCell ref="C349:P349"/>
    <mergeCell ref="Y88:AD88"/>
    <mergeCell ref="R499:U499"/>
    <mergeCell ref="Y213:AD213"/>
    <mergeCell ref="Y90:AD90"/>
    <mergeCell ref="D58:R58"/>
    <mergeCell ref="D382:AD382"/>
    <mergeCell ref="Y61:AD61"/>
    <mergeCell ref="Y72:AD72"/>
    <mergeCell ref="Y74:AD74"/>
    <mergeCell ref="D152:R152"/>
    <mergeCell ref="D137:R137"/>
    <mergeCell ref="D314:R314"/>
    <mergeCell ref="N513:Q513"/>
    <mergeCell ref="Y146:AD146"/>
    <mergeCell ref="Y136:AD136"/>
    <mergeCell ref="D445:M445"/>
    <mergeCell ref="R455:U455"/>
    <mergeCell ref="N456:Q456"/>
    <mergeCell ref="S277:X277"/>
    <mergeCell ref="S258:X258"/>
    <mergeCell ref="Y303:AD303"/>
    <mergeCell ref="R501:U501"/>
    <mergeCell ref="D159:R159"/>
    <mergeCell ref="Y83:AD83"/>
    <mergeCell ref="Y145:AD145"/>
    <mergeCell ref="R453:U453"/>
    <mergeCell ref="S279:X279"/>
    <mergeCell ref="D95:R95"/>
    <mergeCell ref="D240:R240"/>
    <mergeCell ref="B431:AD431"/>
    <mergeCell ref="S281:X281"/>
    <mergeCell ref="D229:R229"/>
    <mergeCell ref="S265:X265"/>
    <mergeCell ref="Y144:AD144"/>
    <mergeCell ref="S304:X304"/>
    <mergeCell ref="D221:R221"/>
    <mergeCell ref="AJ54:AL54"/>
    <mergeCell ref="B179:AD179"/>
    <mergeCell ref="B181:AD181"/>
    <mergeCell ref="B201:AD201"/>
    <mergeCell ref="AJ211:AL211"/>
    <mergeCell ref="B336:AD336"/>
    <mergeCell ref="B338:AD338"/>
    <mergeCell ref="B359:AD359"/>
    <mergeCell ref="B363:AD363"/>
    <mergeCell ref="AG372:AG373"/>
    <mergeCell ref="AH372:AH373"/>
    <mergeCell ref="AI372:AI373"/>
    <mergeCell ref="AJ372:AJ373"/>
    <mergeCell ref="AK372:AK373"/>
    <mergeCell ref="Y175:AD175"/>
    <mergeCell ref="D309:R309"/>
    <mergeCell ref="S150:X150"/>
    <mergeCell ref="S305:X305"/>
    <mergeCell ref="Y323:AD323"/>
    <mergeCell ref="Y153:AD153"/>
    <mergeCell ref="D150:R150"/>
    <mergeCell ref="S241:X241"/>
    <mergeCell ref="S157:X157"/>
    <mergeCell ref="Y107:AD107"/>
    <mergeCell ref="Q349:AD349"/>
    <mergeCell ref="Y265:AD265"/>
    <mergeCell ref="Y318:AD318"/>
    <mergeCell ref="Y312:AD312"/>
    <mergeCell ref="Y236:AD236"/>
    <mergeCell ref="Y59:AD59"/>
    <mergeCell ref="S59:X59"/>
    <mergeCell ref="Y263:AD263"/>
    <mergeCell ref="B736:AD736"/>
    <mergeCell ref="S267:X267"/>
    <mergeCell ref="D289:R289"/>
    <mergeCell ref="C346:AD346"/>
    <mergeCell ref="S118:X118"/>
    <mergeCell ref="Y157:AD157"/>
    <mergeCell ref="S149:X149"/>
    <mergeCell ref="AJ439:AJ440"/>
    <mergeCell ref="AK439:AK440"/>
    <mergeCell ref="AL439:AN439"/>
    <mergeCell ref="F726:AD726"/>
    <mergeCell ref="C421:F421"/>
    <mergeCell ref="F405:X405"/>
    <mergeCell ref="D603:P603"/>
    <mergeCell ref="D638:P638"/>
    <mergeCell ref="R517:U517"/>
    <mergeCell ref="D598:P598"/>
    <mergeCell ref="D624:P624"/>
    <mergeCell ref="D657:P657"/>
    <mergeCell ref="D651:P651"/>
    <mergeCell ref="D664:P664"/>
    <mergeCell ref="N527:Q527"/>
    <mergeCell ref="R552:U552"/>
    <mergeCell ref="D661:P661"/>
    <mergeCell ref="D655:P655"/>
    <mergeCell ref="D622:P622"/>
    <mergeCell ref="N538:Q538"/>
    <mergeCell ref="AM417:AP417"/>
    <mergeCell ref="D695:P695"/>
    <mergeCell ref="R546:U546"/>
    <mergeCell ref="D686:P686"/>
    <mergeCell ref="D690:P690"/>
    <mergeCell ref="B737:AD737"/>
    <mergeCell ref="AG400:AG401"/>
    <mergeCell ref="AH400:AH401"/>
    <mergeCell ref="AI400:AI401"/>
    <mergeCell ref="B425:AD425"/>
    <mergeCell ref="B426:AD426"/>
    <mergeCell ref="AG439:AG440"/>
    <mergeCell ref="AH439:AH440"/>
    <mergeCell ref="AI439:AI440"/>
    <mergeCell ref="C208:AD208"/>
    <mergeCell ref="R518:U518"/>
    <mergeCell ref="D685:P685"/>
    <mergeCell ref="D639:P639"/>
    <mergeCell ref="D459:M459"/>
    <mergeCell ref="D687:P687"/>
    <mergeCell ref="D665:P665"/>
    <mergeCell ref="V372:AD372"/>
    <mergeCell ref="N459:Q459"/>
    <mergeCell ref="N462:Q462"/>
    <mergeCell ref="D255:R255"/>
    <mergeCell ref="D291:R291"/>
    <mergeCell ref="AH376:AK376"/>
    <mergeCell ref="B375:AD375"/>
    <mergeCell ref="B416:AD416"/>
    <mergeCell ref="AH417:AK417"/>
    <mergeCell ref="D628:P628"/>
    <mergeCell ref="D643:P643"/>
    <mergeCell ref="R545:U545"/>
    <mergeCell ref="D629:P629"/>
    <mergeCell ref="N507:Q507"/>
    <mergeCell ref="N509:Q509"/>
    <mergeCell ref="D613:P613"/>
    <mergeCell ref="AR417:AU417"/>
    <mergeCell ref="AH562:AK562"/>
    <mergeCell ref="B561:AD561"/>
    <mergeCell ref="AH712:AK712"/>
    <mergeCell ref="AM712:AP712"/>
    <mergeCell ref="AR712:AU712"/>
    <mergeCell ref="B711:AD711"/>
    <mergeCell ref="B717:AD717"/>
    <mergeCell ref="B715:AD715"/>
    <mergeCell ref="B713:AD713"/>
    <mergeCell ref="B41:AD41"/>
    <mergeCell ref="D35:AD35"/>
    <mergeCell ref="D37:AD37"/>
    <mergeCell ref="D38:AD38"/>
    <mergeCell ref="B45:AD45"/>
    <mergeCell ref="B198:AD198"/>
    <mergeCell ref="D192:AD192"/>
    <mergeCell ref="D195:AD195"/>
    <mergeCell ref="B337:AD337"/>
    <mergeCell ref="B362:AD362"/>
    <mergeCell ref="B361:AD361"/>
    <mergeCell ref="B360:AD360"/>
    <mergeCell ref="B377:AD377"/>
    <mergeCell ref="B392:AD392"/>
    <mergeCell ref="B422:AD422"/>
    <mergeCell ref="B420:AD420"/>
    <mergeCell ref="B418:AD418"/>
    <mergeCell ref="B44:AD44"/>
    <mergeCell ref="C51:AD51"/>
    <mergeCell ref="R490:U490"/>
    <mergeCell ref="C374:U374"/>
    <mergeCell ref="D692:P692"/>
  </mergeCells>
  <phoneticPr fontId="55" type="noConversion"/>
  <conditionalFormatting sqref="A1:XFD1048576">
    <cfRule type="expression" dxfId="206" priority="214" stopIfTrue="1">
      <formula>AND($A$1&lt;&gt;"",SEARCH("igual o mayor",A1)&gt;0)</formula>
    </cfRule>
    <cfRule type="expression" dxfId="205" priority="220" stopIfTrue="1">
      <formula>AND($A$1&lt;&gt;"",SEARCH("la pregunta",A1)&gt;0)</formula>
    </cfRule>
    <cfRule type="expression" dxfId="204" priority="217" stopIfTrue="1">
      <formula>AND($A$1&lt;&gt;"",SEARCH("en blanco",A1)&gt;0)</formula>
    </cfRule>
    <cfRule type="expression" dxfId="203" priority="215" stopIfTrue="1">
      <formula>AND($A$1&lt;&gt;"",SEARCH("igual o menor",A1)&gt;0)</formula>
    </cfRule>
    <cfRule type="expression" dxfId="202" priority="216" stopIfTrue="1">
      <formula>AND($A$1&lt;&gt;"",SEARCH("pase a la pregunta",A1)&gt;0)</formula>
    </cfRule>
    <cfRule type="expression" dxfId="201" priority="219" stopIfTrue="1">
      <formula>AND($A$1&lt;&gt;"",SUM(A1)&gt;0)</formula>
    </cfRule>
    <cfRule type="expression" dxfId="200" priority="218" stopIfTrue="1">
      <formula>AND($A$1&lt;&gt;"",SEARCH("no puede registrar",A1)&gt;0)</formula>
    </cfRule>
  </conditionalFormatting>
  <conditionalFormatting sqref="C33 C35:C38">
    <cfRule type="expression" dxfId="199" priority="204">
      <formula>$C$34="X"</formula>
    </cfRule>
  </conditionalFormatting>
  <conditionalFormatting sqref="C33:C34 C36:C38">
    <cfRule type="expression" dxfId="198" priority="203">
      <formula>$C$35="X"</formula>
    </cfRule>
  </conditionalFormatting>
  <conditionalFormatting sqref="C33:C35 C37:C38">
    <cfRule type="expression" dxfId="197" priority="202">
      <formula>$C$36="X"</formula>
    </cfRule>
  </conditionalFormatting>
  <conditionalFormatting sqref="C33:C36 C38">
    <cfRule type="expression" dxfId="196" priority="201">
      <formula>$C$37="X"</formula>
    </cfRule>
  </conditionalFormatting>
  <conditionalFormatting sqref="C33:C37">
    <cfRule type="expression" dxfId="195" priority="200">
      <formula>$C$38="X"</formula>
    </cfRule>
  </conditionalFormatting>
  <conditionalFormatting sqref="C34:C38">
    <cfRule type="expression" dxfId="194" priority="205">
      <formula>$C$33="X"</formula>
    </cfRule>
  </conditionalFormatting>
  <conditionalFormatting sqref="C190 C192:C195">
    <cfRule type="expression" dxfId="193" priority="192">
      <formula>$C$191="X"</formula>
    </cfRule>
  </conditionalFormatting>
  <conditionalFormatting sqref="C190:C191 C193:C195">
    <cfRule type="expression" dxfId="192" priority="191">
      <formula>$C$192="X"</formula>
    </cfRule>
  </conditionalFormatting>
  <conditionalFormatting sqref="C190:C192 C194:C195">
    <cfRule type="expression" dxfId="191" priority="190">
      <formula>$C$193="X"</formula>
    </cfRule>
  </conditionalFormatting>
  <conditionalFormatting sqref="C190:C193 C195">
    <cfRule type="expression" dxfId="190" priority="189">
      <formula>$C$194="X"</formula>
    </cfRule>
  </conditionalFormatting>
  <conditionalFormatting sqref="C190:C194">
    <cfRule type="expression" dxfId="189" priority="188">
      <formula>$C$195="X"</formula>
    </cfRule>
  </conditionalFormatting>
  <conditionalFormatting sqref="C191:C195">
    <cfRule type="expression" dxfId="188" priority="193">
      <formula>$C$190="X"</formula>
    </cfRule>
  </conditionalFormatting>
  <conditionalFormatting sqref="C30:AD30">
    <cfRule type="expression" dxfId="187" priority="198">
      <formula>AND(AH33&gt;0,F40="")</formula>
    </cfRule>
  </conditionalFormatting>
  <conditionalFormatting sqref="C31:AD31">
    <cfRule type="expression" dxfId="186" priority="196">
      <formula>AND($AI$33&gt;0,$C$43="")</formula>
    </cfRule>
  </conditionalFormatting>
  <conditionalFormatting sqref="C188:AD188">
    <cfRule type="expression" dxfId="185" priority="186">
      <formula>AND(AH190&gt;0,F197="")</formula>
    </cfRule>
  </conditionalFormatting>
  <conditionalFormatting sqref="C345:AD345">
    <cfRule type="expression" dxfId="184" priority="181">
      <formula>AND($AI$349&gt;0,$C$358="")</formula>
    </cfRule>
  </conditionalFormatting>
  <conditionalFormatting sqref="C346:AD346">
    <cfRule type="expression" dxfId="183" priority="180">
      <formula>AND($AJ$349&gt;0,$C$358="")</formula>
    </cfRule>
  </conditionalFormatting>
  <conditionalFormatting sqref="C370:AD370">
    <cfRule type="expression" dxfId="182" priority="175">
      <formula>AND(AK374&gt;0,F376="")</formula>
    </cfRule>
  </conditionalFormatting>
  <conditionalFormatting sqref="C374:AD374">
    <cfRule type="expression" dxfId="181" priority="179">
      <formula>AND($C$349&lt;&gt;"",$C$349&lt;&gt;1)</formula>
    </cfRule>
    <cfRule type="expression" dxfId="180" priority="178">
      <formula>OR($Q$349=2,$Q$349=9)</formula>
    </cfRule>
  </conditionalFormatting>
  <conditionalFormatting sqref="C399:AD399">
    <cfRule type="expression" dxfId="179" priority="169">
      <formula>AND(AJ404&gt;0,G419="")</formula>
    </cfRule>
    <cfRule type="expression" dxfId="178" priority="166">
      <formula>AND(AJ406&gt;0,G421="")</formula>
    </cfRule>
    <cfRule type="expression" dxfId="177" priority="172">
      <formula>AND(AJ402&gt;0,G417="")</formula>
    </cfRule>
  </conditionalFormatting>
  <conditionalFormatting sqref="C437:AD437">
    <cfRule type="expression" dxfId="176" priority="157">
      <formula>AND(AO440&gt;0,F562="")</formula>
    </cfRule>
  </conditionalFormatting>
  <conditionalFormatting sqref="C586:AD586">
    <cfRule type="expression" dxfId="175" priority="151">
      <formula>AND(AM590&gt;0,G714="")</formula>
    </cfRule>
    <cfRule type="expression" dxfId="174" priority="154">
      <formula>AND(AL590&gt;0,G712="")</formula>
    </cfRule>
    <cfRule type="expression" dxfId="173" priority="148">
      <formula>AND(AN590&gt;0,G716="")</formula>
    </cfRule>
  </conditionalFormatting>
  <conditionalFormatting sqref="D379:AD385">
    <cfRule type="expression" dxfId="172" priority="206" stopIfTrue="1">
      <formula>ISNUMBER(SEARCH(" " &amp; D379 &amp; " ", " " &amp; SUBSTITUTE($AJ$378, " / ", " ") &amp; " "))</formula>
    </cfRule>
  </conditionalFormatting>
  <conditionalFormatting sqref="D565:AD571">
    <cfRule type="expression" dxfId="171" priority="210" stopIfTrue="1">
      <formula>ISNUMBER(SEARCH(" " &amp; D565 &amp; " ", " " &amp; SUBSTITUTE($AJ$564, " / ", " ") &amp; " "))</formula>
    </cfRule>
  </conditionalFormatting>
  <conditionalFormatting sqref="F402:X404">
    <cfRule type="expression" dxfId="170" priority="207" stopIfTrue="1">
      <formula>ISNUMBER(SEARCH(" " &amp; F402 &amp; " ", " " &amp; SUBSTITUTE($AJ$419, " / ", " ") &amp; " "))</formula>
    </cfRule>
  </conditionalFormatting>
  <conditionalFormatting sqref="F406:X409">
    <cfRule type="expression" dxfId="169" priority="208" stopIfTrue="1">
      <formula>ISNUMBER(SEARCH(" " &amp; F406 &amp; " ", " " &amp; SUBSTITUTE($AO$419, " / ", " ") &amp; " "))</formula>
    </cfRule>
  </conditionalFormatting>
  <conditionalFormatting sqref="F411:X414">
    <cfRule type="expression" dxfId="168" priority="209" stopIfTrue="1">
      <formula>ISNUMBER(SEARCH(" " &amp; F411 &amp; " ", " " &amp; SUBSTITUTE($AT$419, " / ", " ") &amp; " "))</formula>
    </cfRule>
  </conditionalFormatting>
  <conditionalFormatting sqref="F40:AD40">
    <cfRule type="expression" dxfId="167" priority="199">
      <formula>AND(AH33&gt;0,F40="")</formula>
    </cfRule>
    <cfRule type="expression" dxfId="166" priority="197">
      <formula>AND(AH33=0,F40="")</formula>
    </cfRule>
  </conditionalFormatting>
  <conditionalFormatting sqref="F197:AD197">
    <cfRule type="expression" dxfId="165" priority="187">
      <formula>AND(AH190&gt;0,F197="")</formula>
    </cfRule>
    <cfRule type="expression" dxfId="164" priority="185">
      <formula>AND(AH190=0,F197="")</formula>
    </cfRule>
  </conditionalFormatting>
  <conditionalFormatting sqref="F376:AD376">
    <cfRule type="expression" dxfId="163" priority="174">
      <formula>AND(AK374=0,F376="")</formula>
    </cfRule>
    <cfRule type="expression" dxfId="162" priority="176">
      <formula>AND(AK374&gt;0,F376="")</formula>
    </cfRule>
  </conditionalFormatting>
  <conditionalFormatting sqref="F562:AD562">
    <cfRule type="expression" dxfId="161" priority="158">
      <formula>AND(AO440&gt;0,F562="")</formula>
    </cfRule>
    <cfRule type="expression" dxfId="160" priority="156">
      <formula>AND(AO440=0,F562="")</formula>
    </cfRule>
  </conditionalFormatting>
  <conditionalFormatting sqref="F719:AD721">
    <cfRule type="expression" dxfId="159" priority="211" stopIfTrue="1">
      <formula>ISNUMBER(SEARCH(" " &amp; F719 &amp; " ", " " &amp; SUBSTITUTE($AJ$714, " / ", " ") &amp; " "))</formula>
    </cfRule>
  </conditionalFormatting>
  <conditionalFormatting sqref="F723:AD726">
    <cfRule type="expression" dxfId="158" priority="212" stopIfTrue="1">
      <formula>ISNUMBER(SEARCH(" " &amp; F723 &amp; " ", " " &amp; SUBSTITUTE($AO$714, " / ", " ") &amp; " "))</formula>
    </cfRule>
  </conditionalFormatting>
  <conditionalFormatting sqref="F728:AD731">
    <cfRule type="expression" dxfId="157" priority="213" stopIfTrue="1">
      <formula>ISNUMBER(SEARCH(" " &amp; F728 &amp; " ", " " &amp; SUBSTITUTE($AT$714, " / ", " ") &amp; " "))</formula>
    </cfRule>
  </conditionalFormatting>
  <conditionalFormatting sqref="G417:AD417">
    <cfRule type="expression" dxfId="156" priority="171">
      <formula>AND(AJ402=0,G417="")</formula>
    </cfRule>
    <cfRule type="expression" dxfId="155" priority="173">
      <formula>AND(AJ402&gt;0,G417="")</formula>
    </cfRule>
  </conditionalFormatting>
  <conditionalFormatting sqref="G419:AD419">
    <cfRule type="expression" dxfId="154" priority="168">
      <formula>AND(AJ404=0,G419="")</formula>
    </cfRule>
    <cfRule type="expression" dxfId="153" priority="170">
      <formula>AND(AJ404&gt;0,G419="")</formula>
    </cfRule>
  </conditionalFormatting>
  <conditionalFormatting sqref="G421:AD421">
    <cfRule type="expression" dxfId="152" priority="167">
      <formula>AND(AJ406&gt;0,G421="")</formula>
    </cfRule>
    <cfRule type="expression" dxfId="151" priority="165">
      <formula>AND(AJ406=0,G421="")</formula>
    </cfRule>
  </conditionalFormatting>
  <conditionalFormatting sqref="G712:AD712">
    <cfRule type="expression" dxfId="150" priority="153">
      <formula>AND(AL590=0,G712="")</formula>
    </cfRule>
    <cfRule type="expression" dxfId="149" priority="155">
      <formula>AND(AL590&gt;0,G712="")</formula>
    </cfRule>
  </conditionalFormatting>
  <conditionalFormatting sqref="G714:AD714">
    <cfRule type="expression" dxfId="148" priority="152">
      <formula>AND(AM590&gt;0,G714="")</formula>
    </cfRule>
    <cfRule type="expression" dxfId="147" priority="150">
      <formula>AND(AM590=0,G714="")</formula>
    </cfRule>
  </conditionalFormatting>
  <conditionalFormatting sqref="G716:AD716">
    <cfRule type="expression" dxfId="146" priority="149">
      <formula>AND(AN590&gt;0,G716="")</formula>
    </cfRule>
    <cfRule type="expression" dxfId="145" priority="147">
      <formula>AND(AN590=0,G716="")</formula>
    </cfRule>
  </conditionalFormatting>
  <conditionalFormatting sqref="N441:AD560">
    <cfRule type="expression" dxfId="144" priority="162">
      <formula>AND($C$349&lt;&gt;"",$C$349&lt;&gt;1)</formula>
    </cfRule>
    <cfRule type="expression" dxfId="143" priority="161">
      <formula>OR($Q$349=1,$Q$349=9)</formula>
    </cfRule>
  </conditionalFormatting>
  <conditionalFormatting sqref="Q349:AD349">
    <cfRule type="expression" dxfId="142" priority="182">
      <formula>AND($C$349&lt;&gt;"",$C$349&lt;&gt;1)</formula>
    </cfRule>
  </conditionalFormatting>
  <conditionalFormatting sqref="Q591:AD710">
    <cfRule type="expression" dxfId="141" priority="141">
      <formula>OR($Q$349=1,$Q$349=9)</formula>
    </cfRule>
    <cfRule type="expression" dxfId="140" priority="146">
      <formula>AND($N441&lt;&gt;"",$N441&lt;&gt;1)</formula>
    </cfRule>
  </conditionalFormatting>
  <conditionalFormatting sqref="R441:AD560">
    <cfRule type="expression" dxfId="139" priority="160">
      <formula>AND($N441&lt;&gt;"",$N441&lt;&gt;1)</formula>
    </cfRule>
  </conditionalFormatting>
  <conditionalFormatting sqref="S56:AD175">
    <cfRule type="expression" dxfId="138" priority="195">
      <formula>OR($C$33="X",$C$36="X",$C$37="X",$C$38="X")</formula>
    </cfRule>
  </conditionalFormatting>
  <conditionalFormatting sqref="S213:AD332">
    <cfRule type="expression" dxfId="137" priority="184">
      <formula>OR($C$190="X",$C$193="X",$C$194="X",$C$195="X")</formula>
    </cfRule>
  </conditionalFormatting>
  <conditionalFormatting sqref="V374:AC374">
    <cfRule type="expression" dxfId="136" priority="177">
      <formula>$AD$374="X"</formula>
    </cfRule>
  </conditionalFormatting>
  <conditionalFormatting sqref="V441:AC560">
    <cfRule type="expression" dxfId="135" priority="159">
      <formula>$AD441="X"</formula>
    </cfRule>
  </conditionalFormatting>
  <conditionalFormatting sqref="Y56:AD175">
    <cfRule type="expression" dxfId="134" priority="194">
      <formula>AND($S56&lt;&gt;"",$S56&lt;&gt;1)</formula>
    </cfRule>
  </conditionalFormatting>
  <conditionalFormatting sqref="Y213:AD332">
    <cfRule type="expression" dxfId="133" priority="183">
      <formula>AND($S213&lt;&gt;"",$S213&lt;&gt;1)</formula>
    </cfRule>
  </conditionalFormatting>
  <conditionalFormatting sqref="Y402:AD415">
    <cfRule type="expression" dxfId="132" priority="164">
      <formula>AND($C$349&lt;&gt;"",$C$349&lt;&gt;1)</formula>
    </cfRule>
    <cfRule type="expression" dxfId="131" priority="163">
      <formula>OR($Q$349=2,$Q$349=9)</formula>
    </cfRule>
  </conditionalFormatting>
  <conditionalFormatting sqref="AF376">
    <cfRule type="expression" dxfId="130" priority="134" stopIfTrue="1">
      <formula>AND($A$1&lt;&gt;"",SEARCH("igual o mayor",AF376)&gt;0)</formula>
    </cfRule>
    <cfRule type="expression" dxfId="129" priority="133" stopIfTrue="1">
      <formula>AND($A$1&lt;&gt;"",SEARCH("la pregunta",AF376)&gt;0)</formula>
    </cfRule>
    <cfRule type="expression" dxfId="128" priority="139" stopIfTrue="1">
      <formula>AND($A$1&lt;&gt;"",SUM(AF376)&gt;0)</formula>
    </cfRule>
    <cfRule type="expression" dxfId="127" priority="131" stopIfTrue="1">
      <formula>AND($A$1&lt;&gt;"",SEARCH("no puede registrar",AF376)&gt;0)</formula>
    </cfRule>
    <cfRule type="expression" dxfId="126" priority="130" stopIfTrue="1">
      <formula>AND($A$1&lt;&gt;"",SEARCH("en blanco",AF376)&gt;0)</formula>
    </cfRule>
    <cfRule type="expression" dxfId="125" priority="129" stopIfTrue="1">
      <formula>AND($A$1&lt;&gt;"",SEARCH("pase a la pregunta",AF376)&gt;0)</formula>
    </cfRule>
    <cfRule type="expression" dxfId="124" priority="128" stopIfTrue="1">
      <formula>AND($A$1&lt;&gt;"",SEARCH("igual o menor",AF376)&gt;0)</formula>
    </cfRule>
    <cfRule type="expression" dxfId="123" priority="127" stopIfTrue="1">
      <formula>AND($A$1&lt;&gt;"",SEARCH("igual o mayor",AF376)&gt;0)</formula>
    </cfRule>
    <cfRule type="expression" dxfId="122" priority="140" stopIfTrue="1">
      <formula>AND($A$1&lt;&gt;"",SEARCH("la pregunta",AF376)&gt;0)</formula>
    </cfRule>
    <cfRule type="expression" dxfId="121" priority="138" stopIfTrue="1">
      <formula>AND($A$1&lt;&gt;"",SEARCH("no puede registrar",AF376)&gt;0)</formula>
    </cfRule>
    <cfRule type="expression" dxfId="120" priority="137" stopIfTrue="1">
      <formula>AND($A$1&lt;&gt;"",SEARCH("en blanco",AF376)&gt;0)</formula>
    </cfRule>
    <cfRule type="expression" dxfId="119" priority="136" stopIfTrue="1">
      <formula>AND($A$1&lt;&gt;"",SEARCH("pase a la pregunta",AF376)&gt;0)</formula>
    </cfRule>
    <cfRule type="expression" dxfId="118" priority="135" stopIfTrue="1">
      <formula>AND($A$1&lt;&gt;"",SEARCH("igual o menor",AF376)&gt;0)</formula>
    </cfRule>
    <cfRule type="expression" dxfId="117" priority="132" stopIfTrue="1">
      <formula>AND($A$1&lt;&gt;"",SUM(AF376)&gt;0)</formula>
    </cfRule>
  </conditionalFormatting>
  <conditionalFormatting sqref="AF417">
    <cfRule type="expression" dxfId="116" priority="119" stopIfTrue="1">
      <formula>AND($A$1&lt;&gt;"",SEARCH("la pregunta",AF417)&gt;0)</formula>
    </cfRule>
    <cfRule type="expression" dxfId="115" priority="120" stopIfTrue="1">
      <formula>AND($A$1&lt;&gt;"",SEARCH("igual o mayor",AF417)&gt;0)</formula>
    </cfRule>
    <cfRule type="expression" dxfId="114" priority="121" stopIfTrue="1">
      <formula>AND($A$1&lt;&gt;"",SEARCH("igual o menor",AF417)&gt;0)</formula>
    </cfRule>
    <cfRule type="expression" dxfId="113" priority="122" stopIfTrue="1">
      <formula>AND($A$1&lt;&gt;"",SEARCH("pase a la pregunta",AF417)&gt;0)</formula>
    </cfRule>
    <cfRule type="expression" dxfId="112" priority="123" stopIfTrue="1">
      <formula>AND($A$1&lt;&gt;"",SEARCH("en blanco",AF417)&gt;0)</formula>
    </cfRule>
    <cfRule type="expression" dxfId="111" priority="124" stopIfTrue="1">
      <formula>AND($A$1&lt;&gt;"",SEARCH("no puede registrar",AF417)&gt;0)</formula>
    </cfRule>
    <cfRule type="expression" dxfId="110" priority="125" stopIfTrue="1">
      <formula>AND($A$1&lt;&gt;"",SUM(AF417)&gt;0)</formula>
    </cfRule>
    <cfRule type="expression" dxfId="109" priority="126" stopIfTrue="1">
      <formula>AND($A$1&lt;&gt;"",SEARCH("la pregunta",AF417)&gt;0)</formula>
    </cfRule>
    <cfRule type="expression" dxfId="108" priority="113" stopIfTrue="1">
      <formula>AND($A$1&lt;&gt;"",SEARCH("igual o mayor",AF417)&gt;0)</formula>
    </cfRule>
    <cfRule type="expression" dxfId="107" priority="114" stopIfTrue="1">
      <formula>AND($A$1&lt;&gt;"",SEARCH("igual o menor",AF417)&gt;0)</formula>
    </cfRule>
    <cfRule type="expression" dxfId="106" priority="115" stopIfTrue="1">
      <formula>AND($A$1&lt;&gt;"",SEARCH("pase a la pregunta",AF417)&gt;0)</formula>
    </cfRule>
    <cfRule type="expression" dxfId="105" priority="116" stopIfTrue="1">
      <formula>AND($A$1&lt;&gt;"",SEARCH("en blanco",AF417)&gt;0)</formula>
    </cfRule>
    <cfRule type="expression" dxfId="104" priority="117" stopIfTrue="1">
      <formula>AND($A$1&lt;&gt;"",SEARCH("no puede registrar",AF417)&gt;0)</formula>
    </cfRule>
    <cfRule type="expression" dxfId="103" priority="118" stopIfTrue="1">
      <formula>AND($A$1&lt;&gt;"",SUM(AF417)&gt;0)</formula>
    </cfRule>
  </conditionalFormatting>
  <conditionalFormatting sqref="AF419">
    <cfRule type="expression" dxfId="102" priority="78" stopIfTrue="1">
      <formula>AND($A$1&lt;&gt;"",SEARCH("igual o mayor",AF419)&gt;0)</formula>
    </cfRule>
    <cfRule type="expression" dxfId="101" priority="77" stopIfTrue="1">
      <formula>AND($A$1&lt;&gt;"",SEARCH("la pregunta",AF419)&gt;0)</formula>
    </cfRule>
    <cfRule type="expression" dxfId="100" priority="76" stopIfTrue="1">
      <formula>AND($A$1&lt;&gt;"",SUM(AF419)&gt;0)</formula>
    </cfRule>
    <cfRule type="expression" dxfId="99" priority="75" stopIfTrue="1">
      <formula>AND($A$1&lt;&gt;"",SEARCH("no puede registrar",AF419)&gt;0)</formula>
    </cfRule>
    <cfRule type="expression" dxfId="98" priority="74" stopIfTrue="1">
      <formula>AND($A$1&lt;&gt;"",SEARCH("en blanco",AF419)&gt;0)</formula>
    </cfRule>
    <cfRule type="expression" dxfId="97" priority="73" stopIfTrue="1">
      <formula>AND($A$1&lt;&gt;"",SEARCH("pase a la pregunta",AF419)&gt;0)</formula>
    </cfRule>
    <cfRule type="expression" dxfId="96" priority="71" stopIfTrue="1">
      <formula>AND($A$1&lt;&gt;"",SEARCH("igual o mayor",AF419)&gt;0)</formula>
    </cfRule>
    <cfRule type="expression" dxfId="95" priority="81" stopIfTrue="1">
      <formula>AND($A$1&lt;&gt;"",SEARCH("en blanco",AF419)&gt;0)</formula>
    </cfRule>
    <cfRule type="expression" dxfId="94" priority="80" stopIfTrue="1">
      <formula>AND($A$1&lt;&gt;"",SEARCH("pase a la pregunta",AF419)&gt;0)</formula>
    </cfRule>
    <cfRule type="expression" dxfId="93" priority="79" stopIfTrue="1">
      <formula>AND($A$1&lt;&gt;"",SEARCH("igual o menor",AF419)&gt;0)</formula>
    </cfRule>
    <cfRule type="expression" dxfId="92" priority="84" stopIfTrue="1">
      <formula>AND($A$1&lt;&gt;"",SEARCH("la pregunta",AF419)&gt;0)</formula>
    </cfRule>
    <cfRule type="expression" dxfId="91" priority="83" stopIfTrue="1">
      <formula>AND($A$1&lt;&gt;"",SUM(AF419)&gt;0)</formula>
    </cfRule>
    <cfRule type="expression" dxfId="90" priority="82" stopIfTrue="1">
      <formula>AND($A$1&lt;&gt;"",SEARCH("no puede registrar",AF419)&gt;0)</formula>
    </cfRule>
    <cfRule type="expression" dxfId="89" priority="72" stopIfTrue="1">
      <formula>AND($A$1&lt;&gt;"",SEARCH("igual o menor",AF419)&gt;0)</formula>
    </cfRule>
  </conditionalFormatting>
  <conditionalFormatting sqref="AF421">
    <cfRule type="expression" dxfId="88" priority="70" stopIfTrue="1">
      <formula>AND($A$1&lt;&gt;"",SEARCH("la pregunta",AF421)&gt;0)</formula>
    </cfRule>
    <cfRule type="expression" dxfId="87" priority="69" stopIfTrue="1">
      <formula>AND($A$1&lt;&gt;"",SUM(AF421)&gt;0)</formula>
    </cfRule>
    <cfRule type="expression" dxfId="86" priority="68" stopIfTrue="1">
      <formula>AND($A$1&lt;&gt;"",SEARCH("no puede registrar",AF421)&gt;0)</formula>
    </cfRule>
    <cfRule type="expression" dxfId="85" priority="67" stopIfTrue="1">
      <formula>AND($A$1&lt;&gt;"",SEARCH("en blanco",AF421)&gt;0)</formula>
    </cfRule>
    <cfRule type="expression" dxfId="84" priority="66" stopIfTrue="1">
      <formula>AND($A$1&lt;&gt;"",SEARCH("pase a la pregunta",AF421)&gt;0)</formula>
    </cfRule>
    <cfRule type="expression" dxfId="83" priority="65" stopIfTrue="1">
      <formula>AND($A$1&lt;&gt;"",SEARCH("igual o menor",AF421)&gt;0)</formula>
    </cfRule>
    <cfRule type="expression" dxfId="82" priority="64" stopIfTrue="1">
      <formula>AND($A$1&lt;&gt;"",SEARCH("igual o mayor",AF421)&gt;0)</formula>
    </cfRule>
    <cfRule type="expression" dxfId="81" priority="63" stopIfTrue="1">
      <formula>AND($A$1&lt;&gt;"",SEARCH("la pregunta",AF421)&gt;0)</formula>
    </cfRule>
    <cfRule type="expression" dxfId="80" priority="62" stopIfTrue="1">
      <formula>AND($A$1&lt;&gt;"",SUM(AF421)&gt;0)</formula>
    </cfRule>
    <cfRule type="expression" dxfId="79" priority="61" stopIfTrue="1">
      <formula>AND($A$1&lt;&gt;"",SEARCH("no puede registrar",AF421)&gt;0)</formula>
    </cfRule>
    <cfRule type="expression" dxfId="78" priority="60" stopIfTrue="1">
      <formula>AND($A$1&lt;&gt;"",SEARCH("en blanco",AF421)&gt;0)</formula>
    </cfRule>
    <cfRule type="expression" dxfId="77" priority="59" stopIfTrue="1">
      <formula>AND($A$1&lt;&gt;"",SEARCH("pase a la pregunta",AF421)&gt;0)</formula>
    </cfRule>
    <cfRule type="expression" dxfId="76" priority="58" stopIfTrue="1">
      <formula>AND($A$1&lt;&gt;"",SEARCH("igual o menor",AF421)&gt;0)</formula>
    </cfRule>
    <cfRule type="expression" dxfId="75" priority="57" stopIfTrue="1">
      <formula>AND($A$1&lt;&gt;"",SEARCH("igual o mayor",AF421)&gt;0)</formula>
    </cfRule>
  </conditionalFormatting>
  <conditionalFormatting sqref="AF562">
    <cfRule type="expression" dxfId="74" priority="51" stopIfTrue="1">
      <formula>AND($A$1&lt;&gt;"",SEARCH("igual o menor",AF562)&gt;0)</formula>
    </cfRule>
    <cfRule type="expression" dxfId="73" priority="50" stopIfTrue="1">
      <formula>AND($A$1&lt;&gt;"",SEARCH("igual o mayor",AF562)&gt;0)</formula>
    </cfRule>
    <cfRule type="expression" dxfId="72" priority="49" stopIfTrue="1">
      <formula>AND($A$1&lt;&gt;"",SEARCH("la pregunta",AF562)&gt;0)</formula>
    </cfRule>
    <cfRule type="expression" dxfId="71" priority="48" stopIfTrue="1">
      <formula>AND($A$1&lt;&gt;"",SUM(AF562)&gt;0)</formula>
    </cfRule>
    <cfRule type="expression" dxfId="70" priority="56" stopIfTrue="1">
      <formula>AND($A$1&lt;&gt;"",SEARCH("la pregunta",AF562)&gt;0)</formula>
    </cfRule>
    <cfRule type="expression" dxfId="69" priority="46" stopIfTrue="1">
      <formula>AND($A$1&lt;&gt;"",SEARCH("en blanco",AF562)&gt;0)</formula>
    </cfRule>
    <cfRule type="expression" dxfId="68" priority="45" stopIfTrue="1">
      <formula>AND($A$1&lt;&gt;"",SEARCH("pase a la pregunta",AF562)&gt;0)</formula>
    </cfRule>
    <cfRule type="expression" dxfId="67" priority="44" stopIfTrue="1">
      <formula>AND($A$1&lt;&gt;"",SEARCH("igual o menor",AF562)&gt;0)</formula>
    </cfRule>
    <cfRule type="expression" dxfId="66" priority="43" stopIfTrue="1">
      <formula>AND($A$1&lt;&gt;"",SEARCH("igual o mayor",AF562)&gt;0)</formula>
    </cfRule>
    <cfRule type="expression" dxfId="65" priority="55" stopIfTrue="1">
      <formula>AND($A$1&lt;&gt;"",SUM(AF562)&gt;0)</formula>
    </cfRule>
    <cfRule type="expression" dxfId="64" priority="54" stopIfTrue="1">
      <formula>AND($A$1&lt;&gt;"",SEARCH("no puede registrar",AF562)&gt;0)</formula>
    </cfRule>
    <cfRule type="expression" dxfId="63" priority="53" stopIfTrue="1">
      <formula>AND($A$1&lt;&gt;"",SEARCH("en blanco",AF562)&gt;0)</formula>
    </cfRule>
    <cfRule type="expression" dxfId="62" priority="52" stopIfTrue="1">
      <formula>AND($A$1&lt;&gt;"",SEARCH("pase a la pregunta",AF562)&gt;0)</formula>
    </cfRule>
    <cfRule type="expression" dxfId="61" priority="47" stopIfTrue="1">
      <formula>AND($A$1&lt;&gt;"",SEARCH("no puede registrar",AF562)&gt;0)</formula>
    </cfRule>
  </conditionalFormatting>
  <conditionalFormatting sqref="AF712">
    <cfRule type="expression" dxfId="60" priority="36" stopIfTrue="1">
      <formula>AND($A$1&lt;&gt;"",SEARCH("igual o mayor",AF712)&gt;0)</formula>
    </cfRule>
    <cfRule type="expression" dxfId="59" priority="35" stopIfTrue="1">
      <formula>AND($A$1&lt;&gt;"",SEARCH("la pregunta",AF712)&gt;0)</formula>
    </cfRule>
    <cfRule type="expression" dxfId="58" priority="34" stopIfTrue="1">
      <formula>AND($A$1&lt;&gt;"",SUM(AF712)&gt;0)</formula>
    </cfRule>
    <cfRule type="expression" dxfId="57" priority="33" stopIfTrue="1">
      <formula>AND($A$1&lt;&gt;"",SEARCH("no puede registrar",AF712)&gt;0)</formula>
    </cfRule>
    <cfRule type="expression" dxfId="56" priority="32" stopIfTrue="1">
      <formula>AND($A$1&lt;&gt;"",SEARCH("en blanco",AF712)&gt;0)</formula>
    </cfRule>
    <cfRule type="expression" dxfId="55" priority="31" stopIfTrue="1">
      <formula>AND($A$1&lt;&gt;"",SEARCH("pase a la pregunta",AF712)&gt;0)</formula>
    </cfRule>
    <cfRule type="expression" dxfId="54" priority="30" stopIfTrue="1">
      <formula>AND($A$1&lt;&gt;"",SEARCH("igual o menor",AF712)&gt;0)</formula>
    </cfRule>
    <cfRule type="expression" dxfId="53" priority="29" stopIfTrue="1">
      <formula>AND($A$1&lt;&gt;"",SEARCH("igual o mayor",AF712)&gt;0)</formula>
    </cfRule>
    <cfRule type="expression" dxfId="52" priority="42" stopIfTrue="1">
      <formula>AND($A$1&lt;&gt;"",SEARCH("la pregunta",AF712)&gt;0)</formula>
    </cfRule>
    <cfRule type="expression" dxfId="51" priority="41" stopIfTrue="1">
      <formula>AND($A$1&lt;&gt;"",SUM(AF712)&gt;0)</formula>
    </cfRule>
    <cfRule type="expression" dxfId="50" priority="40" stopIfTrue="1">
      <formula>AND($A$1&lt;&gt;"",SEARCH("no puede registrar",AF712)&gt;0)</formula>
    </cfRule>
    <cfRule type="expression" dxfId="49" priority="39" stopIfTrue="1">
      <formula>AND($A$1&lt;&gt;"",SEARCH("en blanco",AF712)&gt;0)</formula>
    </cfRule>
    <cfRule type="expression" dxfId="48" priority="38" stopIfTrue="1">
      <formula>AND($A$1&lt;&gt;"",SEARCH("pase a la pregunta",AF712)&gt;0)</formula>
    </cfRule>
    <cfRule type="expression" dxfId="47" priority="37" stopIfTrue="1">
      <formula>AND($A$1&lt;&gt;"",SEARCH("igual o menor",AF712)&gt;0)</formula>
    </cfRule>
  </conditionalFormatting>
  <conditionalFormatting sqref="AF714">
    <cfRule type="expression" dxfId="46" priority="21" stopIfTrue="1">
      <formula>AND($A$1&lt;&gt;"",SEARCH("la pregunta",AF714)&gt;0)</formula>
    </cfRule>
    <cfRule type="expression" dxfId="45" priority="20" stopIfTrue="1">
      <formula>AND($A$1&lt;&gt;"",SUM(AF714)&gt;0)</formula>
    </cfRule>
    <cfRule type="expression" dxfId="44" priority="19" stopIfTrue="1">
      <formula>AND($A$1&lt;&gt;"",SEARCH("no puede registrar",AF714)&gt;0)</formula>
    </cfRule>
    <cfRule type="expression" dxfId="43" priority="18" stopIfTrue="1">
      <formula>AND($A$1&lt;&gt;"",SEARCH("en blanco",AF714)&gt;0)</formula>
    </cfRule>
    <cfRule type="expression" dxfId="42" priority="24" stopIfTrue="1">
      <formula>AND($A$1&lt;&gt;"",SEARCH("pase a la pregunta",AF714)&gt;0)</formula>
    </cfRule>
    <cfRule type="expression" dxfId="41" priority="17" stopIfTrue="1">
      <formula>AND($A$1&lt;&gt;"",SEARCH("pase a la pregunta",AF714)&gt;0)</formula>
    </cfRule>
    <cfRule type="expression" dxfId="40" priority="16" stopIfTrue="1">
      <formula>AND($A$1&lt;&gt;"",SEARCH("igual o menor",AF714)&gt;0)</formula>
    </cfRule>
    <cfRule type="expression" dxfId="39" priority="15" stopIfTrue="1">
      <formula>AND($A$1&lt;&gt;"",SEARCH("igual o mayor",AF714)&gt;0)</formula>
    </cfRule>
    <cfRule type="expression" dxfId="38" priority="28" stopIfTrue="1">
      <formula>AND($A$1&lt;&gt;"",SEARCH("la pregunta",AF714)&gt;0)</formula>
    </cfRule>
    <cfRule type="expression" dxfId="37" priority="27" stopIfTrue="1">
      <formula>AND($A$1&lt;&gt;"",SUM(AF714)&gt;0)</formula>
    </cfRule>
    <cfRule type="expression" dxfId="36" priority="26" stopIfTrue="1">
      <formula>AND($A$1&lt;&gt;"",SEARCH("no puede registrar",AF714)&gt;0)</formula>
    </cfRule>
    <cfRule type="expression" dxfId="35" priority="25" stopIfTrue="1">
      <formula>AND($A$1&lt;&gt;"",SEARCH("en blanco",AF714)&gt;0)</formula>
    </cfRule>
    <cfRule type="expression" dxfId="34" priority="23" stopIfTrue="1">
      <formula>AND($A$1&lt;&gt;"",SEARCH("igual o menor",AF714)&gt;0)</formula>
    </cfRule>
    <cfRule type="expression" dxfId="33" priority="22" stopIfTrue="1">
      <formula>AND($A$1&lt;&gt;"",SEARCH("igual o mayor",AF714)&gt;0)</formula>
    </cfRule>
  </conditionalFormatting>
  <conditionalFormatting sqref="AF716">
    <cfRule type="expression" dxfId="32" priority="1" stopIfTrue="1">
      <formula>AND($A$1&lt;&gt;"",SEARCH("igual o mayor",AF716)&gt;0)</formula>
    </cfRule>
    <cfRule type="expression" dxfId="31" priority="14" stopIfTrue="1">
      <formula>AND($A$1&lt;&gt;"",SEARCH("la pregunta",AF716)&gt;0)</formula>
    </cfRule>
    <cfRule type="expression" dxfId="30" priority="13" stopIfTrue="1">
      <formula>AND($A$1&lt;&gt;"",SUM(AF716)&gt;0)</formula>
    </cfRule>
    <cfRule type="expression" dxfId="29" priority="12" stopIfTrue="1">
      <formula>AND($A$1&lt;&gt;"",SEARCH("no puede registrar",AF716)&gt;0)</formula>
    </cfRule>
    <cfRule type="expression" dxfId="28" priority="11" stopIfTrue="1">
      <formula>AND($A$1&lt;&gt;"",SEARCH("en blanco",AF716)&gt;0)</formula>
    </cfRule>
    <cfRule type="expression" dxfId="27" priority="10" stopIfTrue="1">
      <formula>AND($A$1&lt;&gt;"",SEARCH("pase a la pregunta",AF716)&gt;0)</formula>
    </cfRule>
    <cfRule type="expression" dxfId="26" priority="9" stopIfTrue="1">
      <formula>AND($A$1&lt;&gt;"",SEARCH("igual o menor",AF716)&gt;0)</formula>
    </cfRule>
    <cfRule type="expression" dxfId="25" priority="8" stopIfTrue="1">
      <formula>AND($A$1&lt;&gt;"",SEARCH("igual o mayor",AF716)&gt;0)</formula>
    </cfRule>
    <cfRule type="expression" dxfId="24" priority="7" stopIfTrue="1">
      <formula>AND($A$1&lt;&gt;"",SEARCH("la pregunta",AF716)&gt;0)</formula>
    </cfRule>
    <cfRule type="expression" dxfId="23" priority="6" stopIfTrue="1">
      <formula>AND($A$1&lt;&gt;"",SUM(AF716)&gt;0)</formula>
    </cfRule>
    <cfRule type="expression" dxfId="22" priority="4" stopIfTrue="1">
      <formula>AND($A$1&lt;&gt;"",SEARCH("en blanco",AF716)&gt;0)</formula>
    </cfRule>
    <cfRule type="expression" dxfId="21" priority="3" stopIfTrue="1">
      <formula>AND($A$1&lt;&gt;"",SEARCH("pase a la pregunta",AF716)&gt;0)</formula>
    </cfRule>
    <cfRule type="expression" dxfId="20" priority="2" stopIfTrue="1">
      <formula>AND($A$1&lt;&gt;"",SEARCH("igual o menor",AF716)&gt;0)</formula>
    </cfRule>
    <cfRule type="expression" dxfId="19" priority="5" stopIfTrue="1">
      <formula>AND($A$1&lt;&gt;"",SEARCH("no puede registrar",AF716)&gt;0)</formula>
    </cfRule>
  </conditionalFormatting>
  <dataValidations disablePrompts="1" count="4">
    <dataValidation type="list" allowBlank="1" showErrorMessage="1" errorTitle="Datos incorrectos" error="Los datos ingresados no son correctos, revise las opciones disponibles" sqref="S56:S175 N441:N560 Y402:Y415 C349 S213:S332">
      <formula1>"1,2,3,9"</formula1>
    </dataValidation>
    <dataValidation type="list" allowBlank="1" showErrorMessage="1" errorTitle="Datos incorrectos" error="Los datos ingresados no son correctos, revise las opciones disponibles" sqref="Q349:AD349">
      <formula1>"1, 2, 3, 9"</formula1>
    </dataValidation>
    <dataValidation type="list" allowBlank="1" showErrorMessage="1" errorTitle="Datos incorrectos" error="Los datos ingresados no son correctos, revise las opciones disponibles" sqref="V374:AD374">
      <formula1>"X"</formula1>
    </dataValidation>
    <dataValidation type="list" allowBlank="1" showInputMessage="1" showErrorMessage="1" sqref="C33:C38 C190:C195 V441:AD560 Q591:AD710">
      <formula1>"X"</formula1>
    </dataValidation>
  </dataValidations>
  <hyperlinks>
    <hyperlink ref="AA7" location="Índice!C27"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IV
Cuestionario</oddHeader>
    <oddFooter>&amp;LCenso Nacional de Gobiernos Estatales 2026&amp;R&amp;P de &amp;N</oddFooter>
  </headerFooter>
  <rowBreaks count="2" manualBreakCount="2">
    <brk id="35" max="30" man="1"/>
    <brk id="329"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494D2DA5-7A5A-495A-9DBE-2740FF5DB5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F6DB17-83A1-475B-98F6-8AB38ED3B20D}">
  <ds:schemaRefs>
    <ds:schemaRef ds:uri="http://schemas.microsoft.com/sharepoint/v3/contenttype/forms"/>
  </ds:schemaRefs>
</ds:datastoreItem>
</file>

<file path=customXml/itemProps3.xml><?xml version="1.0" encoding="utf-8"?>
<ds:datastoreItem xmlns:ds="http://schemas.openxmlformats.org/officeDocument/2006/customXml" ds:itemID="{F3974107-89F0-4A7C-BB33-B9B73ADA19F5}">
  <ds:schemaRefs>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8cfb24df-c76a-48fb-92b8-e40e245fe8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CNGE_2026_M1_Secc4_Sub1</vt:lpstr>
      <vt:lpstr>CNGE_2026_M1_Secc4_Sub2</vt:lpstr>
      <vt:lpstr>CNGE_2026_M1_Secc4_Sub3</vt:lpstr>
      <vt:lpstr>CNGE_2026_M1_Secc4_Sub4</vt:lpstr>
      <vt:lpstr>CNGE_2026_M1_Secc4_Sub5</vt:lpstr>
      <vt:lpstr>Complemento</vt:lpstr>
      <vt:lpstr>Glosario</vt:lpstr>
      <vt:lpstr>CNGE_2026_M1_Secc4_Sub1!Área_de_impresión</vt:lpstr>
      <vt:lpstr>CNGE_2026_M1_Secc4_Sub2!Área_de_impresión</vt:lpstr>
      <vt:lpstr>CNGE_2026_M1_Secc4_Sub3!Área_de_impresión</vt:lpstr>
      <vt:lpstr>CNGE_2026_M1_Secc4_Sub4!Área_de_impresión</vt:lpstr>
      <vt:lpstr>CNGE_2026_M1_Secc4_Sub5!Área_de_impresión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2026-06-04T18:36:40Z</cp:lastPrinted>
  <dcterms:created xsi:type="dcterms:W3CDTF">2024-10-22T20:59:04Z</dcterms:created>
  <dcterms:modified xsi:type="dcterms:W3CDTF">2026-06-04T18:37:01Z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